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activeTab="1"/>
  </bookViews>
  <sheets>
    <sheet name="Plan de Acción" sheetId="1" r:id="rId1"/>
    <sheet name="MATRIZ EVALUACIÓN CONTROL INTER"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'MATRIZ EVALUACIÓN CONTROL INTER'!#REF!</definedName>
    <definedName name="_xlnm._FilterDatabase" localSheetId="0" hidden="1">'Plan de Acción'!$A$2:$BK$216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4" i="2" l="1"/>
  <c r="AU234" i="2"/>
  <c r="AT234" i="2"/>
  <c r="AN234" i="2"/>
  <c r="AL234" i="2"/>
  <c r="AK234" i="2"/>
  <c r="O234" i="2"/>
  <c r="G234" i="2"/>
  <c r="AN233" i="2"/>
  <c r="AK233" i="2"/>
  <c r="AN232" i="2" s="1"/>
  <c r="O233" i="2"/>
  <c r="G233" i="2"/>
  <c r="BI231" i="2"/>
  <c r="AU231" i="2"/>
  <c r="AT231" i="2"/>
  <c r="AK231" i="2"/>
  <c r="AN231" i="2" s="1"/>
  <c r="O231" i="2"/>
  <c r="AN230" i="2"/>
  <c r="O230" i="2"/>
  <c r="AN229" i="2"/>
  <c r="AN228" i="2"/>
  <c r="O228" i="2"/>
  <c r="AN226" i="2"/>
  <c r="O226" i="2"/>
  <c r="AN224" i="2"/>
  <c r="O224" i="2"/>
  <c r="BI222" i="2"/>
  <c r="AU222" i="2"/>
  <c r="AT222" i="2"/>
  <c r="AN222" i="2"/>
  <c r="AL222" i="2"/>
  <c r="O222" i="2"/>
  <c r="G222" i="2"/>
  <c r="AN218" i="2"/>
  <c r="O218" i="2"/>
  <c r="AN217" i="2"/>
  <c r="O217" i="2"/>
  <c r="AN216" i="2"/>
  <c r="O216" i="2"/>
  <c r="BI215" i="2"/>
  <c r="AU215" i="2"/>
  <c r="AT215" i="2"/>
  <c r="AN215" i="2"/>
  <c r="AL215" i="2"/>
  <c r="O215" i="2"/>
  <c r="G215" i="2"/>
  <c r="AN206" i="2"/>
  <c r="O206" i="2"/>
  <c r="AN205" i="2"/>
  <c r="O205" i="2"/>
  <c r="AN204" i="2"/>
  <c r="O204" i="2"/>
  <c r="AN203" i="2"/>
  <c r="O203" i="2"/>
  <c r="G203" i="2"/>
  <c r="AN202" i="2"/>
  <c r="O202" i="2"/>
  <c r="BI201" i="2"/>
  <c r="AU201" i="2"/>
  <c r="AT201" i="2"/>
  <c r="AN201" i="2"/>
  <c r="AL201" i="2"/>
  <c r="O201" i="2"/>
  <c r="AN200" i="2"/>
  <c r="AK200" i="2"/>
  <c r="AK199" i="2"/>
  <c r="AN199" i="2" s="1"/>
  <c r="AN198" i="2"/>
  <c r="O198" i="2"/>
  <c r="AN197" i="2"/>
  <c r="O197" i="2"/>
  <c r="BI196" i="2"/>
  <c r="AN196" i="2"/>
  <c r="O196" i="2"/>
  <c r="G196" i="2"/>
  <c r="BI195" i="2"/>
  <c r="AN195" i="2"/>
  <c r="O195" i="2"/>
  <c r="AN194" i="2"/>
  <c r="O194" i="2"/>
  <c r="AT193" i="2"/>
  <c r="AN193" i="2"/>
  <c r="O193" i="2"/>
  <c r="AT192" i="2"/>
  <c r="AU192" i="2" s="1"/>
  <c r="AN192" i="2"/>
  <c r="AL192" i="2"/>
  <c r="BI192" i="2" s="1"/>
  <c r="O192" i="2"/>
  <c r="G192" i="2"/>
  <c r="AN191" i="2"/>
  <c r="O191" i="2"/>
  <c r="AN190" i="2"/>
  <c r="O190" i="2"/>
  <c r="AN189" i="2"/>
  <c r="O189" i="2"/>
  <c r="AN188" i="2"/>
  <c r="O188" i="2"/>
  <c r="AN187" i="2"/>
  <c r="O187" i="2"/>
  <c r="AT186" i="2"/>
  <c r="AU186" i="2" s="1"/>
  <c r="AN186" i="2"/>
  <c r="AL186" i="2"/>
  <c r="BI186" i="2" s="1"/>
  <c r="O186" i="2"/>
  <c r="BI183" i="2"/>
  <c r="AT183" i="2"/>
  <c r="AS183" i="2"/>
  <c r="AN183" i="2"/>
  <c r="O183" i="2"/>
  <c r="G183" i="2"/>
  <c r="BI182" i="2"/>
  <c r="AN182" i="2"/>
  <c r="O182" i="2"/>
  <c r="AN181" i="2"/>
  <c r="O181" i="2"/>
  <c r="AN180" i="2"/>
  <c r="O180" i="2"/>
  <c r="AN179" i="2"/>
  <c r="O179" i="2"/>
  <c r="AN178" i="2"/>
  <c r="AL178" i="2"/>
  <c r="BI178" i="2" s="1"/>
  <c r="O178" i="2"/>
  <c r="G178" i="2"/>
  <c r="AN171" i="2"/>
  <c r="O171" i="2"/>
  <c r="AN170" i="2"/>
  <c r="O170" i="2"/>
  <c r="AN169" i="2"/>
  <c r="O169" i="2"/>
  <c r="AN168" i="2"/>
  <c r="O168" i="2"/>
  <c r="AN167" i="2"/>
  <c r="O167" i="2"/>
  <c r="AN166" i="2"/>
  <c r="O166" i="2"/>
  <c r="BI165" i="2"/>
  <c r="BI161" i="2" s="1"/>
  <c r="AN165" i="2"/>
  <c r="O165" i="2"/>
  <c r="BI164" i="2"/>
  <c r="AT164" i="2"/>
  <c r="AN164" i="2"/>
  <c r="O164" i="2"/>
  <c r="G164" i="2"/>
  <c r="AT163" i="2"/>
  <c r="AN163" i="2"/>
  <c r="O163" i="2"/>
  <c r="AT162" i="2"/>
  <c r="AN162" i="2"/>
  <c r="O162" i="2"/>
  <c r="AT161" i="2"/>
  <c r="AU161" i="2" s="1"/>
  <c r="AN161" i="2"/>
  <c r="AL161" i="2"/>
  <c r="O161" i="2"/>
  <c r="G161" i="2"/>
  <c r="H161" i="2" s="1"/>
  <c r="AN160" i="2"/>
  <c r="O160" i="2"/>
  <c r="AN159" i="2"/>
  <c r="O159" i="2"/>
  <c r="AN158" i="2"/>
  <c r="O158" i="2"/>
  <c r="AU157" i="2"/>
  <c r="AT157" i="2"/>
  <c r="AN157" i="2"/>
  <c r="AL157" i="2"/>
  <c r="BI157" i="2" s="1"/>
  <c r="O157" i="2"/>
  <c r="G157" i="2"/>
  <c r="AN156" i="2"/>
  <c r="O156" i="2"/>
  <c r="AN155" i="2"/>
  <c r="O155" i="2"/>
  <c r="AN154" i="2"/>
  <c r="AN153" i="2"/>
  <c r="O153" i="2"/>
  <c r="AN152" i="2"/>
  <c r="O152" i="2"/>
  <c r="AN151" i="2"/>
  <c r="O151" i="2"/>
  <c r="AN150" i="2"/>
  <c r="O150" i="2"/>
  <c r="AN149" i="2"/>
  <c r="O149" i="2"/>
  <c r="AT148" i="2"/>
  <c r="AU148" i="2" s="1"/>
  <c r="AN148" i="2"/>
  <c r="AL148" i="2"/>
  <c r="BI148" i="2" s="1"/>
  <c r="O148" i="2"/>
  <c r="BI146" i="2"/>
  <c r="AN146" i="2"/>
  <c r="O146" i="2"/>
  <c r="BI145" i="2"/>
  <c r="AN145" i="2"/>
  <c r="O145" i="2"/>
  <c r="AT144" i="2"/>
  <c r="AN144" i="2"/>
  <c r="O144" i="2"/>
  <c r="AU143" i="2"/>
  <c r="AT143" i="2"/>
  <c r="AN143" i="2"/>
  <c r="AL143" i="2"/>
  <c r="BI143" i="2" s="1"/>
  <c r="O143" i="2"/>
  <c r="AN142" i="2"/>
  <c r="O142" i="2"/>
  <c r="BI141" i="2"/>
  <c r="AN141" i="2"/>
  <c r="O141" i="2"/>
  <c r="BI140" i="2"/>
  <c r="AT140" i="2"/>
  <c r="AN140" i="2"/>
  <c r="O140" i="2"/>
  <c r="AT139" i="2"/>
  <c r="AN139" i="2"/>
  <c r="O139" i="2"/>
  <c r="AT138" i="2"/>
  <c r="AU138" i="2" s="1"/>
  <c r="AN138" i="2"/>
  <c r="AL138" i="2"/>
  <c r="BI138" i="2" s="1"/>
  <c r="O138" i="2"/>
  <c r="G138" i="2"/>
  <c r="AN137" i="2"/>
  <c r="O137" i="2"/>
  <c r="AN136" i="2"/>
  <c r="O136" i="2"/>
  <c r="AN135" i="2"/>
  <c r="O135" i="2"/>
  <c r="AN134" i="2"/>
  <c r="O134" i="2"/>
  <c r="AT133" i="2"/>
  <c r="AU133" i="2" s="1"/>
  <c r="AN133" i="2"/>
  <c r="AL133" i="2"/>
  <c r="BI133" i="2" s="1"/>
  <c r="O133" i="2"/>
  <c r="AN132" i="2"/>
  <c r="AK132" i="2"/>
  <c r="AN131" i="2"/>
  <c r="O131" i="2"/>
  <c r="BI130" i="2"/>
  <c r="AN130" i="2"/>
  <c r="O130" i="2"/>
  <c r="BI129" i="2"/>
  <c r="AT129" i="2"/>
  <c r="AN129" i="2"/>
  <c r="O129" i="2"/>
  <c r="AT128" i="2"/>
  <c r="AN128" i="2"/>
  <c r="O128" i="2"/>
  <c r="BI127" i="2"/>
  <c r="AT127" i="2"/>
  <c r="AU127" i="2" s="1"/>
  <c r="AN127" i="2"/>
  <c r="AL127" i="2"/>
  <c r="O127" i="2"/>
  <c r="R126" i="2"/>
  <c r="AN126" i="2" s="1"/>
  <c r="O126" i="2"/>
  <c r="R125" i="2"/>
  <c r="AN125" i="2" s="1"/>
  <c r="O125" i="2"/>
  <c r="AN124" i="2"/>
  <c r="R124" i="2"/>
  <c r="O124" i="2"/>
  <c r="AN123" i="2"/>
  <c r="R123" i="2"/>
  <c r="O123" i="2"/>
  <c r="AN122" i="2"/>
  <c r="R122" i="2"/>
  <c r="O122" i="2"/>
  <c r="R121" i="2"/>
  <c r="AN121" i="2" s="1"/>
  <c r="O121" i="2"/>
  <c r="BI120" i="2"/>
  <c r="AT120" i="2"/>
  <c r="AU120" i="2" s="1"/>
  <c r="AN120" i="2"/>
  <c r="AL120" i="2"/>
  <c r="R120" i="2"/>
  <c r="O120" i="2"/>
  <c r="AN119" i="2"/>
  <c r="R119" i="2"/>
  <c r="O119" i="2"/>
  <c r="AN118" i="2"/>
  <c r="R118" i="2"/>
  <c r="O118" i="2"/>
  <c r="R117" i="2"/>
  <c r="AN117" i="2" s="1"/>
  <c r="O117" i="2"/>
  <c r="AN116" i="2"/>
  <c r="R116" i="2"/>
  <c r="O116" i="2"/>
  <c r="AN115" i="2"/>
  <c r="R115" i="2"/>
  <c r="O115" i="2"/>
  <c r="R114" i="2"/>
  <c r="AN114" i="2" s="1"/>
  <c r="O114" i="2"/>
  <c r="R113" i="2"/>
  <c r="AN113" i="2" s="1"/>
  <c r="O113" i="2"/>
  <c r="AN112" i="2"/>
  <c r="R112" i="2"/>
  <c r="O112" i="2"/>
  <c r="AU111" i="2"/>
  <c r="AT111" i="2"/>
  <c r="AN111" i="2"/>
  <c r="R111" i="2"/>
  <c r="O111" i="2"/>
  <c r="R110" i="2"/>
  <c r="AN110" i="2" s="1"/>
  <c r="O110" i="2"/>
  <c r="R109" i="2"/>
  <c r="AN109" i="2" s="1"/>
  <c r="O109" i="2"/>
  <c r="AN108" i="2"/>
  <c r="R108" i="2"/>
  <c r="O108" i="2"/>
  <c r="AN107" i="2"/>
  <c r="R107" i="2"/>
  <c r="O107" i="2"/>
  <c r="AN106" i="2"/>
  <c r="R106" i="2"/>
  <c r="O106" i="2"/>
  <c r="R105" i="2"/>
  <c r="AL104" i="2" s="1"/>
  <c r="BI104" i="2" s="1"/>
  <c r="O105" i="2"/>
  <c r="AT104" i="2"/>
  <c r="AU104" i="2" s="1"/>
  <c r="AN104" i="2"/>
  <c r="R104" i="2"/>
  <c r="O104" i="2"/>
  <c r="G104" i="2"/>
  <c r="AN103" i="2"/>
  <c r="AN102" i="2"/>
  <c r="AN101" i="2"/>
  <c r="O101" i="2"/>
  <c r="AN100" i="2"/>
  <c r="O100" i="2"/>
  <c r="AN99" i="2"/>
  <c r="O99" i="2"/>
  <c r="AN98" i="2"/>
  <c r="O98" i="2"/>
  <c r="AN97" i="2"/>
  <c r="O97" i="2"/>
  <c r="BI96" i="2"/>
  <c r="AN96" i="2"/>
  <c r="O96" i="2"/>
  <c r="G96" i="2"/>
  <c r="BI95" i="2"/>
  <c r="AN95" i="2"/>
  <c r="O95" i="2"/>
  <c r="AN94" i="2"/>
  <c r="O94" i="2"/>
  <c r="AT93" i="2"/>
  <c r="AN93" i="2"/>
  <c r="O93" i="2"/>
  <c r="AT92" i="2"/>
  <c r="AN92" i="2"/>
  <c r="O92" i="2"/>
  <c r="AU91" i="2"/>
  <c r="AT91" i="2"/>
  <c r="AN91" i="2"/>
  <c r="AL91" i="2"/>
  <c r="BI91" i="2" s="1"/>
  <c r="O91" i="2"/>
  <c r="AT90" i="2"/>
  <c r="AT89" i="2"/>
  <c r="AN89" i="2"/>
  <c r="O89" i="2"/>
  <c r="AT88" i="2"/>
  <c r="AN88" i="2"/>
  <c r="O88" i="2"/>
  <c r="AT87" i="2"/>
  <c r="AN87" i="2"/>
  <c r="O87" i="2"/>
  <c r="AT86" i="2"/>
  <c r="AN86" i="2"/>
  <c r="O86" i="2"/>
  <c r="BI85" i="2"/>
  <c r="AT85" i="2"/>
  <c r="AN85" i="2"/>
  <c r="O85" i="2"/>
  <c r="BI84" i="2"/>
  <c r="AT84" i="2"/>
  <c r="AN84" i="2"/>
  <c r="O84" i="2"/>
  <c r="AT83" i="2"/>
  <c r="AN83" i="2"/>
  <c r="O83" i="2"/>
  <c r="AT82" i="2"/>
  <c r="AN82" i="2"/>
  <c r="O82" i="2"/>
  <c r="AT81" i="2"/>
  <c r="AU81" i="2" s="1"/>
  <c r="AN81" i="2"/>
  <c r="AL81" i="2"/>
  <c r="BI81" i="2" s="1"/>
  <c r="O81" i="2"/>
  <c r="AN80" i="2"/>
  <c r="O80" i="2"/>
  <c r="AN79" i="2"/>
  <c r="O79" i="2"/>
  <c r="AN78" i="2"/>
  <c r="O78" i="2"/>
  <c r="AN77" i="2"/>
  <c r="O77" i="2"/>
  <c r="AN76" i="2"/>
  <c r="O76" i="2"/>
  <c r="AN75" i="2"/>
  <c r="O75" i="2"/>
  <c r="AN74" i="2"/>
  <c r="O74" i="2"/>
  <c r="AN73" i="2"/>
  <c r="O73" i="2"/>
  <c r="AN72" i="2"/>
  <c r="O72" i="2"/>
  <c r="AN71" i="2"/>
  <c r="O71" i="2"/>
  <c r="AT70" i="2"/>
  <c r="AN70" i="2"/>
  <c r="O70" i="2"/>
  <c r="BI69" i="2"/>
  <c r="AU69" i="2"/>
  <c r="AT69" i="2"/>
  <c r="AN69" i="2"/>
  <c r="AL69" i="2"/>
  <c r="O69" i="2"/>
  <c r="AN68" i="2"/>
  <c r="R68" i="2"/>
  <c r="O68" i="2"/>
  <c r="AN67" i="2"/>
  <c r="R67" i="2"/>
  <c r="O67" i="2"/>
  <c r="R66" i="2"/>
  <c r="AN66" i="2" s="1"/>
  <c r="O66" i="2"/>
  <c r="AN65" i="2"/>
  <c r="R65" i="2"/>
  <c r="O65" i="2"/>
  <c r="AN64" i="2"/>
  <c r="R64" i="2"/>
  <c r="O64" i="2"/>
  <c r="R63" i="2"/>
  <c r="AN63" i="2" s="1"/>
  <c r="O63" i="2"/>
  <c r="R62" i="2"/>
  <c r="AN62" i="2" s="1"/>
  <c r="O62" i="2"/>
  <c r="BI61" i="2"/>
  <c r="R61" i="2"/>
  <c r="AN61" i="2" s="1"/>
  <c r="O61" i="2"/>
  <c r="BI60" i="2"/>
  <c r="BI58" i="2" s="1"/>
  <c r="AT60" i="2"/>
  <c r="AN60" i="2"/>
  <c r="R60" i="2"/>
  <c r="O60" i="2"/>
  <c r="AT59" i="2"/>
  <c r="R59" i="2"/>
  <c r="AN59" i="2" s="1"/>
  <c r="O59" i="2"/>
  <c r="AU58" i="2"/>
  <c r="AT58" i="2"/>
  <c r="AL58" i="2"/>
  <c r="R58" i="2"/>
  <c r="AN58" i="2" s="1"/>
  <c r="O58" i="2"/>
  <c r="AN57" i="2"/>
  <c r="R57" i="2"/>
  <c r="O57" i="2"/>
  <c r="AN56" i="2"/>
  <c r="R56" i="2"/>
  <c r="O56" i="2"/>
  <c r="R55" i="2"/>
  <c r="AN55" i="2" s="1"/>
  <c r="O55" i="2"/>
  <c r="AN54" i="2"/>
  <c r="O54" i="2"/>
  <c r="AN53" i="2"/>
  <c r="R53" i="2"/>
  <c r="O53" i="2"/>
  <c r="AN52" i="2"/>
  <c r="O52" i="2"/>
  <c r="BI51" i="2"/>
  <c r="AT51" i="2"/>
  <c r="AU51" i="2" s="1"/>
  <c r="AN51" i="2"/>
  <c r="AL51" i="2"/>
  <c r="R51" i="2"/>
  <c r="O51" i="2"/>
  <c r="AN50" i="2"/>
  <c r="AK50" i="2"/>
  <c r="AL44" i="2" s="1"/>
  <c r="BI44" i="2" s="1"/>
  <c r="AN49" i="2"/>
  <c r="O49" i="2"/>
  <c r="AN48" i="2"/>
  <c r="O48" i="2"/>
  <c r="BI47" i="2"/>
  <c r="AT47" i="2"/>
  <c r="AN47" i="2"/>
  <c r="O47" i="2"/>
  <c r="BI46" i="2"/>
  <c r="AT46" i="2"/>
  <c r="AN46" i="2"/>
  <c r="O46" i="2"/>
  <c r="AT45" i="2"/>
  <c r="AN45" i="2"/>
  <c r="O45" i="2"/>
  <c r="AT44" i="2"/>
  <c r="AU44" i="2" s="1"/>
  <c r="AN44" i="2"/>
  <c r="O44" i="2"/>
  <c r="AT41" i="2"/>
  <c r="AT40" i="2"/>
  <c r="AT39" i="2"/>
  <c r="AT38" i="2"/>
  <c r="AT37" i="2"/>
  <c r="AT36" i="2"/>
  <c r="BI35" i="2"/>
  <c r="AT35" i="2"/>
  <c r="AK35" i="2"/>
  <c r="AN35" i="2" s="1"/>
  <c r="O35" i="2"/>
  <c r="BI34" i="2"/>
  <c r="AT34" i="2"/>
  <c r="AN34" i="2"/>
  <c r="AK34" i="2"/>
  <c r="O34" i="2"/>
  <c r="AT33" i="2"/>
  <c r="BI32" i="2"/>
  <c r="AU32" i="2"/>
  <c r="AT32" i="2"/>
  <c r="AN32" i="2"/>
  <c r="AL32" i="2"/>
  <c r="AK32" i="2"/>
  <c r="O32" i="2"/>
  <c r="R31" i="2"/>
  <c r="AN31" i="2" s="1"/>
  <c r="O31" i="2"/>
  <c r="R30" i="2"/>
  <c r="AN30" i="2" s="1"/>
  <c r="O30" i="2"/>
  <c r="AN29" i="2"/>
  <c r="R29" i="2"/>
  <c r="O29" i="2"/>
  <c r="AN28" i="2"/>
  <c r="R28" i="2"/>
  <c r="O28" i="2"/>
  <c r="AN27" i="2"/>
  <c r="R27" i="2"/>
  <c r="O27" i="2"/>
  <c r="R26" i="2"/>
  <c r="AN26" i="2" s="1"/>
  <c r="O26" i="2"/>
  <c r="AN25" i="2"/>
  <c r="O25" i="2"/>
  <c r="AN24" i="2"/>
  <c r="R24" i="2"/>
  <c r="O24" i="2"/>
  <c r="AT23" i="2"/>
  <c r="R23" i="2"/>
  <c r="AN23" i="2" s="1"/>
  <c r="O23" i="2"/>
  <c r="AU22" i="2"/>
  <c r="AT22" i="2"/>
  <c r="R22" i="2"/>
  <c r="AN22" i="2" s="1"/>
  <c r="O22" i="2"/>
  <c r="AN21" i="2"/>
  <c r="R21" i="2"/>
  <c r="O21" i="2"/>
  <c r="AN20" i="2"/>
  <c r="R20" i="2"/>
  <c r="O20" i="2"/>
  <c r="R19" i="2"/>
  <c r="AN19" i="2" s="1"/>
  <c r="O19" i="2"/>
  <c r="R18" i="2"/>
  <c r="AN18" i="2" s="1"/>
  <c r="O18" i="2"/>
  <c r="AN17" i="2"/>
  <c r="R17" i="2"/>
  <c r="O17" i="2"/>
  <c r="AN16" i="2"/>
  <c r="R16" i="2"/>
  <c r="O16" i="2"/>
  <c r="AN15" i="2"/>
  <c r="R15" i="2"/>
  <c r="O15" i="2"/>
  <c r="AN14" i="2"/>
  <c r="O14" i="2"/>
  <c r="AN13" i="2"/>
  <c r="R13" i="2"/>
  <c r="O13" i="2"/>
  <c r="AN12" i="2"/>
  <c r="O12" i="2"/>
  <c r="AN11" i="2"/>
  <c r="O11" i="2"/>
  <c r="AT10" i="2"/>
  <c r="AN10" i="2"/>
  <c r="R10" i="2"/>
  <c r="O10" i="2"/>
  <c r="AT9" i="2"/>
  <c r="R9" i="2"/>
  <c r="AN9" i="2" s="1"/>
  <c r="O9" i="2"/>
  <c r="AL9" i="2" l="1"/>
  <c r="BI9" i="2" s="1"/>
  <c r="AL22" i="2"/>
  <c r="BI22" i="2" s="1"/>
  <c r="AN105" i="2"/>
  <c r="AL111" i="2"/>
  <c r="BI111" i="2" s="1"/>
  <c r="AF135" i="1"/>
  <c r="R127" i="1" l="1"/>
  <c r="AD109" i="1"/>
  <c r="T91" i="1"/>
  <c r="S91" i="1"/>
  <c r="R91" i="1"/>
  <c r="AN80" i="1"/>
  <c r="AL68" i="1"/>
  <c r="AJ216" i="1" l="1"/>
  <c r="AD216" i="1"/>
  <c r="AE216" i="1" s="1"/>
  <c r="AF216" i="1" s="1"/>
  <c r="R216" i="1"/>
  <c r="T216" i="1" s="1"/>
  <c r="R215" i="1"/>
  <c r="T215" i="1" s="1"/>
  <c r="T214" i="1"/>
  <c r="S214" i="1"/>
  <c r="AE213" i="1"/>
  <c r="AD213" i="1"/>
  <c r="AF212" i="1"/>
  <c r="AD212" i="1"/>
  <c r="Z212" i="1"/>
  <c r="R212" i="1"/>
  <c r="BC210" i="1"/>
  <c r="BC220" i="1" s="1"/>
  <c r="BB210" i="1"/>
  <c r="BH210" i="1" s="1"/>
  <c r="BA210" i="1"/>
  <c r="AE209" i="1"/>
  <c r="AD208" i="1"/>
  <c r="AD207" i="1"/>
  <c r="AE207" i="1" s="1"/>
  <c r="AD206" i="1"/>
  <c r="AD205" i="1"/>
  <c r="AE205" i="1" s="1"/>
  <c r="AD204" i="1"/>
  <c r="AJ203" i="1"/>
  <c r="AD203" i="1"/>
  <c r="AD202" i="1"/>
  <c r="BE201" i="1"/>
  <c r="BD201" i="1"/>
  <c r="AE201" i="1"/>
  <c r="AF201" i="1" s="1"/>
  <c r="BF202" i="1" s="1"/>
  <c r="AD201" i="1"/>
  <c r="R201" i="1"/>
  <c r="T201" i="1" s="1"/>
  <c r="AE200" i="1"/>
  <c r="AD200" i="1"/>
  <c r="AD199" i="1"/>
  <c r="AE198" i="1"/>
  <c r="AD198" i="1"/>
  <c r="BE197" i="1"/>
  <c r="BD197" i="1"/>
  <c r="AY197" i="1"/>
  <c r="AD197" i="1"/>
  <c r="AE197" i="1" s="1"/>
  <c r="AF197" i="1" s="1"/>
  <c r="BF198" i="1" s="1"/>
  <c r="R197" i="1"/>
  <c r="T197" i="1" s="1"/>
  <c r="AW196" i="1"/>
  <c r="AE196" i="1"/>
  <c r="AD196" i="1"/>
  <c r="AJ195" i="1"/>
  <c r="AD195" i="1"/>
  <c r="AW194" i="1"/>
  <c r="AJ194" i="1"/>
  <c r="AD194" i="1"/>
  <c r="R194" i="1"/>
  <c r="T194" i="1" s="1"/>
  <c r="K194" i="1"/>
  <c r="AW193" i="1"/>
  <c r="AJ193" i="1"/>
  <c r="AE193" i="1"/>
  <c r="AD193" i="1"/>
  <c r="N193" i="1"/>
  <c r="R193" i="1" s="1"/>
  <c r="AW192" i="1"/>
  <c r="AJ192" i="1"/>
  <c r="AD192" i="1"/>
  <c r="BE191" i="1"/>
  <c r="BD191" i="1"/>
  <c r="AW191" i="1"/>
  <c r="AJ191" i="1"/>
  <c r="AD191" i="1"/>
  <c r="AE191" i="1" s="1"/>
  <c r="AF191" i="1" s="1"/>
  <c r="BC190" i="1"/>
  <c r="AH189" i="1"/>
  <c r="AE189" i="1"/>
  <c r="AH188" i="1"/>
  <c r="AE188" i="1"/>
  <c r="AY187" i="1"/>
  <c r="AH187" i="1"/>
  <c r="AD187" i="1"/>
  <c r="T187" i="1"/>
  <c r="S187" i="1"/>
  <c r="BF186" i="1"/>
  <c r="BG185" i="1" s="1"/>
  <c r="BE186" i="1"/>
  <c r="BD186" i="1"/>
  <c r="AU186" i="1"/>
  <c r="AH186" i="1"/>
  <c r="AD186" i="1"/>
  <c r="AE186" i="1" s="1"/>
  <c r="BF185" i="1"/>
  <c r="AH185" i="1"/>
  <c r="AD185" i="1"/>
  <c r="AE185" i="1" s="1"/>
  <c r="AH184" i="1"/>
  <c r="AD184" i="1"/>
  <c r="AE184" i="1" s="1"/>
  <c r="BH183" i="1"/>
  <c r="BE183" i="1"/>
  <c r="BD183" i="1"/>
  <c r="AW183" i="1"/>
  <c r="AV183" i="1"/>
  <c r="AT183" i="1"/>
  <c r="AS183" i="1"/>
  <c r="AR183" i="1"/>
  <c r="AH183" i="1"/>
  <c r="AD183" i="1"/>
  <c r="AE183" i="1" s="1"/>
  <c r="Q183" i="1"/>
  <c r="R183" i="1" s="1"/>
  <c r="AE182" i="1"/>
  <c r="AE181" i="1"/>
  <c r="AE180" i="1"/>
  <c r="AE179" i="1"/>
  <c r="AE178" i="1"/>
  <c r="AE177" i="1"/>
  <c r="AF177" i="1" s="1"/>
  <c r="BF179" i="1" s="1"/>
  <c r="AD177" i="1"/>
  <c r="T177" i="1"/>
  <c r="R177" i="1"/>
  <c r="S177" i="1" s="1"/>
  <c r="AE176" i="1"/>
  <c r="AD176" i="1"/>
  <c r="T176" i="1"/>
  <c r="S176" i="1"/>
  <c r="R176" i="1"/>
  <c r="BE175" i="1"/>
  <c r="BD175" i="1"/>
  <c r="AY175" i="1"/>
  <c r="AD175" i="1"/>
  <c r="BF174" i="1"/>
  <c r="AE174" i="1"/>
  <c r="AD174" i="1"/>
  <c r="AE173" i="1"/>
  <c r="BB172" i="1"/>
  <c r="BD172" i="1" s="1"/>
  <c r="BA172" i="1"/>
  <c r="BF173" i="1" s="1"/>
  <c r="BG173" i="1" s="1"/>
  <c r="AI172" i="1"/>
  <c r="AE172" i="1"/>
  <c r="AF171" i="1" s="1"/>
  <c r="AD172" i="1"/>
  <c r="Y172" i="1"/>
  <c r="AR171" i="1"/>
  <c r="AD171" i="1"/>
  <c r="T171" i="1"/>
  <c r="R171" i="1"/>
  <c r="S171" i="1" s="1"/>
  <c r="N171" i="1"/>
  <c r="BE170" i="1"/>
  <c r="BD170" i="1"/>
  <c r="BC170" i="1"/>
  <c r="BB170" i="1"/>
  <c r="BH170" i="1" s="1"/>
  <c r="BA170" i="1"/>
  <c r="AW169" i="1"/>
  <c r="AW168" i="1"/>
  <c r="AJ168" i="1"/>
  <c r="AE168" i="1"/>
  <c r="AD168" i="1"/>
  <c r="AW167" i="1"/>
  <c r="AJ167" i="1"/>
  <c r="AD167" i="1"/>
  <c r="AE167" i="1" s="1"/>
  <c r="AW166" i="1"/>
  <c r="AJ166" i="1"/>
  <c r="AE166" i="1"/>
  <c r="R166" i="1"/>
  <c r="T166" i="1" s="1"/>
  <c r="AW165" i="1"/>
  <c r="AJ165" i="1"/>
  <c r="AE165" i="1"/>
  <c r="AW164" i="1"/>
  <c r="AJ164" i="1"/>
  <c r="AD164" i="1"/>
  <c r="AE164" i="1" s="1"/>
  <c r="BE163" i="1"/>
  <c r="BD163" i="1"/>
  <c r="AW163" i="1"/>
  <c r="AJ163" i="1"/>
  <c r="AD163" i="1"/>
  <c r="AE163" i="1" s="1"/>
  <c r="AW162" i="1"/>
  <c r="AJ162" i="1"/>
  <c r="AE162" i="1"/>
  <c r="R162" i="1"/>
  <c r="S162" i="1" s="1"/>
  <c r="AW161" i="1"/>
  <c r="AJ161" i="1"/>
  <c r="AE161" i="1"/>
  <c r="AD161" i="1"/>
  <c r="AW160" i="1"/>
  <c r="AJ160" i="1"/>
  <c r="AD160" i="1"/>
  <c r="AE160" i="1" s="1"/>
  <c r="BE159" i="1"/>
  <c r="BD159" i="1"/>
  <c r="AW159" i="1"/>
  <c r="AJ159" i="1"/>
  <c r="AE159" i="1"/>
  <c r="AF159" i="1" s="1"/>
  <c r="AF170" i="1" s="1"/>
  <c r="BG170" i="1" s="1"/>
  <c r="AD159" i="1"/>
  <c r="T159" i="1"/>
  <c r="T170" i="1" s="1"/>
  <c r="S159" i="1"/>
  <c r="BC158" i="1"/>
  <c r="BE158" i="1" s="1"/>
  <c r="BB158" i="1"/>
  <c r="BH158" i="1" s="1"/>
  <c r="BA158" i="1"/>
  <c r="AN157" i="1"/>
  <c r="AJ157" i="1"/>
  <c r="AG157" i="1"/>
  <c r="AD157" i="1"/>
  <c r="AE157" i="1" s="1"/>
  <c r="AN156" i="1"/>
  <c r="AJ156" i="1"/>
  <c r="AG156" i="1"/>
  <c r="AD156" i="1"/>
  <c r="AE156" i="1" s="1"/>
  <c r="AN155" i="1"/>
  <c r="AJ155" i="1"/>
  <c r="AG155" i="1"/>
  <c r="AD155" i="1"/>
  <c r="AE155" i="1" s="1"/>
  <c r="BE154" i="1"/>
  <c r="BD154" i="1"/>
  <c r="AN154" i="1"/>
  <c r="AJ154" i="1"/>
  <c r="AG154" i="1"/>
  <c r="AD154" i="1"/>
  <c r="AE154" i="1" s="1"/>
  <c r="AF154" i="1" s="1"/>
  <c r="BF155" i="1" s="1"/>
  <c r="R154" i="1"/>
  <c r="T154" i="1" s="1"/>
  <c r="AN153" i="1"/>
  <c r="AJ153" i="1"/>
  <c r="AG153" i="1"/>
  <c r="AD153" i="1"/>
  <c r="AE153" i="1" s="1"/>
  <c r="AN152" i="1"/>
  <c r="AJ152" i="1"/>
  <c r="AG152" i="1"/>
  <c r="AD152" i="1"/>
  <c r="AE152" i="1" s="1"/>
  <c r="M152" i="1"/>
  <c r="T152" i="1" s="1"/>
  <c r="AN151" i="1"/>
  <c r="AJ151" i="1"/>
  <c r="AG151" i="1"/>
  <c r="AD151" i="1"/>
  <c r="AN150" i="1"/>
  <c r="AJ150" i="1"/>
  <c r="AG150" i="1"/>
  <c r="AD150" i="1"/>
  <c r="AN148" i="1"/>
  <c r="AG148" i="1"/>
  <c r="AE148" i="1"/>
  <c r="AF145" i="1" s="1"/>
  <c r="AD148" i="1"/>
  <c r="AN147" i="1"/>
  <c r="AJ147" i="1"/>
  <c r="AG147" i="1"/>
  <c r="AD147" i="1"/>
  <c r="AN146" i="1"/>
  <c r="AJ146" i="1"/>
  <c r="AG146" i="1"/>
  <c r="AD146" i="1"/>
  <c r="BE145" i="1"/>
  <c r="BD145" i="1"/>
  <c r="AN145" i="1"/>
  <c r="AJ145" i="1"/>
  <c r="AG145" i="1"/>
  <c r="AD145" i="1"/>
  <c r="T145" i="1"/>
  <c r="S145" i="1"/>
  <c r="R145" i="1"/>
  <c r="O145" i="1"/>
  <c r="N145" i="1"/>
  <c r="BE144" i="1"/>
  <c r="BD144" i="1"/>
  <c r="BC144" i="1"/>
  <c r="BB144" i="1"/>
  <c r="BH144" i="1" s="1"/>
  <c r="BA144" i="1"/>
  <c r="AD143" i="1"/>
  <c r="AE143" i="1" s="1"/>
  <c r="BF142" i="1"/>
  <c r="BG141" i="1" s="1"/>
  <c r="AE142" i="1"/>
  <c r="AD142" i="1"/>
  <c r="BF141" i="1"/>
  <c r="BE141" i="1"/>
  <c r="BD141" i="1"/>
  <c r="AD141" i="1"/>
  <c r="AE141" i="1" s="1"/>
  <c r="BE140" i="1"/>
  <c r="BD140" i="1"/>
  <c r="AW140" i="1"/>
  <c r="AD140" i="1"/>
  <c r="AE140" i="1" s="1"/>
  <c r="R140" i="1"/>
  <c r="N140" i="1"/>
  <c r="K140" i="1"/>
  <c r="BE139" i="1"/>
  <c r="BD139" i="1"/>
  <c r="AD139" i="1"/>
  <c r="AE138" i="1"/>
  <c r="AD138" i="1"/>
  <c r="R138" i="1"/>
  <c r="T138" i="1" s="1"/>
  <c r="BF137" i="1"/>
  <c r="AD137" i="1"/>
  <c r="BG136" i="1"/>
  <c r="BF136" i="1"/>
  <c r="BE136" i="1"/>
  <c r="BD136" i="1"/>
  <c r="AD136" i="1"/>
  <c r="R136" i="1"/>
  <c r="BE135" i="1"/>
  <c r="BD135" i="1"/>
  <c r="AD135" i="1"/>
  <c r="AE135" i="1" s="1"/>
  <c r="R135" i="1"/>
  <c r="T135" i="1" s="1"/>
  <c r="BE134" i="1"/>
  <c r="BD134" i="1"/>
  <c r="BC134" i="1"/>
  <c r="BB134" i="1"/>
  <c r="BH134" i="1" s="1"/>
  <c r="BA134" i="1"/>
  <c r="AD133" i="1"/>
  <c r="T132" i="1"/>
  <c r="AD130" i="1"/>
  <c r="AE130" i="1" s="1"/>
  <c r="AF129" i="1" s="1"/>
  <c r="BF131" i="1" s="1"/>
  <c r="BE129" i="1"/>
  <c r="BD129" i="1"/>
  <c r="AW129" i="1"/>
  <c r="AD129" i="1"/>
  <c r="T129" i="1"/>
  <c r="AD128" i="1"/>
  <c r="BF127" i="1"/>
  <c r="AD127" i="1"/>
  <c r="S134" i="1"/>
  <c r="BF134" i="1" s="1"/>
  <c r="K127" i="1"/>
  <c r="T134" i="1" s="1"/>
  <c r="BF126" i="1"/>
  <c r="BG126" i="1" s="1"/>
  <c r="BE126" i="1"/>
  <c r="BD126" i="1"/>
  <c r="AE126" i="1"/>
  <c r="AD125" i="1"/>
  <c r="AE125" i="1" s="1"/>
  <c r="AF124" i="1" s="1"/>
  <c r="BE124" i="1"/>
  <c r="BD124" i="1"/>
  <c r="AW124" i="1"/>
  <c r="AD124" i="1"/>
  <c r="R124" i="1"/>
  <c r="BH123" i="1"/>
  <c r="BD123" i="1"/>
  <c r="BC123" i="1"/>
  <c r="BE123" i="1" s="1"/>
  <c r="BB123" i="1"/>
  <c r="BA123" i="1"/>
  <c r="AW122" i="1"/>
  <c r="AJ122" i="1"/>
  <c r="AI122" i="1"/>
  <c r="AH122" i="1"/>
  <c r="AG122" i="1"/>
  <c r="AD122" i="1"/>
  <c r="AE122" i="1" s="1"/>
  <c r="AW121" i="1"/>
  <c r="AJ121" i="1"/>
  <c r="AI121" i="1"/>
  <c r="AH121" i="1"/>
  <c r="AG121" i="1"/>
  <c r="AD121" i="1"/>
  <c r="AE121" i="1" s="1"/>
  <c r="AW120" i="1"/>
  <c r="AJ120" i="1"/>
  <c r="AI120" i="1"/>
  <c r="AH120" i="1"/>
  <c r="AG120" i="1"/>
  <c r="AD120" i="1"/>
  <c r="AE120" i="1" s="1"/>
  <c r="AW119" i="1"/>
  <c r="AJ119" i="1"/>
  <c r="AI119" i="1"/>
  <c r="AH119" i="1"/>
  <c r="AE119" i="1"/>
  <c r="AD119" i="1"/>
  <c r="AW118" i="1"/>
  <c r="AJ118" i="1"/>
  <c r="AI118" i="1"/>
  <c r="AH118" i="1"/>
  <c r="AG118" i="1"/>
  <c r="AD118" i="1"/>
  <c r="AE118" i="1" s="1"/>
  <c r="AW117" i="1"/>
  <c r="AJ117" i="1"/>
  <c r="AI117" i="1"/>
  <c r="AH117" i="1"/>
  <c r="AG117" i="1"/>
  <c r="AD117" i="1"/>
  <c r="AE117" i="1" s="1"/>
  <c r="BE116" i="1"/>
  <c r="BD116" i="1"/>
  <c r="AW116" i="1"/>
  <c r="AJ116" i="1"/>
  <c r="AI116" i="1"/>
  <c r="AH116" i="1"/>
  <c r="AG116" i="1"/>
  <c r="AE116" i="1"/>
  <c r="AF116" i="1" s="1"/>
  <c r="BF119" i="1" s="1"/>
  <c r="AD116" i="1"/>
  <c r="R116" i="1"/>
  <c r="O116" i="1"/>
  <c r="AW115" i="1"/>
  <c r="AJ115" i="1"/>
  <c r="AI115" i="1"/>
  <c r="AH115" i="1"/>
  <c r="AG115" i="1"/>
  <c r="AD115" i="1"/>
  <c r="AE115" i="1" s="1"/>
  <c r="AW114" i="1"/>
  <c r="AJ114" i="1"/>
  <c r="AI114" i="1"/>
  <c r="AH114" i="1"/>
  <c r="AG114" i="1"/>
  <c r="AE114" i="1"/>
  <c r="AD114" i="1"/>
  <c r="AW113" i="1"/>
  <c r="AJ113" i="1"/>
  <c r="AI113" i="1"/>
  <c r="AH113" i="1"/>
  <c r="AG113" i="1"/>
  <c r="AD113" i="1"/>
  <c r="AE113" i="1" s="1"/>
  <c r="AW112" i="1"/>
  <c r="AJ112" i="1"/>
  <c r="AI112" i="1"/>
  <c r="AH112" i="1"/>
  <c r="AG112" i="1"/>
  <c r="AD112" i="1"/>
  <c r="AE112" i="1" s="1"/>
  <c r="AW111" i="1"/>
  <c r="AJ111" i="1"/>
  <c r="AI111" i="1"/>
  <c r="AH111" i="1"/>
  <c r="AG111" i="1"/>
  <c r="AD111" i="1"/>
  <c r="AE111" i="1" s="1"/>
  <c r="AW110" i="1"/>
  <c r="AJ110" i="1"/>
  <c r="AI110" i="1"/>
  <c r="AH110" i="1"/>
  <c r="AG110" i="1"/>
  <c r="AE110" i="1"/>
  <c r="AD110" i="1"/>
  <c r="T110" i="1"/>
  <c r="AW109" i="1"/>
  <c r="AJ109" i="1"/>
  <c r="AI109" i="1"/>
  <c r="AH109" i="1"/>
  <c r="AG109" i="1"/>
  <c r="AE109" i="1"/>
  <c r="AW108" i="1"/>
  <c r="AJ108" i="1"/>
  <c r="AI108" i="1"/>
  <c r="AH108" i="1"/>
  <c r="AG108" i="1"/>
  <c r="AD108" i="1"/>
  <c r="AE108" i="1" s="1"/>
  <c r="BE107" i="1"/>
  <c r="BD107" i="1"/>
  <c r="AW107" i="1"/>
  <c r="AJ107" i="1"/>
  <c r="AI107" i="1"/>
  <c r="AH107" i="1"/>
  <c r="AG107" i="1"/>
  <c r="AD107" i="1"/>
  <c r="AE107" i="1" s="1"/>
  <c r="AW106" i="1"/>
  <c r="AJ106" i="1"/>
  <c r="AI106" i="1"/>
  <c r="AH106" i="1"/>
  <c r="AG106" i="1"/>
  <c r="AE106" i="1"/>
  <c r="AD106" i="1"/>
  <c r="AW105" i="1"/>
  <c r="AJ105" i="1"/>
  <c r="AI105" i="1"/>
  <c r="AH105" i="1"/>
  <c r="AG105" i="1"/>
  <c r="AD105" i="1"/>
  <c r="AE105" i="1" s="1"/>
  <c r="AW104" i="1"/>
  <c r="AJ104" i="1"/>
  <c r="AI104" i="1"/>
  <c r="AH104" i="1"/>
  <c r="AG104" i="1"/>
  <c r="AD104" i="1"/>
  <c r="AE104" i="1" s="1"/>
  <c r="AW103" i="1"/>
  <c r="AJ103" i="1"/>
  <c r="AI103" i="1"/>
  <c r="AH103" i="1"/>
  <c r="AG103" i="1"/>
  <c r="AD103" i="1"/>
  <c r="AE103" i="1" s="1"/>
  <c r="AW102" i="1"/>
  <c r="AJ102" i="1"/>
  <c r="AI102" i="1"/>
  <c r="AH102" i="1"/>
  <c r="AG102" i="1"/>
  <c r="AD102" i="1"/>
  <c r="AE102" i="1" s="1"/>
  <c r="AW101" i="1"/>
  <c r="AJ101" i="1"/>
  <c r="AI101" i="1"/>
  <c r="AH101" i="1"/>
  <c r="AG101" i="1"/>
  <c r="AD101" i="1"/>
  <c r="AE101" i="1" s="1"/>
  <c r="BE100" i="1"/>
  <c r="BD100" i="1"/>
  <c r="AW100" i="1"/>
  <c r="AJ100" i="1"/>
  <c r="AI100" i="1"/>
  <c r="AH100" i="1"/>
  <c r="AG100" i="1"/>
  <c r="AD100" i="1"/>
  <c r="AE100" i="1" s="1"/>
  <c r="AF100" i="1" s="1"/>
  <c r="T100" i="1"/>
  <c r="T123" i="1" s="1"/>
  <c r="R100" i="1"/>
  <c r="S100" i="1" s="1"/>
  <c r="S123" i="1" s="1"/>
  <c r="BF123" i="1" s="1"/>
  <c r="BD99" i="1"/>
  <c r="BC99" i="1"/>
  <c r="BE99" i="1" s="1"/>
  <c r="BB99" i="1"/>
  <c r="BA99" i="1"/>
  <c r="BH99" i="1" s="1"/>
  <c r="AD98" i="1"/>
  <c r="AE98" i="1" s="1"/>
  <c r="AE97" i="1"/>
  <c r="AD97" i="1"/>
  <c r="AE96" i="1"/>
  <c r="AD96" i="1"/>
  <c r="AD95" i="1"/>
  <c r="AD94" i="1"/>
  <c r="AE94" i="1" s="1"/>
  <c r="BG93" i="1"/>
  <c r="AD93" i="1"/>
  <c r="AE93" i="1" s="1"/>
  <c r="T93" i="1"/>
  <c r="R93" i="1"/>
  <c r="S93" i="1" s="1"/>
  <c r="S99" i="1" s="1"/>
  <c r="AD92" i="1"/>
  <c r="AE92" i="1" s="1"/>
  <c r="BE91" i="1"/>
  <c r="BD91" i="1"/>
  <c r="AX91" i="1"/>
  <c r="AE91" i="1"/>
  <c r="AL90" i="1"/>
  <c r="AD90" i="1"/>
  <c r="AD89" i="1"/>
  <c r="BE88" i="1"/>
  <c r="BD88" i="1"/>
  <c r="AY88" i="1"/>
  <c r="AD88" i="1"/>
  <c r="R88" i="1"/>
  <c r="AW87" i="1"/>
  <c r="AJ87" i="1"/>
  <c r="AI87" i="1"/>
  <c r="AH87" i="1"/>
  <c r="AG87" i="1"/>
  <c r="AD87" i="1"/>
  <c r="AW86" i="1"/>
  <c r="AJ86" i="1"/>
  <c r="AI86" i="1"/>
  <c r="AH86" i="1"/>
  <c r="AG86" i="1"/>
  <c r="AD86" i="1"/>
  <c r="AE86" i="1" s="1"/>
  <c r="BE85" i="1"/>
  <c r="BD85" i="1"/>
  <c r="AW85" i="1"/>
  <c r="AJ85" i="1"/>
  <c r="AI85" i="1"/>
  <c r="AH85" i="1"/>
  <c r="AG85" i="1"/>
  <c r="AD85" i="1"/>
  <c r="AE85" i="1" s="1"/>
  <c r="AW84" i="1"/>
  <c r="AJ84" i="1"/>
  <c r="AI84" i="1"/>
  <c r="AH84" i="1"/>
  <c r="AG84" i="1"/>
  <c r="AE84" i="1"/>
  <c r="AD84" i="1"/>
  <c r="BG83" i="1"/>
  <c r="BE83" i="1"/>
  <c r="BD83" i="1"/>
  <c r="AW83" i="1"/>
  <c r="AJ83" i="1"/>
  <c r="AI83" i="1"/>
  <c r="AH83" i="1"/>
  <c r="AG83" i="1"/>
  <c r="AD83" i="1"/>
  <c r="AE83" i="1" s="1"/>
  <c r="BE82" i="1"/>
  <c r="BD82" i="1"/>
  <c r="AW82" i="1"/>
  <c r="AJ82" i="1"/>
  <c r="AI82" i="1"/>
  <c r="AH82" i="1"/>
  <c r="AG82" i="1"/>
  <c r="AD82" i="1"/>
  <c r="AE82" i="1" s="1"/>
  <c r="BE81" i="1"/>
  <c r="BD81" i="1"/>
  <c r="AW81" i="1"/>
  <c r="AK81" i="1"/>
  <c r="AJ81" i="1"/>
  <c r="AI81" i="1"/>
  <c r="AH81" i="1"/>
  <c r="AG81" i="1"/>
  <c r="AE81" i="1"/>
  <c r="AD81" i="1"/>
  <c r="BE80" i="1"/>
  <c r="BD80" i="1"/>
  <c r="AW80" i="1"/>
  <c r="AJ80" i="1"/>
  <c r="AI80" i="1"/>
  <c r="AH80" i="1"/>
  <c r="AG80" i="1"/>
  <c r="AD80" i="1"/>
  <c r="BE79" i="1"/>
  <c r="BD79" i="1"/>
  <c r="AW79" i="1"/>
  <c r="AJ79" i="1"/>
  <c r="AI79" i="1"/>
  <c r="AH79" i="1"/>
  <c r="AG79" i="1"/>
  <c r="AE79" i="1"/>
  <c r="AD79" i="1"/>
  <c r="AW78" i="1"/>
  <c r="AJ78" i="1"/>
  <c r="AI78" i="1"/>
  <c r="AH78" i="1"/>
  <c r="AG78" i="1"/>
  <c r="AD78" i="1"/>
  <c r="AE78" i="1" s="1"/>
  <c r="AW77" i="1"/>
  <c r="AJ77" i="1"/>
  <c r="AI77" i="1"/>
  <c r="AH77" i="1"/>
  <c r="AG77" i="1"/>
  <c r="AD77" i="1"/>
  <c r="AE77" i="1" s="1"/>
  <c r="AW76" i="1"/>
  <c r="AJ76" i="1"/>
  <c r="AI76" i="1"/>
  <c r="AH76" i="1"/>
  <c r="AG76" i="1"/>
  <c r="AE76" i="1"/>
  <c r="AD76" i="1"/>
  <c r="AW75" i="1"/>
  <c r="AJ75" i="1"/>
  <c r="AI75" i="1"/>
  <c r="AH75" i="1"/>
  <c r="AG75" i="1"/>
  <c r="AD75" i="1"/>
  <c r="AW74" i="1"/>
  <c r="AJ74" i="1"/>
  <c r="AI74" i="1"/>
  <c r="AH74" i="1"/>
  <c r="AG74" i="1"/>
  <c r="AD74" i="1"/>
  <c r="AE74" i="1" s="1"/>
  <c r="BG73" i="1"/>
  <c r="BE73" i="1"/>
  <c r="BD73" i="1"/>
  <c r="AW73" i="1"/>
  <c r="AJ73" i="1"/>
  <c r="AI73" i="1"/>
  <c r="AH73" i="1"/>
  <c r="AG73" i="1"/>
  <c r="AE73" i="1"/>
  <c r="AD73" i="1"/>
  <c r="AW72" i="1"/>
  <c r="AJ72" i="1"/>
  <c r="AI72" i="1"/>
  <c r="AH72" i="1"/>
  <c r="AG72" i="1"/>
  <c r="AD72" i="1"/>
  <c r="AE72" i="1" s="1"/>
  <c r="AW71" i="1"/>
  <c r="AJ71" i="1"/>
  <c r="AI71" i="1"/>
  <c r="AH71" i="1"/>
  <c r="AG71" i="1"/>
  <c r="AD71" i="1"/>
  <c r="AE71" i="1" s="1"/>
  <c r="AW70" i="1"/>
  <c r="AJ70" i="1"/>
  <c r="AI70" i="1"/>
  <c r="AH70" i="1"/>
  <c r="AG70" i="1"/>
  <c r="AE70" i="1"/>
  <c r="AD70" i="1"/>
  <c r="AW69" i="1"/>
  <c r="AJ69" i="1"/>
  <c r="AI69" i="1"/>
  <c r="AH69" i="1"/>
  <c r="AG69" i="1"/>
  <c r="AD69" i="1"/>
  <c r="AA69" i="1"/>
  <c r="AA75" i="1" s="1"/>
  <c r="AK75" i="1" s="1"/>
  <c r="AW68" i="1"/>
  <c r="AK68" i="1"/>
  <c r="AJ68" i="1"/>
  <c r="AI68" i="1"/>
  <c r="AH68" i="1"/>
  <c r="AG68" i="1"/>
  <c r="AD68" i="1"/>
  <c r="BE67" i="1"/>
  <c r="BD67" i="1"/>
  <c r="AW67" i="1"/>
  <c r="AJ67" i="1"/>
  <c r="AI67" i="1"/>
  <c r="AH67" i="1"/>
  <c r="AG67" i="1"/>
  <c r="AD67" i="1"/>
  <c r="AE67" i="1" s="1"/>
  <c r="O67" i="1"/>
  <c r="N67" i="1"/>
  <c r="AW66" i="1"/>
  <c r="AJ66" i="1"/>
  <c r="AI66" i="1"/>
  <c r="AH66" i="1"/>
  <c r="AG66" i="1"/>
  <c r="AD66" i="1"/>
  <c r="AE66" i="1" s="1"/>
  <c r="AW65" i="1"/>
  <c r="AJ65" i="1"/>
  <c r="AI65" i="1"/>
  <c r="AH65" i="1"/>
  <c r="AG65" i="1"/>
  <c r="AD65" i="1"/>
  <c r="AE65" i="1" s="1"/>
  <c r="AW64" i="1"/>
  <c r="AK64" i="1"/>
  <c r="AJ64" i="1"/>
  <c r="AI64" i="1"/>
  <c r="AH64" i="1"/>
  <c r="AG64" i="1"/>
  <c r="AD64" i="1"/>
  <c r="AW63" i="1"/>
  <c r="AJ63" i="1"/>
  <c r="AI63" i="1"/>
  <c r="AH63" i="1"/>
  <c r="AG63" i="1"/>
  <c r="AE63" i="1"/>
  <c r="BE62" i="1"/>
  <c r="BD62" i="1"/>
  <c r="AW62" i="1"/>
  <c r="AJ62" i="1"/>
  <c r="AI62" i="1"/>
  <c r="AH62" i="1"/>
  <c r="AG62" i="1"/>
  <c r="AE62" i="1"/>
  <c r="AD62" i="1"/>
  <c r="AW61" i="1"/>
  <c r="AJ61" i="1"/>
  <c r="AI61" i="1"/>
  <c r="AH61" i="1"/>
  <c r="AG61" i="1"/>
  <c r="AE61" i="1"/>
  <c r="AD61" i="1"/>
  <c r="AW60" i="1"/>
  <c r="AJ60" i="1"/>
  <c r="AI60" i="1"/>
  <c r="AH60" i="1"/>
  <c r="AG60" i="1"/>
  <c r="AE60" i="1"/>
  <c r="AD60" i="1"/>
  <c r="BG59" i="1"/>
  <c r="AW59" i="1"/>
  <c r="AJ59" i="1"/>
  <c r="AI59" i="1"/>
  <c r="AH59" i="1"/>
  <c r="AG59" i="1"/>
  <c r="AE59" i="1"/>
  <c r="AD59" i="1"/>
  <c r="AW58" i="1"/>
  <c r="AJ58" i="1"/>
  <c r="AI58" i="1"/>
  <c r="AH58" i="1"/>
  <c r="AG58" i="1"/>
  <c r="AD58" i="1"/>
  <c r="AE58" i="1" s="1"/>
  <c r="AW57" i="1"/>
  <c r="AJ57" i="1"/>
  <c r="AI57" i="1"/>
  <c r="AH57" i="1"/>
  <c r="AG57" i="1"/>
  <c r="AE57" i="1"/>
  <c r="AD57" i="1"/>
  <c r="BE56" i="1"/>
  <c r="BD56" i="1"/>
  <c r="AW56" i="1"/>
  <c r="AJ56" i="1"/>
  <c r="AI56" i="1"/>
  <c r="AH56" i="1"/>
  <c r="AG56" i="1"/>
  <c r="AE56" i="1"/>
  <c r="AD56" i="1"/>
  <c r="AW55" i="1"/>
  <c r="AJ55" i="1"/>
  <c r="AI55" i="1"/>
  <c r="AH55" i="1"/>
  <c r="AG55" i="1"/>
  <c r="AD55" i="1"/>
  <c r="AE55" i="1" s="1"/>
  <c r="AW54" i="1"/>
  <c r="AJ54" i="1"/>
  <c r="AI54" i="1"/>
  <c r="AH54" i="1"/>
  <c r="AG54" i="1"/>
  <c r="AE54" i="1"/>
  <c r="AD54" i="1"/>
  <c r="AW53" i="1"/>
  <c r="AK53" i="1"/>
  <c r="AJ53" i="1"/>
  <c r="AI53" i="1"/>
  <c r="AH53" i="1"/>
  <c r="AG53" i="1"/>
  <c r="AD53" i="1"/>
  <c r="AE53" i="1" s="1"/>
  <c r="AW52" i="1"/>
  <c r="AJ52" i="1"/>
  <c r="AI52" i="1"/>
  <c r="AH52" i="1"/>
  <c r="AG52" i="1"/>
  <c r="AD52" i="1"/>
  <c r="AE52" i="1" s="1"/>
  <c r="AW51" i="1"/>
  <c r="AJ51" i="1"/>
  <c r="AI51" i="1"/>
  <c r="AH51" i="1"/>
  <c r="AG51" i="1"/>
  <c r="AD51" i="1"/>
  <c r="AW50" i="1"/>
  <c r="AJ50" i="1"/>
  <c r="AI50" i="1"/>
  <c r="AH50" i="1"/>
  <c r="AG50" i="1"/>
  <c r="AD50" i="1"/>
  <c r="BE49" i="1"/>
  <c r="BD49" i="1"/>
  <c r="AW49" i="1"/>
  <c r="AK49" i="1"/>
  <c r="AJ49" i="1"/>
  <c r="AI49" i="1"/>
  <c r="AH49" i="1"/>
  <c r="AG49" i="1"/>
  <c r="AD49" i="1"/>
  <c r="T49" i="1"/>
  <c r="R49" i="1"/>
  <c r="N49" i="1"/>
  <c r="AD48" i="1"/>
  <c r="AE48" i="1" s="1"/>
  <c r="AE47" i="1"/>
  <c r="AD47" i="1"/>
  <c r="BE46" i="1"/>
  <c r="BD46" i="1"/>
  <c r="AD46" i="1"/>
  <c r="AE46" i="1" s="1"/>
  <c r="BG45" i="1"/>
  <c r="AW45" i="1"/>
  <c r="AE45" i="1"/>
  <c r="AD45" i="1"/>
  <c r="BE44" i="1"/>
  <c r="BD44" i="1"/>
  <c r="AX44" i="1"/>
  <c r="AW44" i="1"/>
  <c r="AD44" i="1"/>
  <c r="AE44" i="1" s="1"/>
  <c r="AF43" i="1" s="1"/>
  <c r="BG47" i="1" s="1"/>
  <c r="BE43" i="1"/>
  <c r="BD43" i="1"/>
  <c r="AW43" i="1"/>
  <c r="AK43" i="1"/>
  <c r="AD43" i="1"/>
  <c r="AA43" i="1"/>
  <c r="BE39" i="1"/>
  <c r="BD39" i="1"/>
  <c r="BE35" i="1"/>
  <c r="BD35" i="1"/>
  <c r="BE32" i="1"/>
  <c r="BD32" i="1"/>
  <c r="BF31" i="1"/>
  <c r="BE30" i="1"/>
  <c r="BD30" i="1"/>
  <c r="AD30" i="1"/>
  <c r="AE28" i="1"/>
  <c r="AF26" i="1" s="1"/>
  <c r="BF33" i="1" s="1"/>
  <c r="AD28" i="1"/>
  <c r="BE27" i="1"/>
  <c r="BD27" i="1"/>
  <c r="AE27" i="1"/>
  <c r="BE26" i="1"/>
  <c r="BD26" i="1"/>
  <c r="AD26" i="1"/>
  <c r="AW25" i="1"/>
  <c r="AJ25" i="1"/>
  <c r="AI25" i="1"/>
  <c r="AH25" i="1"/>
  <c r="AG25" i="1"/>
  <c r="AE25" i="1"/>
  <c r="AD25" i="1"/>
  <c r="AW24" i="1"/>
  <c r="AJ24" i="1"/>
  <c r="AI24" i="1"/>
  <c r="AH24" i="1"/>
  <c r="AG24" i="1"/>
  <c r="AD24" i="1"/>
  <c r="AE24" i="1" s="1"/>
  <c r="AW23" i="1"/>
  <c r="AJ23" i="1"/>
  <c r="AI23" i="1"/>
  <c r="AH23" i="1"/>
  <c r="AG23" i="1"/>
  <c r="AD23" i="1"/>
  <c r="AE23" i="1" s="1"/>
  <c r="AW22" i="1"/>
  <c r="AJ22" i="1"/>
  <c r="AI22" i="1"/>
  <c r="AH22" i="1"/>
  <c r="AG22" i="1"/>
  <c r="AD22" i="1"/>
  <c r="AE22" i="1" s="1"/>
  <c r="BE21" i="1"/>
  <c r="BD21" i="1"/>
  <c r="AW21" i="1"/>
  <c r="AJ21" i="1"/>
  <c r="AI21" i="1"/>
  <c r="AH21" i="1"/>
  <c r="AG21" i="1"/>
  <c r="AD21" i="1"/>
  <c r="AE21" i="1" s="1"/>
  <c r="AW20" i="1"/>
  <c r="AJ20" i="1"/>
  <c r="AI20" i="1"/>
  <c r="AH20" i="1"/>
  <c r="AG20" i="1"/>
  <c r="AD20" i="1"/>
  <c r="AE20" i="1" s="1"/>
  <c r="AW19" i="1"/>
  <c r="AK19" i="1"/>
  <c r="AJ19" i="1"/>
  <c r="AI19" i="1"/>
  <c r="AH19" i="1"/>
  <c r="AG19" i="1"/>
  <c r="AD19" i="1"/>
  <c r="BF18" i="1"/>
  <c r="AW18" i="1"/>
  <c r="AJ18" i="1"/>
  <c r="AI18" i="1"/>
  <c r="AH18" i="1"/>
  <c r="AG18" i="1"/>
  <c r="AD18" i="1"/>
  <c r="AE18" i="1" s="1"/>
  <c r="AW17" i="1"/>
  <c r="AJ17" i="1"/>
  <c r="AI17" i="1"/>
  <c r="AH17" i="1"/>
  <c r="AG17" i="1"/>
  <c r="AD17" i="1"/>
  <c r="AE17" i="1" s="1"/>
  <c r="BE16" i="1"/>
  <c r="BD16" i="1"/>
  <c r="AW16" i="1"/>
  <c r="AJ16" i="1"/>
  <c r="AI16" i="1"/>
  <c r="AH16" i="1"/>
  <c r="AG16" i="1"/>
  <c r="AD16" i="1"/>
  <c r="AE16" i="1" s="1"/>
  <c r="AW15" i="1"/>
  <c r="AJ15" i="1"/>
  <c r="AI15" i="1"/>
  <c r="AH15" i="1"/>
  <c r="AG15" i="1"/>
  <c r="AD15" i="1"/>
  <c r="AE15" i="1" s="1"/>
  <c r="AW14" i="1"/>
  <c r="AJ14" i="1"/>
  <c r="AI14" i="1"/>
  <c r="AH14" i="1"/>
  <c r="AG14" i="1"/>
  <c r="AD14" i="1"/>
  <c r="AE14" i="1" s="1"/>
  <c r="AW13" i="1"/>
  <c r="AJ13" i="1"/>
  <c r="AI13" i="1"/>
  <c r="AH13" i="1"/>
  <c r="AG13" i="1"/>
  <c r="AE13" i="1"/>
  <c r="AD13" i="1"/>
  <c r="AW12" i="1"/>
  <c r="AJ12" i="1"/>
  <c r="AI12" i="1"/>
  <c r="AH12" i="1"/>
  <c r="AG12" i="1"/>
  <c r="AE12" i="1"/>
  <c r="AD12" i="1"/>
  <c r="AW11" i="1"/>
  <c r="AJ11" i="1"/>
  <c r="AI11" i="1"/>
  <c r="AH11" i="1"/>
  <c r="AG11" i="1"/>
  <c r="AD11" i="1"/>
  <c r="AE11" i="1" s="1"/>
  <c r="AW10" i="1"/>
  <c r="AJ10" i="1"/>
  <c r="AI10" i="1"/>
  <c r="AH10" i="1"/>
  <c r="AG10" i="1"/>
  <c r="AE10" i="1"/>
  <c r="AD10" i="1"/>
  <c r="BE9" i="1"/>
  <c r="BD9" i="1"/>
  <c r="AW9" i="1"/>
  <c r="AJ9" i="1"/>
  <c r="AI9" i="1"/>
  <c r="AH9" i="1"/>
  <c r="AG9" i="1"/>
  <c r="AD9" i="1"/>
  <c r="AE9" i="1" s="1"/>
  <c r="AW8" i="1"/>
  <c r="AK8" i="1"/>
  <c r="AJ8" i="1"/>
  <c r="AI8" i="1"/>
  <c r="AH8" i="1"/>
  <c r="AG8" i="1"/>
  <c r="AD8" i="1"/>
  <c r="AW7" i="1"/>
  <c r="AJ7" i="1"/>
  <c r="AI7" i="1"/>
  <c r="AH7" i="1"/>
  <c r="AG7" i="1"/>
  <c r="AE7" i="1"/>
  <c r="AD7" i="1"/>
  <c r="BF6" i="1"/>
  <c r="AW6" i="1"/>
  <c r="AK6" i="1"/>
  <c r="AJ6" i="1"/>
  <c r="AI6" i="1"/>
  <c r="AH6" i="1"/>
  <c r="AG6" i="1"/>
  <c r="AD6" i="1"/>
  <c r="AW5" i="1"/>
  <c r="AJ5" i="1"/>
  <c r="AI5" i="1"/>
  <c r="AH5" i="1"/>
  <c r="AG5" i="1"/>
  <c r="AW4" i="1"/>
  <c r="AJ4" i="1"/>
  <c r="AI4" i="1"/>
  <c r="AH4" i="1"/>
  <c r="AG4" i="1"/>
  <c r="AD4" i="1"/>
  <c r="AE4" i="1" s="1"/>
  <c r="BE3" i="1"/>
  <c r="BD3" i="1"/>
  <c r="AW3" i="1"/>
  <c r="AJ3" i="1"/>
  <c r="AI3" i="1"/>
  <c r="AH3" i="1"/>
  <c r="AG3" i="1"/>
  <c r="AD3" i="1"/>
  <c r="AE3" i="1" s="1"/>
  <c r="T3" i="1"/>
  <c r="T99" i="1" s="1"/>
  <c r="AF16" i="1" l="1"/>
  <c r="BF19" i="1" s="1"/>
  <c r="T144" i="1"/>
  <c r="T211" i="1" s="1"/>
  <c r="AF88" i="1"/>
  <c r="BG127" i="1"/>
  <c r="AF134" i="1"/>
  <c r="BG134" i="1" s="1"/>
  <c r="BF138" i="1"/>
  <c r="AF144" i="1"/>
  <c r="BG144" i="1" s="1"/>
  <c r="AF217" i="1"/>
  <c r="AF79" i="1"/>
  <c r="BG85" i="1" s="1"/>
  <c r="T158" i="1"/>
  <c r="AF158" i="1"/>
  <c r="BG158" i="1" s="1"/>
  <c r="BF148" i="1"/>
  <c r="BG174" i="1"/>
  <c r="AF49" i="1"/>
  <c r="BF52" i="1" s="1"/>
  <c r="BA220" i="1"/>
  <c r="BE220" i="1" s="1"/>
  <c r="S170" i="1"/>
  <c r="BF170" i="1" s="1"/>
  <c r="AF107" i="1"/>
  <c r="BF111" i="1" s="1"/>
  <c r="S183" i="1"/>
  <c r="S190" i="1" s="1"/>
  <c r="BF190" i="1" s="1"/>
  <c r="T183" i="1"/>
  <c r="T193" i="1"/>
  <c r="T210" i="1" s="1"/>
  <c r="S193" i="1"/>
  <c r="AF210" i="1"/>
  <c r="BG210" i="1" s="1"/>
  <c r="BF193" i="1"/>
  <c r="AF140" i="1"/>
  <c r="BG142" i="1" s="1"/>
  <c r="T190" i="1"/>
  <c r="AF183" i="1"/>
  <c r="BG187" i="1" s="1"/>
  <c r="AF56" i="1"/>
  <c r="BG61" i="1" s="1"/>
  <c r="AF67" i="1"/>
  <c r="BF75" i="1" s="1"/>
  <c r="BF99" i="1"/>
  <c r="T217" i="1"/>
  <c r="T218" i="1" s="1"/>
  <c r="BF104" i="1"/>
  <c r="AF3" i="1"/>
  <c r="BF7" i="1" s="1"/>
  <c r="S201" i="1"/>
  <c r="S154" i="1"/>
  <c r="S158" i="1" s="1"/>
  <c r="BF158" i="1" s="1"/>
  <c r="BD158" i="1"/>
  <c r="BE172" i="1"/>
  <c r="AK69" i="1"/>
  <c r="S166" i="1"/>
  <c r="BA190" i="1"/>
  <c r="BE190" i="1" s="1"/>
  <c r="S197" i="1"/>
  <c r="BD210" i="1"/>
  <c r="BB190" i="1"/>
  <c r="BE210" i="1"/>
  <c r="S215" i="1"/>
  <c r="S217" i="1" s="1"/>
  <c r="S218" i="1" s="1"/>
  <c r="S135" i="1"/>
  <c r="S144" i="1" s="1"/>
  <c r="BF144" i="1" s="1"/>
  <c r="S216" i="1"/>
  <c r="S194" i="1"/>
  <c r="AF123" i="1" l="1"/>
  <c r="BG123" i="1" s="1"/>
  <c r="T220" i="1"/>
  <c r="BD190" i="1"/>
  <c r="BH190" i="1"/>
  <c r="AF99" i="1"/>
  <c r="BG95" i="1"/>
  <c r="S210" i="1"/>
  <c r="BF210" i="1" s="1"/>
  <c r="BB220" i="1"/>
  <c r="BD220" i="1" s="1"/>
  <c r="AF190" i="1"/>
  <c r="BG190" i="1" s="1"/>
  <c r="S211" i="1"/>
  <c r="S220" i="1" s="1"/>
  <c r="BG99" i="1" l="1"/>
  <c r="AF211" i="1"/>
  <c r="AF220" i="1" s="1"/>
</calcChain>
</file>

<file path=xl/comments1.xml><?xml version="1.0" encoding="utf-8"?>
<comments xmlns="http://schemas.openxmlformats.org/spreadsheetml/2006/main">
  <authors>
    <author>Usuario</author>
    <author>LENOVO</author>
    <author>Diana Ulloque</author>
    <author>tc={8F7F8E0E-1C89-4A6A-B828-D7CE741715BE}</author>
    <author>tc={8E9F3AE5-9E6A-42B7-A56F-765D18691364}</author>
    <author>tc={A2820486-F408-4E57-BA12-B8B8BCA82961}</author>
    <author>Luz Marlene Andrade</author>
    <author>ACER</author>
    <author>Maria Mernarda Perez Carmona</author>
    <author>tc={AAEFF538-C468-461A-9685-844EACB12A9C}</author>
    <author>tc={19CFA4A7-836F-42E2-84A2-8903746A0522}</author>
    <author>VIKI DE LA ROSA</author>
  </authors>
  <commentList>
    <comment ref="K2" authorId="0" shapeId="0">
      <text>
        <r>
          <rPr>
            <b/>
            <sz val="9"/>
            <color indexed="81"/>
            <rFont val="Tahoma"/>
            <family val="2"/>
          </rPr>
          <t>Usuario:</t>
        </r>
        <r>
          <rPr>
            <sz val="9"/>
            <color indexed="81"/>
            <rFont val="Tahoma"/>
            <family val="2"/>
          </rPr>
          <t xml:space="preserve">
AL CUATRIENIO</t>
        </r>
      </text>
    </comment>
    <comment ref="AK3" authorId="1" shapeId="0">
      <text>
        <r>
          <rPr>
            <b/>
            <sz val="22"/>
            <color indexed="81"/>
            <rFont val="Tahoma"/>
            <family val="2"/>
          </rPr>
          <t>LENOVO:</t>
        </r>
        <r>
          <rPr>
            <sz val="22"/>
            <color indexed="81"/>
            <rFont val="Tahoma"/>
            <family val="2"/>
          </rPr>
          <t xml:space="preserve">
Corte a mayo pues aun junio no se ha cerrado en SIMAT</t>
        </r>
      </text>
    </comment>
    <comment ref="AK8" authorId="1" shapeId="0">
      <text>
        <r>
          <rPr>
            <b/>
            <sz val="9"/>
            <color indexed="81"/>
            <rFont val="Tahoma"/>
            <family val="2"/>
          </rPr>
          <t>LENOVO:</t>
        </r>
        <r>
          <rPr>
            <sz val="9"/>
            <color indexed="81"/>
            <rFont val="Tahoma"/>
            <family val="2"/>
          </rPr>
          <t xml:space="preserve">
Corte 30 de mayo, aun no cierra junio</t>
        </r>
      </text>
    </comment>
    <comment ref="AA11" authorId="1" shapeId="0">
      <text>
        <r>
          <rPr>
            <b/>
            <sz val="9"/>
            <color indexed="81"/>
            <rFont val="Tahoma"/>
            <family val="2"/>
          </rPr>
          <t>LENOVO:</t>
        </r>
        <r>
          <rPr>
            <sz val="9"/>
            <color indexed="81"/>
            <rFont val="Tahoma"/>
            <family val="2"/>
          </rPr>
          <t xml:space="preserve">
Acumulado año</t>
        </r>
      </text>
    </comment>
    <comment ref="AB12" authorId="2" shapeId="0">
      <text>
        <r>
          <rPr>
            <b/>
            <sz val="9"/>
            <color indexed="81"/>
            <rFont val="Tahoma"/>
            <family val="2"/>
          </rPr>
          <t>Diana Ulloque:</t>
        </r>
        <r>
          <rPr>
            <sz val="9"/>
            <color indexed="81"/>
            <rFont val="Tahoma"/>
            <family val="2"/>
          </rPr>
          <t xml:space="preserve">
Asesoria personalizada con los operadores de los EE en el tema de "asignación de acudiente", teniendo en cuenta que el modulo previsto de  Asignación docentes oficiales no fue aprobado por el MEN.</t>
        </r>
      </text>
    </comment>
    <comment ref="AA19" authorId="1" shapeId="0">
      <text>
        <r>
          <rPr>
            <b/>
            <sz val="9"/>
            <color indexed="81"/>
            <rFont val="Tahoma"/>
            <family val="2"/>
          </rPr>
          <t>LENOVO:</t>
        </r>
        <r>
          <rPr>
            <sz val="9"/>
            <color indexed="81"/>
            <rFont val="Tahoma"/>
            <family val="2"/>
          </rPr>
          <t xml:space="preserve">
SIMAT 30 de mayo</t>
        </r>
      </text>
    </comment>
    <comment ref="AD19"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tomar el ultimo dato, o la sumatoria de los trimestres?</t>
        </r>
      </text>
    </comment>
    <comment ref="AA22" authorId="1" shapeId="0">
      <text>
        <r>
          <rPr>
            <b/>
            <sz val="9"/>
            <color indexed="81"/>
            <rFont val="Tahoma"/>
            <family val="2"/>
          </rPr>
          <t>LENOVO:</t>
        </r>
        <r>
          <rPr>
            <sz val="9"/>
            <color indexed="81"/>
            <rFont val="Tahoma"/>
            <family val="2"/>
          </rPr>
          <t xml:space="preserve">
Acumulado.</t>
        </r>
      </text>
    </comment>
    <comment ref="AC48"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adquirieron 222 computadores??? O es el mismo dato de la actividad anterior??</t>
        </r>
      </text>
    </comment>
    <comment ref="R49"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Coloqué la ultima cifra, aunque van a preguntar por qué ha variado de un trimestre a otro, tener respuesta</t>
        </r>
      </text>
    </comment>
    <comment ref="AA49" authorId="1" shapeId="0">
      <text>
        <r>
          <rPr>
            <b/>
            <sz val="9"/>
            <color indexed="81"/>
            <rFont val="Tahoma"/>
            <family val="2"/>
          </rPr>
          <t>LENOVO:</t>
        </r>
        <r>
          <rPr>
            <sz val="9"/>
            <color indexed="81"/>
            <rFont val="Tahoma"/>
            <family val="2"/>
          </rPr>
          <t xml:space="preserve">
Acumulado a 30 de mayo</t>
        </r>
      </text>
    </comment>
    <comment ref="AA53" authorId="1" shapeId="0">
      <text>
        <r>
          <rPr>
            <b/>
            <sz val="14"/>
            <color indexed="81"/>
            <rFont val="Tahoma"/>
            <family val="2"/>
          </rPr>
          <t>LENOVO:</t>
        </r>
        <r>
          <rPr>
            <sz val="14"/>
            <color indexed="81"/>
            <rFont val="Tahoma"/>
            <family val="2"/>
          </rPr>
          <t xml:space="preserve">
</t>
        </r>
        <r>
          <rPr>
            <sz val="22"/>
            <color indexed="81"/>
            <rFont val="Tahoma"/>
            <family val="2"/>
          </rPr>
          <t>Dif</t>
        </r>
        <r>
          <rPr>
            <sz val="24"/>
            <color indexed="81"/>
            <rFont val="Tahoma"/>
            <family val="2"/>
          </rPr>
          <t>erencia entre el corte de marzo hasta el corte de mayo.</t>
        </r>
      </text>
    </comment>
    <comment ref="AA55" authorId="1" shapeId="0">
      <text>
        <r>
          <rPr>
            <b/>
            <sz val="9"/>
            <color indexed="81"/>
            <rFont val="Tahoma"/>
            <family val="2"/>
          </rPr>
          <t>LENOVO:</t>
        </r>
        <r>
          <rPr>
            <sz val="9"/>
            <color indexed="81"/>
            <rFont val="Tahoma"/>
            <family val="2"/>
          </rPr>
          <t xml:space="preserve">
acumulado a junio</t>
        </r>
      </text>
    </comment>
    <comment ref="AA57" authorId="1" shapeId="0">
      <text>
        <r>
          <rPr>
            <b/>
            <sz val="9"/>
            <color indexed="81"/>
            <rFont val="Tahoma"/>
            <family val="2"/>
          </rPr>
          <t>LENOVO:</t>
        </r>
        <r>
          <rPr>
            <sz val="9"/>
            <color indexed="81"/>
            <rFont val="Tahoma"/>
            <family val="2"/>
          </rPr>
          <t xml:space="preserve">
Acumulado</t>
        </r>
      </text>
    </comment>
    <comment ref="AA59" authorId="1" shapeId="0">
      <text>
        <r>
          <rPr>
            <b/>
            <sz val="9"/>
            <color indexed="81"/>
            <rFont val="Tahoma"/>
            <family val="2"/>
          </rPr>
          <t>LENOVO:</t>
        </r>
        <r>
          <rPr>
            <sz val="9"/>
            <color indexed="81"/>
            <rFont val="Tahoma"/>
            <family val="2"/>
          </rPr>
          <t xml:space="preserve">
Acumulado</t>
        </r>
      </text>
    </comment>
    <comment ref="AA64" authorId="1" shapeId="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AA66" authorId="1" shapeId="0">
      <text>
        <r>
          <rPr>
            <b/>
            <sz val="9"/>
            <color indexed="81"/>
            <rFont val="Tahoma"/>
            <family val="2"/>
          </rPr>
          <t>LENOVO:</t>
        </r>
        <r>
          <rPr>
            <sz val="9"/>
            <color indexed="81"/>
            <rFont val="Tahoma"/>
            <family val="2"/>
          </rPr>
          <t xml:space="preserve">
Acumulativo</t>
        </r>
      </text>
    </comment>
    <comment ref="AA68" authorId="1" shapeId="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AA69" authorId="1" shapeId="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AA70" authorId="1" shapeId="0">
      <text>
        <r>
          <rPr>
            <b/>
            <sz val="9"/>
            <color indexed="81"/>
            <rFont val="Tahoma"/>
            <family val="2"/>
          </rPr>
          <t>LENOVO:</t>
        </r>
        <r>
          <rPr>
            <sz val="9"/>
            <color indexed="81"/>
            <rFont val="Tahoma"/>
            <family val="2"/>
          </rPr>
          <t xml:space="preserve">
Se mantiene</t>
        </r>
      </text>
    </comment>
    <comment ref="AA75" authorId="1" shapeId="0">
      <text>
        <r>
          <rPr>
            <b/>
            <sz val="9"/>
            <color indexed="81"/>
            <rFont val="Tahoma"/>
            <family val="2"/>
          </rPr>
          <t>LENOVO:</t>
        </r>
        <r>
          <rPr>
            <sz val="9"/>
            <color indexed="81"/>
            <rFont val="Tahoma"/>
            <family val="2"/>
          </rPr>
          <t xml:space="preserve">
Acumulado a mayo.</t>
        </r>
      </text>
    </comment>
    <comment ref="AA81" authorId="1" shapeId="0">
      <text>
        <r>
          <rPr>
            <b/>
            <sz val="9"/>
            <color indexed="81"/>
            <rFont val="Tahoma"/>
            <family val="2"/>
          </rPr>
          <t>LENOVO:</t>
        </r>
        <r>
          <rPr>
            <sz val="9"/>
            <color indexed="81"/>
            <rFont val="Tahoma"/>
            <family val="2"/>
          </rPr>
          <t xml:space="preserve">
Acumulado año</t>
        </r>
      </text>
    </comment>
    <comment ref="AA85" authorId="1" shapeId="0">
      <text>
        <r>
          <rPr>
            <b/>
            <sz val="9"/>
            <color indexed="81"/>
            <rFont val="Tahoma"/>
            <family val="2"/>
          </rPr>
          <t>LENOVO:</t>
        </r>
        <r>
          <rPr>
            <sz val="9"/>
            <color indexed="81"/>
            <rFont val="Tahoma"/>
            <family val="2"/>
          </rPr>
          <t xml:space="preserve">
Permanente</t>
        </r>
      </text>
    </comment>
    <comment ref="N91" authorId="6" shapeId="0">
      <text>
        <r>
          <rPr>
            <b/>
            <sz val="36"/>
            <color indexed="81"/>
            <rFont val="Tahoma"/>
            <family val="2"/>
          </rPr>
          <t>Luz Marlene Andrade:</t>
        </r>
        <r>
          <rPr>
            <sz val="36"/>
            <color indexed="81"/>
            <rFont val="Tahoma"/>
            <family val="2"/>
          </rPr>
          <t xml:space="preserve">
POLITECNICO DEL POZON</t>
        </r>
      </text>
    </comment>
    <comment ref="O91" authorId="6" shapeId="0">
      <text>
        <r>
          <rPr>
            <b/>
            <sz val="36"/>
            <color indexed="81"/>
            <rFont val="Tahoma"/>
            <family val="2"/>
          </rPr>
          <t>Luz Marlene Andrade:</t>
        </r>
        <r>
          <rPr>
            <sz val="36"/>
            <color indexed="81"/>
            <rFont val="Tahoma"/>
            <family val="2"/>
          </rPr>
          <t xml:space="preserve">
VILLA ARANJUEZ</t>
        </r>
      </text>
    </comment>
    <comment ref="AA102" authorId="1" shapeId="0">
      <text>
        <r>
          <rPr>
            <b/>
            <sz val="9"/>
            <color indexed="81"/>
            <rFont val="Tahoma"/>
            <family val="2"/>
          </rPr>
          <t>LENOVO:</t>
        </r>
        <r>
          <rPr>
            <sz val="9"/>
            <color indexed="81"/>
            <rFont val="Tahoma"/>
            <family val="2"/>
          </rPr>
          <t xml:space="preserve">
Acumulado año</t>
        </r>
      </text>
    </comment>
    <comment ref="AB102" authorId="7" shapeId="0">
      <text>
        <r>
          <rPr>
            <b/>
            <sz val="36"/>
            <color indexed="81"/>
            <rFont val="Tahoma"/>
            <family val="2"/>
          </rPr>
          <t>ACER:</t>
        </r>
        <r>
          <rPr>
            <sz val="36"/>
            <color indexed="81"/>
            <rFont val="Tahoma"/>
            <family val="2"/>
          </rPr>
          <t xml:space="preserve">
Acumulado del año</t>
        </r>
      </text>
    </comment>
    <comment ref="AA103" authorId="1" shapeId="0">
      <text>
        <r>
          <rPr>
            <b/>
            <sz val="18"/>
            <color indexed="81"/>
            <rFont val="Tahoma"/>
            <family val="2"/>
          </rPr>
          <t xml:space="preserve">LENOVO:
</t>
        </r>
        <r>
          <rPr>
            <sz val="18"/>
            <color indexed="81"/>
            <rFont val="Tahoma"/>
            <family val="2"/>
          </rPr>
          <t>Acumulado año</t>
        </r>
      </text>
    </comment>
    <comment ref="AB103" authorId="7" shapeId="0">
      <text>
        <r>
          <rPr>
            <b/>
            <sz val="9"/>
            <color indexed="81"/>
            <rFont val="Tahoma"/>
            <family val="2"/>
          </rPr>
          <t>ACER:</t>
        </r>
        <r>
          <rPr>
            <sz val="9"/>
            <color indexed="81"/>
            <rFont val="Tahoma"/>
            <family val="2"/>
          </rPr>
          <t xml:space="preserve">
</t>
        </r>
        <r>
          <rPr>
            <sz val="48"/>
            <color indexed="81"/>
            <rFont val="Tahoma"/>
            <family val="2"/>
          </rPr>
          <t>Acumulado del año</t>
        </r>
      </text>
    </comment>
    <comment ref="AA109" authorId="1" shapeId="0">
      <text>
        <r>
          <rPr>
            <b/>
            <sz val="36"/>
            <color indexed="81"/>
            <rFont val="Tahoma"/>
            <family val="2"/>
          </rPr>
          <t>LENOVO:</t>
        </r>
        <r>
          <rPr>
            <sz val="36"/>
            <color indexed="81"/>
            <rFont val="Tahoma"/>
            <family val="2"/>
          </rPr>
          <t xml:space="preserve">
Estas 8 aulas fueron dotadas por Ecopetrol.</t>
        </r>
      </text>
    </comment>
    <comment ref="AB109" authorId="1" shapeId="0">
      <text>
        <r>
          <rPr>
            <b/>
            <sz val="36"/>
            <color indexed="81"/>
            <rFont val="Tahoma"/>
            <family val="2"/>
          </rPr>
          <t>LENOVO:</t>
        </r>
        <r>
          <rPr>
            <sz val="36"/>
            <color indexed="81"/>
            <rFont val="Tahoma"/>
            <family val="2"/>
          </rPr>
          <t xml:space="preserve">
Estas 8 aulas fueron dotadas por Ecopetrol.</t>
        </r>
      </text>
    </comment>
    <comment ref="O110" authorId="1" shapeId="0">
      <text>
        <r>
          <rPr>
            <b/>
            <sz val="36"/>
            <color indexed="81"/>
            <rFont val="Tahoma"/>
            <family val="2"/>
          </rPr>
          <t>LENOVO:</t>
        </r>
        <r>
          <rPr>
            <sz val="36"/>
            <color indexed="81"/>
            <rFont val="Tahoma"/>
            <family val="2"/>
          </rPr>
          <t xml:space="preserve">
A la fecha sed está trabajando con 60 establecimientos 40 nuevos y 20 por continuidad</t>
        </r>
      </text>
    </comment>
    <comment ref="AA112" authorId="1" shapeId="0">
      <text>
        <r>
          <rPr>
            <b/>
            <sz val="9"/>
            <color indexed="81"/>
            <rFont val="Tahoma"/>
            <family val="2"/>
          </rPr>
          <t>LENOVO:</t>
        </r>
        <r>
          <rPr>
            <sz val="9"/>
            <color indexed="81"/>
            <rFont val="Tahoma"/>
            <family val="2"/>
          </rPr>
          <t xml:space="preserve">
Acumulado</t>
        </r>
      </text>
    </comment>
    <comment ref="Q127" authorId="8" shapeId="0">
      <text>
        <r>
          <rPr>
            <b/>
            <sz val="9"/>
            <color indexed="81"/>
            <rFont val="Tahoma"/>
            <family val="2"/>
          </rPr>
          <t>Maria Mernarda Perez Carmona:</t>
        </r>
        <r>
          <rPr>
            <sz val="9"/>
            <color indexed="81"/>
            <rFont val="Tahoma"/>
            <family val="2"/>
          </rPr>
          <t xml:space="preserve">
</t>
        </r>
        <r>
          <rPr>
            <sz val="48"/>
            <color indexed="81"/>
            <rFont val="Tahoma"/>
            <family val="2"/>
          </rPr>
          <t>estaban focalizadas 3 IEO y estan colocando 20</t>
        </r>
      </text>
    </comment>
    <comment ref="AD161"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SON 20 Ó 40?</t>
        </r>
      </text>
    </comment>
    <comment ref="AB164"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CAMBIA DE NA A 0 PORQUE NO SE HIZO LA ACTIVIDAD</t>
        </r>
      </text>
    </comment>
    <comment ref="N197" authorId="6" shapeId="0">
      <text>
        <r>
          <rPr>
            <b/>
            <sz val="9"/>
            <color indexed="81"/>
            <rFont val="Tahoma"/>
            <family val="2"/>
          </rPr>
          <t>Luz Marlene Andrade:</t>
        </r>
        <r>
          <rPr>
            <sz val="9"/>
            <color indexed="81"/>
            <rFont val="Tahoma"/>
            <family val="2"/>
          </rPr>
          <t xml:space="preserve">
</t>
        </r>
        <r>
          <rPr>
            <sz val="36"/>
            <color indexed="81"/>
            <rFont val="Tahoma"/>
            <family val="2"/>
          </rPr>
          <t>CLARO QUE ESTAN EN CERO PORQUE NINGUNA DE LAS ACTIVIDADES DE PROYECTO APUNTA AL DISEÑO DEL PLAN O HACEN PARTE DE UN PLAN</t>
        </r>
      </text>
    </comment>
    <comment ref="X216" authorId="11" shapeId="0">
      <text>
        <r>
          <rPr>
            <b/>
            <sz val="36"/>
            <color indexed="81"/>
            <rFont val="Tahoma"/>
            <family val="2"/>
          </rPr>
          <t>VIKI DE LA ROSA:Actividad Nueva</t>
        </r>
        <r>
          <rPr>
            <b/>
            <sz val="24"/>
            <color indexed="81"/>
            <rFont val="Tahoma"/>
            <family val="2"/>
          </rPr>
          <t xml:space="preserve">
</t>
        </r>
        <r>
          <rPr>
            <sz val="24"/>
            <color indexed="81"/>
            <rFont val="Tahoma"/>
            <family val="2"/>
          </rPr>
          <t xml:space="preserve">
</t>
        </r>
      </text>
    </comment>
  </commentList>
</comments>
</file>

<file path=xl/comments2.xml><?xml version="1.0" encoding="utf-8"?>
<comments xmlns="http://schemas.openxmlformats.org/spreadsheetml/2006/main">
  <authors>
    <author>Angela Gomez Lombana</author>
    <author/>
    <author>Diana Ulloque</author>
  </authors>
  <commentList>
    <comment ref="D6" authorId="0" shapeId="0">
      <text>
        <r>
          <rPr>
            <b/>
            <sz val="9"/>
            <color indexed="81"/>
            <rFont val="Tahoma"/>
            <family val="2"/>
          </rPr>
          <t>Angela Gomez Lombana:</t>
        </r>
        <r>
          <rPr>
            <sz val="9"/>
            <color indexed="81"/>
            <rFont val="Tahoma"/>
            <family val="2"/>
          </rPr>
          <t xml:space="preserve">
Corresponde a la columna: Valor Absoluto de la Meta Producto 2020-2023</t>
        </r>
      </text>
    </comment>
    <comment ref="F6" authorId="1" shapeId="0">
      <text>
        <r>
          <rPr>
            <sz val="11"/>
            <rFont val="Calibri"/>
            <family val="2"/>
            <scheme val="minor"/>
          </rPr>
          <t>VALOR NÚMERICO</t>
        </r>
      </text>
    </comment>
    <comment ref="G6" authorId="1" shapeId="0">
      <text>
        <r>
          <rPr>
            <sz val="11"/>
            <rFont val="Calibri"/>
            <family val="2"/>
            <scheme val="minor"/>
          </rPr>
          <t xml:space="preserve">VALOR EN PORCENTAJE
</t>
        </r>
      </text>
    </comment>
    <comment ref="H6" authorId="1" shapeId="0">
      <text>
        <r>
          <rPr>
            <sz val="11"/>
            <rFont val="Calibri"/>
            <family val="2"/>
            <scheme val="minor"/>
          </rPr>
          <t xml:space="preserve">VALOR EN PORCENTAJE
</t>
        </r>
      </text>
    </comment>
    <comment ref="L6" authorId="1" shapeId="0">
      <text>
        <r>
          <rPr>
            <sz val="11"/>
            <rFont val="Calibri"/>
            <family val="2"/>
            <scheme val="minor"/>
          </rPr>
          <t>INCLUIR EVIDENCIA ORGANIZADA POR PROGRAMA PROYECTO Y ACTIVIDAD</t>
        </r>
      </text>
    </comment>
    <comment ref="M6" authorId="1" shapeId="0">
      <text>
        <r>
          <rPr>
            <sz val="11"/>
            <rFont val="Calibri"/>
            <family val="2"/>
            <scheme val="minor"/>
          </rPr>
          <t xml:space="preserve">SE DEBE ESPECIFICAR LA FECHA Y PERIODICIDAD DE LA ACTIVIDAD
</t>
        </r>
      </text>
    </comment>
    <comment ref="N6" authorId="1" shapeId="0">
      <text>
        <r>
          <rPr>
            <sz val="11"/>
            <rFont val="Calibri"/>
            <family val="2"/>
            <scheme val="minor"/>
          </rPr>
          <t xml:space="preserve">SE DEBE ESPECIFICAR LA FECHA Y PERIODICIDAD DE LA ACTIVIDAD
</t>
        </r>
      </text>
    </comment>
    <comment ref="P6" authorId="1" shapeId="0">
      <text>
        <r>
          <rPr>
            <sz val="11"/>
            <rFont val="Calibri"/>
            <family val="2"/>
            <scheme val="minor"/>
          </rPr>
          <t>VALOR NÚMERICO</t>
        </r>
      </text>
    </comment>
    <comment ref="Q6" authorId="1" shapeId="0">
      <text>
        <r>
          <rPr>
            <sz val="11"/>
            <rFont val="Calibri"/>
            <family val="2"/>
            <scheme val="minor"/>
          </rPr>
          <t xml:space="preserve">VALOR EN PORCENTAJE
</t>
        </r>
      </text>
    </comment>
    <comment ref="R6" authorId="1" shapeId="0">
      <text>
        <r>
          <rPr>
            <sz val="11"/>
            <rFont val="Calibri"/>
            <family val="2"/>
            <scheme val="minor"/>
          </rPr>
          <t xml:space="preserve">VALOR EN PORCENTAJE
</t>
        </r>
      </text>
    </comment>
    <comment ref="S7" authorId="1" shapeId="0">
      <text>
        <r>
          <rPr>
            <sz val="11"/>
            <rFont val="Calibri"/>
            <family val="2"/>
            <scheme val="minor"/>
          </rPr>
          <t xml:space="preserve">INCLUIR EL OBJETIVO Y LAS ACTIVIDADES DEL PROYECTO
</t>
        </r>
      </text>
    </comment>
    <comment ref="V7" authorId="1" shapeId="0">
      <text>
        <r>
          <rPr>
            <sz val="11"/>
            <rFont val="Calibri"/>
            <family val="2"/>
            <scheme val="minor"/>
          </rPr>
          <t>RELACIONAR LAS ACTIVIDADES ESPECIFICAS DEL PROYECTO</t>
        </r>
      </text>
    </comment>
    <comment ref="AK7" authorId="1" shapeId="0">
      <text>
        <r>
          <rPr>
            <sz val="11"/>
            <rFont val="Calibri"/>
            <family val="2"/>
            <scheme val="minor"/>
          </rPr>
          <t>VERIFICAR AVANCE EN LAS EVIDENCIAS
VALOR EN PORCENTAJE</t>
        </r>
      </text>
    </comment>
    <comment ref="AL7" authorId="1" shapeId="0">
      <text>
        <r>
          <rPr>
            <sz val="11"/>
            <rFont val="Calibri"/>
            <family val="2"/>
            <scheme val="minor"/>
          </rPr>
          <t>TENER EN CUENTA EL PORCENTAJE DE PARTICIPACIÓN DE LA ACTIVIDAD DENTRO DEL AVANCE DEL PROYECTO (NO PROMEDIAR)</t>
        </r>
      </text>
    </comment>
    <comment ref="AM7" authorId="1" shapeId="0">
      <text>
        <r>
          <rPr>
            <sz val="11"/>
            <rFont val="Calibri"/>
            <family val="2"/>
            <scheme val="minor"/>
          </rPr>
          <t>TENER EN CUENTA LA PARTICIPACIÓN DEL PROYECTO DENTRO DE LA META PRODUCTO (NO PROMEDIAR)</t>
        </r>
      </text>
    </comment>
    <comment ref="AP7" authorId="1" shapeId="0">
      <text>
        <r>
          <rPr>
            <sz val="11"/>
            <rFont val="Calibri"/>
            <family val="2"/>
            <scheme val="minor"/>
          </rPr>
          <t>ICLD
SGP
SGR
ENTRE OTROS
(ESPECIFICAR OTROS)</t>
        </r>
      </text>
    </comment>
    <comment ref="AQ7" authorId="1" shapeId="0">
      <text>
        <r>
          <rPr>
            <sz val="11"/>
            <rFont val="Calibri"/>
            <family val="2"/>
            <scheme val="minor"/>
          </rPr>
          <t>VALOR NÚMERICO</t>
        </r>
      </text>
    </comment>
    <comment ref="AR7" authorId="1" shapeId="0">
      <text>
        <r>
          <rPr>
            <sz val="11"/>
            <rFont val="Calibri"/>
            <family val="2"/>
            <scheme val="minor"/>
          </rPr>
          <t>VALOR EN PORCENTAJE</t>
        </r>
      </text>
    </comment>
    <comment ref="AS7" authorId="1" shapeId="0">
      <text>
        <r>
          <rPr>
            <sz val="11"/>
            <rFont val="Calibri"/>
            <family val="2"/>
            <scheme val="minor"/>
          </rPr>
          <t>VALOR ASIGNADO PARA LA VIGENCIA A EVALUAR</t>
        </r>
      </text>
    </comment>
    <comment ref="AT7" authorId="1" shapeId="0">
      <text>
        <r>
          <rPr>
            <sz val="11"/>
            <rFont val="Calibri"/>
            <family val="2"/>
            <scheme val="minor"/>
          </rPr>
          <t>VALOR ASIGNADO PARA LA VIGENCIA A EVALUAR</t>
        </r>
      </text>
    </comment>
    <comment ref="AV7" authorId="1" shapeId="0">
      <text>
        <r>
          <rPr>
            <sz val="11"/>
            <rFont val="Calibri"/>
            <family val="2"/>
            <scheme val="minor"/>
          </rPr>
          <t>INFORMACIÓN DEL INFORME DE EJECUCION DEL PRESUPUESTO DE GASTOS E INVERSIONES (PREDIS)</t>
        </r>
      </text>
    </comment>
    <comment ref="AY7" authorId="1" shapeId="0">
      <text>
        <r>
          <rPr>
            <sz val="11"/>
            <rFont val="Calibri"/>
            <family val="2"/>
            <scheme val="minor"/>
          </rPr>
          <t>INFORMACIÓN DEL INFORME DE EJECUCION DEL PRESUPUESTO DE GASTOS E INVERSIONES (PREDIS)</t>
        </r>
      </text>
    </comment>
    <comment ref="BB7" authorId="1" shapeId="0">
      <text>
        <r>
          <rPr>
            <sz val="11"/>
            <rFont val="Calibri"/>
            <family val="2"/>
            <scheme val="minor"/>
          </rPr>
          <t>INFORMACIÓN DEL INFORME DE EJECUCION DEL PRESUPUESTO DE GASTOS E INVERSIONES (PREDIS)</t>
        </r>
      </text>
    </comment>
    <comment ref="BE7" authorId="1" shapeId="0">
      <text>
        <r>
          <rPr>
            <sz val="11"/>
            <rFont val="Calibri"/>
            <family val="2"/>
            <scheme val="minor"/>
          </rPr>
          <t>INFORMACIÓN DEL INFORME DE EJECUCION DEL PRESUPUESTO DE GASTOS E INVERSIONES (PREDIS)</t>
        </r>
      </text>
    </comment>
    <comment ref="AV8" authorId="1" shapeId="0">
      <text>
        <r>
          <rPr>
            <sz val="11"/>
            <rFont val="Calibri"/>
            <family val="2"/>
            <scheme val="minor"/>
          </rPr>
          <t>HACE REFERENCIA AL PRESUPUESTO ASIGNADO</t>
        </r>
      </text>
    </comment>
    <comment ref="AW8" authorId="1" shapeId="0">
      <text>
        <r>
          <rPr>
            <sz val="11"/>
            <rFont val="Calibri"/>
            <family val="2"/>
            <scheme val="minor"/>
          </rPr>
          <t>HACE REFERENCIA AL REGISTRO PRESUPUESTAL</t>
        </r>
      </text>
    </comment>
    <comment ref="AY8" authorId="1" shapeId="0">
      <text>
        <r>
          <rPr>
            <sz val="11"/>
            <rFont val="Calibri"/>
            <family val="2"/>
            <scheme val="minor"/>
          </rPr>
          <t>HACE REFERENCIA AL PRESUPUESTO ASIGNADO</t>
        </r>
      </text>
    </comment>
    <comment ref="AZ8" authorId="1" shapeId="0">
      <text>
        <r>
          <rPr>
            <sz val="11"/>
            <rFont val="Calibri"/>
            <family val="2"/>
            <scheme val="minor"/>
          </rPr>
          <t>HACE REFERENCIA AL REGISTRO PRESUPUESTAL</t>
        </r>
      </text>
    </comment>
    <comment ref="BB8" authorId="1" shapeId="0">
      <text>
        <r>
          <rPr>
            <sz val="11"/>
            <rFont val="Calibri"/>
            <family val="2"/>
            <scheme val="minor"/>
          </rPr>
          <t>HACE REFERENCIA AL PRESUPUESTO ASIGNADO</t>
        </r>
      </text>
    </comment>
    <comment ref="BC8" authorId="1" shapeId="0">
      <text>
        <r>
          <rPr>
            <sz val="11"/>
            <rFont val="Calibri"/>
            <family val="2"/>
            <scheme val="minor"/>
          </rPr>
          <t>HACE REFERENCIA AL REGISTRO PRESUPUESTAL</t>
        </r>
      </text>
    </comment>
    <comment ref="BE8" authorId="1" shapeId="0">
      <text>
        <r>
          <rPr>
            <sz val="11"/>
            <rFont val="Calibri"/>
            <family val="2"/>
            <scheme val="minor"/>
          </rPr>
          <t>HACE REFERENCIA AL PRESUPUESTO ASIGNADO</t>
        </r>
      </text>
    </comment>
    <comment ref="BF8" authorId="1" shapeId="0">
      <text>
        <r>
          <rPr>
            <sz val="11"/>
            <rFont val="Calibri"/>
            <family val="2"/>
            <scheme val="minor"/>
          </rPr>
          <t>HACE REFERENCIA AL REGISTRO PRESUPUESTAL</t>
        </r>
      </text>
    </comment>
    <comment ref="BH8" authorId="1" shapeId="0">
      <text>
        <r>
          <rPr>
            <sz val="11"/>
            <rFont val="Calibri"/>
            <family val="2"/>
            <scheme val="minor"/>
          </rPr>
          <t>COHERENCIA ENTRE LA EJECUCIÓN PRESUPUESTAL Y EL CUMPLIMIENTO DE LAS METAS</t>
        </r>
      </text>
    </comment>
    <comment ref="P82" authorId="2" shapeId="0">
      <text>
        <r>
          <rPr>
            <b/>
            <sz val="9"/>
            <color indexed="81"/>
            <rFont val="Tahoma"/>
            <family val="2"/>
          </rPr>
          <t>Diana Ulloque:</t>
        </r>
        <r>
          <rPr>
            <sz val="9"/>
            <color indexed="81"/>
            <rFont val="Tahoma"/>
            <family val="2"/>
          </rPr>
          <t xml:space="preserve">
Se realizo actualización del proyecto por incorporación de recursos, ampliando la coberura a 99045.
</t>
        </r>
      </text>
    </comment>
  </commentList>
</comments>
</file>

<file path=xl/sharedStrings.xml><?xml version="1.0" encoding="utf-8"?>
<sst xmlns="http://schemas.openxmlformats.org/spreadsheetml/2006/main" count="4571" uniqueCount="1586">
  <si>
    <t>FORMATO PLAN DE ACCIÓN
DEPENDENCIA: SECRETARIA DE EDUCACION DISTRITAL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</si>
  <si>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</si>
  <si>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</si>
  <si>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</si>
  <si>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</si>
  <si>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</si>
  <si>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</si>
  <si>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</si>
  <si>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</si>
  <si>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</si>
  <si>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</si>
  <si>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</si>
  <si>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 xml:space="preserve">PROGRAMACIÓN META A 2022
</t>
  </si>
  <si>
    <t>ACUMULADO META PRODUCTO 2020-2021</t>
  </si>
  <si>
    <t>Meta Producto ejecutada de 1 Enero a 31 Marzo.2022</t>
  </si>
  <si>
    <t>Meta Producto ejecutada de 1 Abril a 30 Junio.2022</t>
  </si>
  <si>
    <t>Meta Producto ejecutada de 1 Julio a 30 Septiembre 2022</t>
  </si>
  <si>
    <t>Meta Producto ejecutada de 1 Octubre a 31 Diciembre 2022</t>
  </si>
  <si>
    <t>ACUMULADO META PRODUCTO 2022</t>
  </si>
  <si>
    <t>AVANCE META PRODUCTO A DICIEMBRE 2022</t>
  </si>
  <si>
    <t>AVANCE META PRODUCTO AL CUATRIENIO</t>
  </si>
  <si>
    <t>PROYECTO</t>
  </si>
  <si>
    <t>Código de proyecto BPIN</t>
  </si>
  <si>
    <t>Objetivo del Proyecto</t>
  </si>
  <si>
    <t>Actividades de Proyecto</t>
  </si>
  <si>
    <t>Valor Absoluto de la Actividad del  Proyecto 2022</t>
  </si>
  <si>
    <t>Reporte de Actividades ejecutadas de 1 Enero a 31 Marzo 2022</t>
  </si>
  <si>
    <t>Reporte de Actividades ejecutadas de 1 Abril a 30 Junio 2022</t>
  </si>
  <si>
    <t>Reporte de Actividades ejecutadas de 1 Julio a 30 Septiembre 2022</t>
  </si>
  <si>
    <t>Reporte de Actividades ejecutadas de 1 Ictubre a 30 Diciembre 2022</t>
  </si>
  <si>
    <t>ACUMULADO ACTIVIDADES DE PROYECTO A DICIEMBRE 2022</t>
  </si>
  <si>
    <t>AVANCE ACTIVIDADES POR PROYECTO</t>
  </si>
  <si>
    <t>AVANCE PROYECTO A DICIEMBRE  DE 2022</t>
  </si>
  <si>
    <t xml:space="preserve">Fecha de inicio </t>
  </si>
  <si>
    <t>Tiempo de Ejecución
(número de días)</t>
  </si>
  <si>
    <t>Beneficiarios Programados</t>
  </si>
  <si>
    <t>Beneficiarios Cubiertos a maRZO 2022</t>
  </si>
  <si>
    <t>Beneficiarios Cubiertos a Junio 2022</t>
  </si>
  <si>
    <t>Beneficiarios cubiertos a Septiebre 2022</t>
  </si>
  <si>
    <t>Beneficiarios cubiertos a DIciembre 2022</t>
  </si>
  <si>
    <t>Porcentaje de Participación de la Actividad en el Proyecto</t>
  </si>
  <si>
    <t xml:space="preserve">Dependencia Responsable </t>
  </si>
  <si>
    <t>Nombre del Responsable</t>
  </si>
  <si>
    <t>Fuente de Financiación</t>
  </si>
  <si>
    <t>Apropiación Inicial
(en pesos)</t>
  </si>
  <si>
    <t>Fuente Presupuestal</t>
  </si>
  <si>
    <t>Rubro Presupuestal</t>
  </si>
  <si>
    <t>INDICAR SI EL RUBRO ESTÁ MARCADO COMO TRAZADOR DE GÉNERO
(SI O NO)</t>
  </si>
  <si>
    <t>Código Presupuestal</t>
  </si>
  <si>
    <t>Ejecución Presupuestal de 1 Enero a 31 Marzo 2022</t>
  </si>
  <si>
    <t>Ejecución Presupuestal de 1 Abril a 30 Junio 2022</t>
  </si>
  <si>
    <t>EJECUCIÓN PRESUPUESTA DICIEMBRE 31 DE 2022</t>
  </si>
  <si>
    <t>FUENTE DE ASIGNACIÓN PRESUPUESTAL DEFINITIVA</t>
  </si>
  <si>
    <t>ASIGNACIÓN PRESUPUESTAL DEFINITIVA</t>
  </si>
  <si>
    <t>EJECUCIÓN PRESUPUESTAL SEGÚN PREDIS DICIEMBRE 31 DE 2022
REGISTRO PRESUPUESTAL</t>
  </si>
  <si>
    <t>EJECUCIÓN PRESUPUESTAL SEGÚN PREDIS DICIEMBRE 31 DE 2022
GIROS</t>
  </si>
  <si>
    <t>AVANCE PRESUPUESTAL SEGÚN REGISTROS PRESUPUESTALES</t>
  </si>
  <si>
    <t>AVANCE PRESUPUESTAL SEGÚN GIROS</t>
  </si>
  <si>
    <t>Ejecución física / financiera programa</t>
  </si>
  <si>
    <t>Ejecución física / financiera proyecto</t>
  </si>
  <si>
    <t>¿Requiere contratación?</t>
  </si>
  <si>
    <t>Tipo de Contratación</t>
  </si>
  <si>
    <t>Fecha de Inicio Contratación</t>
  </si>
  <si>
    <t>OBSERVACIÓN-Corte Marzo 31 2022</t>
  </si>
  <si>
    <t>OBSERVACIÓN-Corte Junio 30 2022</t>
  </si>
  <si>
    <t>OBSERVACIÓN-Corte Septiembre 30 2022</t>
  </si>
  <si>
    <t>OBSERVACIÓN-Corte Diciembre 30 2022</t>
  </si>
  <si>
    <t>CARTAGENA 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</si>
  <si>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</si>
  <si>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</si>
  <si>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</si>
  <si>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</si>
  <si>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ACOGIDA "ATENCIÓN A POBLACIONES Y ESTRATEGIAS DE ACCESO Y PERMANENCIA”</t>
  </si>
  <si>
    <t>Tasa de deserción en la educación preescolar, básica y media de Instituciones Educativas Oficiales.</t>
  </si>
  <si>
    <t>Porcentaje</t>
  </si>
  <si>
    <t>4,02%
Fuente: Planeación Educativa-2019</t>
  </si>
  <si>
    <t>Disminuir la tasa de deserción en la educación preescolar, básica y media de Instituciones Educativas Oficiales a 3,02%</t>
  </si>
  <si>
    <t>N/A
REPORTE A FINAL DE AÑO</t>
  </si>
  <si>
    <t>Con respecto al cálculo de la tasa de deserción, se está a la espera de que el MEN genere el informe de situación académica, el cual metodológicamente sirve de referente para el cálculo del indicador.  Se anexa soporte de la última comunicación enviada al MEN con relación a este tema.</t>
  </si>
  <si>
    <t xml:space="preserve">N/D
</t>
  </si>
  <si>
    <t>Implementación de la Estrategia Escuela Dinámica: “Llego y me quedo en la Escuela" en el distrito de Cartagena de Indias.</t>
  </si>
  <si>
    <t>Fortalecer la oferta del ente territorial para la prestación del servicio educativo.</t>
  </si>
  <si>
    <t>1.1.1 Organizar el proceso de Gestión de la Cobertura.</t>
  </si>
  <si>
    <t xml:space="preserve">COBERTURA </t>
  </si>
  <si>
    <t>Alexandra Herrera Puente
Apoyan:
Ángel Pérez
Ricardo Puello</t>
  </si>
  <si>
    <t>Inversión
Otros Recursos</t>
  </si>
  <si>
    <t>Recursos Propios - ICLD</t>
  </si>
  <si>
    <t>SI</t>
  </si>
  <si>
    <t>2.3.2201.0700.2020130010065</t>
  </si>
  <si>
    <t>ICLD</t>
  </si>
  <si>
    <t>12-CONTRATO DE PRESTACION DE SERVICIOS</t>
  </si>
  <si>
    <t>Enero de 2022</t>
  </si>
  <si>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que equivale al 16,67% del cumplimiento de la meta y 100% de lo planeado en evaluación de IQ.
Anexo: Soporte SIMAT corte 31 de marzo de 2022.</t>
  </si>
  <si>
    <r>
      <t xml:space="preserve">El proceso de Gestión de la Cobertura está organizado por 6 Hitos de cumplimiento, así: 1. consolidación de matrícula, 2. resolución de cobertura, 3. proyeccion  de cupos, 4. estudio de insuficiencia, 5. banco de oferentes, 6. plan anual de contratación. A la fecha se dio cumplimiento conforme lo planeado al Hito 1 y 2, que equivale al 33,34% del cumplimiento de la meta y 100% de lo planeado en evaluación de IIQ. Cabe anotar que el reporte de matrícula está hasta mayo pues aun no cierra Junio en SIMAT.
</t>
    </r>
    <r>
      <rPr>
        <b/>
        <sz val="20"/>
        <rFont val="Arial"/>
        <family val="2"/>
      </rPr>
      <t xml:space="preserve">Anexo: </t>
    </r>
    <r>
      <rPr>
        <sz val="20"/>
        <rFont val="Arial"/>
        <family val="2"/>
      </rPr>
      <t>Soporte SIMAT corte 30 de Mayo de 2022 y Resolución del proceso de gestión de la cobertira N° 2777 del 2022.</t>
    </r>
  </si>
  <si>
    <r>
      <t xml:space="preserve">El proceso de Gestión de la Cobertura está organizado por 6 Hitos de cumplimiento, así: 1. consolidación de matrícula, 2. resolución de cobertura, 3. proyeccion  de cupos, 4. estudio de insuficiencia, 5. banco de oferentes, 6. plan anual de contratación. A la fecha se dio cumplimiento conforme lo planeado al Hito 1, 2,3 que equivale al 50% del cumplimiento de la meta y 100% de lo planeado en evaluación de IIIQ.
</t>
    </r>
    <r>
      <rPr>
        <b/>
        <sz val="20"/>
        <rFont val="Arial"/>
        <family val="2"/>
      </rPr>
      <t xml:space="preserve">Anexo: </t>
    </r>
    <r>
      <rPr>
        <sz val="20"/>
        <rFont val="Arial"/>
        <family val="2"/>
      </rPr>
      <t>Soporte SIMAT corte 30 de Septiembre de 2022, Plan de cobertura,  Resolución del proceso de gestión de la cobertira N° 2777 del 2022, proyeccion de cupos</t>
    </r>
  </si>
  <si>
    <t>El proceso de Gestión de la Cobertura está organizado por 6 Hitos de cumplimiento, así: 1. consolidación de matrícula, 2. resolución de cobertura, 3. proyeccion  de cupos, 4. estudio de insuficiencia, 5. banco de oferentes, 6. plan anual de contratación. A la fecha se dio cumplimiento conforme lo planeado al Hito 1, 2,3,4 y 6  que equivale al 100% del cumplimiento de la meta y 100% de lo planeado en evaluación de IIIQ.  El item 5. de Banco de oferentes no aplica, teniendo en cuenta que no se realizo conformación, ni actualización del mismo 
Anexo: Soporte SIMAT corte 30 de Octubre de 2022, Estudio de insuficiencia y Plan anual de contratación</t>
  </si>
  <si>
    <t>1.1.2 Realizar el estudio de insuficiencia y limitaciones de acuerdo con la metodología sugerida por el MEN.</t>
  </si>
  <si>
    <t>NA</t>
  </si>
  <si>
    <t>El proceso de construcción del estudio de insuficiencia inicia en  el 3er trimestre de 2022.</t>
  </si>
  <si>
    <t>El proceso de construcción del estudio de insuficiencia inicia en el 3er trimestre de 2022.</t>
  </si>
  <si>
    <t xml:space="preserve">A corte de 30 de Septiembre, se ha avanzado en la construcción del documento de estudio de insuficiencia, con los insumos presentados por las diferentes dependencia de la SED. Pero aun no se tiene la versión final, la cual tiene plazo hasta el 30 de Octubre del 2022. 
Anexos: Memorando para la construcción 
</t>
  </si>
  <si>
    <t xml:space="preserve">El 30 de Octubre se presento el documento final del estudio de insuficiencia y limitaciones 2022-2023.
Anexos:  Documento final del estudio de insuficiencia y limitaciones 2022-2023. 
</t>
  </si>
  <si>
    <t>1.1.3 Realizar la actualización del Banco de Oferentes, verificando el cumplimiento de los requisitos pertinentes.</t>
  </si>
  <si>
    <t>Actualmente el Banco de oferentes se encuentra actualizado. Se espera en último trimestre hacer una validación de cumplimiento de requisitos en 4to trimestre de 2022.</t>
  </si>
  <si>
    <t>Actualmente el Banco de oferentes se mantiene igual que su conformación, no se realizo ninguna actualización durante el 2022.</t>
  </si>
  <si>
    <t>1.1.4 Contratar cupos educativos con canastas (infraestructura, planta docente, otros) para la educación preescolar, básica y media.</t>
  </si>
  <si>
    <t>SGP</t>
  </si>
  <si>
    <t>81-PRESTACION DE SERVICIO PUBLICO EDUCATIVO</t>
  </si>
  <si>
    <t>A la fecha se logró la suscripción de contratos por un total de 45.684 y 1.134 adicionales para un total de 46.818 cupos, así:
Banco de oferentes: 19.975
Confesiones: 23.963
Concesiones: 2.880
Anexo: FUC aprobado por el MEN para la contratación de cupos educativos.</t>
  </si>
  <si>
    <t xml:space="preserve">El cumplimiento de la meta se dio a corte de 31 de Marzo, por tanto no aplica evidencias. </t>
  </si>
  <si>
    <t>1.1.5 Garantizar la póliza de seguro para estudiantes de matrícula oficial.</t>
  </si>
  <si>
    <t>99-CONTRATO DE SERVICIOS</t>
  </si>
  <si>
    <t>La póliza de seguros estudiantil continúa vigente para la cobertura de 184.000 estudiantes hasta  el mes de Junio del 2022.
Es necesario adelantar las gestiones conducentes a la consecución de recursos del orden de $721.999.232 , dado que a la fecha solo se cuenta con un disponible de $84.098.359,50
Anexo: Póliza vigente.</t>
  </si>
  <si>
    <r>
      <t xml:space="preserve">Se expidio nueva póliza de seguro estudiantil, a partir del 7 de Junio del 2022 hasta el 20 de Agosto del 2023.
</t>
    </r>
    <r>
      <rPr>
        <b/>
        <sz val="20"/>
        <rFont val="Arial"/>
        <family val="2"/>
      </rPr>
      <t xml:space="preserve">Anexo: </t>
    </r>
    <r>
      <rPr>
        <sz val="20"/>
        <rFont val="Arial"/>
        <family val="2"/>
      </rPr>
      <t>Póliza vigente.</t>
    </r>
  </si>
  <si>
    <t>Se expidio nueva póliza de seguro estudiantil, a partir del 7 de Junio del 2022 hasta el 20 de Agosto del 2023.
Anexo: No aplica evidencias.</t>
  </si>
  <si>
    <t>1.1.6 Fomentar la acogida e ingreso oportuno de los niños y jóvenes al sistema educativo del Distrito.</t>
  </si>
  <si>
    <t>12-CONTRATO DE PRESTACION DE SERVICIOS
99-CONTRATO DE SERVICIOS</t>
  </si>
  <si>
    <t>Al corte de 31 de marzo de 2022, se cuenta con 141.322 estudiantes sin extraedad matriculados en el Sistema educativo financiado con recursos públicos.
En todo el sistema, incluyendo privado se cuenta con un registro de 179.165.
Anexo: Soporte SIMAT corte 31 de marzo de 2022.</t>
  </si>
  <si>
    <r>
      <t xml:space="preserve">Al corte de 30 de Mayo 2022, se cuenta con 142.322 estudiantes sin extraedad matriculados en el Sistema educativo financiado con recursos públicos.
En todo el sistema, incluyendo privado se cuenta con un registro de 181.832.
</t>
    </r>
    <r>
      <rPr>
        <b/>
        <sz val="20"/>
        <rFont val="Arial"/>
        <family val="2"/>
      </rPr>
      <t xml:space="preserve">Anexo: </t>
    </r>
    <r>
      <rPr>
        <sz val="20"/>
        <rFont val="Arial"/>
        <family val="2"/>
      </rPr>
      <t>Soporte SIMAT corte 30 de mayo de 2022.</t>
    </r>
  </si>
  <si>
    <r>
      <t xml:space="preserve">Al corte de 30 de septiembre 2022, se cuenta con 140-709 estudiantes sin extraedad matriculados en el Sistema educativo financiado con recursos públicos.
En todo el sistema, incluyendo privado se cuenta con un registro de 182.498
</t>
    </r>
    <r>
      <rPr>
        <b/>
        <sz val="20"/>
        <rFont val="Arial"/>
        <family val="2"/>
      </rPr>
      <t xml:space="preserve">Anexo: </t>
    </r>
    <r>
      <rPr>
        <sz val="20"/>
        <rFont val="Arial"/>
        <family val="2"/>
      </rPr>
      <t>Soporte SIMAT corte 30 de Septiembre de 2022.</t>
    </r>
  </si>
  <si>
    <t>Al corte de 30 de Octubre 2022, se cuenta con 182170 estudiantes sin extraedad matriculados en el Sistema educativo financiado con recursos públicos.
En todo el sistema, incluyendo privado se cuenta con un registro de 182.424
Anexo: Soporte SIMAT corte 30 de Septiembre de 2022.</t>
  </si>
  <si>
    <t>1.2.1 Realizar asistencia técnica, apoyo a la supervisión y/o interventoría.</t>
  </si>
  <si>
    <t>SGP PRESTACION EDUCATIVO</t>
  </si>
  <si>
    <t>Se diseñó el Plan de auditoría de matrícula contratada para la vigencia 2022, el cuál cuenta con tres ciclos de auditorias.  Se inició primera auditoría comprendida entre Febrero y Mayo del 2022.
Anexo: Plan de auditoría de matrícula contratada
Se inició con primer ciclo de asistencias técnicas dirigidas a directivos, administrativos con base en etapa 1 de gestión de la cobertura relacionada con consolidación de matrícula a corte de 31 de marzo de 2022.
Anexo: Informe de asistencias realizadas.
Anexo: Cuadro con la relación de profesionales contratados.</t>
  </si>
  <si>
    <r>
      <t xml:space="preserve">Se diseñó el Plan de auditoría de matrícula contratada para la vigencia 2022, el cuál cuenta con tres ciclos de auditorías. Se esta finalizando primera auditoría comprendida entre Febrero y Mayo del 2022 y se tramitó el primer pago para los 50 contratos. 
</t>
    </r>
    <r>
      <rPr>
        <b/>
        <sz val="20"/>
        <rFont val="Arial"/>
        <family val="2"/>
      </rPr>
      <t xml:space="preserve">Se anexa: </t>
    </r>
    <r>
      <rPr>
        <sz val="20"/>
        <rFont val="Arial"/>
        <family val="2"/>
      </rPr>
      <t>Enlace Secop II  donde se reporta el informe y tramite de cuenta del primer pago 2022. Plan de auditoría de matrícula contratada.
Cabe señalar que los 6 reportes están organizados en 3 ciclos de asistencias técnicas y 3 de auditorías. A la fecha se ha adelantado uno de auditoría y uno de asistencia técnicas, el segundo en el primer trimestre y el primero en segundo trimestre.</t>
    </r>
  </si>
  <si>
    <r>
      <t xml:space="preserve">Se diseñó el Plan de auditoría de matrícula contratada para la vigencia 2022, el cuál cuenta con tres ciclos de auditorías. Se lleva un avance del 90,68 de la primera auditoría comprendida entre Febrero y Mayo del 2022 por las respectivas subsanaciones,  y se tramitó el primer pago para los 50 contratos. Por su parte, se lleva un 78, 63% de la segunda auditoria y un 48% de cuentas tramitadas para el segundo pago.
</t>
    </r>
    <r>
      <rPr>
        <b/>
        <sz val="20"/>
        <rFont val="Arial"/>
        <family val="2"/>
      </rPr>
      <t xml:space="preserve">Se anexa: </t>
    </r>
    <r>
      <rPr>
        <sz val="20"/>
        <rFont val="Arial"/>
        <family val="2"/>
      </rPr>
      <t>Enlace Secop II  donde se reporta el informe y tramite de cuenta del primer y segundo  pago 2022. Plan de auditoría de matrícula contratada.
Cabe señalar que los 6 reportes están organizados en 3 ciclos de asistencias técnicas y 3 de auditorías. A la fecha se ha adelantado uno de auditoría y uno de asistencia técnicas, el segundo en el primer trimestre y el primero en segundo trimestre.</t>
    </r>
  </si>
  <si>
    <t xml:space="preserve">Se diseñó el Plan de auditoría de matrícula contratada para la vigencia 2022, el cuál cuenta con tres ciclos de auditorías. Se lleva un avance del 90,68 de la primera auditoría comprendida entre Febrero y Mayo del 2022 por las respectivas subsanaciones,  y se tramitó los tres pagos para los 50 contratos. Por su parte, se cumplio con el 100% de las auditorias
Se anexa: Enlace Secop II  donde se reporta el informe y tramite de cuenta del primer y segundo  pago 2022. Plan de auditoría de matrícula contratada.
Cabe señalar que los 6 reportes están organizados en 3 ciclos de asistencias técnicas y 3 de auditorías. </t>
  </si>
  <si>
    <t>2.1.1 Realizar un estudio sobre el aprovechamiento de las plataformas y/o herramientas de gestión para la toma de decisiones (SIMAT, SIMCO, DUE y Página del Operador y/o las que se encuentren en vigencia).</t>
  </si>
  <si>
    <t>El proceso de actualización se tiene previsto a partir de abril de 2022.</t>
  </si>
  <si>
    <r>
      <t xml:space="preserve">Durante el mes de Junio se adelantó la estructura actualizada del documento tecnico para el aprovechamiento de las plataformas, el cual corresponde al 25%
</t>
    </r>
    <r>
      <rPr>
        <b/>
        <sz val="20"/>
        <rFont val="Arial"/>
        <family val="2"/>
      </rPr>
      <t>Anexo:</t>
    </r>
    <r>
      <rPr>
        <sz val="20"/>
        <rFont val="Arial"/>
        <family val="2"/>
      </rPr>
      <t xml:space="preserve"> Soportes de la Gestión.</t>
    </r>
  </si>
  <si>
    <r>
      <t xml:space="preserve">Durante los meses de Julio a Septiembre se adelantó la recoleccion de información y procesamiento de la misma para la actualización del  documento tecnico para el aprovechamiento de las plataformas construido en el 2021, el cual corresponde al 75%
</t>
    </r>
    <r>
      <rPr>
        <b/>
        <sz val="20"/>
        <rFont val="Arial"/>
        <family val="2"/>
      </rPr>
      <t>Anexo:</t>
    </r>
    <r>
      <rPr>
        <sz val="20"/>
        <rFont val="Arial"/>
        <family val="2"/>
      </rPr>
      <t xml:space="preserve"> Soportes de la Gestión.</t>
    </r>
  </si>
  <si>
    <t>Se realizo documento final de estudio sobre el aprovechamiento de las plataformas y/o herramientas de gestión para la toma de decisiones (SIMAT, SIMCO, DUE y Página del Operador y/o las que se encuentren en vigencia</t>
  </si>
  <si>
    <t>2.1.2 Diseñar un plan para el fortalecimiento y/o desarrollo de capacidades en el aprovechamiento de las plataformas y/o herramientas de gestión para la toma de decisiones (SIMAT, SIMCO, DUE y Página del Operador y/o las que se encuentren en vigencia).</t>
  </si>
  <si>
    <t>Se diseñó el plan para el fortalecimiento y/o desarrollo de capacidades en el aprovechamiento de las plataformas y/o herramientas de gestión para la toma de decisiones (SIMAT, SIMCO, DUE y Página del Operador y/o las que se encuentren en vigencia).
Anexo: Documento con plan diseñado.</t>
  </si>
  <si>
    <t>Esta meta fue cumplida en el trimestre anterior.</t>
  </si>
  <si>
    <t>Esta meta fue cumplida en el primer trimestre .</t>
  </si>
  <si>
    <t>2.2.1 Implementar el plan de fortalecimiento y/o desarrollo de capacidades en el aprovechamiento de las plataformas y/o herramientas de gestión para la toma de decisiones (SIMAT, SIMCO, DUE y Página del Operador y/o las que se encuentren en vigencia).</t>
  </si>
  <si>
    <t>N/A</t>
  </si>
  <si>
    <t>De acuerdo con el Plan de tiene previsto la realización de 6 ciclos de talleres con las temáticas de: Gestión del estudiantes, duplicidades, asignación docente, reporte dinámico SIMAT, Software acceso, capacidad instalada privada.
A la fecha no se alcanzó a iniciar el primero que está programado para el 6 de abril.
Anexo: Circular con convocatoria primer ciclo de talleres.,</t>
  </si>
  <si>
    <r>
      <t xml:space="preserve">Durante este trimestre se adelantaron los siguientes ciclo de formación: 
1. Duplicidades - Inscripciones SIPI - abr-22.
2. Proceso de gestión traer estudiante - may-22.
3. Reporte dinámicos SIMAT - jun-22.
</t>
    </r>
    <r>
      <rPr>
        <b/>
        <sz val="20"/>
        <rFont val="Arial"/>
        <family val="2"/>
      </rPr>
      <t>Anexo:</t>
    </r>
    <r>
      <rPr>
        <sz val="20"/>
        <rFont val="Arial"/>
        <family val="2"/>
      </rPr>
      <t xml:space="preserve"> Soportes de la gestión.</t>
    </r>
  </si>
  <si>
    <r>
      <t xml:space="preserve">Durante este trimestre se adelantaron los siguientes ciclo de formación: 
1. Reportes Dinamicos SIMAT -  Julio
2. Procesos SIMAT, resolución 2777 de 2022 y 7797 de 2015 - Agosto - 29, 30
3.. Proceso de actualización de datos de acudientes en Simat - Septiembre 
2. </t>
    </r>
    <r>
      <rPr>
        <b/>
        <sz val="20"/>
        <rFont val="Arial"/>
        <family val="2"/>
      </rPr>
      <t>Anexo:</t>
    </r>
    <r>
      <rPr>
        <sz val="20"/>
        <rFont val="Arial"/>
        <family val="2"/>
      </rPr>
      <t xml:space="preserve"> Soportes de la gestión.</t>
    </r>
  </si>
  <si>
    <t xml:space="preserve">Durante este trimestre se adelantaron los siguientes ciclo de formación: 
Jueves 24 de noviembre. 
Situación de la Cobertura en el Distrito de Cartagena.
• Evaluación de etapas del proceso de Gestión de Cobertura 2021-2022.
• Ruta de atención de solicitudes de cupos – Link de inscripciones página del
Operador.
• Presentación de la nueva página del operador.
• Lineamientos de la etapa actual en SIMAT, Ajustes realizados a la plataforma
SIMAT – Asignación por continuidad, promoción Aceleración, Anular
reprobados.
</t>
  </si>
  <si>
    <t>3.1.1 Realizar un inventario de las principales problemáticas que afectan capacidad de respuesta del sector educativo y que competen a otros sectores e instituciones.</t>
  </si>
  <si>
    <t>Basado en el plan de formación y programación de ciclos de asistencias técnicas y talleres, se ha definido un inventario de necesidades inicial; sin embargo, en concordancia con los tiempos previstos para la construcción de estudio de insuficiencia,. Se espera que las actividades programadas en los dos primeros trimestres permitan nutrir el ejercicio y aportar el documento final como insumo para este estudio que se consolida en el 4o trimestre de 2022.</t>
  </si>
  <si>
    <r>
      <t xml:space="preserve">Se adelanto un documento compartido con las principales necesidades, sus posibles soluciones y los aliados. Igualmente  en concordancia con los tiempos previstos para la construcción de estudio de insuficiencia, Se espera que las actividades programadas en los dos primeros trimestres permitan nutrir el ejercicio y aportar el documento final como insumo para este estudio que se consolida en el 4o trimestre de 2022. 
</t>
    </r>
    <r>
      <rPr>
        <b/>
        <sz val="20"/>
        <rFont val="Arial"/>
        <family val="2"/>
      </rPr>
      <t>Anexo:</t>
    </r>
    <r>
      <rPr>
        <sz val="20"/>
        <rFont val="Arial"/>
        <family val="2"/>
      </rPr>
      <t xml:space="preserve"> Link del documento compartido que se está trabajando</t>
    </r>
  </si>
  <si>
    <t>Realizado en el trimestre anterior</t>
  </si>
  <si>
    <t>3.1.2 Construir agendas de impacto colectivo para la garantía del acceso y permanencia para mejorar la capacidad de respuesta en la prestación del servicio educativo.</t>
  </si>
  <si>
    <t>Se tiene prevista esta actividad a partir del mes de abril. Sin embargo a la fecha se identifican tres agendas claves:
1. Programa Juntos Aprendemos, con la participación de USAID, Proantioquia, Parque Explora, Carvajal, Partners of the americas.
2. Se proyecta una articulación con aliados potenciales de atención a población migrante: USAID, ACNUR, Opción Legal, ISRAID, OIM, Plan, otros.
3. Se continua con la Fundación Pies Descalzos mediante el programa Todos al Cole.</t>
  </si>
  <si>
    <r>
      <t xml:space="preserve">Con la identificación del invetanrio de necesidades se esta realizando un mapeo de nuevos actores para el trabajo de las agendas.  Asi mismo con el mapeo de actores se proyecta un primer espacio de reconocimiento y concertación durante el mes de Julio. Se viene trabajando en las mesas de educación de mas familias en acción. De igual manera se vienen desarrollando acciones en articulación con  el programa equipos moviles de proteccion integral -EMPI con ICBF mediante la cual se adelantó la etapa de formación docente y equipo psicosociales en temas de restablecimiento de derechos y entornos protectores que se llevó a cabo los días, 18, 19  y 20 de mayo .
</t>
    </r>
    <r>
      <rPr>
        <b/>
        <sz val="20"/>
        <rFont val="Arial"/>
        <family val="2"/>
      </rPr>
      <t>Anexo:</t>
    </r>
    <r>
      <rPr>
        <sz val="20"/>
        <rFont val="Arial"/>
        <family val="2"/>
      </rPr>
      <t xml:space="preserve"> Soportes de la gestión.</t>
    </r>
  </si>
  <si>
    <r>
      <t xml:space="preserve">Con el equipo de Cobertura de la Secretaria de educación, se han realizado 3 mesas de trabajo donde se priorizo una problemática para ser abordada con 
</t>
    </r>
    <r>
      <rPr>
        <b/>
        <sz val="20"/>
        <color theme="1"/>
        <rFont val="Arial"/>
        <family val="2"/>
      </rPr>
      <t>PROBLEMATICA:</t>
    </r>
    <r>
      <rPr>
        <sz val="20"/>
        <color theme="1"/>
        <rFont val="Arial"/>
        <family val="2"/>
      </rPr>
      <t xml:space="preserve">
Alto índice de abandono escolar en las instituciones educativas oficiales 
</t>
    </r>
    <r>
      <rPr>
        <b/>
        <sz val="20"/>
        <color theme="1"/>
        <rFont val="Arial"/>
        <family val="2"/>
      </rPr>
      <t>INDICADOR:</t>
    </r>
    <r>
      <rPr>
        <sz val="20"/>
        <color theme="1"/>
        <rFont val="Arial"/>
        <family val="2"/>
      </rPr>
      <t xml:space="preserve">
"Tasa de deserción en la educación preescolar, básica y media de Instituciones Educativas Oficiales"
</t>
    </r>
    <r>
      <rPr>
        <b/>
        <sz val="20"/>
        <color theme="1"/>
        <rFont val="Arial"/>
        <family val="2"/>
      </rPr>
      <t xml:space="preserve">
ACCIONES: 
</t>
    </r>
    <r>
      <rPr>
        <sz val="20"/>
        <color theme="1"/>
        <rFont val="Arial"/>
        <family val="2"/>
      </rPr>
      <t xml:space="preserve">1.Cruce de base de datos aportada por el Equipo PAE para cruzarla con SIMPADE
2.Planeación de la metodología de la reunión con los 12 EE seleccionados por tener el mayor número de retiros
3.Campaña de medios: Reunión con propuesta de comunicaciones
</t>
    </r>
  </si>
  <si>
    <t xml:space="preserve">Se realizaron:
1 mesa de Educación en Emergencias como el espacio de articulación y coordinación más importante de la ciudad, para  garantizar el derecho a la educación de las niñas, niños, adolescentes y jóvenes que estén estudiando o desescolarizados, </t>
  </si>
  <si>
    <t>3.1.3 Implementar agendas de impacto colectivo en la garantía del acceso y permanencia para mejorar la capacidad de respuesta en la prestación del servicio
educativo.</t>
  </si>
  <si>
    <t>En línea con el punto anterior, se viene trabajando en el plan para llevar a cabo esta actividad que se inicia desde abril.</t>
  </si>
  <si>
    <r>
      <t xml:space="preserve">A partir de lo anterior se han ido concretando tres agendas claves:
1. "Fortalecimiento de la Gestión de la Secretaría de Educación para la garantía del acceso, permanencia y atención a poblaciones: Programa Juntos Aprendemos, con la participación de USAID, Proantioquia, Parque Explora, Carvajal, Partners of the americas.
2. Alianzas que fortalecen la atención a población migrante y retornada: Se vienen articulando estrategias con aliados potenciales de atención a población migrante como USAID, ACNUR, Opción Legal, ISRAID, OIM, Plan, otros.
3. Fortalecimiento de estrategias para el acceso y la pemanencia: Vinculación y acompañamiento desde el Programa Todos Al Cole con la Fundación Pies Descalzos.
</t>
    </r>
    <r>
      <rPr>
        <b/>
        <sz val="20"/>
        <rFont val="Arial"/>
        <family val="2"/>
      </rPr>
      <t>Anexo:</t>
    </r>
    <r>
      <rPr>
        <sz val="20"/>
        <rFont val="Arial"/>
        <family val="2"/>
      </rPr>
      <t xml:space="preserve"> Soportes de la gestión.</t>
    </r>
  </si>
  <si>
    <t>Se definió en el marco del plan de acción:
1. Mesa Cooperación Internacional: Alianzas por la educación de Cartagena - 14 de Octubre del 2022</t>
  </si>
  <si>
    <t xml:space="preserve">En la agenda realizada en este trimestre se contó con la participación de:
Ana Otero – Coordinadora ISRAID
Carlos – Profesional Fundación Pies Descalzos
Kalime Romero Ramos - Coordinadora Plan internacional 
María Angélica Padilla – Coordinadora Fundación Carrulla
Gabriela Sastre Olarte – Coordinadora UNICEF
Andrea De la Cruz Barrios - Fundación Santo Domingo
María P Pérez Gutiérrez - Mercycorps
Paola Lozada Celis - Opción Legal
Bladimir Romero- GIFFM
Eliana Caraballo - CIDEMOS
Marcela Forero Jiménez Juntos Aprendemos 
Jennifer Gutiérrez -OIM
</t>
  </si>
  <si>
    <t>Implementación de la Estrategia Escuela Dinámica: "Yo también llego", Atención a población con extraedad en el distrito de  Cartagena de Indias.</t>
  </si>
  <si>
    <t>Disminuir el índice de extraedad de niñas, niños, adolescentes y jóvenes  en el distrito de Cartagena.</t>
  </si>
  <si>
    <t>1.1.1 Caracterizar la oferta educativa del Distrito para la atención de la población en edad escolar con extraedad.</t>
  </si>
  <si>
    <t>COBERTURA</t>
  </si>
  <si>
    <t>ALEXANDRA HERRERA
ELSA STEVENSON</t>
  </si>
  <si>
    <t>2.3.2201.0700.2020130010085</t>
  </si>
  <si>
    <t>Esta actividad se tiene prevista a partir del mes de mayo como insumo para la construcción del estudio de insuficiencia y limitaciones que se consolida en el 3er trimestre de 2022.</t>
  </si>
  <si>
    <r>
      <t xml:space="preserve">Se cuenta con avances en la estructura del documento de actualización de la caracterización del correspondiente al año vigente, en donde se da cuenta de la población siendo atendida con Modelos Educativos Flexibles. El avance equivale al 25% conforme los hitos definidos para el cumplimiento de la actividad y 100% programado para el periodo reportado.
</t>
    </r>
    <r>
      <rPr>
        <b/>
        <sz val="20"/>
        <rFont val="Arial"/>
        <family val="2"/>
      </rPr>
      <t xml:space="preserve">Anexo: </t>
    </r>
    <r>
      <rPr>
        <sz val="20"/>
        <rFont val="Arial"/>
        <family val="2"/>
      </rPr>
      <t>Documento que contiene la estructura.</t>
    </r>
  </si>
  <si>
    <r>
      <t xml:space="preserve">Se cuenta con avances en el contenido del documento de caracterización, en el cual se realiza la actuaización conforme a la población atendida en el año vigente. Se realiza análisis de datos, sin embargo, no está finalizado. Se espera contar con el 100% de este documento en el mes de octubre.
</t>
    </r>
    <r>
      <rPr>
        <b/>
        <sz val="20"/>
        <color theme="1"/>
        <rFont val="Arial"/>
        <family val="2"/>
      </rPr>
      <t xml:space="preserve">Anexo: </t>
    </r>
    <r>
      <rPr>
        <sz val="20"/>
        <color theme="1"/>
        <rFont val="Arial"/>
        <family val="2"/>
      </rPr>
      <t>Soportes de la gestión.</t>
    </r>
  </si>
  <si>
    <t>Consolidación de documento de caracterización, en el cual se realiza la actuaización conforme a la población atendida en el año vigente.
* A corte de diciembre, se atendieron 10.408 estudiantes con estrategias flexibles (1.178) y con oferta regular (9.210).
* Fueron focalizadas 35 IEO, adicionales a las 35 que vienen por continuidad de la vigencia 2021, atendiendo estudiantes con Extraedad en oferta regular, para un total de 70 EE, correspondientes a la meta del PdD 2022. 
Anexo: Documento de caracterización y reorganización de la oferta educativa.</t>
  </si>
  <si>
    <t>1.1.2 Reorganizar la oferta educativa de modelos educativos flexibles.</t>
  </si>
  <si>
    <t>Si bien esta actividad se tiene prevista en clave de planeación a partir de mayo de 2022, pensando en la oferta 2023, a la fecha se han adelantado las siguientes gestiones conducentes a la garantía de la atención de estudiantes que demandaron la oferta de servicio de estrategias flexibles hasta 31 de marzo de 2022:
• Reuniones de equipo para socialización de generalidades del proyecto, reinducción de profesionales nuevos y presentación de metas del plan de Desarrollo del año vigente.
• A corte de 31 de marzo se consolidó la matrícula de estudiantes siendo atendidos con MEF en 18 EE: 1.157 niñas, niños y adolescentes.
• Reunión con equipo de profesionales ratificado a contratar para el apoyo en la revisión del estado de matrícula a IE que atienden con MEF.
•  Revisión de base de datos de solicitudes, para la asignación de cupos a estudiantes con extraedad.
• Encuentro con docentes de planta temporal ratificados a contratar para la consolidación de los grupos.
• Solicitud de creación de Modelo y apertura de grupo en IE San Felipe Neri.
Anexo: Soportes de la gestión.</t>
  </si>
  <si>
    <r>
      <t xml:space="preserve">Se realizó la actualizaciones de la estructura del documento de reorganización del año anterior conforme a las distintas necesidades que surgen al momento de prestar el servicio educativo, avanzando en un 25% conforme los Hitos definidos para la actividad. Adicionalmente de han adelantado las siguientes acciones:
• Gestión para la vinculación de niñas, niños y jóvenes en restablecimiento de derechos y del Sistema de Responsabilidad para Adolescentes.
• Vinculación a corte de 30 de mayo de 1.213 estudiantes matriculados y siendo formados con MEF. Cabe señalar que aun no se cuenta con reporte a 30 de junio pues no se ha realizado el corte por parte del MEN en SIMAT.
• Gestión con Talento Humano para la contratación de tres docentes pendientes por planta temporal y  por horas extras, con la finalidad de ampliar la oferta y dar respuesta a solicitudes de cupos de entes de control y demás niños que se encuentran por fuera del sistema educativo.
• Visitas in situ a las IE focalizadas.
• Acompañamiento en la implementación del plan de formación de los docentes seleccionados en las IE focalizadas.
</t>
    </r>
    <r>
      <rPr>
        <b/>
        <sz val="20"/>
        <rFont val="Arial"/>
        <family val="2"/>
      </rPr>
      <t>Anexo:</t>
    </r>
    <r>
      <rPr>
        <sz val="20"/>
        <rFont val="Arial"/>
        <family val="2"/>
      </rPr>
      <t xml:space="preserve"> Soportes de la gestión.</t>
    </r>
  </si>
  <si>
    <r>
      <t xml:space="preserve">Se cuenta con avances en el contenido del documento de reorganización de la oferta. Se espera poder tener el 100% en el mes de octubre.
 Adicionalmente de han adelantado las siguientes acciones:
• Gestión para la vinculación de niñas, niños y jóvenes en restablecimiento de derechos y del Sistema de Responsabilidad para Adolescentes.
• Vinculación a corte de 30 de Septiembre de 1.198  estudiantes matriculados y siendo formados con MEF. 
• Visitas in situ a las IE focalizadas.
• Acompañamiento en la implementación del plan de formación de los docentes seleccionados en las IE focalizadas.
</t>
    </r>
    <r>
      <rPr>
        <b/>
        <sz val="20"/>
        <color theme="1"/>
        <rFont val="Arial"/>
        <family val="2"/>
      </rPr>
      <t>Anexo:</t>
    </r>
    <r>
      <rPr>
        <sz val="20"/>
        <color theme="1"/>
        <rFont val="Arial"/>
        <family val="2"/>
      </rPr>
      <t xml:space="preserve"> Soportes de la gestión.</t>
    </r>
  </si>
  <si>
    <t>Consolidación de documento de reorganización de la oferta, en el cual se realiza la actuaización conforme a la población atendida en el año vigente. Este se encuentra inmerso como un capítulo en el de caracterización.
Anexo: Documento de caracterización y reorganización de la oferta educativa.</t>
  </si>
  <si>
    <t>1.1.3 Dotar a los establecimientos educativos con herramientas didácticas y/o materiales requeridos para la implementación de modelos flexibles.</t>
  </si>
  <si>
    <t>Febrero de 2022</t>
  </si>
  <si>
    <t>Se inició las gestiones requeridas para el proceso de dotación de establecimientos educativos focalizados con el desarrollo de las siguientes gestiones:
• Consolidación de informes técnico y financiero de ejecución de recursos  para dotación 2021 para evaluar necesidades 2022.
• Elaboración de presupuesto para solicitud de proceso de dotación a establecimientos educativos que implementan Modelos Educativos Flexibles en 2022.
• Entrega de equipos tecnológicos a establecimientos educativos que atienden a población en extraedad, con oferta regular conforme la asignación 2021.
Anexo: Soportes de la gestión.</t>
  </si>
  <si>
    <r>
      <t xml:space="preserve">Esta actividad se consolida con la verificación de necesidades en los establecimientos educativos en cuanto a cartillas faltantes, según el número de estudiantes matriculados para la atención desde MEF. Basado en este se realizaron transferencia  para dotar con canastas educativas a 16 establecimientos educativos focalizados conforme la disponibilidad de los recursos.
</t>
    </r>
    <r>
      <rPr>
        <b/>
        <sz val="20"/>
        <rFont val="Arial"/>
        <family val="2"/>
      </rPr>
      <t xml:space="preserve">Anexo: </t>
    </r>
    <r>
      <rPr>
        <sz val="20"/>
        <rFont val="Arial"/>
        <family val="2"/>
      </rPr>
      <t>Soportes de la gestión.</t>
    </r>
  </si>
  <si>
    <r>
      <t xml:space="preserve">Se realiza seguimiento y monitoreo a la ejecución de las transferencias realizadas a los FOSES de los 16 EE que atienden con MEF. Se tienen en cuenta las orientaciones brindadas en la Resolución 3675 del 2 de junio y el anexo técnico donde se encuentran las especificaciones para la impresión de cartillas propias del MEF implementado.
</t>
    </r>
    <r>
      <rPr>
        <b/>
        <sz val="20"/>
        <color theme="1"/>
        <rFont val="Arial"/>
        <family val="2"/>
      </rPr>
      <t>Anexo:</t>
    </r>
    <r>
      <rPr>
        <sz val="20"/>
        <color theme="1"/>
        <rFont val="Arial"/>
        <family val="2"/>
      </rPr>
      <t xml:space="preserve"> Soportes de la gestión.</t>
    </r>
  </si>
  <si>
    <t>Se realizó transferencia a 16 EE con MEF, para la compra de cartillas del modelo implementado, por valor de $ 3.801.016,28 a cada una, y a IE Rep. De Argentina $ 6.057.084, para la atención de población del SRPA.</t>
  </si>
  <si>
    <t>1.1.4 Formar a niños con extraedad conforme a la oferta educativa de modelos educativos flexibles establecida.</t>
  </si>
  <si>
    <t>A la fecha se cuenta con un total de 1.157 estudiantes atendidos mediante estrategias flexibles. A continuación se reportan las gestiones adelantadas:
• Reunión con docentes contratados por planta temporal, para la socialización de plan de formación con estudiantes a través de MEF.
• Orientaciones a docentes, para el mejoramiento de la implementación de MEF, permitiendo con ello trayectorias armónicas en los ciclos educativos.
• Asistencia a reunión con Fundación Carvajal y Proantioquia, para la elaboración y posterior socialización de diagnóstico encontrado en las IE focalizadas que se encuentran implementando estrategias flexibles.
• Apoyo en la construcción de convocatoria de alianza con Proantioquia y Fundación Carvajal, para formar a docentes en habilidades de su quehacer. 
• Consolidación de grupos de atención de estudiantes, conforme a la estrategia que requieran.
• Implementación de Diagnósticos pedagógicos a estudiantes nuevos y antiguos en los modelos implementados.
• Informes por parte de los docentes conforme a diagnóstico, actividades y otros aspectos relacionados con la formación de los NNA.
Anexo: Soporte SIMAT corte 31 de marzo de 2022.</t>
  </si>
  <si>
    <r>
      <t xml:space="preserve">En este periodo se adelantaron distintas acciones para el cumplimiento de la meta logrando una cobertura de 1.213 estudiantes lo que equivale al 115% del cumplimiento de la meta. Las metodologías implementadas son Aceleración del Aprendizaje, Caminar en Secundaria y Postprimaria (reporte SIMAT corte 31 de mayo). 
</t>
    </r>
    <r>
      <rPr>
        <b/>
        <sz val="20"/>
        <rFont val="Arial"/>
        <family val="2"/>
      </rPr>
      <t>Anexo:</t>
    </r>
    <r>
      <rPr>
        <sz val="20"/>
        <rFont val="Arial"/>
        <family val="2"/>
      </rPr>
      <t xml:space="preserve"> Simat 30 de mayo, informes de docentes.</t>
    </r>
  </si>
  <si>
    <r>
      <t xml:space="preserve">A corte de 30 de septiembre, se encuentran siendo atendidos 1.198 NNA con estratetigas flexibles (cifra que continúa por encima  en comparación con años anteriores), a los cuales se les ha estado realizando seguimiento conforme a su formación y se realiza a su vez proyección de proceso de tránsito a la oferta que requieran, bien sea regular u otro modelo educativo.
Se reciben informes por parte de los docentes de planta temporal.
</t>
    </r>
    <r>
      <rPr>
        <b/>
        <sz val="20"/>
        <color theme="1"/>
        <rFont val="Arial"/>
        <family val="2"/>
      </rPr>
      <t>Anexo</t>
    </r>
    <r>
      <rPr>
        <sz val="20"/>
        <color theme="1"/>
        <rFont val="Arial"/>
        <family val="2"/>
      </rPr>
      <t>: Simat 30 de Septiembre, informes de docentes.</t>
    </r>
  </si>
  <si>
    <t xml:space="preserve">A corte de 31 de diciembre, se atendieron 1.178 NNA con estratetigas flexibles, a los cuales se les realizó seguimiento conforme a su formación y se realiza a su vez proyección de proceso de tránsito a la oferta que requieran, bien sea regular u otro modelo educativo. quedando de la siguiente manera:
* El 18% transita a aula regular
* El 68% se mantiene en los MEF correspondientes
* El 14% transita a otro MEF. </t>
  </si>
  <si>
    <t>1.1.5 Realizar asistencia técnica acompañada de formación y/o desarrollo de capacidades en docentes previamente identificados en los establecimientos educativos que atienden esta población que incluya acompañamiento situado.</t>
  </si>
  <si>
    <t xml:space="preserve">Para el cumplimiento en e acompañamiento a establecimientos educativos para la disminución de brechas de aprendizaje en estudiantes con extraedad, atendidos en oferta regular, se han adelantado las siguientes gestiones:
• Elaboración de plan de trabajo a desarrollar con docentes de los EE que atienden extraedad con oferta regular.
• Cruce de estado de matrícula de estudiantes en extraedad y atendidos con oferta regular, focalizados en 2021.
• Revisión de matrícula de estudiantes atendidos con oferta regular y en condición de extraedad, para la focalización de nuevos establecimientos educativos para recibir plan de mejoramiento, asistencias técnicas y formación a docentes.
Se espera desarrollar el primer ciclo a partir de abril.
Anexo: Cuadro con la relación de profesionales contratados. Cuadro con establecimientos educativos focalizados. </t>
  </si>
  <si>
    <r>
      <t xml:space="preserve">Se adelantaron las siguientes acciones para evidenciar avances en cuanto a la ejecución de las metas establecidas:
• Visitas de Unidades Móviles para la identificación de necesidades en las IEO focalizadas 2022, para la socializacion del proyecto, finalidad, alcance, el impacto que se espera, pero sobretodo, que disminuya la brecha de extraedad conforme al tránsito pertinente de los estudiantes por sus ciclos educativos.
• Círculos de reflexión con docentes para conocer el manejo que tienen con los estudiantes atendidos en oferta regular rezagados, al impartir las actividades académicas.
• Revisión y cruce de estudiantes en extraedad matriculados en los establecimientos educativos focalizados atendiendo con oferta regular.
• Refocalización de establecimientos educativos, teniendo en cuenta la negativa de algunas instituciones de participar dle proceso. 
</t>
    </r>
    <r>
      <rPr>
        <b/>
        <sz val="20"/>
        <rFont val="Arial"/>
        <family val="2"/>
      </rPr>
      <t>Anexo:</t>
    </r>
    <r>
      <rPr>
        <sz val="20"/>
        <rFont val="Arial"/>
        <family val="2"/>
      </rPr>
      <t xml:space="preserve"> Listado de IEO focalizadas, actas de círculos de reflexión y asistencias técnicas.</t>
    </r>
  </si>
  <si>
    <r>
      <t xml:space="preserve">Se realizan visitas a EE con el fin de realizar asistencias  técnicas a docentes que atienden con estrategias flexibles, en temáticas referentes a la implementación del modelo, orientaciones para la atención a población con discapacidad o talentos excepcionales, círculos de reflexión y espacios de conversación con los docentes acerca de los distintos casos o situaciones que se presentan durante el proceso de formación a estudiantes.
</t>
    </r>
    <r>
      <rPr>
        <b/>
        <sz val="20"/>
        <color theme="1"/>
        <rFont val="Arial"/>
        <family val="2"/>
      </rPr>
      <t>Anexo</t>
    </r>
    <r>
      <rPr>
        <sz val="20"/>
        <color theme="1"/>
        <rFont val="Arial"/>
        <family val="2"/>
      </rPr>
      <t>: Listado de IEO focalizadas, actas de círculos de reflexión y asistencias técnicas.</t>
    </r>
  </si>
  <si>
    <t xml:space="preserve">• Conformación de 4 unidades móviles (Profesional psicosocial y pedagógico)
• Desarrollo de cuatro (4) ciclos de asistencias técnicas a docentes en 70  EE que atienden con Modelos Educativos Flexibles y con oferta regular, haciendo mayor incidencia en los 35 en etapa de profundización (necesidades propias de cada EE).
• Consolidación de documento con asistencias técnicas realizadas en la vigencia 2022, con respectivos soportes de ejecución como evidencia.
</t>
  </si>
  <si>
    <t>2.1.1 Diseñar orientaciones para la implementación de estrategias que incidan en la mitigación del riesgo de abandono escolar.</t>
  </si>
  <si>
    <t xml:space="preserve"> SGP PRESTACION EDUCATIVO</t>
  </si>
  <si>
    <t>Actualmente se está adelantando el proceso de planeación para la ejecución de la actividad que se tiene prevista iniciar en  ejecución en el mes de mayo de 2022.</t>
  </si>
  <si>
    <r>
      <t xml:space="preserve">En el periodo que se reporta, se avanzó con la estructura del documento realizando las siguientes acciones que corresponden al 25% de acuerdo con Hitos de la actividad: • Construcción de guías metodológicas con propuestas de posibles temáticas que permitan generar impacto en la comunidad estudiantil focalizada, atención integral y el tránsito armónico en sus ciclos académicos. • Revisión de pautas metodologías, como estrategias de intervención en cascada con docentes, padres de familia y estudiantes, respondiendo a las necesidades del programa. • Asistencias técnicas y círculos de reflexión con padres de familia, con el propósito de afianzar lazos escuela – familia, sensibilizando frente a la corresponsabilidad como actores principales en el proceso enseñanza – aprendizaje. A su vez se realizaron talleres con estudiantes de algunos EE. • Apoyo a la gestión de agenda con la Escuela Normal Superior, a fin de consolidar alianza y plan de trabajo en aras de establecer nuevas prácticas de formación y acompañamiento a los docentes desde la presencialidad. • Sensibilización y orientación sobre estrategias de atención a NNA en condición de extraedad, a través taller práctico para docentes donde se analizaron casos puntuales y formas de cómo identificar tipos de inteligencias, estilos y ritmos de aprendizaje.
</t>
    </r>
    <r>
      <rPr>
        <b/>
        <sz val="20"/>
        <rFont val="Arial"/>
        <family val="2"/>
      </rPr>
      <t>Anexo</t>
    </r>
    <r>
      <rPr>
        <sz val="20"/>
        <rFont val="Arial"/>
        <family val="2"/>
      </rPr>
      <t>: Soporte de a gestión.</t>
    </r>
  </si>
  <si>
    <r>
      <t xml:space="preserve">Se llevan a cabo círculos de reflexión con padres, se establece articulación con Calidad Educativa, para tratar temas de convivencia escolar o cualquier otra problemática en la que se requiera del acompañamiento de esta área. Todos estos círculos de reflexión con familias se soportan a través de informes en los que se documenta el desarrollo de dichos espacios y los resultados obtenidos.
</t>
    </r>
    <r>
      <rPr>
        <b/>
        <sz val="20"/>
        <color theme="1"/>
        <rFont val="Arial"/>
        <family val="2"/>
      </rPr>
      <t xml:space="preserve">Anexo: </t>
    </r>
    <r>
      <rPr>
        <sz val="20"/>
        <color theme="1"/>
        <rFont val="Arial"/>
        <family val="2"/>
      </rPr>
      <t xml:space="preserve">Soportes de la gestión
</t>
    </r>
  </si>
  <si>
    <t>• Se realizó documento con respectivas acciones implementadas como orientaciones para la mitigación del riesgo de abandono escolar. En el cual se encuentran los cículos de reflexión realizados con padres de familia, docentes y directivos de EE focalizados.</t>
  </si>
  <si>
    <t>2.1.2 Realizar asistencia técnica acompañada de formación y/o desarrollo de capacidades en directivos docentes, maestros, equipos psicosociales y administrativos para la implementación de estrategias que mitiguen de riesgo de abandono escolar.</t>
  </si>
  <si>
    <t>Se ha avanzado en el diseño del cronograma por unidades móviles, con establecimientos educativos asignados para el proceso de visitas, acompañamiento, seguimiento y ejecución de asistencias técnicas.
De igual manera se está avanzando en la elaboración de pautas metodológicas o guías de actividades con temáticas específicas para las asistencias técnicas acompañamientos a NNA y familias.
Anexo: Soportes de la gestión.</t>
  </si>
  <si>
    <r>
      <t xml:space="preserve">Durante el periodo de realizaron dos ciclos de asistencias técnicas enfocados en:
1. Presentación de Unidades Móviles ante directivos, docentes, administrativos y equipo psicosocial de las IEO focalizadas: La importancia de un acompañamiento social pedagógico en el contexto de la escuela. 
2. Identificación de necesidades desde las voces de actores claves de la comunidad educativa relacionadas con población con extraedad. 
3. Adicionalmente se solicitó a equipo de Atención a población diversa el apoyo en asistencias técnicas en temáticas correspondientes y propias del programa y que hacen presencia en las instituciones: discapacidad, diversidad, etc.
De igual maneera se solicitó a las IEO focalizadas el envío para posterior revisión de los Planes de Mejoramiento Institucional de los establecimientos educativos focalizados, con el fin de verificar que se encuentren inmersos aspectos o categorías que den cuenta de la atención a población en extraedad.
</t>
    </r>
    <r>
      <rPr>
        <b/>
        <sz val="20"/>
        <rFont val="Arial"/>
        <family val="2"/>
      </rPr>
      <t>Anexo:</t>
    </r>
    <r>
      <rPr>
        <sz val="20"/>
        <rFont val="Arial"/>
        <family val="2"/>
      </rPr>
      <t xml:space="preserve"> Soportes de la gestión.</t>
    </r>
  </si>
  <si>
    <r>
      <t xml:space="preserve">Se desarrollaron asistencias técnicas y espacios de formación a directivos, docentes, equipo psicosocial de los EE focalizados, en alianza de: Fundación Luis Carlos Marrugo y proyecto "Atención a Población diversa", para orientar en temas referentes a discapacidad, talentos excepcionales, PIAR.
</t>
    </r>
    <r>
      <rPr>
        <b/>
        <sz val="20"/>
        <color theme="1"/>
        <rFont val="Arial"/>
        <family val="2"/>
      </rPr>
      <t xml:space="preserve">Anexo: </t>
    </r>
    <r>
      <rPr>
        <sz val="20"/>
        <color theme="1"/>
        <rFont val="Arial"/>
        <family val="2"/>
      </rPr>
      <t>Soportes de la gestión</t>
    </r>
  </si>
  <si>
    <t xml:space="preserve">• Desarrollo de cuatro (4) ciclos de asistencias técnicas a directivos, administrativos, equipo psicosocial, en 70 EE, atendiendo con ;EF y oferta regular, haciendo mayor incidencia en los 35 en etapa de profundización (necesidades propias de cada EE) 
</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</si>
  <si>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</si>
  <si>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r>
      <t xml:space="preserve">Ya se cuenta con la estructura del documento diseñada que equivale al 25% de la actividad. Durante este poroceso se han adelantado las siguientes gestiones: preparación y diseño de agenda para formación en el uso de la plataforma SIMPADE, brindada por el MEN. Se inició proceso de construcción de agenda para la implementación, seguimiento y uso adecuado del SIMPADE en las distintas IE focalizadas. Apoyo en orientaciones a las IE, en referencia a la importancia del buen uso y actualización de información en la plataforma SIMPADE. Se realizó reunión con ingeniero Eduardo Simancas, para brindar orientaciones acerca del proceso de caracterización de la población estudiantil en la plataforma, por parte de directivos, operadores SIMAT y familias, a través de un instrumento de fácil diligenciamiento y recopilación.
</t>
    </r>
    <r>
      <rPr>
        <b/>
        <sz val="20"/>
        <rFont val="Arial"/>
        <family val="2"/>
      </rPr>
      <t xml:space="preserve">Anexo: </t>
    </r>
    <r>
      <rPr>
        <sz val="20"/>
        <rFont val="Arial"/>
        <family val="2"/>
      </rPr>
      <t>Documento con estructura diseñada.</t>
    </r>
  </si>
  <si>
    <r>
      <t xml:space="preserve">En este periodo se adelantan, distintas acciones para documentar todos los hallazgos encontrados en las visitas insitu de las unidades móviles a los operadores SIMAT o quien tenga a cargo SIMPADE, en donde de manera directa realizan el seguimiento adecuado para el proceso de caracterización en dicha plataforma.
</t>
    </r>
    <r>
      <rPr>
        <b/>
        <sz val="20"/>
        <color theme="1"/>
        <rFont val="Arial"/>
        <family val="2"/>
      </rPr>
      <t>Anexo:</t>
    </r>
    <r>
      <rPr>
        <sz val="20"/>
        <color theme="1"/>
        <rFont val="Arial"/>
        <family val="2"/>
      </rPr>
      <t xml:space="preserve"> Soportes de la gestión</t>
    </r>
  </si>
  <si>
    <t>Se adelantaron distintas acciones para documentar todos los hallazgos encontrados en las visitas insitu de las unidades móviles a los operadores SIMAT o quien tenga a cargo SIMPADE, en donde de manera directa realizan el seguimiento adecuado para el proceso de caracterización en dicha plataforma. De tal manera  que permitieran suministrar información para la consolidación del documento de actualización del estudio sobre aprovechamiento de plataformas.</t>
  </si>
  <si>
    <t>3.1.2 Realizar asistencia técnica para el  fortalecimiento y/o desarrollo de capacidades en el aprovechamiento de plataformas para el seguimiento y monitoreo del riesgo de abandono escolar  (SIMPADE o la que esté en vigencia) para la toma de decisiones oportunas.</t>
  </si>
  <si>
    <r>
      <t xml:space="preserve">En articulación con el equipo de la estrategia Permanecer en el marco del proyecto Mi escuela, mi lugar favorito, se llevó a cabo un primer ciclo de asistencias técnicas con el apoyo del Ministerio de Educación Nacional. A partir de este proceso, se viene fortaleciendo el cargue de información necesario en SIMPADE para el seguimiento y alewrtas de abandono escolar en los establecimientos educativos.
</t>
    </r>
    <r>
      <rPr>
        <b/>
        <sz val="20"/>
        <rFont val="Arial"/>
        <family val="2"/>
      </rPr>
      <t>Anexo:</t>
    </r>
    <r>
      <rPr>
        <sz val="20"/>
        <rFont val="Arial"/>
        <family val="2"/>
      </rPr>
      <t xml:space="preserve"> Soporte de la Gestión.</t>
    </r>
  </si>
  <si>
    <r>
      <t xml:space="preserve">Conforme a esta actividad, se han adelantado las siguientes acciones:
* Mesas de trabajo con equipos que tienen manejo de plataformas dentro de sus actividades, con el fin de unificar esfuerzos y obtener lo esperado.
* Se realizaron análisis de posibles causas de los retiros y que estos no se ven reflejados en SIMPADE, pues no cuentan con los motivos de retiro.
</t>
    </r>
    <r>
      <rPr>
        <b/>
        <sz val="20"/>
        <color theme="1"/>
        <rFont val="Arial"/>
        <family val="2"/>
      </rPr>
      <t xml:space="preserve">
Anexo:</t>
    </r>
    <r>
      <rPr>
        <sz val="20"/>
        <color theme="1"/>
        <rFont val="Arial"/>
        <family val="2"/>
      </rPr>
      <t xml:space="preserve"> Soportes de la gestión</t>
    </r>
  </si>
  <si>
    <t>Se adelantaron distintas acciones para documentar todos los hallazgos encontrados en las visitas insitu de las unidades móviles a los operadores SIMAT o quien tenga a cargo SIMPADE, en donde de manera directa realizan el seguimiento adecuado para el proceso de caracterización en dicha plataforma. Además, se realizaron las siguientes acciones:
* Focalización de IEO con mayor número de retiros, desersiones.
* Socialización con directivos de EE con mayor número de retiros, espacio en el cual se les enseña con cifras suministradas por la plataforma el estado de la matrícula en dichas IE. De igual modo, se trabajó en grupos conformados por equipos de profesionales de los distintos proyectos y un rector (a) o delegado (a) del EE, para el diseño de estrategias o propuestas para mitigar y reducir las cifras de retiros y desersiones.</t>
  </si>
  <si>
    <t>3.1.3 Gestionar alianzas con Universidades para el acompañamiento social-pedagógico que mitiguen el riesgo de abandono en el sistema educativo.</t>
  </si>
  <si>
    <t>Se están adelantando las gestiones para continuar con el fortalecimiento de la alianza establecida con la Universidad San Buenaventura para el fortalecimiento del componente de acompañamiento psicosocial en el contexto de la escuela.
• Planeación de mesa de trabajo con Universidad San Buenaventura para la construcción de acompañamiento estratégico dirigida a EE y NNA.
Anexo: Soportes de la gestión.</t>
  </si>
  <si>
    <r>
      <t xml:space="preserve">Ya se cuenta con una agenda definida para el fortalecimiento de procesos dirigida a los establecimientos educativos que atienden población con extraedad, con énfasis en atención en Promoción de la salud y prevención de la enfermedad, Cuidado emocional (Prevención de Conductas de Riesgo y Fortalecimiento de Habilidades personales), Plan de vida desde la etapa escolar y Cuidado del núcleo familiar. De igual manera se viene avanzando en procesos de fortalecimiento de estrategias flexibles y metodologías que respondan a las necesidades de la población.
Se continúa con alianzas para el fortalecimiento de procesos de atención a población con extraedad con Fundación Pies descalzos, El programa Juntos Aprendemos de USAID, Proantioquia, Parque Explora y Parnerts of the america, y Universidad San Buenaventura.
</t>
    </r>
    <r>
      <rPr>
        <b/>
        <sz val="20"/>
        <rFont val="Arial"/>
        <family val="2"/>
      </rPr>
      <t xml:space="preserve">Anexo: </t>
    </r>
    <r>
      <rPr>
        <sz val="20"/>
        <rFont val="Arial"/>
        <family val="2"/>
      </rPr>
      <t>Soportes de la gestión.</t>
    </r>
  </si>
  <si>
    <t>Se continúa con alianzas para el fortalecimiento de procesos de atención a población con extraedad con Fundación Pies descalzos, El programa Juntos Aprendemos de USAID, Proantioquia, Parque Explora y Parnerts of the america, y Universidad San Buenaventura.
Anexo: Soportes de la gestión</t>
  </si>
  <si>
    <t xml:space="preserve">• Consolidación de Alianza con USB, para la implementación de cronograma de desarrollo de formación Salud Mental a estudiantes de EE.
• Avances en la gestión de posibles aliados para 2023: Unicolombo, U. Rafael Núñez.
</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</si>
  <si>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</si>
  <si>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</si>
  <si>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Transferencias a Colegios (FOSES)
  con Transferencia FOSES realizadas</t>
  </si>
  <si>
    <t xml:space="preserve">LILLA SILVA
ORLANDO BACCI
</t>
  </si>
  <si>
    <t xml:space="preserve">ICLD SGP RENDIMIENTOS FINANCIEROS
</t>
  </si>
  <si>
    <t>OPTMIZACION DE LA OPERACION DE LAS INSTITUCIONES EDUCATIVAS OFICIALES DE CARTAGENA DE INDIAS (CALIDAD MATRICULA OFICIAL) - INGRESOS CORRIENTES DE LIBRE DESTINACION -SGP--RENDIMIENTOS FINANCIEROS</t>
  </si>
  <si>
    <t>OPTMIZACION DE LA OPERACION DE LAS INSTITUCIONES EDUCATIVAS OFICIALES DE CARTAGENA DE INDIAS - (GRATUIDAD SISBEN 1 Y 2) - SGP - EDUCACION</t>
  </si>
  <si>
    <t>02-071-06-20-02-02-01-14</t>
  </si>
  <si>
    <t>TRANFERENCIAS FOSES 7 para pago de agua potable, combustible para planta eléctrica; 9 transferencias por gratuidad por concepto de arriendos</t>
  </si>
  <si>
    <t>TRANFERENCIAS FOSES  para pago de agua potable, combustible para planta eléctrica; 9 transferencias por gratuidad por concepto de arriendos</t>
  </si>
  <si>
    <t>TRANFERENCIAS FOSES  para pago de agua potable, combustible para planta eléctrica; 9 transferencias por gratuidad por concepto de arriendos
 Se giraron recursos correspondientes a FOSES de las IEO, Por concepto de
Gratuidad a 83 IEO por valor de $7.903.609.411 S/resolución # 001937 del 23 de
Febrero del 2022
 Se giraron recursos correspondientes a FOSES de las IEO, Por concepto de
Calidad Gratuidad a 64 IEO por valor de $1.389.075.811S/resolución # 017858
del 12 de Septiembre del 2022</t>
  </si>
  <si>
    <t>OPTMIZACION DE LA OPERACION DE LAS INSTITUCIONES EDUCATIVAS OFICIALES DE CARTAGENA DE INDIAS (CALIDAD MATRICULA OFICIAL) - RENDIMIENTOS FINANCIEROS SGP.-EDUCACION</t>
  </si>
  <si>
    <t>02-081-06-20-02-02-01-15</t>
  </si>
  <si>
    <t>SGP CALIDAD MATRICULA</t>
  </si>
  <si>
    <t>FACTURAS</t>
  </si>
  <si>
    <t xml:space="preserve">PAGOS DE FACTURAS SERVICIO DE AGUA </t>
  </si>
  <si>
    <t>Pago Servicios Públicos (Energía y Acueducto)
 con Servicios de Energía y Acueductos pagados a 173 IEO
(Incluidas Sedes de IEO)</t>
  </si>
  <si>
    <t>OPTMIZACION DE LA OPERACION DE LAS INSTITUCIONES EDUCATIVAS OFICIALES DE CARTAGENA DE INDIAS (CALIDAD MATRICULA OFICIAL) - SGP - EDUCACION</t>
  </si>
  <si>
    <t>02-071-06-20-02-02-01-13</t>
  </si>
  <si>
    <t>PAGOS DE FACTURAS SERVICIO DE LUZ ELECTRICA</t>
  </si>
  <si>
    <t xml:space="preserve">Otros Gastos (Servicio Aseo, Transporte, Vigilancia y Arrendamientos)
 con Servicios contratado de aseo y vigilancia </t>
  </si>
  <si>
    <t>OPTMIZACION DE LA OPERACION DE LAS INSTITUCIONES EDUCATIVAS OFICIALES DE CARTAGENA DE INDIAS (CALIDAD MATRICULA OFICIAL) - INGRESOS CORRIENTES DE LIBRE DESTINACION</t>
  </si>
  <si>
    <t>SGP CALIDAD GRATUIDAD</t>
  </si>
  <si>
    <t xml:space="preserve"> ASEO: PRESTACION DE SERVICIOS</t>
  </si>
  <si>
    <t>Se contrato la prestación de servicio de aseo CON ORDEN DE COMPRA 64655  respaldado con cdp 6 y rp 11 $1,719,181,546.24; Vigencias Futuras. ORDEN DE COMPRA 85204 RESPALDADO CON CDP 9 POR VALOR $6,118,357,171; Y RP 430 POR VALOR $5,085,059,317,39,</t>
  </si>
  <si>
    <t>ORDEN DE COMPRA 85204, se adiciono $1,271,264,829,35; respaldado con rp 787 por $1,033,297,853,88 y rp 786 por $237,966,975,47;</t>
  </si>
  <si>
    <t>ORDEN DE COMPRA 95441, $5,085,059,317,39</t>
  </si>
  <si>
    <t>ORDEN DE COMPRA 95441, $5,085,059,317,40</t>
  </si>
  <si>
    <t>02-001-06-20-02-02-01-14</t>
  </si>
  <si>
    <t>VIGILANCIA: CONTRATO DE COMISION</t>
  </si>
  <si>
    <t>MARZO DE 2022</t>
  </si>
  <si>
    <t>Contrato adelantado en Bolsa Mercantil de Colombia, COMISIONISTAS AGROPECUARIOS S.A. COMIAGRO S.A. del mismo se derivo la operación mercantil de la empresa  SEGURIDAD SUPERIOR LTDA, RESPALDADO CON CDP 52 Y RP 427 POR VALOR $1,356,918,502  CC-001-2022 La Unidad Ejecutora 07 - Secretaría de Educación; VIGENCIA FUTURAS se adiciono 90 días comenzando terminando 31/01/2022 y Contrato adelantado en Bolsa Mercantil de Colombia, del mismo se derivo la operación mercantil de la empresa COOPERATIVA DE
VIGILANCIA Y SERVICIOS DE BUCARAMANGA RESPALDADO CON CDP Y RP 409 $22,256,238,391,80 DE LA SECRETARIA DE EDUCACION Y CDP 11 DE SECRETARI GENERAL POR $13.681.126.115,2 CONTRA DE COMISION PARA PRESTAR EL SERVICIO DE VIGILANCIA Y SEGURIDAD PRIVADA EN LAS INSTALACIONES DE LAS SEDES EDUCATIVAS OFICIALES DEL DISTRITO Y AREAS ADMINISTRATIVAS DEL DISTRITO DE CARTAGENA</t>
  </si>
  <si>
    <t>RF FONDO DE MITIGACION  DE EMERGENCIA -FOME</t>
  </si>
  <si>
    <t>CONTRATO DE ARRENDAMIENTOS, CONTRATO DE SERVICIOS</t>
  </si>
  <si>
    <t>contratos de arriendos vigencias futuras y contratos arriendos de 2022</t>
  </si>
  <si>
    <t>contratos de arriendos 2022</t>
  </si>
  <si>
    <t>contratos de arriendos 2023</t>
  </si>
  <si>
    <t xml:space="preserve">ORDEN DE COMPRA </t>
  </si>
  <si>
    <t>ORDEN DE COMPRA 85680  RESPALDADA CON LOS CDP:18,54,56,53; CON VALORES:$45000000;$74074074.10;$79,365,079.40;$74,074,074.10;Y RP: 473, 472,470,471; CON VALORES:$45000000;$72,379,045.02;$77,428,653.86; $74,074,074.10; DE LA SECRETARIA DE EDUCACION, CON DIFERENTES PROYECTOS.</t>
  </si>
  <si>
    <t>CONTRATO DE PRESTACION DE SERVICIOS PROFESIONALES Y DE APOYO</t>
  </si>
  <si>
    <t>ENERO</t>
  </si>
  <si>
    <t>PRESTACIÓN DE SERVICIOS PROFESIONALES EN EL PROCESO FINANCIERO DEL SUBPROCESO DE LOS FONDOS DE SERVICIOS EDUCATIVOS Y SU ARTÍCULACIÓN CON LA DIRECCION ADMINISTRATIVA Y FINANCIERA DE LA SECRETARÍA DE EDUCACIÓN DISTRITAL</t>
  </si>
  <si>
    <t>R.B. SGP-EDUCACION-CALIDAD  POR MATRICULA OFICIAL RENDIMIENTOS FINANCIEROS SGP EDUCACION</t>
  </si>
  <si>
    <t>R.B. SGP - EDUCACION - CALIDAD  POR MATRICULA OFICIAL</t>
  </si>
  <si>
    <t>Administración del Talento Humano del Servicio Educativo Oficial. Docentes, Directivos Docentes y Administrativo Del Distrito de Cartagena</t>
  </si>
  <si>
    <t>Garantizar la motivación y bienestar de los Administrativos, docentes y directivos docentes oficiales, con todos los derechos laborales que les brinda la legislación vigente del sector educativo</t>
  </si>
  <si>
    <t xml:space="preserve">Pago de Salarios
(Pago oportuno de nomina) </t>
  </si>
  <si>
    <t>01/01/2022</t>
  </si>
  <si>
    <t xml:space="preserve">CARLOS CARRASQUILLA
</t>
  </si>
  <si>
    <t>SGP 
ICLD</t>
  </si>
  <si>
    <t xml:space="preserve">ADMINISTRACIÓN DEL TALENTO HUMANO DEL SERVICIO EDUCATIVO OFICIAL DOCENTES, DIRECTIVOS DOCENTES Y ADMINISTRATIVOS DEL DISTRITO DE   CARTAGENA DE INDIAS  - </t>
  </si>
  <si>
    <t>2.3.2299.0700.2020130010052</t>
  </si>
  <si>
    <t xml:space="preserve"> ICLD - SGP</t>
  </si>
  <si>
    <t>NO</t>
  </si>
  <si>
    <t xml:space="preserve">En el periodo se realizó la entrega oportuna de la nómina, cancelándose los meses de enero a marzo de 2022 y consignando las cesantias de los funcionarios administrativos en el fondo de cesantias de cada empleado  por la suma de   $72.459.662.621,00 </t>
  </si>
  <si>
    <t>En el periodo se realizó la entrega oportuna de la nómina, cancelándose los meses de abril a junio de 2022 y consignando las cesantias de los funcionarios administrativos en el fondo de cesantias de cada empleado  por la suma de   $7116.6691.971.931,00  para un total en el semestre de $189.121.634.552,00</t>
  </si>
  <si>
    <t>En el periodo se realizó la entrega oportuna de la nómina, cancelándose los meses de julio a Septiembre de 2022 y consignando las cesantias de los funcionarios administrativos en el fondo de cesantias de cada empleado  por la suma de   $7116.6691.971.931,00  para un total en el semestre de $304.749.588.983,00</t>
  </si>
  <si>
    <t>En el periodo se realizó la entrega oportuna de la nómina,cancelándose los meses de octubre a diciembre de 2022 y el pago de la prima de vacaciones docentes y prima de navidad,  para un total en el trimestre de $118.819.280.952,00 y un ejecutado total en el año de $423.568.869.935,00.</t>
  </si>
  <si>
    <t>Ascensos en Escalafón de docentes
(Docentes Escalafonados)</t>
  </si>
  <si>
    <t>Se reporta el siguiente Avance en Febrero 2022; I
inscripciones Oficiales Decreto 1278= 1
Mejoramientos Oficiales Decreto 1278= 7
Inscripciones Privados = 6
Ascensos Privados= 2
Para un total de 16 en el 1er Trimestre 2022</t>
  </si>
  <si>
    <t>Se reporta el siguiente Avance en Abril a Mayo 2022;                    
inscripciones Oficiales Decreto 1278= 0
Mejoramientos Oficiales Decreto 1278= 37
Inscripciones Privados = 4                                                             decreto 2277 : AScenso 6
Ascensos Privados= 3
Para un total de 51 en el segundo Trimestre 2022</t>
  </si>
  <si>
    <t>Se reporta el siguiente Avance en  julio a Septiembre  2022;                    
inscripciones Oficiales Decreto 1278= 0
Mejoramientos Oficiales Decreto 1278= 33
Inscripciones Privados = 3                                                             decreto 2277 : AScenso 0
Ascensos Privados= 3
Para un total de 47 en el segundo Trimestre 2022</t>
  </si>
  <si>
    <t>Se reporta el siguiente Avance en  julio a Septiembre  2022;                    
inscripciones Oficiales Decreto 1278= 0
Mejoramientos Oficiales Decreto 1278= 33
Inscripciones Privados = 3   Decreto 2277 : AScenso 0
Ascensos Privados= 3
Para un total de 47 en el segundo Trimestre 2022</t>
  </si>
  <si>
    <t>Dotación Docentes y Administrativos
(Dotación Entregada)</t>
  </si>
  <si>
    <t>CONTRATO DE SUMINISTRO</t>
  </si>
  <si>
    <t>30 de abril de 2022</t>
  </si>
  <si>
    <t>El gobierno Nacional expidio el decreto N°449-451 del 29 de marzo de 2022 decretando el aumento 7,26%, pero se encuentra en desarrollo la mesa de negociacion del pliego sindical de las organizaicones con el distrito quienes a falta de concertacion se esta propopiendo un 4%, superando los 2smlv. En este sentido, nos encontramos atentos para verificar si se genera el derecho a dotacion y calzado</t>
  </si>
  <si>
    <t>A traves dela Subdireccion Tecnica de Talemyo Humano nos se realizo estudio de servidores publicos y administrativos que tienen derecho a recibir dotacion en la vigencia 2022, atendiendo el aumento del salario del gobierno nacional y el no acuerdo en el pliego sindical del distrito sobre aumento del salario determinandose funcionarios que se encuentras por debajo de 2smlv, para lo cual se procedio a realizar las cotizaciones para adelantar estudio previo y certificado de disponibilida presupuestal para dtacion de docentes y administrativos</t>
  </si>
  <si>
    <t>Se remitio el proceso contractual de bonos de dotacion 2020 para la AUC para el estudio del comité de contratacion de la alcaldia Mayor del Distrito. Con respecto a la dotacion 2022 se remitio para estudio el proceso contractual de la dotacion de docentes y administrativos de la vigencia.</t>
  </si>
  <si>
    <t>A traves de la resolucion7633 del 02 de diciembre de 2022 se declaro desierto el proceso que pretendia entregar la dotacion para administrativos y docentes 2020</t>
  </si>
  <si>
    <t xml:space="preserve">OTROS GASTOS - ADMINISTRATIVOS-GENERALES </t>
  </si>
  <si>
    <t>1.3.3.6.01-93-071 R.B. SGP-EDUCACION-PRESTACION DE SERVICIOS</t>
  </si>
  <si>
    <t>Se esta elaborando estudio para la adquisicion y/o alquiler de equipos para el mejoramiento de la productividad de los funcionarios administrativos de la IEO</t>
  </si>
  <si>
    <t>Se elaboro estudio para pago de la cnsc referente al concurso administrativos que se desarrollara su etapa de ejecucion en la vigencia 2023</t>
  </si>
  <si>
    <t xml:space="preserve">Beneficiar con Servicios de Salud ocupacional a los Funcionarios de Planta </t>
  </si>
  <si>
    <t>Se procedio en arminia con la direcion aminidtrativa de talento humano de la alcldia mayor para realizar el proceso contractual del laborotario ocupacional para aplicar los examenes la personal administrativo</t>
  </si>
  <si>
    <t>Se elaboro proceso de minima cuantia con el objeto prestacion de servicios de salud para realizar los examenes medicos ocupacionales de ingresos, periodicos y de egreso con enfasis osteomuscular, visiometria como examen paraclinico y perfil lipidico al personal de planta administrativo de la SED por la suma de $55.862.000,00, ejecutandose hasta el 31 de diciembre de 2022 con un total de 222 beneficiarios que se le aplicaron los examenes</t>
  </si>
  <si>
    <t>Adquisición y/o alquiler de Equipos de Cómputo para Funcionarios de Planta.</t>
  </si>
  <si>
    <t>Se tramito solicitud de contratacion para la adquisicion de computadores para la planta central y las unaldes para mejorar el servicio ofreido por los funcionarios administrativos de la entidad</t>
  </si>
  <si>
    <t>Se tramito solicitud de disponibilidad para tramitar proceso de selección pero finalziado la vigencia no fue posible adelantar la gestion contractual para la adquisicion de los equipos de computo</t>
  </si>
  <si>
    <t>No.  de personas atendidas con modelos de alfabetización</t>
  </si>
  <si>
    <t xml:space="preserve">Número </t>
  </si>
  <si>
    <t xml:space="preserve">127
Fuente: SIMAT 2019 </t>
  </si>
  <si>
    <t xml:space="preserve">Atender con modelos de alfabetización (CLEI 1) a 1.200 jóvenes y adultos a 2023 </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</si>
  <si>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</si>
  <si>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</si>
  <si>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</si>
  <si>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1.1.1 Implementar procesos de formación por ciclos lectivos especiales integrados para alfabetización de 1200 jóvenes y adultos durante el cuatrienio.</t>
  </si>
  <si>
    <t>Alexandra Herrera Puente
Apoyan:
Elsa Stevenson</t>
  </si>
  <si>
    <t>Inversión</t>
  </si>
  <si>
    <t>2.3.2201.0700.2020130010136</t>
  </si>
  <si>
    <t>12-CONTRATO DE PRESTACION DE SERVICIOS
81-PRESTACION DE SERVICIO PUBLICO EDUCATIVO</t>
  </si>
  <si>
    <t>De acuerdo con el reporte de matrícula de SIMAT a 31 de marzo de 2022, se encuentran 331 jóvenes y adultos en formación en procesos de alfabetización matriculados. Los mismos forman parte del proceso que se viene adelantando en el marco del Contrato MEN- ICETEX - UPN-SED desde la VIGENCIA 2021.
Se esperaba iniciar la formación de 400 jóvenes y adultos por medio de la conformación de una planta de 8 docentes temporales. Sin embargo, por ley de garantías este proceso se hará en el segundo semestre de 2022 contratando 16 y logrando mediante esta estrategia el cumplimiento de la meta para 2022 con 400 nuevos jóvenes.
Anexo: Soporte SIMAT corte 31 de marzo de 2022.</t>
  </si>
  <si>
    <r>
      <t xml:space="preserve">De acuerdo con el reporte de matrícula de SIMAT a 31 de mayo de 2022, se encuentran 449 jóvenes y adultos en formación en procesos de alfabetización matriculados. Los mismos forman parte del proceso que se viene adelantando en el marco del Contrato MEN- ICETEX - UPN-SED desde la VIGENCIA 2021.
Actualmente nos encontramos en la fase de alistamiento desde el 1 de mayo al 11 de jujio para la formación de 400 jóvenes y adultos más en procesos de alfabetización CLEI I con la conformación de una planta temporral de 16 docentes que brindarán la formación en la modalidad nocturna. Se Prevé que esta formación finalice en noviembre de 2022 y se realicen los grados en diciembre.
</t>
    </r>
    <r>
      <rPr>
        <b/>
        <sz val="20"/>
        <rFont val="Arial"/>
        <family val="2"/>
      </rPr>
      <t>Anexo:</t>
    </r>
    <r>
      <rPr>
        <sz val="20"/>
        <rFont val="Arial"/>
        <family val="2"/>
      </rPr>
      <t xml:space="preserve"> Soporte SIMAT corte 30 de mayo de 2022.</t>
    </r>
  </si>
  <si>
    <r>
      <t xml:space="preserve">1) 16 docentes contratados por planta temporal  para la alfabetización de 400 Jovenes y Adultos.   
  </t>
    </r>
    <r>
      <rPr>
        <b/>
        <sz val="20"/>
        <color rgb="FF000000"/>
        <rFont val="Arial"/>
        <family val="2"/>
      </rPr>
      <t xml:space="preserve">Anexo de Gestión:  </t>
    </r>
    <r>
      <rPr>
        <sz val="20"/>
        <color rgb="FF000000"/>
        <rFont val="Arial"/>
        <family val="2"/>
      </rPr>
      <t xml:space="preserve">  
 1.1 Actas  de nombramiento de los 16  docentes.                                                                                                                                                                                                                                                                                                                                                                                                                  2) Asistencia técnica a docentes de planta temporal con el propósito de bridar los lineamientos y orientaciones para la implementación del modelo Acrecer para la vida 
</t>
    </r>
    <r>
      <rPr>
        <b/>
        <sz val="20"/>
        <color rgb="FF000000"/>
        <rFont val="Arial"/>
        <family val="2"/>
      </rPr>
      <t xml:space="preserve">Anexo de Gestión:  </t>
    </r>
    <r>
      <rPr>
        <sz val="20"/>
        <color rgb="FF000000"/>
        <rFont val="Arial"/>
        <family val="2"/>
      </rPr>
      <t xml:space="preserve"> 
2.1 Acta de Reunión                                                                                                                         
  3) Acompañamiento, seguimiento y monitoreo  a la matricula, asistencia y permanecia de los 455 jovenes y adultos que se encuentran en alfabetización CLEI
</t>
    </r>
    <r>
      <rPr>
        <b/>
        <sz val="20"/>
        <color rgb="FF000000"/>
        <rFont val="Arial"/>
        <family val="2"/>
      </rPr>
      <t xml:space="preserve">Anexo de Gestión: 
</t>
    </r>
    <r>
      <rPr>
        <sz val="20"/>
        <color rgb="FF000000"/>
        <rFont val="Arial"/>
        <family val="2"/>
      </rPr>
      <t xml:space="preserve">3.1Reportes  de seguimiento y monitoreo de la  Asistencia real  semanal 
3.2Actas  de  reuniones de seguimientos con los docentes. 
3.3Planes de acción para disminuir la decersión escolar.
3.4 Registro fotografico de las extrategias  pedagogicas  para mitigar el abandono escolar.
4) Seguimiento y monitoreo diario al avance en los procesos formativos de alfabetización CLEI 1 planta temporal vigencia 2022                                                        Anexo de Gestión:  
4.1Informe de gestión  mensual  de los 16  docentes ClEI 1 
4.3Reporte de planeación  de las 14 seciones de la cartilla 1  y cartilla 2                                     4.4Reporte de cronograma de implementación.
 5) 300 jóvenes y adultos de Cartagena que, tras un enriquecedor proceso de alfabetización y educación básica, recibieron un diploma por haber culminado con existo sus procesos formativos en CLEI 1. vigencia2021- 2022.Contrato UPN. </t>
    </r>
  </si>
  <si>
    <t xml:space="preserve">1) 16 docentes contratados por planta temporal  para la alfabetización de 400 Jovenes y Adultos.   
  Anexo de Gestión:    
 1.1 Actas  de nombramiento de los 16  docentes.                                                                                                                                                                                                                                                                                                                                                                                                                  2) Asistencia técnica a docentes de planta temporal con el propósito de bridar los lineamientos y orientaciones para la implementación del modelo Acrecer para la vida 
Anexo de Gestión:   
2.1 Acta de Reunión                                                                                                                         
  3) Acompañamiento, seguimiento y monitoreo  a la matricula, asistencia y permanecia de los 455 jovenes y adultos que se encuentran en alfabetización CLEI
Anexo de Gestión: 
3.1Reportes  de seguimiento y monitoreo de la  Asistencia real  semanal 
3.2Actas  de  reuniones de seguimientos con los docentes. 
3.3Planes de acción para disminuir la decersión escolar.
3.4 Registro fotografico de las extrategias  pedagogicas  para mitigar el abandono escolar.
4) Seguimiento y monitoreo diario al avance en los procesos formativos de alfabetización CLEI 1 planta temporal vigencia 2022                                                        Anexo de Gestión:  
4.1Informe de gestión  mensual  de los 16  docentes ClEI 1 
4.3Reporte de planeación  de las 14 seciones de la cartilla 1  y cartilla 2                                     4.4Reporte de cronograma de implementación.
 5) 300 jóvenes y adultos de Cartagena que, tras un enriquecedor proceso de alfabetización y educación básica, recibieron un diploma por haber culminado con existo sus procesos formativos en CLEI 1. vigencia2021- 2022.Contrato UPN. </t>
  </si>
  <si>
    <t>1.1.2 Dotar con canastas educativas el proceso de formación de jóvenes y adultos de acuerdo con los modelos flexibles a implementar.</t>
  </si>
  <si>
    <t>Ya se entregó cartillas a los participantes y docentes de las 16 IEO focalizadas para la alfabetización CLEI 1 en la vigencia 2021, este año los estudiantes que continúan en el proceso de formación se encuentran utilizando las cartillas.
Se está avanzando en la definición del mecanismo de compra para las nuevas entregas para establecer si será por transferencia o compra directa. Esto depende de acuerdos sindicales.</t>
  </si>
  <si>
    <r>
      <t xml:space="preserve">Ya se adelantó el trámite para realizar las transferencia a  los Fondos educativos de 14 IEO focalizadas para la alfabetización CLEI 1 en la vigencia 2022 y 17 IEO focalizadas para la atención a jóvenes y adultos del CLEI 2 añ 6. Lo anterior tomando de referencia los recursos disponibles y la matricula reportada en SIMAT para el segundo grupo.
</t>
    </r>
    <r>
      <rPr>
        <b/>
        <sz val="20"/>
        <rFont val="Arial"/>
        <family val="2"/>
      </rPr>
      <t>Anexo:</t>
    </r>
    <r>
      <rPr>
        <sz val="20"/>
        <rFont val="Arial"/>
        <family val="2"/>
      </rPr>
      <t xml:space="preserve"> Soportes de la Gestión.</t>
    </r>
  </si>
  <si>
    <r>
      <t xml:space="preserve">"1)  Seguimiento a la transferencia,compra e implementación de las canastas educativas de Alfabetización CLEI 1: De las 14 IE focalizadas                                                                       </t>
    </r>
    <r>
      <rPr>
        <b/>
        <sz val="20"/>
        <color theme="1"/>
        <rFont val="Arial"/>
        <family val="2"/>
      </rPr>
      <t xml:space="preserve">Anexo de Gestión:          </t>
    </r>
    <r>
      <rPr>
        <sz val="20"/>
        <color theme="1"/>
        <rFont val="Arial"/>
        <family val="2"/>
      </rPr>
      <t xml:space="preserve">                                                                                                          1.1 Informe técnico y financiero de la compra e implementación de las canastas educativas de CLEI 1 Alfabetización.
1.2 Carpeta con los soportes administrativos  de la compra de las canastas educativas de las 13  IE que  finalizarón el proceso."</t>
    </r>
  </si>
  <si>
    <t xml:space="preserve">1)  Se dotaron 14 IE  con canastas educativas  de alfabetización CLEI 1               
   2) Se beneficiaron 400 jóvenes y adultos  con canastas educativas para la alfabetización de CLEI 1.                                                                                      
Anexo de Gestión:                                                                                                                    1.1 Informe técnico y financiero de la compra e implementación de las canastas educativas de CLEI 1 Alfabetización.
1.2 Carpeta con los soportes administrativos  de la compra de las canastas educativas de las 14  IE que  finalizarón el proceso."                                          
   1.3  Resolución  y RP para trnasferencias de  recursos para compra de canastas      </t>
  </si>
  <si>
    <t>1.1.3 Gestionar agendas de impacto colectivo en la garantía del acceso y permanencia para mejorar la capacidad de respuesta en la prestación del servicio educativo para jóvenes y adultos.</t>
  </si>
  <si>
    <t>Se espera a partir del mes de abril iniciar los procesos de articulación en torno a agendas de impacto colectivo. Sin embargo, en el marco del Programa Juntos aprendemos ya se iniciaron las primeras articulaciones y definiciones de estrategias que fortalezcan las metodologías de estrategias flexibles que favorezcan el acceso y permanencia de la población en el sistema educativo.</t>
  </si>
  <si>
    <r>
      <t xml:space="preserve">A la fecha se ha avanzado en la consolidación de un directorio de aliados estratégicos potenciales para el fortalecimiento de la oferta educativa de servicios de las IE con formación para jóvenes y adultos. Se tiene previsto en el  mes de agosto  realizar una mesa de trabajo con el director del área de educación del sena y la policia nacional con el objetivo de plantear las acciones que harían parte de un convenio marco para el fortalecimiento de la oferta de compentecias labores y habilidades para la vida en las 42 con formación para jóvenes y adultos del distrtito.
</t>
    </r>
    <r>
      <rPr>
        <b/>
        <sz val="20"/>
        <rFont val="Arial"/>
        <family val="2"/>
      </rPr>
      <t xml:space="preserve">ANEXO: </t>
    </r>
    <r>
      <rPr>
        <sz val="20"/>
        <rFont val="Arial"/>
        <family val="2"/>
      </rPr>
      <t>Soporte de la gestión.</t>
    </r>
  </si>
  <si>
    <r>
      <t xml:space="preserve">1) En el marco del fortalecimiento de la oferta de servicio  para la atención a jovenes y adultos  se realizarón 3 mesas de trabajo con alidos,que disponen de una oferta de servicios educativos en el desarrollode competencias  laboral y habilidades para la vida.                                                                                                                     
</t>
    </r>
    <r>
      <rPr>
        <b/>
        <sz val="20"/>
        <color rgb="FF000000"/>
        <rFont val="Arial"/>
        <family val="2"/>
      </rPr>
      <t xml:space="preserve">Aliados  </t>
    </r>
    <r>
      <rPr>
        <sz val="20"/>
        <color rgb="FF000000"/>
        <rFont val="Arial"/>
        <family val="2"/>
      </rPr>
      <t xml:space="preserve">( Policia Nacional, SENA, Escuela Taller, Escuela Normal, UDS )                                                                                                                    </t>
    </r>
    <r>
      <rPr>
        <b/>
        <sz val="20"/>
        <color rgb="FF000000"/>
        <rFont val="Arial"/>
        <family val="2"/>
      </rPr>
      <t xml:space="preserve">Anexo de Gestión:                                                                                                                1.1 Actas de reunión </t>
    </r>
  </si>
  <si>
    <t xml:space="preserve">1) En el marco del fortalecimiento de la oferta de servicio  para la atención a jovenes y adultos  se realizarón 3 mesas de trabajo con alidos,que disponen de una oferta de servicios educativos en el desarrollode competencias  laboral y habilidades para la vida.                                                                                                                     
Aliados  ( Policia Nacional, SENA, Escuela Taller, Escuela Normal, UDS )                                                                                                                    Anexo de Gestión:                                                                                                            
    1.1 Actas de reunión </t>
  </si>
  <si>
    <t>2.1.1 Actualizar la caracterización de jóvenes y adultos que no han iniciado ni culminado su ciclo educativo.</t>
  </si>
  <si>
    <t>Si bien esta actividad está prevista para mayo, se vienen adelantando gestiones para contar con la ruta que conlleve al cumplimiento de la meta. Para se es lo que respecta a levantamiento de línea de base y de acompañamiento situado se tienen los siguientes Avances:
.Se diseñó el instrumento de acompañamiento situado. 
.Se diseñó el cronograma de visitas de acompañamiento situado.
.Se realizó   cartas para notificar las visitas de acompañamiento situado.
.Se Diseñó el cronograma de solicitud de transporte para visitas de acompañamiento situado
Anexo: Soporte de la gestión.</t>
  </si>
  <si>
    <r>
      <t xml:space="preserve">En cuanto al levantamiento de línea de base y acompañamiento situado se han adelantado las siguientes acciones:
1. Se realizó aplicación de instrumento de caracterización en visitas de acompañamiento situado a las 42 IE con atención a jóvenes y adultos.
2. Se consolidó la matriz de análisis del levantamiento de línea de base de entrada.                                                                                                                                 3. Se encuentra en un 75% de avance la construcción del documento de Caracterización.
4.Consolidación del proceso de matrícula en las IEO focalizadas.
5.Apoyo al proceso de asignación de cupos a solicitantes remitidos por SRPA, fundaciones, Consejería Distrital de Juventudes.
6. Elaboración y envió del informe técnico de gestión de matrícula de jóvenes en riesgo, listado remitido por P4.
</t>
    </r>
    <r>
      <rPr>
        <b/>
        <sz val="20"/>
        <rFont val="Arial"/>
        <family val="2"/>
      </rPr>
      <t xml:space="preserve">Anexo: </t>
    </r>
    <r>
      <rPr>
        <sz val="20"/>
        <rFont val="Arial"/>
        <family val="2"/>
      </rPr>
      <t>Soportes de la Gestión.</t>
    </r>
  </si>
  <si>
    <r>
      <t xml:space="preserve">1) Se cuenta con documento de actualización de la caracterización del CLEI 1 al 6. </t>
    </r>
    <r>
      <rPr>
        <b/>
        <sz val="20"/>
        <color rgb="FF000000"/>
        <rFont val="Arial"/>
        <family val="2"/>
      </rPr>
      <t>Anexo de Gestión:</t>
    </r>
    <r>
      <rPr>
        <sz val="20"/>
        <color rgb="FF000000"/>
        <rFont val="Arial"/>
        <family val="2"/>
      </rPr>
      <t xml:space="preserve"> 
  Documento de  Actualización de  la caracterización de jóvenes y adultos que no han iniciado ni culminado su ciclo educativo. </t>
    </r>
  </si>
  <si>
    <t xml:space="preserve">1) Se cuenta con documento de actualización de la caracterización del CLEI 1 al 6. Anexo de Gestión: 
  Documento de  Actualización de  la caracterización de jóvenes y adultos que no han iniciado ni culminado su ciclo educativo. </t>
  </si>
  <si>
    <t>2.1.2 Realizar la formación de CLEI 2 hasta el CLEI 6 a la población de jóvenes y adultos a través de modelos educativos flexibles para la apropiación de su aprendizaje significativo y su proyecto de vida.</t>
  </si>
  <si>
    <t xml:space="preserve">El cumplimiento de la meta de cobertura está sujeto a la aprobación por parte del Ministerio, de las horas extras requeridas para poder implementar los Ciclos lectivos especiales integral CLEI del II al VI. Esta meta se tendrá que ajustar tomando en cuenta las restricciones que el MEN a establecido al respecto, don alerta frente al no crecimiento de la oferta. 
Se han adelantado las siguientes gestiones:
. A corte 25 de marzo se cuenta con 6.982 matriculados en la 43 I.E.O con formación nocturna focalizadas
. Se realizó análisis detallado de cada reporte Simat para visualizar avances en el proceso de matrícula 2022.  
. Revisión de bases de datos y confirmación del número de grupos por IE, para analizar la capacidad.
.Cruces de tablas 2021-2022, para conocer el número de estudiantes nuevos matriculados en 2022.
. Ubicación y confirmación de jóvenes y adultos solicitantes de cupo para 2022 en las IE con formación nocturna.
. Apoyo a la asignación de cupos en las IE desde la SED
. Contacto con los rectores, coordinadores y operadores de SIMAT de las I.E. asignadas, para hacerle seguimiento al proceso de matrículas en IE con formación nocturna
.asignación de cupos a solicitantes remitidos por fundaciones, Espacio Público, Consejería Distrital de Juventudes y el SRPA.
. Se cuenta con 30 actas de inicio de labores académicas del año lectivo 2022 a las I.E.O con formación nocturna que están pendiente por entregar.
Anexo: Soportes de la gestión. Corte SIMAT al 31 de marzo.
</t>
  </si>
  <si>
    <r>
      <t xml:space="preserve">En acciones de continuidad se han adelantado:
1. Construcción de matriz de análisis de problemáticas de las nocturnas.  
2. Construcción de matriz de análisis sobre los lineamientos y orientaciones para la educación formal de Jóvenes y Adultos en la nocturna.
3. Solicitud de los PMI de las IEO con formación nocturna.
4. Acompañamiento, monitoreo y seguimiento a la consolidación de la matrícula.
6. Gestión y asignación de cupos de jóvenes y adultos solicitantes para 2022 en las IE con formación nocturna. Incluye  asignación de cupos a solicitantes remitidos por fundaciones, Espacio Público, Consejería Distrital de Juventudes y el SRPA.
7. A corte de 30 de mayo se cuenta con 7.429 matriculados en las IEO con formación nocturna focalizadas de los cuáles 447  jovenes  y adultos son nuevos en comparación al corte de marzo.
</t>
    </r>
    <r>
      <rPr>
        <b/>
        <sz val="20"/>
        <rFont val="Arial"/>
        <family val="2"/>
      </rPr>
      <t xml:space="preserve">Anexo: </t>
    </r>
    <r>
      <rPr>
        <sz val="20"/>
        <rFont val="Arial"/>
        <family val="2"/>
      </rPr>
      <t>Soportes de la Gestión.</t>
    </r>
  </si>
  <si>
    <r>
      <t>Anexo de Gestión:</t>
    </r>
    <r>
      <rPr>
        <sz val="20"/>
        <color rgb="FF000000"/>
        <rFont val="Arial"/>
        <family val="2"/>
      </rPr>
      <t xml:space="preserve"> Insumos Estudio de Insuficiencia Programa de atención a jovenes y adultos </t>
    </r>
  </si>
  <si>
    <t xml:space="preserve">Anexo de Gestión:  
  1)Insumos Estudio de Insuficiencia Programa de atención a jovenes y adultos 
2) Actas de incio Jornada Nocturna.                                                                          
3) Apertura de Jornada Nocturna en IE de Fredonia                                                        
 4) Gestión de apoyo  de atención a solicitud de cupo a jovenes de matricula contratada                                                                                                                         
  5) Atención a Solicitud de cupos </t>
  </si>
  <si>
    <t>2.1.3 Dotar de canastas educativas a establecimientos educativos del distrito de Cartagena que atienden población de jóvenes y adultos.</t>
  </si>
  <si>
    <t>Este proceso se tiene previsto en abril. A la fecha se han adelantado las siguientes gestiones:
 -.Elaboración del informe técnico y financiero de la implementación de las cartillas entregadas a la población de Jóvenes y adultos en el año 2021 con el objetivo de Identificar las I.E que ejecutaron todo el valor transferido y que cuentan con las cartillas, I.E que compraron las cartillas, pero quedaron con saldos pendientes por ejecutar, I.E que no presentaron soportes de compra.
.Presentar las 3 evidencias de compra de cartillas por I.E (factura de compra, ficha técnica, foto del material impreso)
.Describir el uso que se le está dando a las cartillas en el año 2022.
. Elaboración de oficios dirigidos a las I.E que tienen saldos pendientes y a las I.E que no han entregado soportes de compra de 
.Mapeo a IE que no cuentan con cartillas, IE a las que les falta cartillas para estudiantes nuevos del CLEI 2-6 año 2022.                                                                 
 . Se entregó dotación de 356 computadores a 30 IE. O con atención a jóvenes y adultos para el fortalecimiento de la oferta educativa de servicio de acuerdo con las ejecuciones de 2021.
El proceso de compra se encuentra en revisión, para determinar si se hace directo desde la SED o por transferencias. Esto depende de acuerdos sindicales.
Anexo: Soportes se la gestión.</t>
  </si>
  <si>
    <r>
      <t xml:space="preserve">Ya se adelantó el trámite para realizar las transferencia a  los Fondos educativos de 17 IEO focalizadas para la alfabetización CLEI 1 en la vigencia 2022 y 17 IEO focalizadas para la atención a jóvenes y adultos del CLEI 2 año 6. Lo anterior tomando de referencia los recursos disponibles y la matricula reportada en SIMAT para el segundo grupo.
</t>
    </r>
    <r>
      <rPr>
        <b/>
        <sz val="20"/>
        <rFont val="Arial"/>
        <family val="2"/>
      </rPr>
      <t>Anexo:</t>
    </r>
    <r>
      <rPr>
        <sz val="20"/>
        <rFont val="Arial"/>
        <family val="2"/>
      </rPr>
      <t xml:space="preserve"> Soportes de la Gestión.</t>
    </r>
  </si>
  <si>
    <t>"1) Seguimiento a la transferencia y compra de las canastas educativas de Alfabetización CLEI 2-6:
De las 17 IE
16 IE  ya cuentan con las cartillas editada.
1 IE están en gestión de edición   
Anexo de Gestión: Matriz de seguimiento semanal 
Por su parte, se suma la dotación de computadores para 39 EE, cumpliendo la meta al 100%</t>
  </si>
  <si>
    <t xml:space="preserve">1)  Se dotaron 23 IE  con canastas educativas  de alfabetización CLEI 1                  
2) Se beneficiaron 3.082 jóvenes y adultos  con canastas educativas para la alfabetización de CLEI 1.                                                                                             
   Por su parte, se suma la dotación de computadores para 39 EE, cumpliendo la meta al 100%                                                                                                                
    Anexo de Gestión:                                                                                                                   
 1.1 Informe técnico y financiero de la compra e implementación de las canastas educativas de CLEI 1 Alfabetización.
1.2 Carpeta con los soportes administrativos  de la compra de las canastas educativas de las 14  IE que  finalizarón el proceso."                                             1.3  Resolución  y RP para trnasferencias de  recursos para compra de canastas   </t>
  </si>
  <si>
    <t>2.1.4 Realizar asistencia técnica y supervisión para la garantía de la prestación del servicio educativo a jóvenes y adultos.</t>
  </si>
  <si>
    <t>Se diseñó Instrumento para levantamiento de línea de base y caracterización de las IE con metodologías flexibles del CLEI I al VI.
 . Se diseñó cronograma de acompañamiento Insitu durante los meses de marzo a noviembre.
 . Se diseñó la presentación para la reunión presencial de iniciación con los directivos de las I 41 I.E focalizadas.
Anexo: Cuadro con la relación de profesionales contratados. Soportes del primer ciclo de asistencias realizadas.</t>
  </si>
  <si>
    <r>
      <t xml:space="preserve">Durante el trimestre se realizó asistencia técnica a 40 IE de 42 IE con formación Nocturna con énfasis en:
1. Suscripción de actas de inicio de clases 2022.
2. Mejoramiento para las prácticas pedagógicas en las aulas de clases.
</t>
    </r>
    <r>
      <rPr>
        <b/>
        <sz val="20"/>
        <rFont val="Arial"/>
        <family val="2"/>
      </rPr>
      <t>Anexo:</t>
    </r>
    <r>
      <rPr>
        <sz val="20"/>
        <rFont val="Arial"/>
        <family val="2"/>
      </rPr>
      <t xml:space="preserve"> Soporte de la Gestión.</t>
    </r>
  </si>
  <si>
    <t>"1) Asistencia tecnica para la consolidación de la matricula  del CLEI 2- 6  meta 2022 
Anexo de Gestión : actas de inicio de los   EE CON FORMACIÓN NOCTURNA
2)Asistencia técnica a docentes de planta temporal con el propósito de bridar los lineamientos y orientaciones para la implementación del modelo Acrecer para la vida Anexo de Gestión : acta de reunión
3) Asistencia tecnica para el fortalecimiento de los componentes de gestión pedagogica, administrativa y psicosocial  de los EE con formación nocturna                 Anexo de Gestión :                                                                                                             Intrumento de  linea de base de caracterización de acompañamiento situado  a los EE con formación nocturna 
4)Asistencia tecnica para  la consolidación  de la matricula CLEI 1 AÑO 2022                           Anexo de Gestión : cartar de confirmación de apertura del CLEI 1  firmadas por los directivos docentes DE LAS  14 IE    focalizadas 
 5) Asistencia tecnica por parte del MEN para brindar los lineamientos  y orientaciones  para el diseño de un nuevo modelo de MEF CLEI 1- 6                               Anexo de Gestión : acta de reunión  
6)Asistencia técnica por parte del MEN para Brindar herramientas y estrategias hibridas para los modelos de formación flexible.                                                                                    Anexo de Gestión : acta de reunión"</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</si>
  <si>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</si>
  <si>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</si>
  <si>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Implementación de la estrategia Únicos e Inagotables para la atención a población diversa: “Una Escuela de y para todas y todos” en el distrito de Cartagena.</t>
  </si>
  <si>
    <t>Mejorar la capacidad de respuesta de la entidad territorial para la Garantía del acceso y la permanencia de la población diversa en el Sistema Educativo oficial del distrito de Cartagena.</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</si>
  <si>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</si>
  <si>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Alexandra Herrera Puente
Apoyan:
Leydy Suarez</t>
  </si>
  <si>
    <t>2.3.2201.0700.2020130010117</t>
  </si>
  <si>
    <t>Si bien esta actividad corresponde al mes de mayo como insumo para la construcción del estudio de insuficiencia y limitaciones. Desde el proyecto se viene caracterizando permanentemente la población diversa desde el reconocimiento como víctimas, migrantes, en procesos de restablecimiento de derechos, con discapacidad, talentos excepcionales, género, étnico, otros.
Estos registros corresponden  a reportes que se extraen desde el SIMAT y se nutren con instrumentos diseñados y aplicados para amplia del análisis de la información.
Se está avanzando en el diseño del plan de trabajo para el cumplimiento de la actividad.</t>
  </si>
  <si>
    <r>
      <t xml:space="preserve">Desde la estrategia se Diseñó y aplicó el instrumento de caracterización, llegando a un cumplimiento del 75% acorde a los hitos de la actividad. Se espera tener el documento actualizado para la vigencia 2022 durante el próximo trimestre. 
</t>
    </r>
    <r>
      <rPr>
        <b/>
        <sz val="20"/>
        <rFont val="Arial"/>
        <family val="2"/>
      </rPr>
      <t>Anexo:</t>
    </r>
    <r>
      <rPr>
        <sz val="20"/>
        <rFont val="Arial"/>
        <family val="2"/>
      </rPr>
      <t xml:space="preserve"> Documento que contiene el instrumento diseñado y aplicado.</t>
    </r>
  </si>
  <si>
    <r>
      <t xml:space="preserve">Desde la estrategia se Elaboro el informe de  Caracteización de la población diversa en su primera versión 2.0 2022, se envia a revisión de estilo.
Se socializo la actualizaación de la Caracterización  a la Dirección de Cobertura y el equipo de acceso.
</t>
    </r>
    <r>
      <rPr>
        <b/>
        <sz val="20"/>
        <rFont val="Arial"/>
        <family val="2"/>
      </rPr>
      <t>Anexo:</t>
    </r>
    <r>
      <rPr>
        <sz val="20"/>
        <rFont val="Arial"/>
        <family val="2"/>
      </rPr>
      <t xml:space="preserve"> Documento que contiene la actualización de la caracterización de la población diversa en el Distrito de Cartagena .</t>
    </r>
  </si>
  <si>
    <t xml:space="preserve">Desde la estrategia se construyó el informe de  Caracteización de la población diversa versión 2.0 2022.
Anexo: Informe de caracterización de la población diversa en el Distrito de Cartagena.  incluye la herramienta o instrumento para la caracterización y la oferta educativa disponible y pertinente.
Informe de Caracterización de la población con discpacidad en el Distrito de Cartagena. </t>
  </si>
  <si>
    <t>1.1.2 Crear unidades de atención móviles para la inclusión de la población diversa favoreciendo su formación integral y fomentando la permanencia</t>
  </si>
  <si>
    <t>Recursos Propios - ICLD
SGP</t>
  </si>
  <si>
    <t>12-CONTRATO DE PRESTACION DE SERVICIOS
99-CONTRATO DE SERVICIOS
81-PRESTACION DE SERVICIO PUBLICO EDUCATIVO</t>
  </si>
  <si>
    <t>Se crearon 6  unidades  móviles para la inclusión de la población diversa, las cuales atienden y acompañan a 36 establecimientos educativos oficiales focalizados en la vigencia 2022 con un incremento del 106% en relación a la vigencia anterior. Cabe anotar que esta meta es acumulativa y vienen 15 colegios por continuidad y 21 nuevos.
De las 6 unidades 5 son de acompañamiento social pedagógico y una para acompañamiento a población sorda y ciega.
Anexo: Cuadro con la relación de profesionales contratados.</t>
  </si>
  <si>
    <r>
      <t xml:space="preserve">Se continúa con 6  unidades  móviles para la inclusión de la población diversa, las cuales atienden y acompañan a 36 establecimientos educativos oficiales focalizados en la vigencia 2022 con un incremento del 106% en relación a la vigencia anterior. Se anota que, de las 6 unidades, 5 son de acompañamiento socio pedagógico y una para acompañamiento a población sorda y ciega.
</t>
    </r>
    <r>
      <rPr>
        <b/>
        <sz val="20"/>
        <rFont val="Arial"/>
        <family val="2"/>
      </rPr>
      <t xml:space="preserve">
Anexo: </t>
    </r>
    <r>
      <rPr>
        <sz val="20"/>
        <rFont val="Arial"/>
        <family val="2"/>
      </rPr>
      <t>Documento que contiene la estructura y funcionamiento de las unidades por sedes educativas focalizadas.</t>
    </r>
  </si>
  <si>
    <t>Se continúa con 6  unidades  móviles para la inclusión de la población diversa, las cuales atendieron y acompañaron a 36 establecimientos educativos oficiales focalizados en la vigencia 2022.  con un incremento del 106% en relación a la vigencia anterior. Se anota que, de las 6 unidades, 5 son de acompañamiento socio pedagógico y una para acompañamiento a población sorda y ciega.
Anexo: Documento PDF  que contiene la distribución de las unidades por sedes educativas focalizadas.</t>
  </si>
  <si>
    <t>1.1.3 Dotar con herramientas técnicas, tecnológicas y didácticas los establecimientos educativos focalizados para la implementación de la estrategia.</t>
  </si>
  <si>
    <t>Se viene adelantando el análisis de la necesidad de dotación y recursos disponibles para el cumplimiento de la meta. A la fecha, los mismo se encuentran limitados lo que lleva a considerar otras alternativas de financiación.</t>
  </si>
  <si>
    <t>En este momento las unidades móviles se encuentran diseñando la herramienta para la identificación de la necesidad de dotación que favorezca la inclusión.</t>
  </si>
  <si>
    <t xml:space="preserve">Se realiza transferencia a 7 establecimientos educativos para dotación tecnica,  y didactica que favorezca la inclusión de la población diversa.
Anexo: Documento soportes: resosluciones, registros presupuestales . </t>
  </si>
  <si>
    <t xml:space="preserve">Se realiza transferencia a 8 establecimientos educativos para dotación tecnica,  y didactica que favorezca la inclusión de la población diversa.
Anexo: Documento soportes: resosluciones, registros presupuestales . </t>
  </si>
  <si>
    <t>1.1.4 Realizar asistencia técnica y supervisión para la definición e implementación de la estrategia de atención y caracterización a la población diversa en el distrito de Cartagena</t>
  </si>
  <si>
    <t>Actualmente se cuenta con una focalización de 36 establecimientos educativas que se encuentran en ruta de acompañamiento por iniciación o profundización de la estrategia.
A la fecha se ha diseñado el Plan de acompañamiento y realizado el primer ciclo de asistencias.
Anexo: Soportes de la gestión.</t>
  </si>
  <si>
    <r>
      <t xml:space="preserve">De acuerdo con las metas del proyecto, se mantiene el acompañamiento a 36 establecimientos educativos. A la fecha se implementa el Plan de acompañamiento con acciones afirmativas que permiten consolidar la estrategia en aras de responder a la diversidad existente. 
</t>
    </r>
    <r>
      <rPr>
        <b/>
        <sz val="20"/>
        <rFont val="Arial"/>
        <family val="2"/>
      </rPr>
      <t>Anexo:</t>
    </r>
    <r>
      <rPr>
        <sz val="20"/>
        <rFont val="Arial"/>
        <family val="2"/>
      </rPr>
      <t xml:space="preserve"> Documento que contiene evidencias de acciones desarrolladas.</t>
    </r>
  </si>
  <si>
    <t>De acuerdo con las metas del proyecto, se debía acompañar 30 EE, Sin embargo, la meta se superó acompañando a 36 establecimientos educativos. A corte de 31 de diciembre se implementaron acciones afirmativas que permitieron consolidar la estrategia favoreciendo la inclusión de la población diversa. 
Anexo: Informe de Atención y Acompañamiento</t>
  </si>
  <si>
    <t>2.1.1 Construir un diseño participativo de orientaciones para la caracterización de la población diversa que se constituya en una herramienta técnica.</t>
  </si>
  <si>
    <t>Se viene adelantando mesas de trabajo para la definición de rutas para la actualización del conjunto de documentos técnicos construidos en 2021, para la construcción de la versión 2.0 prevista para 2022. Esta previsto iniciar en mayo.</t>
  </si>
  <si>
    <r>
      <t xml:space="preserve">Se inicia revisión de la estructura para el documento de orientaciones para la caracterización de la población diversa. Para ello, se han adelantando mesas de trabajo para la actualización de la información que se incluirá en el  documento técnico en construcción. A la fecha se ha avanzado en un 75% del proceso.
</t>
    </r>
    <r>
      <rPr>
        <b/>
        <sz val="20"/>
        <rFont val="Arial"/>
        <family val="2"/>
      </rPr>
      <t xml:space="preserve">
Anexo:</t>
    </r>
    <r>
      <rPr>
        <sz val="20"/>
        <rFont val="Arial"/>
        <family val="2"/>
      </rPr>
      <t xml:space="preserve"> Documento que contiene la estructura inicial en construcción.</t>
    </r>
  </si>
  <si>
    <r>
      <t xml:space="preserve">Se finaliza el documento de orientaciones para la caracterización de la población diversa en su  primera versión 2.0 2022, se pasa a revisión de estilo.  
</t>
    </r>
    <r>
      <rPr>
        <b/>
        <sz val="20"/>
        <rFont val="Arial"/>
        <family val="2"/>
      </rPr>
      <t xml:space="preserve">
Anexo:</t>
    </r>
    <r>
      <rPr>
        <sz val="20"/>
        <rFont val="Arial"/>
        <family val="2"/>
      </rPr>
      <t xml:space="preserve"> Documento de orientaciones para la caracterización en su  priemra versión para revisión. </t>
    </r>
  </si>
  <si>
    <t xml:space="preserve">Se construyó el  documento de orientaciones para la caracterización de la población diversa  versión 2.0 2022. 
Anexo: Documento de orientaciones para la caracterización de la población diversa del distrito de cartagena, incluye la herramienta tecnica. </t>
  </si>
  <si>
    <t>2.1.2 Construir un diseño participativo de orientaciones para la atención y acompañamiento de la población diversa que se constituya en una herramienta técnica</t>
  </si>
  <si>
    <r>
      <t xml:space="preserve">Se inicia revisión de la estructura para el documento de orientaciones para la atención y acompañamiento de la población diversa. Para ello, se han adelantando mesas de trabajo para la actualización de la información que se incluirá en el  documento técnico en construcción en la versión 2.0 2022. A la fecha se ha avanzado en un 75% del proceso.
</t>
    </r>
    <r>
      <rPr>
        <b/>
        <sz val="20"/>
        <rFont val="Arial"/>
        <family val="2"/>
      </rPr>
      <t xml:space="preserve">Anexo: </t>
    </r>
    <r>
      <rPr>
        <sz val="20"/>
        <rFont val="Arial"/>
        <family val="2"/>
      </rPr>
      <t>Documento que contiene la estructura inicial en construcción.</t>
    </r>
  </si>
  <si>
    <r>
      <t xml:space="preserve">Se finaliza el documento de orientaciones para la atención y acompañamiento de la población diversa en su primera versión de la vigencia 2022, se pasa a revisión de estilo.
</t>
    </r>
    <r>
      <rPr>
        <b/>
        <sz val="20"/>
        <rFont val="Arial"/>
        <family val="2"/>
      </rPr>
      <t xml:space="preserve">Anexo: </t>
    </r>
    <r>
      <rPr>
        <sz val="20"/>
        <rFont val="Arial"/>
        <family val="2"/>
      </rPr>
      <t>Documento de orientaciones para la atención y acompañamiento en su primera versión.</t>
    </r>
  </si>
  <si>
    <t>Se construyó el documento de orientaciones para la atención y acompañamiento de la población diversa  versión 2.0  2022, 
Anexo: Documento de orientaciones para la atención y acompañamiento de la población diversa en el distrito de cartagena.</t>
  </si>
  <si>
    <t>2.1.3 Construir un diseño participativo de evaluación en la implementación de estrategias para la atención a población diversa que se constituya en una herramienta técnica</t>
  </si>
  <si>
    <r>
      <t xml:space="preserve">Se inicia revisión de la estructura para el documento de orientaciones para la atención y acompañamiento de la población diversa. Para ello, se han adelantando mesas de trabajo para la actualización de la información que se incluirá en el  documentos técnico a construir en la versión 2.0 2022. A la fecha se ha avanzado en un 75% del proceso.
</t>
    </r>
    <r>
      <rPr>
        <b/>
        <sz val="20"/>
        <rFont val="Arial"/>
        <family val="2"/>
      </rPr>
      <t>Anexo:</t>
    </r>
    <r>
      <rPr>
        <sz val="20"/>
        <rFont val="Arial"/>
        <family val="2"/>
      </rPr>
      <t xml:space="preserve"> Documento que contiene la estructura inicial en construcción.</t>
    </r>
  </si>
  <si>
    <t xml:space="preserve">Se construyó  el documento de orientaciones para la evaluación de la estrategia para la atención de la población diversa versión  2022.
Anexo: Documento de orientaciones para la evaluación de la implementación de la estrategia para atención de la población diversa. </t>
  </si>
  <si>
    <t>2.1.4 Transferir las orientaciones a equipos que integran los establecimientos educativos (directivos docentes, maestros, equipos psicosociales y administrativos) y las UNALDES para la caracterización, atención y acompañamiento de la población diversa.</t>
  </si>
  <si>
    <t xml:space="preserve"> Durante el primer trimestre se realizo una jornada de Transferencia de conocimientos  a los docentes orientadores  para la caracterización, atención y acompañamiento de la población diversa.
Anexo: Soportes de la gestión.</t>
  </si>
  <si>
    <r>
      <t xml:space="preserve"> Durante el segundo trimestre se realizó una jornada de Transferencia de conocimientos  a los docentes de apoyo  para la caracterización, atención y acompañamiento de la población diversa, para un total de 18 docentes vinculados que acompañan 18 establecimientos educativos.
</t>
    </r>
    <r>
      <rPr>
        <b/>
        <sz val="20"/>
        <rFont val="Arial"/>
        <family val="2"/>
      </rPr>
      <t xml:space="preserve">Anexo: </t>
    </r>
    <r>
      <rPr>
        <sz val="20"/>
        <rFont val="Arial"/>
        <family val="2"/>
      </rPr>
      <t>Soportes de la gestión.</t>
    </r>
  </si>
  <si>
    <r>
      <t xml:space="preserve"> Durante el tercer trimestre se realizó una jornada de Transferencia de conocimientos  lineamientos de politica de inclusión a los docentes de apoyo , y circular 20 a directivos de las instituciones educativas de matricula contratada que favorece la inclusión de la población diversa. 
En articulación con Acnur/opción legal se realiza transferencia de la estrategia PPN para la atención a la población migrante. 
</t>
    </r>
    <r>
      <rPr>
        <b/>
        <sz val="20"/>
        <rFont val="Arial"/>
        <family val="2"/>
      </rPr>
      <t xml:space="preserve">Anexo: </t>
    </r>
    <r>
      <rPr>
        <sz val="20"/>
        <rFont val="Arial"/>
        <family val="2"/>
      </rPr>
      <t>Soportes de la gestión.</t>
    </r>
  </si>
  <si>
    <t xml:space="preserve"> Durante la vigencia 2022 se realizaron 3 ciclos de transferecncia enfocados especificamente a la atención educativa a la población con discpacidad y migrante en articulación con los aliados como Ministerio de Educación Nacional y Acnur/opción legal. 
Anexo: Soportes de la gestión.</t>
  </si>
  <si>
    <t>2.1.5 Implementar acciones formativas afirmativas para la inclusión de la población diversa.</t>
  </si>
  <si>
    <t>A la fecha se cuenta con 52.061estudiantes caracterizados en el SIMAT como población diversa tanto en la oferta oficial como privada. Se realiza Acciones formativas afirmativas en los establecimientos educativos oficiales en el marco de la inclusión y equidad en la educación de la población diversa.
Anexo: Soporte SIMAT corte 31 de marzo. Soportes de la gestión.</t>
  </si>
  <si>
    <r>
      <t xml:space="preserve">A corte de 31 de mayo de 2022, se cuenta con 54.839 estudiantes caracterizados en el SIMAT como población diversa tanto en la oferta oficial como privada. Cabe anotar que el corte a 30 de junio solo es posible exportarlo una vez cierre el mes y el MEN realice el corte. Se realiza Acciones formativas afirmativas en los 36 establecimientos educativos oficiales en el marco de la inclusión y equidad en la educación de la población diversa.
</t>
    </r>
    <r>
      <rPr>
        <b/>
        <sz val="20"/>
        <rFont val="Arial"/>
        <family val="2"/>
      </rPr>
      <t xml:space="preserve">Anexo: </t>
    </r>
    <r>
      <rPr>
        <sz val="20"/>
        <rFont val="Arial"/>
        <family val="2"/>
      </rPr>
      <t>Soporte SIMAT corte 31 de mayo. Soportes de la gestión.</t>
    </r>
  </si>
  <si>
    <r>
      <t xml:space="preserve">A corte de 30 de agosto de 2022, se cuenta con 53.958  estudiantes caracterizados en el SIMAT como población diversa tanto en la oferta oficial como privada. Cabe anotar que el corte a 30 de septiembre solo es posible exportarlo una vez cierre el mes y el MEN realice el corte. Se realiza Acciones formativas afirmativas en los 36 establecimientos educativos oficiales en el marco de la inclusión y equidad en la educación de la población diversa.
</t>
    </r>
    <r>
      <rPr>
        <b/>
        <sz val="20"/>
        <rFont val="Arial"/>
        <family val="2"/>
      </rPr>
      <t xml:space="preserve">Anexo: </t>
    </r>
    <r>
      <rPr>
        <sz val="20"/>
        <rFont val="Arial"/>
        <family val="2"/>
      </rPr>
      <t>Soporte SIMAT corte 30 de agosto. Soportes de la gestión.</t>
    </r>
  </si>
  <si>
    <t>A corte de 30 de noviembre de 2022, se cuenta con 53.425  estudiantes caracterizados en el SIMAT como población diversa tanto en la oferta oficial como privada. Cabe anotar que el corte a 30 de noviembre  es el ultimo corte de matricula una vez cerró el MEN la vigencia 2022. Se realizaron Acciones formativas afirmativas en los 36 establecimientos educativos oficiales en el marco de la inclusión y equidad en la educación de la población diversa.
Anexo: Soporte SIMAT corte 30 de Noviembre. Soportes de la gestión.</t>
  </si>
  <si>
    <t>3.1.1 Construir una ruta interinstitucional e intersectorial para la caracterización, atención y acompañamiento para la inclusión de población diversa.</t>
  </si>
  <si>
    <t>Se viene adelantando mesas de trabajo para la definición de rutas para la actualización del conjunto de documentos técnicos construidos en 2021, para la construcción de la versión 2.0 prevista para 2022. Esta previsto iniciar en julio.</t>
  </si>
  <si>
    <r>
      <t xml:space="preserve">Se inicia revisión de la estructura para el documento técnico normativo para la atención integral de la población diversa. Para ello, se han adelantando mesas de trabajo para la actualización de la información que se incluirá en el  documentos técnico a construir en la versión 2.0 2022. A la fecha se ha avanzado en un 75% del proceso.
</t>
    </r>
    <r>
      <rPr>
        <b/>
        <sz val="20"/>
        <rFont val="Arial"/>
        <family val="2"/>
      </rPr>
      <t>Anexo:</t>
    </r>
    <r>
      <rPr>
        <sz val="20"/>
        <rFont val="Arial"/>
        <family val="2"/>
      </rPr>
      <t xml:space="preserve"> Documento que contiene la estructura inicial en construcción.</t>
    </r>
  </si>
  <si>
    <r>
      <t xml:space="preserve">Se finaliza el documento técnico normativo para la atención integral de la población diversa en su primera versión  2.0 2022, se pasa a revisión de estilo
</t>
    </r>
    <r>
      <rPr>
        <b/>
        <sz val="20"/>
        <rFont val="Arial"/>
        <family val="2"/>
      </rPr>
      <t>Anexo:</t>
    </r>
    <r>
      <rPr>
        <sz val="20"/>
        <rFont val="Arial"/>
        <family val="2"/>
      </rPr>
      <t xml:space="preserve"> Documento Tecnico de Rutas para la atención a poblaciones primera versión 2.0 2022</t>
    </r>
  </si>
  <si>
    <t>Se construyó el documento técnico normativo ruta para la atención educativa de la población diversa  versión  2.0 2022.
Anexo: Documento Tecnico de Rutas para la atención a la población diversa en el distrito de cartagena versión 2.0 2022</t>
  </si>
  <si>
    <t>3.1.2 Activar la ruta interinstitucional e intersectorial para la caracterización, atención y acompañamiento para la inclusión de población diversa.</t>
  </si>
  <si>
    <t>Durante el primer trimestre se activó la ruta educación - salud en articulación con el programa de discapacidad del Dadis. Plan piloto en 2 establecimientos educativos san Felipe Neri y arroyo de piedra. 
Esta es un a actividad permanente durante el año.
Anexo: Soportes de la gestión</t>
  </si>
  <si>
    <r>
      <t xml:space="preserve">Durante este trimestre se consolidaron las alianzas estratégicas para la activación de rutas con:  Usaid, Opción Legal, Acnur, Insor, Dadis, Participación, Asorbol, Livicol, Prosperidad Social, Secretaría del Interior, ICBF. 
Esta es un a actividad permanente durante el año.
</t>
    </r>
    <r>
      <rPr>
        <b/>
        <sz val="20"/>
        <rFont val="Arial"/>
        <family val="2"/>
      </rPr>
      <t xml:space="preserve">Anexo: </t>
    </r>
    <r>
      <rPr>
        <sz val="20"/>
        <rFont val="Arial"/>
        <family val="2"/>
      </rPr>
      <t>Soportes de la gestión.</t>
    </r>
  </si>
  <si>
    <r>
      <t xml:space="preserve">Para la activación de rutas de atención a la población con discapacidad se dieron inicio a las mesas de socialización en los comité de discapacidad de las 3 localidades. 
 Se realiza programación para la presentación y validación de la rutas de atención educativa para la inclusión de la población diversa  en las  mesa de aliados
</t>
    </r>
    <r>
      <rPr>
        <b/>
        <sz val="20"/>
        <rFont val="Arial"/>
        <family val="2"/>
      </rPr>
      <t xml:space="preserve">Anexo: </t>
    </r>
    <r>
      <rPr>
        <sz val="20"/>
        <rFont val="Arial"/>
        <family val="2"/>
      </rPr>
      <t>Soportes de la gestión.</t>
    </r>
  </si>
  <si>
    <t>Para la activación de rutas de atención a la población diversa se realizaron  mesas de socialización con diferentes actores de la comunidad eductiva y organización civil.
Anexo: Soportes de la gestión.</t>
  </si>
  <si>
    <t xml:space="preserve">No. de estudiantes de Instituciones Educativas Oficiales focalizados con estrategias para el acceso y la permanencia </t>
  </si>
  <si>
    <t>Numero</t>
  </si>
  <si>
    <t xml:space="preserve">    ND*</t>
  </si>
  <si>
    <t>Atender anualmente a 100.000 estudiantes de Instituciones Educativas Oficiales focalizados con estrategias para el acceso y la permanencia.</t>
  </si>
  <si>
    <t>Implementación de la estrategia Permanecer: "Mi escuela, Mi lugar favorito" en el distrito de Cartagena.</t>
  </si>
  <si>
    <t>Mitigar el riesgo de abandono escolar en Establecimientos Educativos con matrícula oficial del Distrito.</t>
  </si>
  <si>
    <t>1.1.1 Construir el Plan Territorial de Permanencia de los estudiantes en el sistema educativo oficial, incluyendo la reorganizar la oferta de estrategias de permanencia en el sistema educativo</t>
  </si>
  <si>
    <t>Alexandra Herrera Puente
Apoyan:
Mónica Suarez</t>
  </si>
  <si>
    <t>2.3.2201.0700.2020130010082</t>
  </si>
  <si>
    <t>1.2.1.0.00-001 - ICLD</t>
  </si>
  <si>
    <t>Actualmente se cuenta con un documento versión 1.0 del Plan territorial de permanencia construido en 2021. Se espera a partir de abril iniciar círculos de reflexión que permitan  avanzar hacia la actualización de la versión 2.0.</t>
  </si>
  <si>
    <r>
      <t xml:space="preserve">Ya se cuenta con la revisión y ajuste de estructura del documento basado en la versión 1.0 que se encuentra en proceso de actualización para la publicación 2.0 de 2022. Para eso se han desarrollado círculos de reflexión en las IEO focalizadas y se esta avanzando en la sistematización de la información recogida en los ejercicios realizados.
</t>
    </r>
    <r>
      <rPr>
        <b/>
        <sz val="20"/>
        <rFont val="Arial"/>
        <family val="2"/>
      </rPr>
      <t xml:space="preserve">Anexo: </t>
    </r>
    <r>
      <rPr>
        <sz val="20"/>
        <rFont val="Arial"/>
        <family val="2"/>
      </rPr>
      <t>Documento con la estructura definida.</t>
    </r>
  </si>
  <si>
    <r>
      <t xml:space="preserve">Se avanzó en la sistematización y análisis de la información recogida en los circulos de reflexión para actualización  la publicación 2.0 de 2022.
</t>
    </r>
    <r>
      <rPr>
        <b/>
        <sz val="20"/>
        <color theme="1"/>
        <rFont val="Arial"/>
        <family val="2"/>
      </rPr>
      <t>Anexo:</t>
    </r>
    <r>
      <rPr>
        <sz val="20"/>
        <color theme="1"/>
        <rFont val="Arial"/>
        <family val="2"/>
      </rPr>
      <t xml:space="preserve"> Avance de documento</t>
    </r>
  </si>
  <si>
    <t>Se hizo el analisis de la información recogida desde los circulos de reflexión y se actualizo el documento para la publicación de la versión 2.0 de 2022
Anexo: Documento actualizado</t>
  </si>
  <si>
    <t>1.1.2 Implementar la estrategia de transporte escolar para estudiantes de establecimientos educativos oficiales.</t>
  </si>
  <si>
    <t>Durante el mes de febrero se radicó la solicitud de contratación de transporte escolar conforme los recursos disponibles y demanda. Nos encontramos a la espera de la selección de proveedor.
Se vienen atendiendo  258 estudiantes por día en 4 Instituciones educativas, San José de Caño del Oro, De Leticia, Tierra Bomba y Santa Cruz del Islote. Las mismas prestan el servicio de transporte marítimo. Ya se adelantó la Resolución de transferencia de $121.514.680 a Instituciones educativas por concepto de prestación de servicio de transporte escolar marítimo y fluvial por el resto del año.
Avance de la marcación de la estrategia en el SIMAT 232 de 258 al 25 de marzo de 2022.
Anexo: Reporte SIMAT corte a 31 de marzo.</t>
  </si>
  <si>
    <r>
      <t xml:space="preserve">Actualmente se están atendiendo mediante la estrategia de transporte escolar a 3.562 estudiantes, así:
Transporte maritimo:258, Transporte terrestre: 1360 y Transporte matrícula contratada: 1.944. Cabe señalar que este último es financiado mediante canasta complementaria en el Proyecto Llego y me quedo.
Se ha avanzado en la marcación de la estrategia en SIMAT tanto de matrícula oficial, como de matricula contratada.
Este reporte corresponde a 30 de mayo.
Dado que la necesidad de transporte escolar es superior a lo que se puede atender conforme los recursos disponibles, se vienen adelantando otras gestiones para la consecución de recursos.
</t>
    </r>
    <r>
      <rPr>
        <b/>
        <sz val="20"/>
        <rFont val="Arial"/>
        <family val="2"/>
      </rPr>
      <t xml:space="preserve">Anexo: </t>
    </r>
    <r>
      <rPr>
        <sz val="20"/>
        <rFont val="Arial"/>
        <family val="2"/>
      </rPr>
      <t>Cuadro con relación de estudiantes por sede educativa focalizados.</t>
    </r>
  </si>
  <si>
    <r>
      <t xml:space="preserve">Actualmente se están atendiendo mediante la estrategia de transporte escolar a 4.498 estudiantes, así:
Transporte maritimo:338, Transporte terrestre: 2216 y Transporte matrícula contratada: 1.944. Cabe señalar que este último es financiado mediante canasta complementaria en el Proyecto Llego y me quedo.
Se ha avanzado en la marcación de la estrategia en SIMAT tanto de matrícula oficial, como de matricula contratada.
Este reporte corresponde a 30 de septiembre.
En este momento se estan adelantando gestiones administrativas para contratación de servicio de transporte urbano para las IE que no habian entrado en la focalización inicial por falta de recursos.
</t>
    </r>
    <r>
      <rPr>
        <b/>
        <sz val="20"/>
        <color theme="1"/>
        <rFont val="Arial"/>
        <family val="2"/>
      </rPr>
      <t>Anexo:</t>
    </r>
    <r>
      <rPr>
        <sz val="20"/>
        <color theme="1"/>
        <rFont val="Arial"/>
        <family val="2"/>
      </rPr>
      <t xml:space="preserve"> Cuadro con relación de estudiantes por sede educativa focalizados.</t>
    </r>
  </si>
  <si>
    <t>En general se atendieron desde la estrategia de transporte escolar 5890 estudiantes, discriminados de la siguiente forma:
Transporte maritimo, 338; transporte terrestre 3608; transporte matricula contratada 1944.
Se logró realizar la marcación de estos estudiantes en el SIMAT tanto en matricula oficial como en contratada.
Anexo: Cuadro con relación de estudiantes por sede educativa focalizados.</t>
  </si>
  <si>
    <t>1.1.3 Implementar otras estrategias de acceso y permanencia que mitiguen la deserción, la extraedad y riesgo de abandono en el sistema educativo.</t>
  </si>
  <si>
    <t>Durante el trimestre se adelantó el proceso de articulación con la Oficina de Gestión Social para impulsar la campaña "Mi escuela mi lugar favorito para fortalecer la gestión de útiles y kit escolares.
A la fecha se han entregado de 2204 útiles y kits escolares efectivamente marcados en SIMAT en once (11) Instituciones Educativas Oficiales del Distrito.
Adicionalmente se hizo entrega de 1694 tabletas al total de estudiantes de dos instituciones educativas oficiales del Distrito. 
Anexo: Soporte de la gestión.</t>
  </si>
  <si>
    <r>
      <t xml:space="preserve">Actualmente se están atendiendo mediante otras estrategias de permanencia a  6.100 estudiantes, así: Kit escolares donados por aliados: 4.406 y Entrega de terminales (tabletas).: 1.694. Este último mediante entregas realizadas a colegios como San Felipe Neri e Islas del Rosario que han requerido un mayor acompañamiento por los retos en las infraestructuras educativas con que cuentan para la prestación del servicio educativo.
Se ha avanzado en la marcación de la estrategia en el SIMAT con reporte de entrega de Kit Escolares.
Este reporte corresponde a 30 de mayo.
Se vienen adelantando otras gestiones para la entrega de uniformes y más kit escolares.
</t>
    </r>
    <r>
      <rPr>
        <b/>
        <sz val="20"/>
        <rFont val="Arial"/>
        <family val="2"/>
      </rPr>
      <t xml:space="preserve">Anexo: </t>
    </r>
    <r>
      <rPr>
        <sz val="20"/>
        <rFont val="Arial"/>
        <family val="2"/>
      </rPr>
      <t>Cuadro con relación de estudiantes por sede educativa focalizados.</t>
    </r>
  </si>
  <si>
    <r>
      <t xml:space="preserve">Actualmente se están atendiendo mediante otras estrategias de permanencia a 9.356 estudiantes, así: Kit escolares donados por aliados: 5.494 y Entrega de terminales (tabletas).: 1.694. Este último mediante entregas realizadas a colegios como San Felipe Neri e Islas del Rosario que han requerido un mayor acompañamiento por los retos en las infraestructuras educativas con que cuentan para la prestación del servicio educativo.
En Jornada Escolar Complementaria 1.694. 
Entrega de Uniformes 524
Se ha avanzado en la marcación de las estrategias en el SIMAT.
Este reporte corresponde a 30 de septiembre
Se vienen adelantando otras gestiones para la entrega de uniformes y más kit escolares.
</t>
    </r>
    <r>
      <rPr>
        <b/>
        <sz val="20"/>
        <color theme="1"/>
        <rFont val="Arial"/>
        <family val="2"/>
      </rPr>
      <t xml:space="preserve">Anexo: </t>
    </r>
    <r>
      <rPr>
        <sz val="20"/>
        <color theme="1"/>
        <rFont val="Arial"/>
        <family val="2"/>
      </rPr>
      <t>Cuadro de seguimiento a la marcación en el SIMAT y relacion de estudiantes benefeciados desde cada estrategia por Institución Educativa.</t>
    </r>
  </si>
  <si>
    <t>En relación a las otras estrategias de permanencia se atendieron 12.628 estudiantes, de la siguiente manera:
Tabletas 1.694, kits escolares 5.494, Jornada Escolar Complementaria 3.440, uniformes 2.000.
Así mismo se logró realizar la maración de las estrategias en el simat exceptuando la entrega de tabletas debido a que no esta creada aún en el sistema 
Anexo: Cuadro de seguimiento a la marcación en el SIMAT y relacion de estudiantes benefeciados desde cada estrategia por Institución Educativa.</t>
  </si>
  <si>
    <t>1.1.4 Crear unidades de atención móviles para la implementación de estrategias acceso y permanencia.</t>
  </si>
  <si>
    <t>Se creó la Unidad móvil de apoyo para la permanencia con la contratación de 11  profesionales de apoyo.
Anexo: Cuadro con la relación de profesionales contratados.</t>
  </si>
  <si>
    <r>
      <t xml:space="preserve">Actualmente se mantiene la unidad móvil de acompañamiento social pedagógico para el fortalecimiento de estrategias de permanencia, la cual se desplaza a las diferentes Instituciones Educativas a realizar los acompañamientos técnicos requeridos dentro del proyecto.
</t>
    </r>
    <r>
      <rPr>
        <b/>
        <sz val="20"/>
        <rFont val="Arial"/>
        <family val="2"/>
      </rPr>
      <t>Anexo:</t>
    </r>
    <r>
      <rPr>
        <sz val="20"/>
        <rFont val="Arial"/>
        <family val="2"/>
      </rPr>
      <t xml:space="preserve"> Soportes de la Gestión.</t>
    </r>
  </si>
  <si>
    <r>
      <t xml:space="preserve">Se mantiene la unidad móvil de acompañamiento social pedagógico para el fortalecimiento de estrategias de permanencia, la cual se desplaza a las diferentes Instituciones Educativas a realizar los acompañamientos técnicos requeridos dentro del proyecto.
</t>
    </r>
    <r>
      <rPr>
        <b/>
        <sz val="20"/>
        <color theme="1"/>
        <rFont val="Arial"/>
        <family val="2"/>
      </rPr>
      <t>Anexo:</t>
    </r>
    <r>
      <rPr>
        <sz val="20"/>
        <color theme="1"/>
        <rFont val="Arial"/>
        <family val="2"/>
      </rPr>
      <t xml:space="preserve"> Soportes de la Gestión.</t>
    </r>
  </si>
  <si>
    <t>Se consolido la unidad móvil de acompañamiento social pedagógico para el fortalecimiento de estrategias de permanencia, la cual se desplazó a las diferentes Instituciones Educativas a realizar los acompañamientos técnicos requeridos dentro del proyecto.
Anexo: Soportes de la Gestión.</t>
  </si>
  <si>
    <t>2.1.1 Construir un diseño participativo de orientaciones para la caracterización y focalización de población en riesgo de extraedad y/o abandono escolar.</t>
  </si>
  <si>
    <t>La ejecución de esta actividad se tiene prevista a partir del mes de abril.</t>
  </si>
  <si>
    <r>
      <t xml:space="preserve">Durante el trimestre, se avanzó en un 25% de la actividad, con el diseño de la estructura del documento que contiene el diseño participativo de orientaciones para la caracterización y focalización de población en riesgo de extraedad y/o abandono escolar. Adicionalmente, se  gestionó con el MEN una asistencia técnica  a los operadores del SIMPADE con el fin de que los colegios puedan hacer el diligenciamiento de la información requerida para la caracterización de las situaciones que ponen en riesgo la permanencia.
</t>
    </r>
    <r>
      <rPr>
        <b/>
        <sz val="20"/>
        <rFont val="Arial"/>
        <family val="2"/>
      </rPr>
      <t>Anexo:</t>
    </r>
    <r>
      <rPr>
        <sz val="20"/>
        <rFont val="Arial"/>
        <family val="2"/>
      </rPr>
      <t xml:space="preserve"> Documento con estructura definida. Soportes de la gestión.</t>
    </r>
  </si>
  <si>
    <r>
      <t xml:space="preserve">Durante el trimestre, se avanzó en un 75% de la actividad, en el documento que contiene el diseño participativo de orientaciones para la caracterización y focalización de población en riesgo de extraedad y abandono escolar. 
Se hizo un encuentro con rectores para analisis de retiros, en terminos de identificación de factores de riesgo.
</t>
    </r>
    <r>
      <rPr>
        <b/>
        <sz val="20"/>
        <color theme="1"/>
        <rFont val="Arial"/>
        <family val="2"/>
      </rPr>
      <t>Anexo:</t>
    </r>
    <r>
      <rPr>
        <sz val="20"/>
        <color theme="1"/>
        <rFont val="Arial"/>
        <family val="2"/>
      </rPr>
      <t xml:space="preserve"> Documento con estructura definida. Soportes de la gestión.</t>
    </r>
  </si>
  <si>
    <t>Se logró consolidar el documento con las orientaciones y lineamientos para la caracterización de las situaciones que ponen en riesgo la permanencia de los estudiantes, todo esto en un trabajo articulado desde mesas de trabajo con las Instituciones Educativas focalizadas, 
Anexo:  Documento actualizado. Soporte de la gestión</t>
  </si>
  <si>
    <t>2.1.2 Construir un diseño participativo de orientaciones para la implementación de estrategias de acceso y permanencia.</t>
  </si>
  <si>
    <r>
      <t xml:space="preserve"> A la fecha ya se cuenta con un documento con la estructura definida e instrumentos diseñados para recolección de información, lo que corresponde, de acuerdo a los Hitos de cumplimiento de la actividad, a un 50%. De igual manera, se viene avanzando en la sistematización de las caracterizaciones, para seguir hacia la priorización de necesidades y planteamiento de estrategias para la permanencia en el ámbito institucional, todo esto enmarcado en la estrategia PIPE (Planes Institucionales de Permanencia Escolar).
</t>
    </r>
    <r>
      <rPr>
        <b/>
        <sz val="20"/>
        <rFont val="Arial"/>
        <family val="2"/>
      </rPr>
      <t xml:space="preserve">Anexo: </t>
    </r>
    <r>
      <rPr>
        <sz val="20"/>
        <rFont val="Arial"/>
        <family val="2"/>
      </rPr>
      <t>Documento soporte con estructura diseñada e Instrumentos. Soportes de la gestión.</t>
    </r>
  </si>
  <si>
    <t>Se cuenta con un documento estructurado en un 75%. A la fecha se han realizado acompañamientos técnicos a las Instituciones Educativas para la construcción colectiva de estrategias de permanencia a partir de la priorización de necesidades según la caracterización realizada, todo esto estructurado en los Planes Institucionales de Permanencia Escolar. De acuerdo a los hitos de cumpliento de la actividad va en un 75% .
Anexo: Documento de lineamientos. Soportes de la gestión.</t>
  </si>
  <si>
    <t>Se logró consolidar el documento con las orientaciones y lineamientos para  la construcción e implementación de estrategias de permanencia escolar, todo esto en un trabajo articulado desde mesas de trabajo con las Instituciones Educativas focalizadas 
Anexo:  Documento actualizado. Soporte de la gestión</t>
  </si>
  <si>
    <t>2.2.3 Construir un diseño participativo de evaluación en la implementación de estrategias de acceso y permanencia.</t>
  </si>
  <si>
    <t>1.2.4.1.03-171 - SGP CALIDAD MATRICULA</t>
  </si>
  <si>
    <r>
      <t xml:space="preserve">A la fecha ya se cuenta con un documento con la estructura definida e instrumento diseñado para recolección de información, lo que corresponde, de acuerdo a los Hitos de cumplimiento de la actividad, a un 50%. Cabe señalar que el instrumento incluye el componente evaluativo por fases durante la ejecución.
</t>
    </r>
    <r>
      <rPr>
        <b/>
        <sz val="20"/>
        <rFont val="Arial"/>
        <family val="2"/>
      </rPr>
      <t>Anexo:</t>
    </r>
    <r>
      <rPr>
        <sz val="20"/>
        <rFont val="Arial"/>
        <family val="2"/>
      </rPr>
      <t xml:space="preserve"> Documento soporte con estructura diseñada.</t>
    </r>
  </si>
  <si>
    <r>
      <t xml:space="preserve">Se cuenta con un documento estructurado en un 75%. Que se ha socializado con las Instituciones Educativas focalizadas.
</t>
    </r>
    <r>
      <rPr>
        <b/>
        <sz val="20"/>
        <color theme="1"/>
        <rFont val="Arial"/>
        <family val="2"/>
      </rPr>
      <t xml:space="preserve">Anexo: </t>
    </r>
    <r>
      <rPr>
        <sz val="20"/>
        <color theme="1"/>
        <rFont val="Arial"/>
        <family val="2"/>
      </rPr>
      <t>Documento de lineamientos.</t>
    </r>
  </si>
  <si>
    <t>Se logró consolidar el documento con las orientaciones y lineamientos parael seguimiento y la evaluación de las estrategias de permanencia escolar, todo esto en un trabajo articulado  desde mesas de trabajo con las Instituciones Educativas focalizadas.
Anexo:  Documento actualizado. Soporte de la gestión</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</si>
  <si>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</si>
  <si>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 xml:space="preserve">A la fecha se han adelantado las siguientes actividades claves:
Ejecución con UNALDES para socialización del proyecto y definir agendas de articulación para llegar a las IE.
Focalización de las IE para acompañamiento técnico.
Concertación con las IE para definir cronogramas de trabajo
4 IE con asistencias técnicas realizadas
Anexo: Soportes de la Gestión.
</t>
  </si>
  <si>
    <r>
      <t xml:space="preserve">Se adelantó un primer ciclo de transferencias a establecimientos educativos priorizados y con actores claves del sistema,  desarrollados de la siguiente manera: 
1. 17 círculos de reflexión con los comité de convivencia escolar de las IEO focalizadas desde las orientaciones diseñadas para el mejoramiento de los procesos en torno a la permanencia.
2. Asistencias técnicas para el fortalecimiento de los procesos de creación de estrategias de permanencia en SIMAT y marcación de estudiantes para un efectivo seguimiento.
</t>
    </r>
    <r>
      <rPr>
        <b/>
        <sz val="20"/>
        <rFont val="Arial"/>
        <family val="2"/>
      </rPr>
      <t xml:space="preserve">Anexo: </t>
    </r>
    <r>
      <rPr>
        <sz val="20"/>
        <rFont val="Arial"/>
        <family val="2"/>
      </rPr>
      <t xml:space="preserve">Soportes de la gestión. </t>
    </r>
  </si>
  <si>
    <r>
      <t xml:space="preserve">Se realizó un segundo ciclo de transferencias a establecimientos educativos priorizados y con actores claves del sistema,  desarrollados de la siguiente manera: 
1. 16 círculos de reflexión con los comité de convivencia escolar de las IEO focalizadas desde las orientaciones diseñadas para el mejoramiento de los procesos en torno a la permanencia.
</t>
    </r>
    <r>
      <rPr>
        <b/>
        <sz val="20"/>
        <color theme="1"/>
        <rFont val="Arial"/>
        <family val="2"/>
      </rPr>
      <t>Anexo:</t>
    </r>
    <r>
      <rPr>
        <sz val="20"/>
        <color theme="1"/>
        <rFont val="Arial"/>
        <family val="2"/>
      </rPr>
      <t xml:space="preserve"> Soportes de la gestión. </t>
    </r>
  </si>
  <si>
    <t>Se realizaron 3 ciclos de transferencias a establecimientos educativos focalizados desde circulos de reflexión y mesas de trabajo para a partir de los lineamientos dados construir los Planes Institucionales de Permanencia Escolar (PIPE)
En este tercer ciclo se hizo acompañamiento técnico a 15 Instituciones Educativas.
Anexo: Soportes de la gestión</t>
  </si>
  <si>
    <t>2.2.5 Implementar acciones formativas afirmativas para la mitigación del riesgo de extraedad y/o abandono escolar.</t>
  </si>
  <si>
    <t>A la fecha se ha llegado a un total de 4.156 estudiantes con transporte escolar, kit escolares y entrega de terminales (tabletas).
Anexo: Soporte de la gestión.</t>
  </si>
  <si>
    <r>
      <t xml:space="preserve">Se ha llegado a un total de 9.662 estudiantes focalizados con estrategias de  permanencia como transporte escolar, kit escolares y entrega de terminales (tabletas).
</t>
    </r>
    <r>
      <rPr>
        <b/>
        <sz val="20"/>
        <rFont val="Arial"/>
        <family val="2"/>
      </rPr>
      <t>Anexo:</t>
    </r>
    <r>
      <rPr>
        <sz val="20"/>
        <rFont val="Arial"/>
        <family val="2"/>
      </rPr>
      <t xml:space="preserve"> Soportes de la gestión.</t>
    </r>
  </si>
  <si>
    <r>
      <t xml:space="preserve">Se ha llegado a un total de 13.854 estudiantes focalizados con estrategias de  permanencia como transporte escolar, kit escolares y entrega de terminales (tabletas).
</t>
    </r>
    <r>
      <rPr>
        <b/>
        <sz val="20"/>
        <color theme="1"/>
        <rFont val="Arial"/>
        <family val="2"/>
      </rPr>
      <t xml:space="preserve">Anexo: </t>
    </r>
    <r>
      <rPr>
        <sz val="20"/>
        <color theme="1"/>
        <rFont val="Arial"/>
        <family val="2"/>
      </rPr>
      <t>Soportes de la gestión.</t>
    </r>
  </si>
  <si>
    <t>Se logró atender a 18.518 estudiantes con estrategias de permanencia escolar, entre ellas transportes escolar, jornada escolar complementaria, entrega de tablets y con el apoyo de los aliados entrega de kits escolares y uniformes.
Anexo: Soportes de la gestión</t>
  </si>
  <si>
    <t>3.1.1 Construir un diseño participativo de protocolos para la activación de servicios de atención integral a la niñez.</t>
  </si>
  <si>
    <t>0.50</t>
  </si>
  <si>
    <r>
      <t xml:space="preserve">Se han desarrollado mesas de trabajo con el equipo de los proyectos de cobertura para la estructuración de los protocolos de atención integral a la niñez desde los diferentes grupos poblacionales, a partir de este trabajo se ha hecho revisión de la estructura del documento que ya cuenta con una primera definición que equivale al 25% del cumplimiento de la actividad.
</t>
    </r>
    <r>
      <rPr>
        <b/>
        <sz val="20"/>
        <rFont val="Arial"/>
        <family val="2"/>
      </rPr>
      <t>Anexo:</t>
    </r>
    <r>
      <rPr>
        <sz val="20"/>
        <rFont val="Arial"/>
        <family val="2"/>
      </rPr>
      <t xml:space="preserve"> Documento con estructura diseñada.</t>
    </r>
  </si>
  <si>
    <r>
      <t xml:space="preserve">Se ha adelantado la revisión de la estructura del documento que ya cuenta con una primera definición que equivale al 50% del cumplimiento de la actividad.
</t>
    </r>
    <r>
      <rPr>
        <b/>
        <sz val="20"/>
        <color theme="1"/>
        <rFont val="Arial"/>
        <family val="2"/>
      </rPr>
      <t>Anexo</t>
    </r>
    <r>
      <rPr>
        <sz val="20"/>
        <color theme="1"/>
        <rFont val="Arial"/>
        <family val="2"/>
      </rPr>
      <t>: Documento con estructura diseñada.</t>
    </r>
  </si>
  <si>
    <t xml:space="preserve">Se reviso y reajusto la estructura del documento de protocolos para la activación de rutas para la atención integral a la niñez.
Anexo: Documento actualizado </t>
  </si>
  <si>
    <t>3.1.2 Transferir las orientaciones a equipos de los establecimientos educativos y las UNALDES para la activación de servicios de atención integral a la niñez.</t>
  </si>
  <si>
    <r>
      <t xml:space="preserve">Se desarrolló en conjunto con el equipo responsable de la estrategia de Escuela Dinámica y el proyecto de inversión Llego y me quedo, un primer ciclo de transferencias en articulación con  el programa equipos moviles de proteccion integral -EMPI con ICBF mediante la cual se adelantó la etapa de formación docente y equipo psicosociales en temas de restablecimiento de derechos y entornos protectores que se llevó a cabo los días, 18, 19  y 20 de mayo , en el que participaron 32 Establecimientos educativos.
</t>
    </r>
    <r>
      <rPr>
        <b/>
        <sz val="20"/>
        <rFont val="Arial"/>
        <family val="2"/>
      </rPr>
      <t xml:space="preserve">
Anexo: </t>
    </r>
    <r>
      <rPr>
        <sz val="20"/>
        <rFont val="Arial"/>
        <family val="2"/>
      </rPr>
      <t>Soporte de la Gestión.</t>
    </r>
  </si>
  <si>
    <r>
      <t xml:space="preserve">Se socializo con las UNALDES el diseño de la activación de rutas de participación y recreación en el marco de la Atención Integral a la Niñez.
</t>
    </r>
    <r>
      <rPr>
        <b/>
        <sz val="20"/>
        <color theme="1"/>
        <rFont val="Arial"/>
        <family val="2"/>
      </rPr>
      <t>Anexo</t>
    </r>
    <r>
      <rPr>
        <sz val="20"/>
        <color theme="1"/>
        <rFont val="Arial"/>
        <family val="2"/>
      </rPr>
      <t>: soporte de la gestión</t>
    </r>
  </si>
  <si>
    <t>En el marco de los ciclos de transferencia se abordaron los temas en torno a protocolos de activación de las rutas de atención integral a la niñez dentro de los planes de permanencia.
Anexo: Soporte de la gestión.</t>
  </si>
  <si>
    <t>3.1.3 Implementar acciones formativas afirmativas para la mitigación del riesgo de extraedad y/o abandono escolar.</t>
  </si>
  <si>
    <t>Ya se cuenta con un plan de trabajo que debe iniciar a partir del mes de abril.</t>
  </si>
  <si>
    <r>
      <t xml:space="preserve">A la fecha se han llevado a cabo tres escenarios de Ferias de servicio para la implementación de acciones formativas afirmativas para la mitigación del riesgo de extraedad y/o abandono escolar:
1. Dialogo con lideras de Más Familias en Acción.
2. Articulación del componente de educación con PES - Plan de emercia soicial Pedro Romero.
3. Alianzas para llevar servicios a población Migrante.
</t>
    </r>
    <r>
      <rPr>
        <b/>
        <sz val="20"/>
        <rFont val="Arial"/>
        <family val="2"/>
      </rPr>
      <t xml:space="preserve">
Anexo: </t>
    </r>
    <r>
      <rPr>
        <sz val="20"/>
        <rFont val="Arial"/>
        <family val="2"/>
      </rPr>
      <t>Soportes de la gestión.</t>
    </r>
  </si>
  <si>
    <r>
      <t xml:space="preserve">Se han desarrollados dos escenarios de acciones afirmativas para la mitigación del riesgo de abandono escolar:
1.  Articulación del componente de educación con PES - Plan de emercia soicial Pedro Romero.
2. Premiación del concurso diseñando a PIPE el guardian de la permanencia a estudiantes de la IE Puerto Rey.
</t>
    </r>
    <r>
      <rPr>
        <b/>
        <sz val="20"/>
        <color theme="1"/>
        <rFont val="Arial"/>
        <family val="2"/>
      </rPr>
      <t>Anexo:</t>
    </r>
    <r>
      <rPr>
        <sz val="20"/>
        <color theme="1"/>
        <rFont val="Arial"/>
        <family val="2"/>
      </rPr>
      <t xml:space="preserve"> soporte de la gestión.</t>
    </r>
  </si>
  <si>
    <t xml:space="preserve">Dentro de las acciones afirmativas implementadas en este periodo se cuentan:
1. Acompañamientos a jornadas de salvemos a Cartagena convocados por el Plan de Emergencia Social - PES - con acciones de promoción de la permanencia escolar y la importancia de la educación  en las comunidades vulnerables de la ciudad, llegando a mas de 300 personas.
2, Escenarios de participación y recreación en el marco de la atención integral a la niñez con la participación de más de 200 estudiantes de las Instituciones Educativas focalizadas.
Anexo: Soporte de la gestión </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</si>
  <si>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</si>
  <si>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</si>
  <si>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 xml:space="preserve">1.1.1 Adaptar las minutas de alimentación conforme a las características propias del contexto, edades y modalidades de alimentación priorizadas.  </t>
  </si>
  <si>
    <t>Dirección de Cobertura</t>
  </si>
  <si>
    <t>Alexandra Herrera Puente
Apoyan:
Jessyca Díaz</t>
  </si>
  <si>
    <t>2.3.2201.0700.2020130010195</t>
  </si>
  <si>
    <t>Si bien se cuenta con Ciclos menús diseñados teniendo en cuenta los habitos y costumbres del territorio y la normatividad vigente para la ejecución del programa durante la vigencia 2022. Se prevé que en mayo se haga una revisión y actualización a fin de preparar la ruta de planificación 2023.</t>
  </si>
  <si>
    <r>
      <t xml:space="preserve">En la actualidad se cuenta con un ciclos de menús diseñado y avalado por la Secretaria de Educación, teniendo en cuenta los habitos, costumbres y balance requerido y establecido en la normatividad legal vigente. Teniendo en cuenta que en el segundo semestre se implementarán las dos modalidades de atención, la Ración Almuerzo Preparado en Sitio y Ración industrializada.
</t>
    </r>
    <r>
      <rPr>
        <b/>
        <sz val="20"/>
        <rFont val="Arial"/>
        <family val="2"/>
      </rPr>
      <t xml:space="preserve">Anexo: </t>
    </r>
    <r>
      <rPr>
        <sz val="20"/>
        <rFont val="Arial"/>
        <family val="2"/>
      </rPr>
      <t>Menús APS y RI.</t>
    </r>
  </si>
  <si>
    <r>
      <t xml:space="preserve">El equipo PAE se encuentra desarrollando las acciones correspondientes a la Planeación del Programa para la Vigencia 2023, es por ello, que el componente de nutrición diseño los ciclos de menus de las Modalidades: Ración preparada en sitio y Ración industricalizada, teniendo en cuenta los habitos y costumbres del territorio.  La misma se encuentra en proceso de validación. 
</t>
    </r>
    <r>
      <rPr>
        <b/>
        <sz val="20"/>
        <color theme="1"/>
        <rFont val="Arial"/>
        <family val="2"/>
      </rPr>
      <t>Anexo:</t>
    </r>
    <r>
      <rPr>
        <sz val="20"/>
        <color theme="1"/>
        <rFont val="Arial"/>
        <family val="2"/>
      </rPr>
      <t xml:space="preserve"> Ciclos de menus</t>
    </r>
  </si>
  <si>
    <t>El equipo PAE realizó lo correspondiente a la Planeación del Programa para la Vigencia 2023, como resultado, el componente de nutrición diseñó los ciclos de menus de las Modalidades: Ración preparada en sitio y Ración industrizalizada, teniendo en cuenta los habitos y costumbres del territorio. 
Anexo: Ciclos de menus APS y RI.</t>
  </si>
  <si>
    <t>1.1.2  Entregar complementos nutricionales acorde con normatividad vigente en el marco del programa alimentación escolar para las niñas, niños adolescentes y jóvenes de establecimientos educativos con matrícula oficial.</t>
  </si>
  <si>
    <t>ASIGNACION ESPECIAL MEN</t>
  </si>
  <si>
    <t>Actualmente se atienden 103.621 incluyendo población focalizada con Regalías.
Anexo: Cuadro de focalización por fuentes.</t>
  </si>
  <si>
    <r>
      <t xml:space="preserve">A corte de abril se atendieron a 103.487 estudiantes focalizados para el programa, incluyendo la población focalizadas por Regalías.
</t>
    </r>
    <r>
      <rPr>
        <b/>
        <sz val="20"/>
        <rFont val="Arial"/>
        <family val="2"/>
      </rPr>
      <t>Anexo:</t>
    </r>
    <r>
      <rPr>
        <sz val="20"/>
        <rFont val="Arial"/>
        <family val="2"/>
      </rPr>
      <t xml:space="preserve"> Cuadro de focalización por fuentes.</t>
    </r>
  </si>
  <si>
    <r>
      <t xml:space="preserve">Se realiza la actualización a corte de 13 de septiembre de la  focalización de los estudiantes que son atendidos con el Programa de Alimentación Escolar.
</t>
    </r>
    <r>
      <rPr>
        <b/>
        <sz val="20"/>
        <color theme="1"/>
        <rFont val="Arial"/>
        <family val="2"/>
      </rPr>
      <t>Anexo:</t>
    </r>
    <r>
      <rPr>
        <sz val="20"/>
        <color theme="1"/>
        <rFont val="Arial"/>
        <family val="2"/>
      </rPr>
      <t xml:space="preserve"> Cuadro de focalización</t>
    </r>
  </si>
  <si>
    <t>Se realiza la actualización a corte de 30 de noviembre de la  focalización de los estudiantes que son atendidos con el Programa de Alimentación Escolar.
Anexo: Cuadro de focalización</t>
  </si>
  <si>
    <t>2.1.1 Actualizar la caracterización de la población en riesgo de abandono escolar para la focalización del programa.</t>
  </si>
  <si>
    <t>SGP ALIMENTACION ESCOLAR</t>
  </si>
  <si>
    <t>Mensualmente se hace seguimiento y se actualiza la focalización teniendo en cuanta la plataforma SIMAT.
Anexo: Soporte SIMAT corte 31 de marzo.</t>
  </si>
  <si>
    <r>
      <t xml:space="preserve">La focalización de estudiantes se actualiza de manera mensual, teniendo como referencia la plataforma SIMAT. Cabe señalar que el 9 de abril fue seleccionada la Firma Comisionista de Bolsa que representa al Distrito para el proceso de negociación y contratación de la operación del programa por el resto de la vigencia 2022. El 13 de junio fue seleccionado el operador y se espera a partir del 11 de julio retomar el servicio. El equipo de apoyo a la supervisión viene adelantando procesos simultáneos de verificación de entregas realizadas, verificación de plan de alistamiento de contrato actual y trámite de contratación de nuevo contrato acorde con la incorporación de recursos realizada en el mes de junio.
</t>
    </r>
    <r>
      <rPr>
        <b/>
        <sz val="20"/>
        <rFont val="Arial"/>
        <family val="2"/>
      </rPr>
      <t xml:space="preserve">Anexo: </t>
    </r>
    <r>
      <rPr>
        <sz val="20"/>
        <rFont val="Arial"/>
        <family val="2"/>
      </rPr>
      <t>Anexo 13A</t>
    </r>
  </si>
  <si>
    <r>
      <rPr>
        <sz val="20"/>
        <color theme="1"/>
        <rFont val="Arial"/>
        <family val="2"/>
      </rPr>
      <t>Permanentemente se realiza seguimiento a la población atendida por el programa de alimentación Escolar, es por ello, que se descarga de la plataforma SIMAT el formato donde se encuentran los estudiantes debidamente marcados con la estrategia.</t>
    </r>
    <r>
      <rPr>
        <b/>
        <sz val="20"/>
        <color theme="1"/>
        <rFont val="Arial"/>
        <family val="2"/>
      </rPr>
      <t xml:space="preserve"> 
Anexo 13A
</t>
    </r>
  </si>
  <si>
    <t>Permanentemente se realiza seguimiento a la población atendida por el programa de alimentación Escolar, es por ello, que se descarga de la plataforma SIMAT el formato donde se encuentran los estudiantes debidamente marcados con la estrategia. 
Anexo: Anexo 13A - 20 Dic 2022</t>
  </si>
  <si>
    <t>2.1.2 Actualizar el inventario de cocinas, comedores y menaje dispuesto para la preparación de alimentos in situ.</t>
  </si>
  <si>
    <t>R,B, APORTES NACION - ALIMENTACION ESCOLAR</t>
  </si>
  <si>
    <t>El equipo realizó el diagnóstico situacional, que da cuenta de la infraestructura, disponibilidad de equipos y menaje en las sedes priorizadas y mediante el cual se vienen adelantando las gestiones para habilitación de 85 cocinas y comedores en 2022. Sin embargo, en mayo se espera hacer una actualización del mismo en ruta de planificación de oferta para 2023.</t>
  </si>
  <si>
    <r>
      <t xml:space="preserve">Se realizan visitas a las sedes educativas priorizadas para la atención del Programa, con el fin de actualizar el diagnostico situacional y definir la modalidad de atención, para el segundo semestre. Si bien existen 85 sedes que cuentan con la infraestructura parcialmente adecuada, aun persisten dificultades en equipos, menaje e utensilios. 
</t>
    </r>
    <r>
      <rPr>
        <b/>
        <sz val="20"/>
        <rFont val="Arial"/>
        <family val="2"/>
      </rPr>
      <t xml:space="preserve">Anexo: </t>
    </r>
    <r>
      <rPr>
        <sz val="20"/>
        <rFont val="Arial"/>
        <family val="2"/>
      </rPr>
      <t xml:space="preserve">actualización de diagnóstico situacional.
</t>
    </r>
  </si>
  <si>
    <r>
      <t xml:space="preserve">En cumplimiento de la normativa legal vigente, el equipo técnico de apoyo a la supervisión se encuentra realizando las visitas en cada una de las sedes educativas con el fin de establecer el diagnostico situacional para la vigencia 2023 y de esta manera determinar la modalidad de atención en cada sede educativa, También se envió al DADIS para que acompañen el ejercicio de visitas  y solicitar  los conceptos higienicos sanitarios. 
</t>
    </r>
    <r>
      <rPr>
        <b/>
        <sz val="20"/>
        <color theme="1"/>
        <rFont val="Arial"/>
        <family val="2"/>
      </rPr>
      <t>Anexo:</t>
    </r>
    <r>
      <rPr>
        <sz val="20"/>
        <color theme="1"/>
        <rFont val="Arial"/>
        <family val="2"/>
      </rPr>
      <t xml:space="preserve"> Comunicación a DADIS</t>
    </r>
  </si>
  <si>
    <t>En cumplimiento de la normativa legal vigente, el equipo técnico de apoyo a la supervisión realizó las visitas en cada una de las sedes educativas con el fin de establecer el diagnostico situacional para la vigencia 2023 y de esta manera determinar la modalidad de atención en cada sede educativa, También se envió al DADIS para que acompañen el ejercicio de visitas  y solicitar  los conceptos higienicos sanitarios. 
Anexo: Relacion infraestructura, equipos y menaje.</t>
  </si>
  <si>
    <t>2.1.3 Mejorar los ambientes para la preparación y consumo de alimentos en los establecimientos educativos.</t>
  </si>
  <si>
    <t>1.3.3.6.03-95-171 - R.B. SGP - EDUCACION - CALIDAD  POR MATRICULA OFICIAL</t>
  </si>
  <si>
    <t>Se adelantó la solicitud de contratación para la dotación de equipos, utensilios y menaje. Se está a la espera por parte de contratación del cronograma de entregas para habilitación de unidades aplicativas y posterior inicio de preparado en sitio.
Anexo: Solicitud de contratación y CDP.</t>
  </si>
  <si>
    <r>
      <t xml:space="preserve">Se vienen adelantando desde la oficina de la Subdirección Técnica de Gestión Administrativa de la SED, las acciones conducentes a la compra de utensilios y menaje.
</t>
    </r>
    <r>
      <rPr>
        <b/>
        <sz val="20"/>
        <rFont val="Arial"/>
        <family val="2"/>
      </rPr>
      <t xml:space="preserve">Anexo: </t>
    </r>
    <r>
      <rPr>
        <sz val="20"/>
        <rFont val="Arial"/>
        <family val="2"/>
      </rPr>
      <t>Soportes del proceso precontractual adelantado.</t>
    </r>
  </si>
  <si>
    <r>
      <t xml:space="preserve">Se inció el proceso de contratación por medio de Acuerdo Marco de Precios, para la compra de Equipos, utensilios y menaje. Se recibieron cotizaciones de proveedores las cuales se están siendo evaluadas por el equipo técnico, finaciero y juridico. Y finalmente, emitor la orden de compra. 
</t>
    </r>
    <r>
      <rPr>
        <b/>
        <sz val="20"/>
        <color theme="1"/>
        <rFont val="Arial"/>
        <family val="2"/>
      </rPr>
      <t>Anexo:</t>
    </r>
    <r>
      <rPr>
        <sz val="20"/>
        <color theme="1"/>
        <rFont val="Arial"/>
        <family val="2"/>
      </rPr>
      <t xml:space="preserve"> Cotizaciones Colombia Compra Eficiente</t>
    </r>
  </si>
  <si>
    <t>Finalizado el proceso de contratación por medio de Acuerdo Marco de Precios, para la compra de Equipos, utensilios y menaje,  se emitió orden de compra y fueron adquiridos la dotación de cada sede educativa.
Anexo: Acta de entrega de dotación</t>
  </si>
  <si>
    <t>2.1.4 Realizar asistencia técnica y apoyo a la supervisión y/o interventoría para las estrategias de alimentación escolar</t>
  </si>
  <si>
    <t>El equipo técnico de supervisión realiza diariamente visitas de supervisión a las sedes educativas priorizadas para el Programa de Alimentación Escolar.
Anexo: Cuadro con la relación de profesionales contratados. Soportes de asistencias técnicas.</t>
  </si>
  <si>
    <r>
      <t xml:space="preserve">Se estableció un cronograma de visitas con el fin de garantizar que las entregas de los complementos alimentarios. Se realizaron 3 asistencias técnicas con el equipo técnico de apoyo a supervisión en los siguientes temas:
-Esquema de supervisión en sedes educativas.
-Socialización de formatos y guías para sistematizar la visita de supervisión bajo las dos modalidades de atención.
-Capacitación en el nuevo mecanismo de control y verificación de entregas.
Adicionalmente de la Unidad Especial de Alimentación Escolar (UApA) y la Organización de las Naciones Unidas para la Alimentación y la Agricultura (FAO) se han realizado encuentros desde el eje de fortalecimiento territorial:
-Seminario internacional sobre experiencias de alimentación Escolar
-Socialización de resultados del piloto nacional de inclusión de la gastronomía en el PAE.
-Taller virtual de estrategias en educación alimentaria y nutricional en el PAE 
-Estandarización de recetas en el marco del laboratorio gastronómico, inclusión de la gastronomía en el PAE
-Avances en metodologías de medición de las perdidas y el desperdicio de alimentos. 
</t>
    </r>
    <r>
      <rPr>
        <b/>
        <sz val="20"/>
        <rFont val="Arial"/>
        <family val="2"/>
      </rPr>
      <t xml:space="preserve">Anexos: </t>
    </r>
    <r>
      <rPr>
        <sz val="20"/>
        <rFont val="Arial"/>
        <family val="2"/>
      </rPr>
      <t>Cronograma de asistencias técnicas. Invitaciones Asistencias técnicas UApA.</t>
    </r>
  </si>
  <si>
    <r>
      <t xml:space="preserve">Para seguir fortaleciendo el ejercicio de la supervisión en cada una de las sedes priorizadas se realizaron dos (2) asistencias técnicas al equipo PAE. 
</t>
    </r>
    <r>
      <rPr>
        <b/>
        <sz val="20"/>
        <color theme="1"/>
        <rFont val="Arial"/>
        <family val="2"/>
      </rPr>
      <t>Anexo:</t>
    </r>
    <r>
      <rPr>
        <sz val="20"/>
        <color theme="1"/>
        <rFont val="Arial"/>
        <family val="2"/>
      </rPr>
      <t xml:space="preserve"> Actas de reunión</t>
    </r>
  </si>
  <si>
    <t>En aras de fortalecer el ejercicio de la supervisión en cada una de las sedes priorizadas se realizaron en total seis (6) asistencias técnicas al equipo PAE. 
Anexo: Actas de reunión</t>
  </si>
  <si>
    <t>3.1.1 Acompañar la formulación e implementación de la política pública de entornos escolares saludables.</t>
  </si>
  <si>
    <t>1.3.3.9.01-93-078 - R.B. SGP- ASIGNACION ESPECIAL-PROGRAMAS DE ALIMENTACION ESCOLAR</t>
  </si>
  <si>
    <t>La sed continua participando activamente en las mesas de impulso, con la finalidad de dejar construido el documento final en el cual se establece la Política publica en entornos escolares alimentarios saludables.
Anexo: Soporte de la gestión.</t>
  </si>
  <si>
    <r>
      <t xml:space="preserve">Teniendo en cuenta el cronograma establecido por la mesa de impulso, se anexa documento diagnóstico que da cuenta de las gestiones realizadas.
</t>
    </r>
    <r>
      <rPr>
        <b/>
        <sz val="20"/>
        <rFont val="Arial"/>
        <family val="2"/>
      </rPr>
      <t xml:space="preserve">Anexo: </t>
    </r>
    <r>
      <rPr>
        <sz val="20"/>
        <rFont val="Arial"/>
        <family val="2"/>
      </rPr>
      <t>Soportes de la gestión.</t>
    </r>
  </si>
  <si>
    <r>
      <t xml:space="preserve">El equipo PAE continua acompañando y participando activamente en la Mesa de Impulso que lidera la Formulación de la Politica Publica de Ambientes Escolares Alimentarios Saludables. 
</t>
    </r>
    <r>
      <rPr>
        <b/>
        <sz val="20"/>
        <color theme="1"/>
        <rFont val="Arial"/>
        <family val="2"/>
      </rPr>
      <t>Anexo:</t>
    </r>
    <r>
      <rPr>
        <sz val="20"/>
        <color theme="1"/>
        <rFont val="Arial"/>
        <family val="2"/>
      </rPr>
      <t xml:space="preserve"> Actas de reunión
Cronograma - Fase de formulación de la PPAEAS</t>
    </r>
  </si>
  <si>
    <t xml:space="preserve">El equipo PAE finaliza favorablemente la fase de formulación  de la Politica Publica de Ambientes Escolares Alimentarios Saludables. 
Anexo: Hojas de vida PPAEAS </t>
  </si>
  <si>
    <t>3.1.2 Construir un diseño participativo de protocolos para la activación de servicios de atención integral a la niñez en asuntos relacionados con Salud y Nutrición, transferible a equipos de los establecimientos educativos y UNALDES.</t>
  </si>
  <si>
    <t>El protocolo  para la activación de servicios de atención integral a la niñez en asuntos relacionados con Salud y Nutrición, esta enmarcado en lo que será la Política publica de Ambientes Escolares Alimentarias Saludables. En este momento el documento esta siendo revisado por Planeación Nacional para su validación y posterior presentación al Concejo Distrital. Cabe anotar que se tiene previsto como fecha de cumplimiento mayo de 2022.</t>
  </si>
  <si>
    <r>
      <t xml:space="preserve">El documento borrador de la Política Publica de Ambientes Escolares Alimentarios Saludos, esta siendo revisado por Planeación Distrital. Además, se compartió el documento con el diagnóstico del estado de las sedes educativas en materia de alimentación saludables y avances generados en el Distrito frente al tema en cuestión.
Nos encontramos a la espera de la retroalimentación del documento, para seguir a la fase de agenda pública.
</t>
    </r>
    <r>
      <rPr>
        <b/>
        <sz val="20"/>
        <rFont val="Arial"/>
        <family val="2"/>
      </rPr>
      <t>Anexo:</t>
    </r>
    <r>
      <rPr>
        <sz val="20"/>
        <rFont val="Arial"/>
        <family val="2"/>
      </rPr>
      <t xml:space="preserve"> Documento diagnóstico.</t>
    </r>
  </si>
  <si>
    <r>
      <t xml:space="preserve">Teniendo en cuenta las observaciones realizadas por Planeación Distrital, se ajusto el documento diagnostico - fase agenda pública, para su revisión y aprobación.
</t>
    </r>
    <r>
      <rPr>
        <b/>
        <sz val="20"/>
        <color theme="1"/>
        <rFont val="Arial"/>
        <family val="2"/>
      </rPr>
      <t>Anexo:</t>
    </r>
    <r>
      <rPr>
        <sz val="20"/>
        <color theme="1"/>
        <rFont val="Arial"/>
        <family val="2"/>
      </rPr>
      <t xml:space="preserve"> Documento diagnoztico ajustado.</t>
    </r>
  </si>
  <si>
    <t>Teniendo en cuenta las observaciones realizadas por Planeación Distrital, se ajustó el documento diagnostico - fase agenda pública.
Anexo: PPAEAS Documento Diagnóstico.</t>
  </si>
  <si>
    <t>3.1.3 Implementar acciones formativas afirmativas para la promoción de entornos escolares alimentarios saludables.</t>
  </si>
  <si>
    <t>El componente de Nutrición se encuentra en el diseño de la metodología y construcción de cronogramas para la ejecución de las acciones afirmativas, los cuales se contempla realizar por UNALDES a partir del mes de abril.
A la fecha se ha realizado una mesa pública del programa con participación de cerca de 70 asistentes.
Anexo: Soportes de la gestión.</t>
  </si>
  <si>
    <r>
      <t xml:space="preserve">Con el fin de implementar las acciones afirmativas en cada una de las sedes priorizadas, se diseña cronograma de talleres y guía metodológica relacionadas a salud y nutrición. En total se realizan tres talleres:
-Lavado de manos
-Plato saludable de la familia Colombiana
-Importancia del consumo del agua
</t>
    </r>
    <r>
      <rPr>
        <b/>
        <sz val="20"/>
        <color theme="1"/>
        <rFont val="Arial"/>
        <family val="2"/>
      </rPr>
      <t xml:space="preserve">Anexo: </t>
    </r>
    <r>
      <rPr>
        <sz val="20"/>
        <color theme="1"/>
        <rFont val="Arial"/>
        <family val="2"/>
      </rPr>
      <t>Guía metodológica y cronograma de talleres.</t>
    </r>
  </si>
  <si>
    <r>
      <t xml:space="preserve">El componente de nutrición realizó talleres  de promoción de estilos de vida saludable con el fin de impulsar conocimientos y saberes que permitan a los asistentes a adquirir estilos de vida saludable dentro y fuera de las aulas. 
Se abordaron las tematicas con los CAES de todas las UNALDES y a estudiantes de establecimientos educativos.
</t>
    </r>
    <r>
      <rPr>
        <b/>
        <sz val="20"/>
        <color theme="1"/>
        <rFont val="Arial"/>
        <family val="2"/>
      </rPr>
      <t xml:space="preserve">Anexo: </t>
    </r>
    <r>
      <rPr>
        <sz val="20"/>
        <color theme="1"/>
        <rFont val="Arial"/>
        <family val="2"/>
      </rPr>
      <t xml:space="preserve">Actas 
</t>
    </r>
  </si>
  <si>
    <t xml:space="preserve">El componente de nutrición realizó talleres  de promoción de estilos de vida saludable con el fin de impulsar conocimientos y saberes que permitan a los asistentes a adquirir estilos de vida saludable dentro y fuera de las aulas. 
Se abordaron las tematicas con los CAES de todas las UNALDES y a estudiantes de establecimientos educativos.
Anexo: Actas </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</si>
  <si>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</si>
  <si>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</si>
  <si>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</si>
  <si>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Fortalecimiento de los Ambientes de Aprendizaje de las Sedes Educativas del Distrito de Cartagena</t>
  </si>
  <si>
    <t>Mejorar el estado y disponibilidad de ambientes de aprendizaje para garantizar la prestación del servicio educativo en  Distrito de Cartagena}</t>
  </si>
  <si>
    <t>Mantener de manera optima para su operatividad, las sedes de instituciones educativas oficiales del Distrito de Cartagena.</t>
  </si>
  <si>
    <t>ALEXANDRA HERRERA
JUAN MENDEZ</t>
  </si>
  <si>
    <t>Recursos propios ICLD
SGP</t>
  </si>
  <si>
    <t>licitación</t>
  </si>
  <si>
    <t>Con corte a 31 de marzo de 2022, durante el presente periodo, en convenio con el Fondo de financiamiento de Infraestructura educativa (FFIE) se priorizaron la atención de 47 sedes educativas del Distrito de Cartagena debido a las afectaciones por la tormenta IOTA. Por lo anterior descrito se permite informar que ya se encuentra ejecutadas y entregadas las adecuaciones e intervenciones en las instituciones educativa: ir juan José nieto sede principal; ie soledad acosta de Samper sede Ana María Pérez de otero; ie José de la vega sede Simón Bolívar; Ie de ternera; Ie Olga González Arraut; esc. Normal superior de ctgena sede principal; Ie soledad Acosta de Samper sede san Fernando; Ie Salim Bechara sede principal y albornoz; Ie hijos de María sede distrital Luis Carlos Galán; Ie madre Gabriela sede 10 de mayo; Ie clemente Manuel Zabala; Ie manuela Vergara de Curi; Ie Rafael Núñez sede principal; Ie Jhon f Kennedy; IE valores unidos; IE hijos de María sede principal; Ie juan José nieto sede Baranoa; IE de Fredonia; IE San Lucas Sede Principal; IE Rafael Núñez Sede Simón J Vélez; IE Rafael Núñez Sede Ciudad De Santa Marta; IE Playas De Acapulco; IE San Lucas Sede San Pedro Martin; IE Luis Carlos López; IE Gaviotas Sede Principal; Ie José De La Vega Sede Principal; IE José De La Vega Sede Nuestra Sra. Del Carmen; IE Las Gaviotas Sede Jardín Infantil Niño Jesús; IE Casd Manuela Beltrán; IE Soledad Acosta De Samper Sede Principal, con un valor de inversión de aproximadamente $ 3.184.093.850.</t>
  </si>
  <si>
    <t xml:space="preserve">Con corte a 30 de junio de 2022, la Secretaria de Educación Distrital priorizó 36 sedes educativa ante el Ministerio de Educación Nacional, para que se lleve a cabo una intervención en materia de infraestructura, es por ello que se celebró el contrato interadministrativo número CO1.PCCNTR.3075051 de 2021 suscrito entre el Ministerio de Educación Nacional y la Financiera de Desarrollo Territorial S.A. – FINDETER, dentro de las cuales se ejecutaron y se entregaron las siguientes sedes edicativas: IE Arroyo de Piedra, IE Boquilla sede principal, IE Manzanillo del Mar, IE Tierra Baja, IE Pontezuela, IE Bayunca sede Zapatero, IE Corazón de Maria sede Principal, IE Santa Maria sede Sagrado Corazon, IE Liceo Bolivar, IE Santa Maria sede Fatima, IE Jose de la Vega, IE Antonio Nariño sede Principal, IE Antonio Nariño sede Eduardo Santo Montejo, IE Maria Reina, IE Omaira Sanchez, IE Ciudad de Tunja sede principal, IE Ciudad de Tunja sede Escilda Medina, IE Perpetuo Socorro, IE Nuestra Señora del Carmen sede Ciudad de Sincelejo, IE Pedro Romero sede Pedro Cuadro, IE Fe y Alegria sede Jose Gonzalez, IE Fe y Alegria sede el Reposo, IE San Lucas, IE Promocion Social, IE Maria Cano, IE Bertha Gedeon de Bladi sede Vista Hermosa, IE Manuela Vergara de Curi, IE Fernado de la Vega sede principal, IE Manuela Beltran sede principal, IE Manuela Beltran sede Hijos del Chofer, IE Tecnica de Pasacaballo, IE Camilo Torres sede principal, IE Villa Estrella, IE Islas del Rosario, IE Tierra Bomba e IE Leticia sede el Recreo, con un valor de inversión de $ 1.868.485.208
De igual forma, en convenio con el Fondo de financiamiento de Infraestructura educativa (FFIE) se priorizaron la atención de sedes educativas del Distrito de Cartagena debido a las afectaciones por la tormenta IOTA. Por lo anterior descrito se permite informar que se encuentran en ejecución las adecuaciones e intervenciones en las instituciones educativas Arroyo de Piedra sede principal; IE Santa Ana; IE Puerto Rey; IE Boquilla sede principal, San Felipe y San Juan Bautista. con un valor de inversión de aproximadamente $ 616.000.000.
Se avanza en la construcción de la Institución Educativa Nuevo Bosque, dentro del cual se llegó a un avance del 12.20% en el proceso de construcción, con un valor de inversión de $ 6.701.825.770.
</t>
  </si>
  <si>
    <t xml:space="preserve">Con corte a 30 de septiembre de 2022, la Secretaria de Educación Distrital priorizó 36 sedes educativa ante el Ministerio de Educación Nacional, para que se lleve a cabo una intervención en materia de infraestructura, es por ello que se celebró el contrato interadministrativo número CO1.PCCNTR.3075051 de 2021 suscrito entre el Ministerio de Educación Nacional y la Financiera de Desarrollo Territorial S.A. – FINDETER, de las culaes fueron entregados a satisfaccion con un valor de inversión de $ 1.868.485.208
De igual forma, en convenio con el Fondo de financiamiento de Infraestructura educativa (FFIE) se priorizaron la atención de sedes educativas del Distrito de Cartagena debido a las afectaciones por la tormenta IOTA. Por lo anterior descrito se permite informar que se encuentran en ejecución las adecuaciones e intervenciones en las instituciones educativas Arroyo de Piedra sede principal; IE Santa Ana; IE Puerto Rey; IE Boquilla sede principal, San Felipe y San Juan Bautista. con un valor de inversión de aproximadamente $ 616.000.000.
Por parte de la secretaria de educación distrital se han priorizado 23 sedes de Instituciones Educativas  y se gestiono ante la Financiera de Desarrollo Territorial – FINDETER la suscripción de un contrato administrativo para la solución a las necesidades de la sede educativa para la adecuación y mejoramiento de la infraestructura y atención de los procesos judiciales, por lo anterior descrito se solicitó la certificación de disponibilidad presupuestal con el concepto “realizar obras de mantenimiento y reparación en las instituciones educativas oficiales del distrito de Cartagena de Indias” con un valor de $ 2.697.359.596. las obras van en un 80% de avance.
Se avanza en la construcción de la Institución Educativa Nuevo Bosque, dentro del cual se llegó a un avance del 22.20% en el proceso de construcción, con un valor de inversión de $ 6.701.825.770.
</t>
  </si>
  <si>
    <t xml:space="preserve">Con corte a 31 de diciembre de 2022, la Secretaria de Educación Distrital realizo el mantenimiento y adecuación de 36 sedes educativas del Distrito de Cartagena en articulación con el Ministerio de Educación Nacional, mediante el contrato interadministrativo número CO1.PCCNTR.3075051 de 2021 suscrito entre el Ministerio de Educación Nacional y la Financiera de Desarrollo Territorial S.A. – FINDETER, con un valor de inversión de $ 1.868.485.208
De igual forma, en convenio con el Fondo de financiamiento de Infraestructura educativa (FFIE) se entrego las adecuaciones e intervenciones en las instituciones educativas Arroyo de Piedra sede principal; IE Santa Ana; IE Puerto Rey; IE Boquilla sede principal, San Felipe y San Juan Bautista. Con un valor de inversión de aproximadamente $ 616.000.000.
Así mismo, se entregaron la realización de mantenimientos y adecuación de 23 sedes de instituciones educativas, mediante convenio con la Financiera de Desarrollo Territorial – FINDETER, con un valor de $ 3.997.359.596
Se avanza en la construcción de la Institución Educativa Nuevo Bosque, dentro del cual se llegó a un avance del 45% en el proceso de construcción, con un valor de inversión de $ 6.701.825.770.
</t>
  </si>
  <si>
    <t xml:space="preserve">Mejorar y acompañar técnicamente la Infraestructura física de las Instituciones Educativas del Distrito de Cartagena, (Realizar los mantenimientos preventivos sobre los elementos estructurales, no estructurales, redes eléctricas, carpintería de madera, carpintería metálica, pisos, cubierta,  entre otros). </t>
  </si>
  <si>
    <t>Se atendieron necesidades de infraestructura, dentro del cual nos permitimos realizar transferencias a las siguientes instituciones educativas: IE Puerto Rey; IE Boquilla; IE Pontezuela; IE José de la Vega Sede Antonio José Irisarri, IE Pedro Romero Sede la Victoria, IE Manuela Beltrán Sede Hijos del Chofer, IE Santa Cruz del Islote, IE José Manuel Rodríguez Torices INEM, IE Islas del Rosario, IE Hijos de María, IE Luis Carlos Galán Sarmiento, IE Antonia Santos sede Juan Salvador Gaviota por un valor que asciende a los $ 492.448.669</t>
  </si>
  <si>
    <t xml:space="preserve">Se atendieron necesidades de infraestructura, dentro del cual nos permitimos realizar transferencias a las siguientes instituciones educativas: IE Salim Bechara; IE Fe y Alegría sede el Progreso; IE INEM; IE Omaira Sánchez; IE Rafael Tono; IE Antonio Nariño sede Eduardo Santos Montejo; IE CASD; IE Ciudad de Tunja; IE Nuestra Señora del Carmen sede Ciudad de Sincelejo. por un valor que asciende a los $ 492.327.723.
</t>
  </si>
  <si>
    <t xml:space="preserve">Se atendieron necesidades de infraestructura, dentro del cual nos permitimos realizar transferencias a las siguientes instituciones educativas: IE Bayunca sede Niño de Jesus el Zapatero, IE Republica de Argentina, IE Madre Laura sede Principal, IE Pedro Romero sede principal, IE Politecnico del Pozon, IE Bayunca sede Ceibal, IE Santa Ana, IE Luis Carlos Lopez, IE Fredonia e IE Isla del Rosario. por un valor que asciende a los $ 162702121.
</t>
  </si>
  <si>
    <t>Se atendieron necesidades de infraestructura, dentro del cual nos permitimos realizar transferencias a las siguientes instituciones educativas: Institución Educativa Salim Bechara, Institución Educativa Fe  Y Alegría El Progreso, Institución Educativa  José Manuel Rodríguez Torices, Institución Educativa  Hijos De María Sede Rafael Tono, Institución Educativa Antonio Nariño Sede Eduardo Santos Montejo, Institución Educativa Ciudad Tunja, Institución Educativa Omaira Sánchez, Institución Educativa Ntra. Sra. Del Carmen Sede Ciudad De Sincelejo, Institución Educativa Ciudad Tunja, Institución Educativa Bayunca, Institución Educativa República De Argentina, Institución Educativa Casd Manuela Beltrán, Institución Educativa Arroyo De Piedra Sede Púa, Institución Educativa Luis Carlos López, Institución Educativa Santa Ana, Institución Educativa Fredonia, Institución Educativa  Tierra Baja, Institución Educativa Clemente Manuel Zabala, Institución Educativa Isla Del Rosario. Por un valor que asciende a los $ 597.613.829</t>
  </si>
  <si>
    <t xml:space="preserve">Dotar de mobiliario a los ambientes de aprendizaje de las diferentes sedes educativas de las Instituciones Educativas del Distrito de Cartagena. </t>
  </si>
  <si>
    <t>Se realizaron la entrega de dotación de mobiliarios escolares a  23 sedes educativas del distrito de Cartagena mediante apoyo con empresas privadas.
De igual forma a través del ministerio de educación nos realizo la entrega de  la dotación en la nueva infraestructura educativa entregada  IE  Politécnico de El Pozón.</t>
  </si>
  <si>
    <t>Para la presente vigencia se informa que nos encontramos estructurando un proceso de contratacion de compra de mobiliarios para ser atendidas 22 sedes educativas, dentro de la cual se realizara una inversion de $800,000,000.
De igual forma se articula una alianza con ECOPETROL para atender la necesidad en materia de mobiliarios a 23 sedes educativas, en la cual esta en revision y esperando respuesta por parte de ellos para coordinar las entregas.</t>
  </si>
  <si>
    <t>Para la presente vigencia se informa que nos encontramos estructurando un proceso de contratacion de compra de mobiliarios para ser atendidas 22 sedes educativas, dentro de la cual se realizara una inversion de $800,000,000.
De igual forma se articula una alianza con ECOPETROL para atender la necesidad en materia de mobiliarios a 23 sedes educativas, en la cual esta en revision y esperando respuesta por parte de ellos para coordinar las entregas</t>
  </si>
  <si>
    <t xml:space="preserve">Para la presente vigencia se informa que se hizo entrega de mobiliarios a 24 sedes educativas del Distrito de Cartagena, con una inversión de $ 800.000.000.
De igual forma se articula una alianza con ECOPETROL para atender la necesidad en materia de mobiliarios a 22 sedes educativas, en la cual a la fecha se hizo entrega de los mismos.
</t>
  </si>
  <si>
    <r>
      <t xml:space="preserve">No. de sedes </t>
    </r>
    <r>
      <rPr>
        <sz val="20"/>
        <color theme="1"/>
        <rFont val="Arial"/>
        <family val="2"/>
      </rPr>
      <t xml:space="preserve">nuevas </t>
    </r>
    <r>
      <rPr>
        <sz val="20"/>
        <color rgb="FF000000"/>
        <rFont val="Arial"/>
        <family val="2"/>
      </rPr>
      <t xml:space="preserve">de </t>
    </r>
    <r>
      <rPr>
        <sz val="20"/>
        <color theme="1"/>
        <rFont val="Arial"/>
        <family val="2"/>
      </rPr>
      <t>Instituciones Educativas Oficiales</t>
    </r>
    <r>
      <rPr>
        <sz val="20"/>
        <color rgb="FF000000"/>
        <rFont val="Arial"/>
        <family val="2"/>
      </rPr>
      <t xml:space="preserve"> construidas </t>
    </r>
  </si>
  <si>
    <r>
      <t>Construir 3 nuevas</t>
    </r>
    <r>
      <rPr>
        <sz val="20"/>
        <color theme="1"/>
        <rFont val="Arial"/>
        <family val="2"/>
      </rPr>
      <t xml:space="preserve"> sedes de</t>
    </r>
    <r>
      <rPr>
        <sz val="20"/>
        <color rgb="FF000000"/>
        <rFont val="Arial"/>
        <family val="2"/>
      </rPr>
      <t xml:space="preserve"> </t>
    </r>
    <r>
      <rPr>
        <sz val="20"/>
        <color theme="1"/>
        <rFont val="Arial"/>
        <family val="2"/>
      </rPr>
      <t>Instituciones Educativas Oficiales</t>
    </r>
  </si>
  <si>
    <t>Estudios y diseños para adecuaciones y construcciones nuevas.(Observaciones)</t>
  </si>
  <si>
    <t>selección abreviada</t>
  </si>
  <si>
    <t>Se hizo la entrega de la Institución Educativa Politécnico del Pozón, dentro del cual se llegó a un avance del 100% en el proceso de construcción y se dio entrega el día 02 de febrero de 2022.
Igualmente se expidió la licencia de construcción para la institución educativa Villas de Aranjuez dentro del cual se dará inicio de obra para el 02 de noviembre de 2021. y a la fecha cuenta con un avance de obra del 19%</t>
  </si>
  <si>
    <t xml:space="preserve">Se presentó la iniciativa para la construcción de la IE de Tierra Baja por un valor de $16.015.605.983 y de los estudios y diseños de la IE Alberto Elías Fernández Baena por un valor de $ 429.000.000, para que estas sean financiadas con recursos del Sistema General de Regalías, dentro del cual se dio aprobación dentro de las mesas técnicas por lo que nos encontramos en la etapa precontractual, ahora bien el proceso de ambas instituciones educativas se encuentra publicado dentro del SECOP 2, y en el caso de la IE Fernandez Baena esta ya se encuentra adjudicado.
Se avanza en la construcción de la Institución Educativa Villa de Aranjuez, dentro del cual se llegó a un avance del 40% en el proceso de construcción, en donde se invierten $ 12,332,017,565, igualmente se esta ejecutando los estudios y diseños de la IE San Felipe Neri con un valor de inversion de $743,097,266.
Es importante indicar que en articulacion con la Fundacion Santo domingo, FINDETER, MEN y secretaria de Educacion se realizaron los estudios y diseños para llevar a cabo la Construccion del colegio Nº 4, la cual se encuentra ya radicado ante la curaduria Nº 1 para su revision y posterior expedicion de le licencia de construccion.
</t>
  </si>
  <si>
    <t xml:space="preserve">Se presentó la iniciativa de los estudios y diseños de la IE Alberto Elías Fernández Baena por un valor de $ 429.000.000, para que estas sean financiadas con recursos del Sistema General de Regalías, dentro del cual se dio aprobación dentro de las mesas técnicas, ya se encuentra adjudicado al contratista AMV Consultoria S.A.S.
Igualmente se esta ejecutando los estudios y diseños de la IE San Felipe Neri con un valor de inversion de $743,097,266.
Es importante indicar que en articulacion con la Fundacion Santo domingo, FINDETER, MEN y secretaria de Educacion se realizaron los estudios y diseños para llevar a cabo la Construccion del colegio Nº 4, la cual se encuentra ya radicado ante la curaduria Nº 1 para su revision y posterior expedicion de le licencia de construccion.
</t>
  </si>
  <si>
    <t xml:space="preserve">Se presentó la iniciativa de los estudios y diseños de la IE Alberto Elías Fernández Baena por un valor de $ 429.000.000, para que estas sean financiadas con recursos del Sistema General de Regalías, dentro del cual se dio aprobación dentro de las mesas técnicas, ya se encuentra adjudicado al contratista Grupo M&amp;M Consultoría S.A.S., se encuentra en ejecución y se tiene una ejecución de 63%.
Igualmente se ejecutó los estudios y diseños de la IE San Felipe Neri con un valor de inversión de $743,097, 266.
Es importante indicar que en articulación con la Fundación Santo domingo, FINDETER, MEN y secretaria de Educación se realizaron los estudios y diseños para llevar a cabo la Construcción del colegio Nº 4, la cual se encuentra ya radicado ante la curaduria Nº 2 y aprobados para su construcción.
</t>
  </si>
  <si>
    <t>Adelantar la Construcción de obras en m2 en nuevas instituciones educativas  oficiales para garantizar espacios escolares óptimos.</t>
  </si>
  <si>
    <t>Se presentó la iniciativa para la construcción de la IE de Tierra Baja por un valor de $16.015.605.983, para que estas sea financiadas con recursos del Sistema General de Regalías, dentro del cual se dio aprobación dentro de las mesas técnicas por lo que nos encontramos en la etapa precontractual, ahora bien el proceso se encuentra publicado dentro del SECOP 2.,es importante indicar que la Institucion Educativa Politecnico del Pozon se encuentra terminada y en funcionamientos, dentro del cual se dio entrega de una planta fisica con 4300 m2 construidos, que consta de 26 aulas, zona administrativa, comedor, cocina y zonas deportivas. BENEFICIADOS: 925 Estudiantes de la IEO y 19.025 ciudadanos  en el area de influencia.
Se avanza en la construcción de la Institución Educativa Villa de Aranjuez, dentro del cual se llegó a un avance del 50% en el proceso de construcción, en donde se invierten $ 12,332,017,565. BENEFICIADOS:1000 Estuidiantes de la IEO y 12.300 ciudadnos del area de influencia, para un total de 33.250 beneficiados.</t>
  </si>
  <si>
    <t xml:space="preserve">Se presentó la iniciativa para la construcción de la IE de Tierra Baja por un valor de $16.015.605.983, para que estas sea financiadas con recursos del Sistema General de Regalías, dentro del cual se dio aprobación dentro de las mesas técnicas por lo que nos encontramos en la etapa precontractual, ahora bien el proceso se encuentra publicado dentro del SECOP 2, y el día 28 de diciembre de 2022 se dio adjudicación al consorcio JM.
La Institución Educativa Politécnico del Pozón se encuentra terminada y en funcionamientos, dentro del cual se dio entrega de una planta física con 4300 m2 construidos, que consta de 26 aulas, zona administrativa, comedor, cocina y zonas deportivas. BENEFICIADOS: 925 Estudiantes de la IEO y 19.025 ciudadanos  en el área de influencia.
Se avanza en la construcción de la Institución Educativa Villa de Aranjuez, dentro del cual se llegó a un avance del 66% en el proceso de construcción, en donde se invierten $ 12.332.017.565. BENEFICIADOS: 1000 Estudiantes de la IEO y 12.300 ciudadanos del área de influencia, para un total de 33.250 beneficiados.
</t>
  </si>
  <si>
    <t xml:space="preserve">No. de sedes de Instituciones Educativas Oficiales con situación jurídica resuelta </t>
  </si>
  <si>
    <t>86
Fuente: Infraestructura Educativa-2020</t>
  </si>
  <si>
    <t>Resolver la situación jurídica a 40 sedes de  Instituciones Educativas Oficiales</t>
  </si>
  <si>
    <t>Desarrollo de un proceso sistemático de legalización de predios a favor del Distrito a fin de garantizar una mayor y mejor oferta educativa.</t>
  </si>
  <si>
    <t>Se hicieron diversas investigaciones y se obtuvo información documental de titularidad de predios a favor del DISTRITO DE CARTAGENA, a saber: I.E. ARROYO DE PIEDRA, SEDE PUNTA CANOA, I.E. LICEO DE BOLIVAR, SEDE 11 DE NOVIEMBRE,  SAN JUAN DE DAMASCO SEDE DISTRITAL JOSE ANTONIO GALAN.</t>
  </si>
  <si>
    <t>Realizar trámites administrativos ante Corvivienda, Ministerio de Vivienda, Ministerio de Educación.</t>
  </si>
  <si>
    <t>CORVIVIENDA se comprometió en expedir acta administrativo de cesión a favor del DISTRITO de dos predios; se remitió por parte de Apoyo Logistico solicitud a MINVIVIENDA de cesión de 5 predios que están a nombre de Inurbe; y el MEN manifestó hacer la cesión del 60% de un predio una vez se les presente paz y salvo de impuesto predial.
1. I.E. Arroyo de Piedra, sede Punta Canoa
2. I.E. Liceo de Bolívar, sede 11 de noviembre
3. I.E. San Juan de Damasco, sede José Antonio Galán
IE La Libertad
IE Valores Unidos
1. I.E. Omaira Sánchez
2. I.E.Nuestra Sra de La Victoria
3. I.E. Ciudad de Tunja sede Escilda Medina
4. I.E. Pedro de Heredia, sede Pedro Cuadro Avila
1 - I.E. Alberto Elías Fernández Baena. 60% de propiedad del MEN</t>
  </si>
  <si>
    <t>Tramites de Cesión ante Agencia Nacional de Tierras de  predios rurales</t>
  </si>
  <si>
    <t xml:space="preserve">NA </t>
  </si>
  <si>
    <t xml:space="preserve">Se adelantó proceso de contratación de servicios de topografia para la elaboración de levantamientos topográficos de predios rurales, necesarios además para incluir tal información en los formularios de solicitud de la ANT.
1. José María Córdoba de Pasacaballos, sede Bajos del Tigre
2. José María Córdoba de Pasacaballos- principal
3. I.E. La Boquilla- ppal
4. I.E. La Boquilla, sede San Juan Bautista
5. I.E. Ararca
6. I.E. Santa Ana
7. I.E. Bayunca, sede las Latas
8. I.E. Nueva Esperanza de Arroyo Grande, sede Arroyo Grande
9. I.E. Arroyo de Piedra, principal
10. I.E. de Leticia
1. IE. María Reina, principal
2. I.E. María Reina, sede Sac No. 7
</t>
  </si>
  <si>
    <t>Realizar trámites administrativos ante dependencias del Distrito de Cartagena para obtención de cesiones mediante la figura jurídica de Dación en pago y  trámites para declaratoria de predios baldíos urbanos a favor del Distrito de Cartagena</t>
  </si>
  <si>
    <t xml:space="preserve">Para el trámite de dación en pago del predio en donde funciona la IE Manuela Beltrán, sede Hijos del Chofer, solo falta concepto técnico de Sria de Infraestructura para convocar al Comité de Daciones en Pago.  Otra dación en pago está en trámite de recolección de informes.  Declaratorias de predios baldiós, está pendiente de expedición de plano predial por parte de Go Catastral.
1. I.E. Manuela Beltrán, sede Hijos del Chofer
2. I.E. Liceo de Bolívar, sede La Paz
1. I.E. Manuela Beltrán, sede Hijos del Chofer
2. I.E. Liceo de Bolívar, sede La Paz
</t>
  </si>
  <si>
    <t>Presentar demandas de pertenencia para trámites judiciales ante Juzgados Civiles de Cartagena</t>
  </si>
  <si>
    <t xml:space="preserve">Se encuentra en etapa de recolección de pruebas.  Se preparó modelo de demanda de pertenencia.
1. IE. María Reina, principal
2. I.E. María Reina, sede Sac No. 7
1. I.E. San Francisco de Asis, sede Policarpa Salavarrieta
2. I.E. Antonia Santos, principal
3. I.E. San Juan de Damasco, principal
4. I.E. Rafael Núñez, sede Simón J. Vélez
5. I.E. Soledad Román de Núñez
6. I.E. San Lucas}
7. I.E. Mercedes Abrego, sede Sectores Unidos
8. I.E. 20 de julio
9. I.E. San Juan de Damasco, sede Ntra Sra del Rosario
10. I.E. REPUBLICA DEL LIBANO SEDE PRIMERO DE MAYO
</t>
  </si>
  <si>
    <t>Gestionar compraventa de predios en donde funcionan I.E.O. y pago de gastos de registro de escrituras públicas a favor del Distrito.</t>
  </si>
  <si>
    <t xml:space="preserve">se realizó un análisis jurídico de los 24 predios de las Instituciones Educativas Cartagena, en el cual se rindió concepto de la viabilidad de la legalización de los inmuebles. Así mismo, se brindó asesoría sobre los documentos que deben tenerse para iniciar un proceso de pertenencia, para prescribir los 24 predios de las Instituciones Educativas a favor del Distrito de Cartagena de Indias, los cuales deben solicitarse a los rectores de los colegios.
Se apoyó en la elaboración de 22 poderes especiales, otorgados por la Secretaria de Educación Distrital a los Rectores de las Instituciones Educativas para que realicen las gestiones necesarias ante el Instituto Geográfico Agustín Codazzi, con el propósito de obtener los documentos actualizados para la legalización de predios, a través de proceso de pertenencia.
</t>
  </si>
  <si>
    <t>Se realizó selección de predios para cada uno de los trámites a seguir, que se resumen así:  22  para procesos de pertenencia; dos para declaratoria de predio baldío;  4 para cesión del Ministerio de Vivienda; 2 para cesión de Conviviendo; 1 para cesión del Ministerio de Educación en un 60%;  13 para trámite ante la Agencia Nacional de Tierras;7 para cesión del Departamento de Bolívar y dos escrituras públicas en trámite de registro.  Todos estos trámites se encuentran en etapa de consecución de pruebas y documentos exigidos por las diferentes entidades para presentar las solicitudes.</t>
  </si>
  <si>
    <t xml:space="preserve">Se encuenttan en Tesoreria Distrital órdenes para pago de gastos de registro de dos escrituras públicas a favor del Distrito de Cartagena, predios en donde funcionan las I.E. MADRE GABRIELA DE SAN MARTIN y predio pequeño que compelta el área de la I.E. PIES DESCALZOS.  
1. I.E. La Boquilla, sede Madre Bernarda 
2. I.E. José de la Vega, sede       
Nuestra Sra del Carmen.
3. I.E. Las Gaviotas- Ppal
                        </t>
  </si>
  <si>
    <t>AVANCE PROGRAMA ACOGIDA “ATENCION A POBLACIONES Y ESTRATEGIAS DE ACCESO Y PERMANENCIA”</t>
  </si>
  <si>
    <t>AVANCE PROYECTOS, PROGRAMA ACOGIDA “ATENCION A POBLACIONES Y ESTRATEGIAS DE ACCESO Y PERMANENCIA”</t>
  </si>
  <si>
    <t>EJECUCION PRESUPUESTAL PROGRAMA ACOGIDA “ATENCION A POBLACIONES Y ESTRATEGIAS DE ACCESO Y PERMANENCIA”</t>
  </si>
  <si>
    <t xml:space="preserve"> SABIDURÍA DE LA PRIMERA INFANCIA</t>
  </si>
  <si>
    <t>Tasa de cobertura neta sin extraedad global en educación para el grado transición</t>
  </si>
  <si>
    <t>Porcentual</t>
  </si>
  <si>
    <t>74,06%
Fuente: Planeación Educativa - 2019</t>
  </si>
  <si>
    <t>Incrementar la tasa de cobertura neta sin extraedad global en educación para el grado transición al 78,76%.</t>
  </si>
  <si>
    <t>Implementación de la Estrategia Sendero de la Creatividad: "Tránsito armónico de educación inicial a preescolar" en el distrito de Cartagena.</t>
  </si>
  <si>
    <t>Mejorar la oferta de servicios para la garantía del tránsito armónico de educación inicial a preescolar en el distrito de Cartagena</t>
  </si>
  <si>
    <t>1.1.1 Realizar un estudio de la oferta educativa del Distrito para la atención a primera infancia en el marco de educación inicial y preescolar, incluyendo la reorganización de la oferta educativa. -TG+</t>
  </si>
  <si>
    <t>0,75</t>
  </si>
  <si>
    <t>Alexandra Herrera Puente
Apoyan:
Nini Torres</t>
  </si>
  <si>
    <t>2.3.2201.0700.2020130010256</t>
  </si>
  <si>
    <t>Esta actividad se tiene prevista en el mes de mayo como insumo para el estudio de insuficiencia y limitaciones de la prestación del servicio educativo 2022 - 2023. Desde ahora se viene avanzando en el diseño de Plan de trabajo para lograr su ejecución conforme lo establecido.</t>
  </si>
  <si>
    <r>
      <t>De acuerdos con los Hitos definidos para la ejecución de la actividad, a la fecha se cuenta con la estructura del documento diseñada y los instrumentos de recolección de información, lo que corresponde a un 50% de ejecución de la misma.</t>
    </r>
    <r>
      <rPr>
        <b/>
        <sz val="20"/>
        <rFont val="Arial"/>
        <family val="2"/>
      </rPr>
      <t xml:space="preserve">
Anexo:</t>
    </r>
    <r>
      <rPr>
        <sz val="20"/>
        <rFont val="Arial"/>
        <family val="2"/>
      </rPr>
      <t xml:space="preserve"> Documento de avance en la construcción de estudio.</t>
    </r>
  </si>
  <si>
    <t xml:space="preserve">Teniendo en cuenta los Hitos definidos para la ejecución de la actividad,  se realizo recolección de información y procesamiento de datos, lo cual ha permitido avanzar en la entrega de insumos para el estudio de insuficiencia, lo que corresponde a un 75% de ejecución de la misma.                                                             </t>
  </si>
  <si>
    <t>Teniendo en cuenta los Hitos definidos para la ejecución de la actividadad se llego a un 100%</t>
  </si>
  <si>
    <t>1.1.2 Diseñar un plan de gestión para el fortalecimiento de la oferta del Distrito del nivel de preescolar orientado a la ampliación de la capacidad para acceso y permanencia. -TG+</t>
  </si>
  <si>
    <t>Abril de 2022</t>
  </si>
  <si>
    <t>Al igual que la anterior, esta actividad se tiene prevista en el mes de mayo como insumo para el estudio de insuficiencia y limitaciones de la prestación del servicio educativo 2022 - 2023. Desde ahora se viene avanzando en el diseño de Plan de trabajo para lograr su ejecución conforme lo establecido.</t>
  </si>
  <si>
    <r>
      <t xml:space="preserve">Durante el trimestre se avanzó en un 50% conforme los Hitos establecidos para la actividad que indica que ya se cuenta con revisión de estructura del documento, revisión de datos, análisis de información y consolidación de la misma.
</t>
    </r>
    <r>
      <rPr>
        <b/>
        <sz val="20"/>
        <rFont val="Arial"/>
        <family val="2"/>
      </rPr>
      <t xml:space="preserve">Anexo: </t>
    </r>
    <r>
      <rPr>
        <sz val="20"/>
        <rFont val="Arial"/>
        <family val="2"/>
      </rPr>
      <t>Documento de avance del Plan de fortalecimiento de oferta.</t>
    </r>
  </si>
  <si>
    <r>
      <t xml:space="preserve">Durante el trimestre se avanzó en un 75% conforme los Hitos establecidos, puesta en marcha del plan de gestión para el fortalecimiento de la oferta del Distrito del nivel de preescolar.
</t>
    </r>
    <r>
      <rPr>
        <b/>
        <sz val="20"/>
        <rFont val="Arial"/>
        <family val="2"/>
      </rPr>
      <t xml:space="preserve">Anexo: </t>
    </r>
    <r>
      <rPr>
        <sz val="20"/>
        <rFont val="Arial"/>
        <family val="2"/>
      </rPr>
      <t>Documento de avance del Plan de fortalecimiento de oferta.</t>
    </r>
  </si>
  <si>
    <t>Durante el trimestre se avanzó en un 100% conforme los Hitos establecidos, puesta en marcha del plan de gestión para el fortalecimiento de la oferta del Distrito del nivel de preescolar.
Anexo: Documento Listo del Plan de fortalecimiento de oferta.</t>
  </si>
  <si>
    <t>1.1.3 Crear unidades móviles para el acceso y permanencia de niñas y niños de primera infancia al sistema educativo oficial. -TG+</t>
  </si>
  <si>
    <t>En el mes de enero se conformó la unidad móvil con 4 profesionales de carreras interdisciplinarias para el acompañamiento a sedes educativas priorizadas en el fortalecimiento de procesos relacionados con tránsito armónico.
Anexo: Cuadro con la relación de profesionales contratados.</t>
  </si>
  <si>
    <r>
      <t xml:space="preserve">Se mantiene en funcionamiento la  unidad móvil  de acompañamiento social pedagógico conformada con 4 profesionales de carreras interdisciplinarias para el acompañamiento a sedes educativas priorizadas en el fortalecimiento de procesos relacionados con tránsito armónico.
</t>
    </r>
    <r>
      <rPr>
        <b/>
        <sz val="20"/>
        <rFont val="Arial"/>
        <family val="2"/>
      </rPr>
      <t xml:space="preserve">Anexo: </t>
    </r>
    <r>
      <rPr>
        <sz val="20"/>
        <rFont val="Arial"/>
        <family val="2"/>
      </rPr>
      <t>Soportes de la gestión.</t>
    </r>
  </si>
  <si>
    <t>Se mantiene en funcionamiento la  unidad móvil  de acompañamiento social pedagógico conformada con 4 profesionales de carreras interdisciplinarias para el acompañamiento a sedes educativas priorizadas en el fortalecimiento de procesos relacionados con tránsito armónico, acompañamiento realizado hasta que se termino el calendario escolar
Anexo: Soportes de la gestión.</t>
  </si>
  <si>
    <t>1.1.4 Realizar asistencia técnica y supervisión para la definición e implementación de la estrategia de atención y caracterización a la primera infancia. -TG+</t>
  </si>
  <si>
    <t>Se realizó el primer ciclo de asistencias técnicas con 60 instituciones educativas oficiales priorizadas enfocado en procesos de búsqueda activa y consolidación de matricula a corte de 31 de marzo de 2022.
Anexa: Soportes de la gestión. Soporte SIMAT corte 31 de marzo de 2022.</t>
  </si>
  <si>
    <r>
      <t xml:space="preserve">Se realizó segundo ciclo de asistencias técnicas con 60 instituciones educativas oficiales  focalizadas para el  fortalecimiento de los procesos de tránsito armónico, importancia de la articulación interinstitucional e intersectorial y conformación de ecosistemas de tránsito con la georreferenciación de las unidades de servicio del ICBF cercanas al área de incidencia de las instituciones educativas.
</t>
    </r>
    <r>
      <rPr>
        <b/>
        <sz val="20"/>
        <rFont val="Arial"/>
        <family val="2"/>
      </rPr>
      <t>Anexa:</t>
    </r>
    <r>
      <rPr>
        <sz val="20"/>
        <rFont val="Arial"/>
        <family val="2"/>
      </rPr>
      <t xml:space="preserve"> Soportes de la gestión.                                                                                     </t>
    </r>
  </si>
  <si>
    <r>
      <t xml:space="preserve">Se realizó tercer y cuarto  ciclo de asistencias técnicas con 60 instituciones educativas oficiales  focalizadas para el  fortalecimiento de los procesos de tránsito armónico, importancia del ingreso oportuno de las niñas y niños  al sistema educativo oficial, durante estos ciclos de asistencia se trabajo de la mano con maestras, directivos y operadores SIMAT.
</t>
    </r>
    <r>
      <rPr>
        <b/>
        <sz val="20"/>
        <rFont val="Arial"/>
        <family val="2"/>
      </rPr>
      <t>Anexa:</t>
    </r>
    <r>
      <rPr>
        <sz val="20"/>
        <rFont val="Arial"/>
        <family val="2"/>
      </rPr>
      <t xml:space="preserve"> Soportes de la gestión.                                                                                     </t>
    </r>
  </si>
  <si>
    <t>Se realizó quint0  ciclo de asistencias técnicas con 60 instituciones educativas oficiales  focalizadas para el  fortalecimiento de los procesos de tránsito armónico, importancia del ingreso oportuno de las niñas y niños  al sistema educativo oficial, durante estos ciclos de asistencia se trabajo de la mano con maestras, directivos y operadores SIMAT.</t>
  </si>
  <si>
    <t>2.1.1 Construir un diseño participativo de orientaciones para la caracterización de la primera infancia en el marco de la educación inicial que se constituya en una herramienta técnica. -TG+</t>
  </si>
  <si>
    <r>
      <t xml:space="preserve">Con el equipo se actualizó la estructura del documento, y se inició con el proceso de revisión, documentación y análisis de la información existente. Adicionalmente se está trabajando en un instrumento de recolección de información, el cual será aplicado a los actores claves. Se lleva a la fecha un avance del 25% conforme Hitos definidos.
</t>
    </r>
    <r>
      <rPr>
        <b/>
        <sz val="20"/>
        <rFont val="Arial"/>
        <family val="2"/>
      </rPr>
      <t>Anexo:</t>
    </r>
    <r>
      <rPr>
        <sz val="20"/>
        <rFont val="Arial"/>
        <family val="2"/>
      </rPr>
      <t xml:space="preserve"> Documento con estructura definida.</t>
    </r>
  </si>
  <si>
    <r>
      <t xml:space="preserve">Se aplico instrumento para recolectar información que permitiera realizar las actualizaciones a los documentos técnicos de diseño participativo de orientaciones para la caracterización, acompañamiento y evaluación de la primera infancia ene el marco de la educación inicial. De acuerdos a los Hitos definidos se lleva un avance del 75%.                                                                                                                                                                                                                                                                                                                                                                                                                                                                                                                                                                           </t>
    </r>
    <r>
      <rPr>
        <b/>
        <sz val="20"/>
        <color theme="1"/>
        <rFont val="Arial"/>
        <family val="2"/>
      </rPr>
      <t>Anexo:</t>
    </r>
    <r>
      <rPr>
        <sz val="20"/>
        <color theme="1"/>
        <rFont val="Arial"/>
        <family val="2"/>
      </rPr>
      <t xml:space="preserve"> Instrumento aplicado</t>
    </r>
  </si>
  <si>
    <t>Se termino la construcción del documento en un 100%</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</si>
  <si>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</si>
  <si>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</si>
  <si>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Estrategia para la 
caracterización, atención y acompañamiento a la primera infancia diseñada e implementada.</t>
  </si>
  <si>
    <t>Número</t>
  </si>
  <si>
    <t xml:space="preserve">Diseñar e implementar una estrategia para la caracterización, atención y acompañamiento a primera infancia </t>
  </si>
  <si>
    <t>Implementación de la Estrategia Descubriendo al mundo: "Una escuela que acoge a la Primera Infancia" en el distrito de Cartagena.</t>
  </si>
  <si>
    <t>Mejorar la capacidad de respuesta de la entidad territorial para el acceso y la permanencia de las niñas y niños que requieren educación preescolar en el sistema educativo oficial.</t>
  </si>
  <si>
    <t>1.1.1 Caracterizar la oferta de educación preescolar y reorganizar la oferta. -TG+</t>
  </si>
  <si>
    <t>2.3.2201.0700.2020130010270</t>
  </si>
  <si>
    <t>Si bien esta actividad está prevista para el mes de mayo, se vienen adelantando las siguientes gestiones:
1. Diseño de instrumento de recolección de información para la caracterización.
2. Se esta validando formulario con el equipo.
3. Se realizó cronograma para la aplicación del instrumento.
4. Diagnostico del estado de la educación inicial en Cartagena en apoyo de calidad.
Anexo: Soportes de la gestión.</t>
  </si>
  <si>
    <r>
      <t xml:space="preserve">Durante el trimestre se  aplicaron los instrumentos diseñados para la recolección de la información del número de las aulas existentes en las 60 instituciones focalizadas, verificación del estado de mobiliario escolar y material pedagógico, número de grupos, número de sedes por institución, número de docentes y números de niñas y niños matriculados, lo que equivale a un avance del 50% de la actividad.
</t>
    </r>
    <r>
      <rPr>
        <b/>
        <sz val="20"/>
        <rFont val="Arial"/>
        <family val="2"/>
      </rPr>
      <t xml:space="preserve">Anexo: </t>
    </r>
    <r>
      <rPr>
        <sz val="20"/>
        <rFont val="Arial"/>
        <family val="2"/>
      </rPr>
      <t>Instrumento y documento con avances.</t>
    </r>
  </si>
  <si>
    <r>
      <t xml:space="preserve">Se realizo el procesamiento de la informaión  recolectada en las 60 instituciones educativas focalizadas, y posterior a la recolección se inicio  el analisis de la información relacionada al estado del mobiliario, número de aulas, niñas y niños matriculados. De acuerdo a los Hitos se lleva un avanace del 75%.  
  </t>
    </r>
    <r>
      <rPr>
        <b/>
        <sz val="20"/>
        <color theme="1"/>
        <rFont val="Arial"/>
        <family val="2"/>
      </rPr>
      <t>Anexo:</t>
    </r>
    <r>
      <rPr>
        <sz val="20"/>
        <color theme="1"/>
        <rFont val="Arial"/>
        <family val="2"/>
      </rPr>
      <t xml:space="preserve"> Documento con avances.      </t>
    </r>
  </si>
  <si>
    <t>1.1.2 Diseñar orientaciones para la adecuación y dotación de ambientes propicios para la educación preescolar. -TG+</t>
  </si>
  <si>
    <r>
      <t xml:space="preserve">Se aplico instrumento en las instituciones con los actores claves, lo cual permitira realizar las respectivas actualizaciones y darle participación a la comunidad educativa.. Se lleva a la fecha un avance del 75% conforme Hitos definidos.
</t>
    </r>
    <r>
      <rPr>
        <b/>
        <sz val="20"/>
        <rFont val="Arial"/>
        <family val="2"/>
      </rPr>
      <t>Anexo:</t>
    </r>
    <r>
      <rPr>
        <sz val="20"/>
        <rFont val="Arial"/>
        <family val="2"/>
      </rPr>
      <t xml:space="preserve"> Instrumento aplicado </t>
    </r>
  </si>
  <si>
    <t>1.1.3 Dotar las aulas de educación preescolar con herramientas técnicas, tecnológicas y didácticas. -TG+</t>
  </si>
  <si>
    <t>Para la vigencia 2022 se tiene una meta de dotar 30 Instituciones Educativas; sin embargo, estamos acompañando a 40 nuevas y 20 de profundización para un total de 60, es decir, 10 más de lo previsto para 2022.
Anexo: Listado de Establecimientos educativos priorizados.</t>
  </si>
  <si>
    <r>
      <t xml:space="preserve">Durante lo que va corrido de la vigencia 2022, se han dotado efectivamente 8 aulas gracias a los aportes de Ecopetrol. Adicionalmente, se avanzó con el proceso de focalización y priorización de sedes educativas para la dotación de 19 aulas con mobiliario escolar. La compra se realizará a través de la tienda virtual del estado colombiano: Colombia compra eficiente. ya se cuenta con el CDP , el proceso se realizará a través del área de contratación y apoyo logístico por un valor estipulado de compra de $143.999.427,00. Esta priorización se adelantó basada en el diagnóstico y la disponibilidad de recursos con que cuenta el proyecto. De igual manera se está adelantando gestiones con MEN para ampliar el alcance de la dotación.
</t>
    </r>
    <r>
      <rPr>
        <b/>
        <sz val="20"/>
        <rFont val="Arial"/>
        <family val="2"/>
      </rPr>
      <t>Anexo:</t>
    </r>
    <r>
      <rPr>
        <sz val="20"/>
        <rFont val="Arial"/>
        <family val="2"/>
      </rPr>
      <t xml:space="preserve"> Soportes de la gestión.</t>
    </r>
  </si>
  <si>
    <t>A fecha del presente trimestre no se han dotado nuevas aulas para el grado transición.  Sin embargo, se tiene estimado que desde la secretaría y con recursos propios se puedan dotar  28 aulas focalizadas de establecimientos educativos de carácter oficial con mobiliario y/o material pedagógico.</t>
  </si>
  <si>
    <t>28 aulas dotadas con recursos propios (19 de cobertura(475 beneficiarios) y 9 de infraestructura).
26 aulas doradas por el MEN y 21 por Ecopetrol, para un total de 75 aulas doradas 1875 estudiantes beneficiados</t>
  </si>
  <si>
    <t>No. de Instituciones Educativas Oficiales con estrategia para la caracterización, atención y acompañamiento a la primera infancia</t>
  </si>
  <si>
    <t xml:space="preserve">80 instituciones Educativas Oficiales con atención y acompañamiento a la primera infancia </t>
  </si>
  <si>
    <t>1.1.4 Realizar asistencia técnica y supervisión para la implementación de estrategias de acceso y permanencia para niñas y niños en el nivel preescolar. -TG+</t>
  </si>
  <si>
    <t>Si bien esta actividad está prevista para el mes de mayo, se vienen adelantando las siguientes gestiones:
1. Asistencia técnica del acuerdo marco por parte del MEN  para compra de dotaciones para preescolar.
2. Asistencia técnica a los EE relacionados al manejo de la plataforma - Colombia eficiente.
Anexo: Soportes de la gestión.</t>
  </si>
  <si>
    <r>
      <t xml:space="preserve">Durante el trimestre se llevó a cabo un segundo ciclo de asistencias técnicas dirigidas a los establecimientos educativos focalizados y centradas en los siguientes temas claves:
1. Seguimiento casos de retiro de estudiantes del grado de transición. Se convocaron 19 IEO y asistieron 18.
2. Relación familia escuela: la importancia de la acogida de la primera infancia en el contexto de la escuela.
</t>
    </r>
    <r>
      <rPr>
        <b/>
        <sz val="20"/>
        <rFont val="Arial"/>
        <family val="2"/>
      </rPr>
      <t xml:space="preserve">Anexo: </t>
    </r>
    <r>
      <rPr>
        <sz val="20"/>
        <rFont val="Arial"/>
        <family val="2"/>
      </rPr>
      <t>Soporte de la gestión.</t>
    </r>
  </si>
  <si>
    <r>
      <t xml:space="preserve">Durante el trimestre se llevó a cabo un tercer ciclo de asistencias técnicas dirigidas a los establecimientos educativos focalizados y centradas en los siguientes temas claves:
1. Relación familia escuela: la importancia de la acogida de la primera infancia en el contexto de la escuela.
</t>
    </r>
    <r>
      <rPr>
        <b/>
        <sz val="20"/>
        <rFont val="Arial"/>
        <family val="2"/>
      </rPr>
      <t xml:space="preserve">Anexo: </t>
    </r>
    <r>
      <rPr>
        <sz val="20"/>
        <rFont val="Arial"/>
        <family val="2"/>
      </rPr>
      <t>Soporte de la gestión.</t>
    </r>
  </si>
  <si>
    <t>58 círculos de reflexión con maestras de transición y directivos de las I:E.O,llegando a 241 actores claves para fortalecer el transito armónico, participación en 5 ferias de servicios del ICBF, alianza con la fundación grupo social, realización de la primera búsqueda activa, 4046 niños inscritos en grado transición</t>
  </si>
  <si>
    <t>2.1.1 Realizar un estudio sobre el aprovechamiento de las plataformas y/o herramientas de gestión (SSDIPI o la que esté vigente) para la toma de decisiones en el nivel preescolar.-TG+</t>
  </si>
  <si>
    <r>
      <t xml:space="preserve">Ya se encuentra construido el instrumento para recolección de información próximo a aplicarse a 
las 60 I.E focalizadas en el 2022. Se llevó a cabo mesa de trabajo de articulación interna entre proyectos de Cobertura y Calidad para validar y reestructurar instrumentos y documentos que contengan el 
mismo estudio de plataformas. Este avance corresponde a un 25%.
</t>
    </r>
    <r>
      <rPr>
        <b/>
        <sz val="20"/>
        <rFont val="Arial"/>
        <family val="2"/>
      </rPr>
      <t>Anexo:</t>
    </r>
    <r>
      <rPr>
        <sz val="20"/>
        <rFont val="Arial"/>
        <family val="2"/>
      </rPr>
      <t xml:space="preserve"> Soportes de la Gestión.</t>
    </r>
  </si>
  <si>
    <r>
      <t xml:space="preserve"> Se esta trabajando de manera articulada entre los diferentes proyectos, para evitar saturar a las instituciones educativas con la solicitud de información,   realizar las acciones  de manera conjunta permitira la optimización de los procesos y la consolodidación del documento final.  Este avance corresponde a un 75%.
</t>
    </r>
    <r>
      <rPr>
        <b/>
        <sz val="20"/>
        <rFont val="Arial"/>
        <family val="2"/>
      </rPr>
      <t>Anexo:</t>
    </r>
    <r>
      <rPr>
        <sz val="20"/>
        <rFont val="Arial"/>
        <family val="2"/>
      </rPr>
      <t xml:space="preserve"> Soportes de la Gestión.</t>
    </r>
  </si>
  <si>
    <t>2.1.2 Diseñar un plan para el fortalecimiento y/o desarrollo de capacidades en el aprovechamiento de las plataformas y/o herramientas de gestión (SSDIPI o las que estén vigentes) para la toma de decisiones en el nivel preescolar. -TG+</t>
  </si>
  <si>
    <t>Ya se cuenta con el Plan de  plan para el fortalecimiento y/o desarrollo de capacidades en el aprovechamiento de las plataformas y/o herramientas de gestión (SSDIPI o las que estén vigentes) para la toma de decisiones en el nivel preescolar. -TG+ diseñado.
Anexo: Plan para el fortalecimiento.</t>
  </si>
  <si>
    <t>Esta actividad se reportó ejecutada en el primer trimestre.</t>
  </si>
  <si>
    <t>Actividad ejecutada en el primer trimestre</t>
  </si>
  <si>
    <t>3.1.1 Construir diseño participativo de orientaciones para la caracterización de la primera infancia en el marco de la educación preescolar que se constituya en una herramienta técnica. -TG+</t>
  </si>
  <si>
    <r>
      <t xml:space="preserve">De acuerdo con los Hitos definidos para la medición de la ejecución de esta actividad, se ha logrado avanzar en un 25% cumpliendo con lo programado en el periodo. Este 25% corresponde a la defición de la estructura del documento de caracterización. Cabe señalar que a la fecha se han ejecutado distintas estrategias para avanzar con lo pertinente, a saber: posicionamiento del programa en las instituciones, asistencia técnica a 60 IE, identificación y conformación de actores claves del proyecto, construcción participativa de instrumento para la recolección de información, aplicación, seguimiento y sistematización de encuentra. Se finalizará con el análisis, socialización de resultados y la construcción del diseño con actores claves.  
</t>
    </r>
    <r>
      <rPr>
        <b/>
        <sz val="20"/>
        <rFont val="Arial"/>
        <family val="2"/>
      </rPr>
      <t xml:space="preserve">Anexo: </t>
    </r>
    <r>
      <rPr>
        <sz val="20"/>
        <rFont val="Arial"/>
        <family val="2"/>
      </rPr>
      <t>Documento con estructura definida.</t>
    </r>
  </si>
  <si>
    <r>
      <t xml:space="preserve">De acuerdo con los Hitos definidos para la medición de la ejecución de esta actividad, se ha logrado avanzar en un 75% cumpliendo con lo programado en el periodo. Este 75% corresponde al procesamiento y analaisis de la información.  Cabe resaltar que se finalizará con la socialización de resultados  con actores claves.  
</t>
    </r>
    <r>
      <rPr>
        <b/>
        <sz val="20"/>
        <rFont val="Arial"/>
        <family val="2"/>
      </rPr>
      <t xml:space="preserve">Anexo: </t>
    </r>
    <r>
      <rPr>
        <sz val="20"/>
        <rFont val="Arial"/>
        <family val="2"/>
      </rPr>
      <t xml:space="preserve">Documento de avance </t>
    </r>
  </si>
  <si>
    <t>3.1.2 Construir el diseño participativo de orientaciones para la formación integral de niñas y niños en educación preescolar que incluya la evaluación del desarrollo infantil como base del diseño y mejoramiento continuo, que se constituya en herramienta técnica. -TG+</t>
  </si>
  <si>
    <r>
      <t xml:space="preserve">Para la construcción participativa de orientaciones para la formación integral de niñas y niños en educación preescolar, se viene desarrollando acciones que permitan hacer un levantamiento de la línea base que permitan identificar el tipo de ambientes pedagógicos en el contexto de la escuela y, para tal fin, realizamos la aplicación de un instrumento a docentes de transición abordando los aspectos fundamentales tales como: físico, funcional, relacional y temporal que disponen en sus prácticas pedagógicas para la prestación del servicio educativo. A corte de junio, seguimos en la etapa de seguimiento a la aplicación de la encuesta. Este avance corresponde a un 25%.
</t>
    </r>
    <r>
      <rPr>
        <b/>
        <sz val="20"/>
        <rFont val="Arial"/>
        <family val="2"/>
      </rPr>
      <t xml:space="preserve">Anexo: </t>
    </r>
    <r>
      <rPr>
        <sz val="20"/>
        <rFont val="Arial"/>
        <family val="2"/>
      </rPr>
      <t>Soportes de la Gestión.</t>
    </r>
  </si>
  <si>
    <t>3.1.3 Construir el diseño participativo de evaluación de la implementación de estrategias para la atención a niñas y niños en el marco de la educación preescolar, que se constituya en una herramienta técnica. -TG+</t>
  </si>
  <si>
    <r>
      <t xml:space="preserve">La construcción del diseño participativo de evaluación de la implementación de estrategias para la atención a niñas y niños se viene llevando a cabo por etapas. A cierre de periodo, nos encontramos en la creación y fortalecimiento entre sectores: Interinstitucional e Intersectorial, logrando un trabajo articulado con Calidad educativa, Infraestructura educativa, Secretaría de participación y desarrollo social, COMFENALCO, Ministerio de Educación y alianza con empresas privadas como ECOPETROL. Este avance corresponde a un 25%.
</t>
    </r>
    <r>
      <rPr>
        <b/>
        <sz val="20"/>
        <rFont val="Arial"/>
        <family val="2"/>
      </rPr>
      <t>Anexo:</t>
    </r>
    <r>
      <rPr>
        <sz val="20"/>
        <rFont val="Arial"/>
        <family val="2"/>
      </rPr>
      <t xml:space="preserve"> Soportes de la Gestión.</t>
    </r>
  </si>
  <si>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</si>
  <si>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</si>
  <si>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</si>
  <si>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</si>
  <si>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1.1.1  	Diseñar el protocolo de activación de la ruta integral de atenciones desde el contexto de la educación inicial y preescolar incluyendo la reorganización de la oferta, diseño de guías y materiales.  -TG+</t>
  </si>
  <si>
    <t>2.3.2201.0700.2021130010036</t>
  </si>
  <si>
    <t xml:space="preserve">Se viene adelantando mesas de trabajo para la definición de rutas para la actualización del conjunto de documentos técnicos construidos en 2021, para la construcción de la versión 2.0 prevista para 2022. De igual manera de ha venido avanzando con las estrategias implementadas en el marco de la atención integral de la siguiente manera:                                                            1. Definición de la rueda de la atención integral donde se parametrizaron los 6 derechos (EDUCACIÓN, NUTRICIÓN, PARTICIPACIÓN, RECREACIÓN, SALUD Y AMBIENTES PEDAGÓGICOS)  que se tendrán en cuenta dentro del despliegue de esta meta.                                                                                                                                                                                                2. Definir el SAIT Sistema de Seguimiento a la Atención Integral donde se verifica el estado de cumplimiento de los 6 derechos enmarcados en la rueda.                                                                                                                                                                                                                                                                                                                                       HITO A MARZO:
Para dar cumplimiento al hito histórico de MARZO en el plan de acción correspondiente a un 25% de la implementación se priorizaron las acciones en los derechos EDUCACIÓN Y NUTRICIÓN. A continuación se presentan las acciones ejecutadas: Desde el  derecho a la EDUCACIÓN se hizo la verificación en SIMAT donde se estableció que los 6.728 niños y niñas focalizadas se encuentran matriculados., por lo cual, se cumple con el 13.3 % ponderado en el SAIT. Desde el derecho a la NUTRICIÓN se hizo verificación con el líder de PAE, la cual estableció que desde la Resolución 00335 de 2021 se enmarcan los lineamientos para el desarrollo del Programa de Alimentación Escolar, en ella se establece que los estudiantes de Preescolar deben atendedor en un 100%. En la actualidad estamos atendiendo a corte SIMAT de 23 de febrero a 11.597 estudiantes. Por lo cual, se determina que se cumple con el 13.3% ponderado en el SAIT. </t>
  </si>
  <si>
    <r>
      <t xml:space="preserve">Ya se cuenta con el protocolo de activación de la ruta integral de atenciones desde el contexto de la educación inicial y preescolar incluyendo la reorganización de la oferta, diseño de guías y materiales. Es de anotar que siendo un proceso participativo, es dinámico y se podrá ir fortaleciendo en el curso de su implementación.
</t>
    </r>
    <r>
      <rPr>
        <b/>
        <sz val="20"/>
        <rFont val="Arial"/>
        <family val="2"/>
      </rPr>
      <t xml:space="preserve">Anexo: </t>
    </r>
    <r>
      <rPr>
        <sz val="20"/>
        <rFont val="Arial"/>
        <family val="2"/>
      </rPr>
      <t xml:space="preserve">Protocolo diseñado.
Para dar cumplimiento al próximo hito operativo según el SAIT que corresponde al 83% en el mes de octubre  se adelantaron las siguientes acciones en clave de gestión:  1. Mesas de trabajo con el IDER para establecer las orientaciones metodológicas desde el derecho a la RECREACIÓN , así como el cronograma de la ruta de escenarios de participación, juego y recreación en los 60 colegios focalizados. 2. Mesas de trabajo con el equipo asesor de la Red internacional ciudad de las niñas y los niños para recibir lineamientos técnicos y orientaciones metodológicas frente a la implementación de la ruta de escenarios en clave del derecho a la PARTICIPACIÓN. 3. Acciones de acompañamiento a los 40 establecimientos educativos focalizados para generar las compras de recursos pedagógicos en clave de cumplimiento al derecho AMBIENTES PEDAGÓGICOS.                                                                                                                                                                                      </t>
    </r>
  </si>
  <si>
    <t xml:space="preserve">Se diseñó el protocolo de activación de la ruta integral de atenciones desde el contexto de la educación inicial y preescolar a través de una cartilla digital que será transferida mediante a los actores de las instituciones educativas focalizadas a partir del 18 de octubre. </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</si>
  <si>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</si>
  <si>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Se llevó a cabo el primer ciclo de transferencias con 58 IEO de las 60 focalizadas (20 profundización y 40 iniciación) en este ciclo se presentó el proyecto UN GOBIERNO QUE CREE EN LAS NIÑAS Y NIÑOS  y se organizaron las jornadas de vacunación contra el sarampión y rubéola en el marco de la articulación con el DADIS, estas acciones corresponden al derecho a la SALLUD, el cual está priorizado para el hito histórico del mes de diciembre.
Anexo: Soporte de la gestión.</t>
  </si>
  <si>
    <t>Para este trimestre no se tenían programados ciclos de transferencias. Los próximos están un para tercer trimestre y otro para cuarto trimestre.</t>
  </si>
  <si>
    <t>1. Se transfirió las orientaciones para la implementación del protocolo a los coordinadores de  las UNALDES a traves de una reunión virtual
2.  Se articuló con el Instituto de Deporte y Recreación IDER y la Gerencia de espacio público para que apoyen desde la presentación  de su oferta institucional en clave de la atención integral, la activación de la ruta de atención integral en dos eventos focalizados para las localidades 2 y 3 
 3. Se articuló con los proyectos Mi Escuela mi lugar favorito y Unicos e inagotables para implementar dos eventos en las localidades 2 y 3 que posibiliten la activación de la ruta integral de atenciones.</t>
  </si>
  <si>
    <t>Se realizo  trasferencia  a 58 a las I.E.O y se realizo plan de acción 2023; soporte actas de asistencia y planes de acción realizados(quedaron pendiente dos)</t>
  </si>
  <si>
    <t>Diana Ulloque:</t>
  </si>
  <si>
    <t>1.1.3  Desarrollar agendas académicas enfocadas en el desarrollo integral de la primera infancia desde el contexto de la educación inicial y preescolar. -TG+</t>
  </si>
  <si>
    <t>Se vienen adelantando mesas de trabajo para la definición del Plan  que se adelantará para el desarrollo de la Agenda que se tiene prevista en julio.</t>
  </si>
  <si>
    <t>Si bien para este trimestre no se tiene programada la actividad, con el propósito de avanzar en la definición de la agenda, se han adelantado gestiones en el marco del programa Juntos Aprendemos para la ejecución de "Parche Maestro", mediante el cual se prevé desarrollar una agenda de 4 días enfocado a trayectorias educativas con énfasis en primera infancia y diversidad como bases y garantía para acceso y permanencia, y cierre de brechas.</t>
  </si>
  <si>
    <r>
      <t xml:space="preserve">Se implementó la agenda académica enfocada en el desarrollo integral de la primera infancia desde el contexto de la educación inicial y preescolar en el marco del evento Parche Maestro del 23 al 26 de agosto.                                       
En dicha agenda se implementaron las siguientes acciones:                                        1. Ciclo de conferencias nacionales e internacionales 
2. Diseño e implementación del taller Sabiduría de la primera infancia
3. Diseño e implementación del taller Autonomía, participación y democracia 
 4. Convocatoría a mas de 700 actores educativos 
5. Implementación a través de modalidad bilerning (presencial - virtual)                          </t>
    </r>
    <r>
      <rPr>
        <b/>
        <sz val="20"/>
        <color theme="1"/>
        <rFont val="Arial"/>
        <family val="2"/>
      </rPr>
      <t>Anexo:</t>
    </r>
    <r>
      <rPr>
        <sz val="20"/>
        <color theme="1"/>
        <rFont val="Arial"/>
        <family val="2"/>
      </rPr>
      <t xml:space="preserve"> Documento de avance    </t>
    </r>
  </si>
  <si>
    <t>cumplido en el trimestre anterior</t>
  </si>
  <si>
    <t xml:space="preserve">A corte de 30 de septiembre se  se tienen 12328 matriculados </t>
  </si>
  <si>
    <t>2.1.1  Diseñar una ruta metodológica para la construcción de escenarios de participación de la niñez en contextos de ciudad. -TG+</t>
  </si>
  <si>
    <t>Ya se cuenta con una ruta diseñada para la conformación del ecosistema de participación de la niñez..
Anexo: Documento con la ruta diseñada.</t>
  </si>
  <si>
    <r>
      <t xml:space="preserve">La ruta fue diseñada el primer trimestre del año. Durante este trimestre se realizaron algunos ajustes conformes las dinámicas propias del territorio.
</t>
    </r>
    <r>
      <rPr>
        <b/>
        <sz val="20"/>
        <rFont val="Arial"/>
        <family val="2"/>
      </rPr>
      <t xml:space="preserve">Anexo: </t>
    </r>
    <r>
      <rPr>
        <sz val="20"/>
        <rFont val="Arial"/>
        <family val="2"/>
      </rPr>
      <t>Documento con Ruta ajustada.</t>
    </r>
  </si>
  <si>
    <r>
      <t xml:space="preserve">Ruta diseñada desde el primer bimestre, actualmente se tiene un 70% de  de cumplimiento, 
 que solo quedan pendiente 7 acciones para último bimestre del año    
</t>
    </r>
    <r>
      <rPr>
        <b/>
        <sz val="20"/>
        <color theme="1"/>
        <rFont val="Arial"/>
        <family val="2"/>
      </rPr>
      <t>Anexo:</t>
    </r>
    <r>
      <rPr>
        <sz val="20"/>
        <color theme="1"/>
        <rFont val="Arial"/>
        <family val="2"/>
      </rPr>
      <t xml:space="preserve"> Documento de avance  </t>
    </r>
  </si>
  <si>
    <t>Ruta diseñada en un 100%</t>
  </si>
  <si>
    <t>2.1.2  Construir escenarios de participación de la niñez en contextos de ciudad. -TG+</t>
  </si>
  <si>
    <t>A partir del diseño de la ruta, se vienen adelantando las gestiones para su implementación. Se espera a partir del mes de abril, tener conformado el primer ecosistema de participación de la niñez, voces locales.
Se articuló con la Secretaría de participación, Cooperación, Gestión Social, IDER, IPCC, URBAN 95 y otros actores para el desarrollo del plan de acción.
Anexo: Soporte de la gestión.</t>
  </si>
  <si>
    <r>
      <t xml:space="preserve">Se cuenta con un documento con orientaciones metodológicas frente al desarrollo de escenarios de participación de la niñez que se sigue actualizando conforme los procesos de acompañamiento y asesorías que se brindan desde la Red Internacional Ciudad de las Niñas y los niños basadas en participación, juego y autonomía.
</t>
    </r>
    <r>
      <rPr>
        <b/>
        <sz val="20"/>
        <rFont val="Arial"/>
        <family val="2"/>
      </rPr>
      <t xml:space="preserve">Anexo: </t>
    </r>
    <r>
      <rPr>
        <sz val="20"/>
        <rFont val="Arial"/>
        <family val="2"/>
      </rPr>
      <t>Soporte de la Gestión.</t>
    </r>
  </si>
  <si>
    <r>
      <t xml:space="preserve">Se construyó los escenariosde participación de la niñez en contextos de ciudad para implementar las sesiones 2 y 3 del ecosistema de participación, a la luz del enfoque dialógico que orienta la Red Internacional Ciudad de las niñas y los niños                 
 </t>
    </r>
    <r>
      <rPr>
        <b/>
        <sz val="20"/>
        <color theme="1"/>
        <rFont val="Arial"/>
        <family val="2"/>
      </rPr>
      <t>Anexo:</t>
    </r>
    <r>
      <rPr>
        <sz val="20"/>
        <color theme="1"/>
        <rFont val="Arial"/>
        <family val="2"/>
      </rPr>
      <t xml:space="preserve"> Documento de avance  </t>
    </r>
  </si>
  <si>
    <t>Se realizo la ultima sesión  con los consejos de niños y niños donde se construyeron las propuesta de ciudad para ser presentadas al señor alcalde</t>
  </si>
  <si>
    <t>2.1.3  Gestionar la adhesión a la Red Latinoamericana Ciudad de los Niños. -TG+</t>
  </si>
  <si>
    <t>Se ejecutaron reuniones con el comité técnico de la red para realizar las siguientes acciones: Participación en el evento MI CENTRO ES CARTAGENA y HOMENAJE AL DÍA DE LA NIÑEZ. 
De igual manera se vienen adelantando asistencias técnicas con la Red Internacional. De igual manera se está trabajando con Cooperación frente al mecanismo de formalización con la Red internacional, mediante convenio o membresía.
Se cuenta con una propuesta borrador de Decreto para la formalización de la adhesión de Cartagena a la Red.
Anexo: Soportes de la gestión.</t>
  </si>
  <si>
    <r>
      <t xml:space="preserve">Frente a esta actividad, es importante señalar que en marzo 19 de 2020, en el marco del Consejo de Política Social, se aprobó la adhesión a la red. Actualmente nos encontramos en proceso de suscripción de convenio o contratación del equipo de la Red Internacional Ciudad de las niñas y los niños, para la implementación de procesos de asistencia técnica y asesorías para el fortalecimiento de la RED local, Cartagena Ciudad de las niñas y los niños. Este proceso incluye acuerdos de tipo técnico y financiero.
</t>
    </r>
    <r>
      <rPr>
        <b/>
        <sz val="20"/>
        <rFont val="Arial"/>
        <family val="2"/>
      </rPr>
      <t xml:space="preserve">Anexo: </t>
    </r>
    <r>
      <rPr>
        <sz val="20"/>
        <rFont val="Arial"/>
        <family val="2"/>
      </rPr>
      <t>Soporte de la Gestión.</t>
    </r>
  </si>
  <si>
    <r>
      <t xml:space="preserve">Durante este trimestre se espero el desarrollo del proceso administrativo pertinente después de presentar la solicitud de contratación que posibilitará el acompañamiento y asesorias del equipo de la Red Internacional Ciudad de las niñas y los niños  
  </t>
    </r>
    <r>
      <rPr>
        <b/>
        <sz val="20"/>
        <color theme="1"/>
        <rFont val="Arial"/>
        <family val="2"/>
      </rPr>
      <t>Anexo:</t>
    </r>
    <r>
      <rPr>
        <sz val="20"/>
        <color theme="1"/>
        <rFont val="Arial"/>
        <family val="2"/>
      </rPr>
      <t xml:space="preserve"> Solicitud de contratación </t>
    </r>
  </si>
  <si>
    <t>no se pudo realizar la contracción, se paso a contratación  la solicita de liberación de saldos</t>
  </si>
  <si>
    <t>21.4  Desarrollar los escenarios de participación para la niñez desde el reconocimiento como ciudadanos desde sus primeros años. -TG+</t>
  </si>
  <si>
    <t>Se diseñó la campaña de expectativa y promoción de la conformación del ecosistema con los 5 consejos de niñas y niños. Se diseñó el aplicativo para ejecutar el sorteo que permitiera la conformación de los 5 consejos de niñas y niños voces locales. 
Anexo: Soporte de la gestión.</t>
  </si>
  <si>
    <r>
      <t xml:space="preserve">A la fecha se han desarrollado dos espacios claves:
1. Se realizó el lanzamiento del proyecto Cartagena ciudad de las niñas y los niños el 24 de abril en la ciclovía dominical en conmemoración al día y mes del juego y de la niñez.    
2. Se llevó a cabo la primera sesión de la Red de consejeras y consejeros en 7 lugares en simultáneo en la ciudad. Este tuvo lugar el 4 de junio.
El desarrollo de estas agendas ha incluido otras acciones importantes como: 1. Se realizó el sorteo digital el 20 de abril con el alcalde de Cartagena y los miembros del gabinete Distrital donde se eligieron los 140 consejeros que hacen parte del Ecosistema de participación de la niñez, Consejo de niñas y niños, voces locales. 2. Se realizaron reuniones con diferentes actores del Ecosistema de participación (rectores y aliados externos) para formalizar procesos y lograr acuerdos en pro de la implementación. 3. Se logró la articulación con la Universidad Rafael Núñez para la implementación del laboratorio de experiencias del ecosistema de participación.            
</t>
    </r>
    <r>
      <rPr>
        <b/>
        <sz val="20"/>
        <rFont val="Arial"/>
        <family val="2"/>
      </rPr>
      <t xml:space="preserve">Anexo: </t>
    </r>
    <r>
      <rPr>
        <sz val="20"/>
        <rFont val="Arial"/>
        <family val="2"/>
      </rPr>
      <t xml:space="preserve">Soportes de la Gestión.                  </t>
    </r>
  </si>
  <si>
    <r>
      <t xml:space="preserve">Se desarrollaron  los escenarios de participación para la niñez desde el reconocimiento como ciudadanos desde sus primeros años en el marco de las sesiones 2 y 3 del ecositema de participación.  
  </t>
    </r>
    <r>
      <rPr>
        <b/>
        <sz val="20"/>
        <color theme="1"/>
        <rFont val="Arial"/>
        <family val="2"/>
      </rPr>
      <t>Anexo:</t>
    </r>
    <r>
      <rPr>
        <sz val="20"/>
        <color theme="1"/>
        <rFont val="Arial"/>
        <family val="2"/>
      </rPr>
      <t xml:space="preserve"> Documento de avance  </t>
    </r>
  </si>
  <si>
    <t>AVANCE PROGRAMA SABIDURÍA DE LA PRIMERA INFANCIA</t>
  </si>
  <si>
    <t>AVANCE PROYECTO, AVANCE PROGRAMA SABIDURÍA DE LA PRIMERA INFANCIA</t>
  </si>
  <si>
    <t>EJECUCION PRESUPUESTAL AVANCE PROGRAMA SABIDURÍA DE LA PRIMERA INFANCIA</t>
  </si>
  <si>
    <t>Número de Instituciones Educativas Oficiales en Clasificación A+, A y B en las Pruebas SABER 11.</t>
  </si>
  <si>
    <t>22
Fuente:              Icfes, 2019.</t>
  </si>
  <si>
    <t>Aumentar el número de Instituciones Educativas Oficiales a 27 en clasificación A+, A y B en pruebas saber 11.</t>
  </si>
  <si>
    <t>FORMANDO CON AMOR “GENIO SINGULAR”</t>
  </si>
  <si>
    <t>Número de Instituciones Educativas Oficiales que mejoran su índice total de clasificación de planteles educativos en Pruebas SABER 11.</t>
  </si>
  <si>
    <t xml:space="preserve">Numero </t>
  </si>
  <si>
    <r>
      <t>9</t>
    </r>
    <r>
      <rPr>
        <b/>
        <sz val="20"/>
        <color theme="1"/>
        <rFont val="Arial"/>
        <family val="2"/>
      </rPr>
      <t xml:space="preserve"> </t>
    </r>
    <r>
      <rPr>
        <sz val="20"/>
        <color theme="1"/>
        <rFont val="Arial"/>
        <family val="2"/>
      </rPr>
      <t>Instituciones Educativas Oficiales</t>
    </r>
  </si>
  <si>
    <t>15 nuevas Instituciones Educativas Oficiales que mejoran su índice total de clasificación de planteles educativos en Pruebas SABER 11.</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</si>
  <si>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</si>
  <si>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</si>
  <si>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Beneficiar a 500 estudiantes con Procesos de Formación por Competencias en las áreas que evalúa el ICFES y competencias socioemocionales.</t>
  </si>
  <si>
    <t>200</t>
  </si>
  <si>
    <t>CALIDAD EDUCATIVA</t>
  </si>
  <si>
    <t xml:space="preserve">
ALEX CABARCAS
ENITH GUZMAN
</t>
  </si>
  <si>
    <t>FORMANDO CON AMOR - MEJORAMIENTO DE LA CALIDAD DE LAS IEO</t>
  </si>
  <si>
    <t>02-001-06-20-02-02-03-01</t>
  </si>
  <si>
    <t>si</t>
  </si>
  <si>
    <t xml:space="preserve">12.CONTRATO  PRESTACIÓN SERVICIO </t>
  </si>
  <si>
    <t xml:space="preserve"> La atención de los estudiantes en el componente socioemocional se ha desarrollo a corte 31 de marzo en 4  instituciones educativas : Republica del libano, Omaira Sánchez, San Juan de Damasco y Antonio Nariño, con la participación de 201 estudiantes. 
Adicional  la Secretaria de Educación Distrital financia el pago de la inscripción de los estudiantes de 11° a las pruebas Saber , el CDP es el # 81 y se adelanta el acuerdo de entendimiento con el ICFES para llevar a cabo el proceso.
En conjunto con el MEN,  la secretaria de educacion distrital ,socializó estrategia Evaluar para Avanzar con las instituciones educativas del distrito y así mismo se encuentra desarrollando ruta de acompañamiento  a través de la página web  institucional, por lo cual se desarrollo micrositio de evaluar para avanzar donde se encuentra   videos e instructivos sobre como implementar la estrategia  en el distrito al 31 estamos 64% de avance. 
</t>
  </si>
  <si>
    <r>
      <t xml:space="preserve">1. </t>
    </r>
    <r>
      <rPr>
        <b/>
        <sz val="20"/>
        <color theme="1"/>
        <rFont val="Arial"/>
        <family val="2"/>
      </rPr>
      <t xml:space="preserve"> 9,369 </t>
    </r>
    <r>
      <rPr>
        <sz val="20"/>
        <color theme="1"/>
        <rFont val="Arial"/>
        <family val="2"/>
      </rPr>
      <t xml:space="preserve">  estudiantes de las 106  IEO , beneficiados con pago de Pruebas Saber 2022 
2. Atendidos 631  Estudiantes de grado 10 y 11,  formados en fortalecimiento de competencias socioemocionales y 426 graduados del proceso de formación en 6 IEO.( Antonio Nariño, Republica del Libano, Jose Manuel rodriguez Torices , Omaira Sanches Garzon, San Juan Damasco y Soledad Roman de Nuñez )
3. 100 % de los estudiantes del Distrito de Cartagena inscritos en Evaluar para avanzar  146,906 estudiantes
4. 81% de docentes inscritos 3925 personas.
</t>
    </r>
  </si>
  <si>
    <r>
      <t xml:space="preserve">1. </t>
    </r>
    <r>
      <rPr>
        <b/>
        <sz val="20"/>
        <color theme="1"/>
        <rFont val="Arial"/>
        <family val="2"/>
      </rPr>
      <t xml:space="preserve"> 9,369 </t>
    </r>
    <r>
      <rPr>
        <sz val="20"/>
        <color theme="1"/>
        <rFont val="Arial"/>
        <family val="2"/>
      </rPr>
      <t xml:space="preserve">  estudiantes de las 106  IEO , beneficiados con pago de Pruebas Saber 2022 
2. Atendidos 712  Estudiantes de grado 10 y 11,  formados en fortalecimiento de competencias socioemocionales y 426 graduados del proceso de formación en 7  IEO.( Antonio Nariño, Republica del Libano, Jose Manuel rodriguez Torices , Omaira Sanches Garzon, San Juan Damasco y Soledad Roman de Nuñez , San Lucas)
3. 100 % de los estudiantes del Distrito de Cartagena inscritos en Evaluar para avanzar  146,906 estudiantes
4. 81% de docentes inscritos 3925 personas.
</t>
    </r>
  </si>
  <si>
    <t>Fortalecer la implementación de  procesos formación y evaluación por competencias con docentes en 4 Instituciones Educativas Oficiales</t>
  </si>
  <si>
    <t>Para esta actividad de nos encontramos en la etapa precontractual, ya  se enviaron las especificaciones tecnicas a la oficina de contratación para iniciar el concurso de meritos.
Evaluar para avanzar, listar ieo focalizadas</t>
  </si>
  <si>
    <t>En el marco de la estrategia evaluar para avanzar se desarrolla en varias etapas  el curso de evaluación de aprendizajes desde el enfoque por competencias para la IE Nuestra señora del Carmen. Se proyecta iniciar el periodo de inscripción en 3 nuevas Instituciones Educativas.  En el periodo reportado se han formado 53 maestros.</t>
  </si>
  <si>
    <t>El Curso de  Evaluación de aprendizajes desde el enfoque por competencias se encuentra En el marco de la estrategia Evaluar para avanzar Cartagena para  4 IEO, se dio inicio al curso el 2 de septiembre con 4 instituciones y 50 docentes inscritos, el curso tiene una duración  de 3 meses y medio. 
El curso lleva dos encuentros presenciales los días  4  y 23 de septiembre, con la asistencia de los docentes de 4 instituciones educativas: Omaira Sánchez, CASD Manuela Beltrán, San Felipe Neri y Francisco de Paula Santander.</t>
  </si>
  <si>
    <t xml:space="preserve">Se desarrollo  curso de  Evaluación de aprendizajes desde el enfoque por competencias en el marco de la estrategia Evaluar para avanzar Cartagena para  4 IEO ( Nuestra señora del carmen,  Omaira Sánchez, CASD Manuela Beltrán, San Felipe Neri ), con participación de  103 docentes de los cuales  15  de ellos fueron certificados.
 Talleres sobre analisis de resultados de pruebas saber y diseño de preguntas por competencias en el aula  con docentes de 9  instituciones educativas Rafael Nuñez, Arroyo de piedra,Nuestra señora del perpetuo socorro,  Luis Carlos Lopez, Antonia Santos,Omaira sanchez Garzon, Jhon F Kenedy, Antonio Nariño y Tierra Baja. </t>
  </si>
  <si>
    <t>Implementar un sistema de información para monitorear el comportamiento del índice de clasificación total en las IEO</t>
  </si>
  <si>
    <t>02-071-06-20-02-02-03-01</t>
  </si>
  <si>
    <t xml:space="preserve">Se cumplio con la actividad al 100% de diseño de matriz de seguimiento de los resultados del indice de Clasificación Total, el cual fue socializado a los Rectores, coordinadores y docentes de las IEO el dia 4 de Marzo, con la asistencia  de 112  participantes ( 14 Rectores,37 coordinadores , 42 docentes y  9 administrativos ). 
Cumplido el diseño se dará continuidad con el monitoreo de la implementación del sistema.
</t>
  </si>
  <si>
    <t>Cumplido el diseño se da continuidad con el  proceso de monitoreo de la implementación del sistema, para monitorear el comportamiento del índice de clasificación total en las IEO, que permite fortalecer las acciones de acompañamiento.</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</si>
  <si>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</si>
  <si>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</si>
  <si>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</si>
  <si>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Fortalecer las prácticas de ciencia, innovación y tecnología en las Instituciones educativas oficiales</t>
  </si>
  <si>
    <t xml:space="preserve">Entrega de dispositivos tecnológicos (bolígrafo lector)  como apoyo a los estudiantes que tienen dificultad para el aprendizaje de la lectura , a las IE Nueva Esperanza de Arroyo Grande,  Institución Educativa República del Líbano, Tierra Bomba, Arroyo de Piedra  con el aliado 
Se realizó mesa de trabajo para la construcción del Plan de Acción de la Radio Escolar-2022 con la participación de 39 IEO.
Durante el primer trimestre de  la presente vigencia, reciben transferencia de conocimientos las Instituciones Educativas Oficiales que recibieron infraestructura tecnológica en la vigencia 2021 (Aulas STEAm y aulas de Robótica), en el uso de estas herramientas. Las Instituciones Educativas beneficiadas de esta formación son:  IE la Boquilla,  IE Jose Maria Córdoba de Pasacaballos, y la IE Técnica de Pasacaballos.
Así mismo se inició la entrega de los laboratorio STEAM que el Distrito de Cartagena adquirió en la vigencia 2021 en convenio con el programa Computadores para Educar:  Institución Educativa Olga Gonzalez Arraut,  Institucion Educativa Ana Maria Velez De Trujillo,  Institución Educativa Luis C Galan Sarmiento.
En esta vigencia a través de alianza establecida con la fundación PUERTOS DE CARTAGENA, se procedió a sentar las bases para la adecuación de una aula STEAM, en la Institución Educativa SALIM BECHARA.  
Kit Maker que contiene herramientas  para Robótica 2 IEO beneficiadas:   Arroyo de Piedra, Jose Manuel Rodriguez Torices INEM
Por otro lado, se iniciarion los trámites precontractuales para la adecuación de tres más, y así cumplir con la meta anual.
Acompañamiento a través de asistencias técnicas a las  siguientes  Instituciones Educativas:
 INSTITUCIÓN EDUCATIVA ANTONIA SANTOS
Objetivo de la Asistencia Técnica: Verificar el estado del Ambiente de  Aprendizaje de Ciencias y Tecnología-Aula Lego.
2. INSTITUCIÓN EDUCATIVA SOLEDAD ACOSTA DE SAMPER SEDE EMILIANO ALCALÁ.
Objetivo de la Asistencia Técnica: verificar el estado y funcionamiento del Ambiente de Aprendizaje de Ciencias y Tecnología-Aula Lego (Preescolar, Básica Primaria) y gestión creación de la Biblioteca Escolar en la SEDE EMILIANO ALCALÁ
3. INSTITUCIÓN EDUCATIVA REPÚBLICA DE ARGENTINA 
Objetivo de la Asistencia Técnica: Verificar el estado del Ambiente de Aprendizaje de Ciencias y Tecnología-Aula Lego
</t>
  </si>
  <si>
    <t>Se da continuidad al acompañamiento a las 3 IEO que fueron benficiadas con las Steam (ciencia, tecnología, ingeniería y matemáticas), este proceso que ya avanzo en la dotación es complementado con procesos formativos para los docentes.
 Con aliados también se continuan acompañando estas instituciones para el uso y apropiación de los  materiales que brinda esta estrategia  en 2 IEO recibieron un Kit Market. (Olga Gonzalez , Ana Maria velez de trujillo y Luis Carlos Galan Sarmiento).   Adecuación  Aula STEAM, en la Institución Educativa SALIM BECHARA-Alianza Fundación Puerto Cartagena</t>
  </si>
  <si>
    <t xml:space="preserve">MEN- MEDICIÓN DE LOS ÍNDICES DE INNOVACIÓN EDUCATIVA Y EVOLUCIÓN DIGITAL /SEDES EDUCATIVAS DE CARTAGENA MUESTRA 2022. OBJETIVO:  conocer el estado de la innovación educativa en Colombia, identificar las condiciones y capacidades de las sedes educativas, entendiendo que la innovación en la educación no es resultado directo de las tecnologías digitales todas las sedes educativas son bienvenidas a hacer parte de las soluciones sostenibles, que parte de reconocer el contexto en el que se desarrollan las acciones en educación, pues el éxito de las políticas públicas incluye una focalización acorde a las necesidades propias del territorio y escuchar las voces de aquellos que viven y experimentan los retos de la educación en las comunidades. </t>
  </si>
  <si>
    <t xml:space="preserve">21  proyectos de innnovación desarrollo tecnologico y emprendimiento con participaron 11  IEO del Distrito ( Ambientalista, Jose Maria Cordoba de pasacaballos, Pedro Romero, Republica de argentina, Soledad Roman de Nuñez, Técnica de pasacaballos,  Promosión social, El salvador, Madre Gabriela de San Martin, Salim Bechara, san Juan  Damasco)  en la Feria  de innovación del SENA.
- Formación de 24 docentes de la institución eduactiva salim bechara  en modalidad diplomado en la innovación pedagógica y transformación social
</t>
  </si>
  <si>
    <t>Dotar de materiales y equipos educativos (biblioteca, laboratorio de fisica, quimica; y equipos radiofonico).</t>
  </si>
  <si>
    <t>• Entrega 20 computadores SED-CPE para la sede de Ceballos – recibidos por la I.E.
• Entrega de 30 computadores SED-CPE, para proceso extra - edad – recibidos por la I.E.
• Instalación internet en sala de sistemas actual – instalada.
• Asistencia técnica en el acompañamiento pedagógico desde las gestiones educativas para el mejoramiento institucional garantizando la implementación de los	ajustes	construidos	durante	la	implementación	del	proyecto	“Escuela Inteligente”.
* Política Nacional de Lectura, Escritura, Oralidad y Bibliotecas Escolares (CONPES 4068)-en su línea estratégica de acceso a materiales de lectura, en articulación con la Dirección de Primera Infancia, dotará a 34 Sedes de Instituciones Educativas Oficiales con Colecciones Bibliográficas consistente en:
• Colección de 70 títulos dirigida a la biblioteca escolar.
• Colección de 56 títulos dirigida a las aulas del grado transición de las IEO: I. E. Rafael Núñez, I. E. Soledad Román De Núñez, I. E. Olga González Arraut, I. E. Hijos De María, I. E. Nuestra Sra Del Carmen, I. E. Republica Del Líbano, I. E. Fulgencio Lequerica Vélez, I. E. Ciudad De Tunja, I. E. La Libertad, I. E. Playas De Acapulco, I. EtnoE. Pedro Romero, I. E. Clemente Manuel Zabala, I. E. Salim Bechara, I. E. Mercedes Abrego, I. E. Soledad Acosta De Samper, I. E. San Francisco De Asís, I. E. Promoción Social De C/Gena., I. E. 20 De Julio, I. E. Juan José Nieto, Col. Ntra. Sra. De Fátima De La Pol Nal, Col. Naval De Manzanillo, I. E. Ana María Vélez De Trujillo, I. E. José De La Vega, I. E. Antonia Santos
Dotación de emisora de radio escolar  a las  IE José Manuel Rodríguez torices y IE República de Argentina.
Transferencia para Dotación de laboratorios de Ciencia, Física y Química de Instituciones Educativas Oficiales del Distrito de Cartagena.
IE CASD MANUELA BELTRAN
IE VALORES UNIDOS
IE BUEN AIRE
IE SOLEDAD ACOSTA DE SAMPER
IE POLITECNICO DEL POZON</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</si>
  <si>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</si>
  <si>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</si>
  <si>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</si>
  <si>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Fortalecimiento de las Prácticas Etnoeducativas en Instituciones Educativas Oficiales del Distrito de Cartagena</t>
  </si>
  <si>
    <t>Fortalecer las prácticas etnoeducativas de las instituciones educativas oficiales del Distrito de Cartagena.</t>
  </si>
  <si>
    <t>Asistir técnicamente la revisión, ajustes y resemantización de PEC en  IEO   Etnoeducativas</t>
  </si>
  <si>
    <t>4IEO</t>
  </si>
  <si>
    <t>Fortalecimiento de las practicas etnoeducativas</t>
  </si>
  <si>
    <t>02-001-06-20-02-03-02</t>
  </si>
  <si>
    <t>1. Asistencia Tecnica a las I.E de Puerto Rey sobre rutas de seguimiento para la implementacion del Proyecto Etnoeducativo Comunitario PEC y socializacion de Agenda para ajustes de producto y radicado de PEC.
2. Asistencia Tecnica a la I.E de la Boquilla sobre modelos etnoeducativos propios y curriculos. 
3. Asistencia Tecnica a la Institucion  Domingo Benkos Bioho sobre conceptos, fundamentaciones y normatividad etnoeducativa en contextos internacionales y nacionales y propuesta de cronograma para construccion PEC. 
4. Asistencia Tecnica a I.E de Santa Cruz del Islote sobre estilos y enfoques etnicos de revision final del Proyecto Etnoeducativo de la comunidad. 
5. Asistencia Tecnica y designacion delegado de la Secretaria de Educacion. Dra. Olga Acosta en el diagnostico, formulacion y construccion de las Politicas Publicas del Distrito  de Cartagena con enfoque diferencial ante los altos co sultivos y representantes de los Consejos Comunitarios de Cartagena.</t>
  </si>
  <si>
    <t xml:space="preserve">1.       Actividades de acompañamiento IE Pedro Romero, e asistencia de técnica para la implementación de la cátedra de estudios afrocolombianos, ejercicio de construcción colectiva transversal, articulando las dimensiones de la etnoeducativas del contexto urbano, en  términos de un enfoque de proyecto étnico curricular afrocolombiano (PEAC).
2.       Actividades de acompañamiento IE Mercedes Abrego Asistencia técnica para la construcción del Proyecto etnoeducativo comunitario curricular afrocolombiano en contexto urbano
3.       Actividades de acompañamiento presencial IE Antonia Santos en su adopción en términos del Proyecto etnoeducativo inclusivo, curricular comunitario afrocolombiano en contexto urbano, proximo a adoptarse.
4.       Actividades de acompañamiento presencial IE Omaira Sánchez, en su adopción  documento rectoral del proyecto etnoeducativo  curricular comunitario afrocolombiano en contexto urbano.
5. Actividades de acompañamiento presencial IE Omaira Sánchez, en su adopción documento rectoral del proyecto etnoeducativo curricular comunitario afrocolombiano en contexto urbano.
</t>
  </si>
  <si>
    <t>SOBRE ASISTENCIAS DE PEI A PEC: 1. Se logró el transito de Institucion educativa Santa Cruz del islote a I. Etnoeducativa PEC de San Bernardo. Cambio de nombre y adopcion de la primera escuela Etno del Distrito con PEC. 2. Aclarar que las metas son de asistencia tecnica a las I.E para el fortalecimiento de las practicas etnoeducativas. Por lo que, han sido asistida 11 Instituciones del Distrito. So pena, de no solo asistirlas sino que se esta realizando transformaciones claras al transitar de PEI a PEC, siendo las Comunidades ejes centrales de ello. 3. En este periodo a terminar el año, se proyecta que transiten las I.E de la Boquilla, I.E de Santa Ana (I. E clave por meta de bienestar), I.E de Bayunca e I.E Domingo Benkos Bioho ( Se advierte que esto obedece a la dinamica de las mismas comunidades y no solo del suscrito y de la I.E) .SOBRE ASISTENCIAS DE CEA (CATEDRA): 1. Asistencia de técnica en la construcción colectiva contextualizada ,
lineamientos de la cátedra afrocolombiana, en términos de un enfoque
etnoeducativo curricular afrocolombiano en contexto urbano en IE.
Pedro Romero e IE. Mercedes Abrego. 2. Acompañamiento técnico para la adopción curricular del Proyecto
etnoeducativo comunitario afrocolombiano en contexto urbano, en IE Antonia IE Omaira Sánchez. 3. IE Pedro Romero (15 asistencias). IE Mercedes Abrego (12 asistencias).). IE Antonia Santos (6 asistencias). IE Omaira Sánchez (3 asistencias).)</t>
  </si>
  <si>
    <t xml:space="preserve">La Institucion de Islote transito de PEI a PEC y de denominacion asi; Institucion Etnoeducativa del Archipielago de San Bernardo. Ademas, la Instituicion de la Boquilla radico para su transito y adopcion PEC y se esta en revision de la Institucion de Santa Ana. Lo anterior, como valor agregado a las metas.
De las 9 I.E, Con todas se agendo, programo y asistió en mutuo acuerdo el cronograma de asistencia técnica a 8,.
- De las 9 I.E, 1 (I.E Santa Cruz de Islote) tránsito a Proyecto Etnoeducativo
Comunitario PEC y 2 Radicaron ante la SED (I.E de la Boquilla y Omaira Sánchez)
- La I.E de Santa Ana también envió documentación para radicación y transito ante
el suscrito para revisión y ajuste final.
- De las 9 I.E, se ha generado y entregado informe de revisión y lectura de PEI y las
recomendaciones para tránsito Instituciones a 6 (I.E Puerto Rey, I.E de Arroyo de
Piedra, I.E Santa Cruz de Islote, Institución Etnoeducativa de Santa Ana,
Institución Etnoeducativa Domingo Benkos Bioho). Cumpliendo así con total de
las asignadas al área rural corregimiento e insular.
Avances significativos en capacitaciones seminarios, encuentros, talleres sobre
lineamientos y orientaciones curriculares CEA, y etnopedagógicas con juntanza con
entidades aliadas como Centro de Memorias Étnicas de la Universidad del Cauca,
Instituto de Educación e Investigación Manuel Zapata Olivella y el Observatorio para el Patrimonio Cultural de la Universidad de Cartagena. Estas interacciones en el ámbito de las dimensiones de la cátedra de estudios afrocolombianos, para apropiar y retroalimentar insumos, elementos conceptuales
 Avances Decenio Afro en la Escuela, desde la cátedra de estudios afrocolombianos, en visualización de una Educación Antirracista, avanzamos en la campaña “La Escuela sin racismo, sin discriminación racial”, con la utilización de folletos, los conversatorios virtuales realizadas, tendientes a promover acciones demostrativas, contra el racismo, la discriminación, que sirvan como herramientas de educación a las distintas generaciones.
</t>
  </si>
  <si>
    <t>Si bien se asistieron tecnicamente a 10 IE,  finalmente se revisó, ajustó e implementó el Proyecto Etnoeducativo Comunitario PEC en la IE El Islote. O sea que el avance de la meta producto a diciembre de 2022 es de 1.</t>
  </si>
  <si>
    <t>Desarrollar seminarios, encuentros, talleres sobre prácticas etnopedagógicas</t>
  </si>
  <si>
    <t>Conversatorio sobre lineamientos y  orientaciones curriculares de estudios afrocolombianos con participacion de docentes IE Pedro  Romero, IE Ana Maria Velez de Trujillo en terminos de la dimension etnopedagogica, espiritual y dimension internacional en alianza con el Centro de Memorias etnicas de la Universidad del Cauca, el Instituto Manuel Zapata Olivella y la Universidad Omar Bongo de Ghana-Africa.</t>
  </si>
  <si>
    <t>1. Actividades Co-creación Museo Afro para Cartagena, iniciativa liderada por el Ministerio de Cultura, el Museo Nacional y el Santuario Museo San Pedro Claver, que nace como respuesta al llamado histórico de las comunidades afrocolombianas del país. Apoyo SED, con participación de docentes y estudiantes de las Instituciones Educativas I.E. Arroyo Grande, sede Punta Arenas, I.E. Pedro Romero e I.E. Antonia Santos Etnoeducativa e Inclusivas con estudiantes sordos ( 28 de abril al 5 de mayo de 2022).
2. Actividad en la virtualidad “Erradicar el Racismo en la Escuela”, en movilidad etnopedagógica de la cátedra de estudios frocolombianos...Acciones demostrativas contra el Racismo. EDUCAPAZ. 
3. Actividad en la virtualidad, conversatorio, dimensión internacional, cultural y espiritual de la cátedra de estudios
afrocolombianos - Alianza con Universidad del Cauca, el Instituto Manuel Zapata Olivella y la Universidad Omar
Bongo de Ghana-Africa, con participación de docentes IE Mercedes Abrego, IE Pedro Romero.</t>
  </si>
  <si>
    <t>Tercera actividad virtual Ruta Etnopedagógica Cartagena: En su identidad, su diversidad y étnica y representantes de IE Inclusiva Antonia cultural con Santos en socialización aspectos de su agenda (22/07/2022)</t>
  </si>
  <si>
    <t>Desarrollar Talleres etnolingüístico para fortalecimiento de la Escuela de lengua criolla palenquera “Minino a chitia ku ma kombilesa suto”</t>
  </si>
  <si>
    <t xml:space="preserve">Se han generado las alianzas con las entidades para desarrollar actividades académicas  que fortalezcan las prácticas etnoeducativas en las IEO
Se ha  acompañado a  los Consejos Comunitarios de las comunidades    
Conmemoracion Dia Nacional de las Lenguas Nativas con actividades de etnolinguistica palenquera en IE Pedro Romero
</t>
  </si>
  <si>
    <t xml:space="preserve">
Se realizó actividad (Ley 1381 de 2010), Día Nacional de las Lenguas Nativas con actividades de etnolingüística palenquera en IE Pedro Romero e IE Antonia Santos.</t>
  </si>
  <si>
    <t>Actividades en IE Antonia Santos e IE Pedro Romero. Juntanza Etnopedagógica Cartagena: En su Identidad, y en su diversidad étnica y cultural, con educadores Red-TEC de Michoacan-Mexico “Entretejiendo una Educación Emancipadora para Latinoamérica”. (5/08/22 y 8/08/2022) Actividad Dimensiones de la cátedra de estudios afrocolombianas reparaciones históricas y justicia racial. Convocatoria Observatorio Contra la Discriminación Racial con intervenciones de Juan de dios Mosquera, Aiden Salgado, Claudia Mosquera 18/07/2022. Dimensión histórica de la cátedra afrocolombiana. Actividad socialización de las recomendaciones de la comisión Asesora para la enseñanza de la historia en Colombia (29/07/2022). Comisión de la Verdad y la Cátedra de Paz en el currículo “La Escuela Abraza la Verdad”, articulación con la dimensión histórica y cultural de la cátedra de estudios afrocolombianos 03/08/2022</t>
  </si>
  <si>
    <t xml:space="preserve">(6) CABILDOS Y COMUNIDADES INDIGENAS IDENTIFICADAS Y ATENDIDAS
Se realizaron  mesas de trabajo con los seis cabildos para la formulación del proyecto  SEIP.
Se realizó actividad de socialización Sistema Educación Indígena Propia (SEIP), con autoridades de cabildos indígenas representantes calidad Educativa SED y Asesor de asuntos
Indígenas de la Secretaria del Interior y Convivencia Ciudadana
1. Formación y capacitación, currículos propios
2. Apoyo para la elaboración de material didáctico en su autonomía SEIP
3. Actividad de asistencia técnica con experto en la temática, definido por las
autoridades de los cabildos indígenas
 *  CONCERTACIONES CON AUTORIDADES INDIGENAS EN SU AUTONOMIA Y AUTODETERMINACION
* ALIANZAS INTERINSTITUCIONALES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</si>
  <si>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</si>
  <si>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</si>
  <si>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</si>
  <si>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Acompañar la implementación de la cátedra de estudios afrocolombianos en las Instituciones Educativas oficiales del distrito de Cartagena.</t>
  </si>
  <si>
    <t>Asistir técnicamente el desarrollo de la cátedra de estudios afrocolombianos en , con estrategias sobre lineamientos y orientaciones curriculares para CEA.</t>
  </si>
  <si>
    <t>11 IEO</t>
  </si>
  <si>
    <t>BERTHA BOLAÑOS
MIGUEL OBESO</t>
  </si>
  <si>
    <t xml:space="preserve">Acompañamiento en asistencia tecnica en el construccion colectiva contextualizada de lineamientos curriculares de catedra de estudios afrocolombianos en IE Pedro Romero y Ruta etnopedagogica intercultural afrocolombiana en contexto urbano en IE Mercedes Abrego </t>
  </si>
  <si>
    <t>1.Actividad en la virtualidad dimensión etnoeducativa de la cátedra de estudios afrocolombianos. Actividad RedTEC “A tejer el saber escuela comunidad”: Ruta Cartagena, con visitas experiencias etnopedagógicas en territorios de comunidades afros.
2. Actividad dimensión cultural del patrimonio inmaterial para la cátedra de estudios afrocolombianos sobre Educación Patrimonial. Convocatoria Observatorio del Patrimonio Cultural Universidad de Cartagena.</t>
  </si>
  <si>
    <t xml:space="preserve"> Avances en aspectos, en etnoeducación, contexto de diáspora palenquera en Cartagena, “Minino a chitia ku m kombilesa suto”, en las IE Antonia Santos, IE Ana María Vélez de Trujillo, IE Pedro Romero, con procesos PEAC identificados, con aportes insumos temáticos concerniente en el estudio, uso y aprendizaje de la engua criolla palenquera. Tal como lo dispone la Ley 1381 de 2010, de Lenguas Nativas y Criollas, y el Acuerdo Distrital 012 de 2012, que contempla “El Fortalecimiento, uso y difusión de la Lengua Criolla palenquera”, en instituciones educativas ubicadas en barrios y sectores habitados por población descendiente de la diáspora palenquera del Distrito de Cartagena. engua criolla palenquera. Tal como lo dispone la Ley 1381 de 2010, de Lenguas Nativas y Criollas, y el Acuerdo Distrital 012 de 2012, que contempla “El Fortalecimiento, uso y difusión de la Lengua Criolla palenquera”, en instituciones educativas ubicadas en barrios y sectores habitados por población descendiente de la diáspora palenquera del Distrito de Cartagena. </t>
  </si>
  <si>
    <t>Desarrollar actividades etnopedagógicas decenio afro desde la escuela, en fechas conmemorativas de importancia afrodescendiente</t>
  </si>
  <si>
    <t>Actividad Decenio en la Escuela conmemoracion del Dia Internacional para la Eliminacion de la Discriminacion Racial con estudiantes y docentes de IE Pedro Romero</t>
  </si>
  <si>
    <t xml:space="preserve">
1.  Actividad Mes de la Herencia Africana y semana de la fraternidad afrocolombiana en Institución Educativa Mercedes Abrego e Institución Educativa Pedro Romero.
2. Actividad conmemoración Día de Idioma, de la diversidad Lingüística en Institución Educativa Pedro Romero </t>
  </si>
  <si>
    <t>IE Pedro Romero, actividad de apropiación identitaria, conmemoración Día Internacional de la Mujer Afrolatina, Afrocaribeña y de la Diáspora (25/07/2022), Conmemoración 29º Aniversario de la Ley 70 de 1993. El Estado colombiano reconoce y garantiza a las comunidades negras el derecho a un proceso educativo acorde con sus necesidades y aspiraciones etnoculturales. 27/08/2022</t>
  </si>
  <si>
    <t>AVANCE PROGRAMA FORMANDO CON AMOR “GENIO SINGULAR”</t>
  </si>
  <si>
    <t>AVANCE PROYECTOS, PROGRAMA FORMANDO CON AMOR “GENIO SINGULAR”</t>
  </si>
  <si>
    <t>EJECUCION PRESUPUESTAL PROGRAMA FORMANDO CON AMOR “GENIO SINGULAR”</t>
  </si>
  <si>
    <t>DESARROLLO DE POTENCIALIDADES</t>
  </si>
  <si>
    <t>No. de docentes formados en apropiación de ambientes de aprendizaje mediados por TIC.</t>
  </si>
  <si>
    <t>400 Docentes
Fuente: Calidad Educativa 2020</t>
  </si>
  <si>
    <t>Formar 1000 docentes en apropiación ambientes de aprendizaje mediados por tecnología.</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</si>
  <si>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</si>
  <si>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</si>
  <si>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Elaborar e Implementar convenio para ejecución del Plan Territorial de Formación Docente, para la formación de docentes en ambientes de aprendizajes mediados por TIC</t>
  </si>
  <si>
    <t>150</t>
  </si>
  <si>
    <t>250</t>
  </si>
  <si>
    <t xml:space="preserve">
OLGA MALDONADO
ENITH GUZMAN
YONEIDA PUELLO</t>
  </si>
  <si>
    <t xml:space="preserve">4020000000
</t>
  </si>
  <si>
    <t>DESARROLLO DE POTENCIALIDADES - FORTALECIMIENTO DE LOS PROCESOS FORMATIVOS EN LAS IEO DEL DISTRITO DE CARTAGENA</t>
  </si>
  <si>
    <t xml:space="preserve">02-071-06-20-02-02-04-02
</t>
  </si>
  <si>
    <t>Si</t>
  </si>
  <si>
    <t>CONVENIO INTERADMINISTRATIVO</t>
  </si>
  <si>
    <t xml:space="preserve">En alianza con el MEN y MINTIC, se esta coordiando la implementacion de la ESTRATEGIA CODING FOR KIDS O PROGRAMACIÓN PARA NIÑOS Y NIÑAS.-MEN. cuyo objetivo es impulsar el interés de los niños, niñas, adolescentes, jóvenes, y comunidades educativas del país en las ciencias de la computación. Para ello, se diseñaron  procesos de formación y generación de habilidades en el área de tecnología para docentes, instituciones y estudiantes en las siguientes IEO:Soledad Román de Núñez,Foco Rojo,Jorge Artel,Villa Estrella,Fulgencio Lequerica Vélez,José Manuel Rodríguez Torices,Soledad Acosta de Samper,Bertha Gedeón de Baladí,Promoción Social,Técnica de Pasacaballos,Bayunca,Domingo Benkos Bioho,José de la Vega,Santa María.
Reunion programada con Fundacion Gabo  para restructuracion de la propuesta - en proceso actualizacion de actividades del proyecto a ejecuar con la Fundación.
</t>
  </si>
  <si>
    <t xml:space="preserve">En alianza con el Centro de Formación de la Cooperación Española (CFCE) la cual desarrolla el Proyecto de Formación de Mediadores de Lectura; el cual ofrece Talleres de “Estrategias y herramientas para la animación y promoción de la lectura con 16 Instituciones Educativas:
80 Estudiantes, 15 Maestros 5 Bibliotecarios Escolares
</t>
  </si>
  <si>
    <t>200 docentes formados, a través de aliados TRASO, Fundación Telefonica, Fundación Puerto de Cartagena y Computadores para Educar</t>
  </si>
  <si>
    <t xml:space="preserve">No. de Instituciones Educativas Oficiales beneficiadas con estrategia TIC para la formación bilingüe  </t>
  </si>
  <si>
    <t xml:space="preserve">15 Instituciones Educativas Oficiales beneficiadas con estrategia TIC para la formación bilingüe  </t>
  </si>
  <si>
    <t>Diseñar e implementar un programa de formación bilingüe mediante la utilización de las TIC dirigido a Instituciones Educativas Oficiales</t>
  </si>
  <si>
    <t>180</t>
  </si>
  <si>
    <t>4 IEO</t>
  </si>
  <si>
    <t xml:space="preserve">4 IEO </t>
  </si>
  <si>
    <t>02-001-06-20-02-02-04-01</t>
  </si>
  <si>
    <t xml:space="preserve">Asistencia en reunión con Alianza Francesa y Embajada de Francia cooperación internacional de la alcaldía con el fin de aunar esfuerzos y reforzar el tema de multilingüismo (francés), de igual forma hacer seguimiento al proyecto FRANCO y analizar posibilidades de ampliar cobertura. 
Fortalecimiento de competencias comunicativas en docentes y estudiantes Workspops (talleres) y actividades extracurriculares.
Asistencia mesa de trabajo Vector Capital Humano- Bilingüismo- Experiencias significativas para fortalecer el aprendizaje de Idiomas
Se han adelantado acercamientos con IE internacionales con el fin de implementar estrategias voluntariado de cooperación internacional para fortalecimiento de idiomas en las IEO focalizadas
IEO focalizadas por el  Programa Nacional de Bilingüismo en: ELT Influencer (7 IEO)
Nuestra Sra del Carmen
De la Consolata
Antonio Ramos de la Salle
Bertha Gedeón
Maria Auxiliadora
Nuestra Sra de Fatima Policia Nacional
Naval de Crespo 
Aliado British Council Estrategia enseñanza del Inglés para la Presencialidad en entornos Rurales   (4 IEO)
Tierra Baja
La Boquilla
Luis Felipe Cabrera de Barú
Técnica de Pasacaballos.
Taller Institucional fortalecimiento del Bilingüismo (6 IEO)
Bertha Gedeón de Baladi
María Auxiliadora
Nuestra Sra de Fatima Policia Nacional
Tierra Baja
La Libertad
Soledad Acosta de Samper
Convenio de asociación Casa Colombo Alemana.
Asistencia Técnica Proyecto Bilingüe 1 IEO Colegio Amigos del Turismo  CAT
Antonia Santos
Inglés con Propósitos específicos (3 IEO)
Hijos de Maria
Madre Laura
Santa Maria
Programación Encuentro Docentes de Inglés- Buenas practicas y experiencias significativas
Se realizó proceso de ajustes a las especificaciones técnicas proceso de contratación.
</t>
  </si>
  <si>
    <t xml:space="preserve">1. Se continua realizando acompañamiento a las IEO para el avance en sus  programa de formación bilingüe mediante la utilización de las TIC dirigido a Instituciones Educativas Oficiales, realizando ajuste al diseño de la propuesta teniendo en cuenta los nuevos lineamientos del programa nacional de Bilingüismo.
2. Se ajustaron las especificaciones técnicas para enviar a contratación en materia de multilingüismo y se ampli1. la propuesta a otros idiomas.
3. Se ha convocado a diferentes IEO y se ha hecho seguimiento a las diferentes convocatorias dónde hemos estado focalizados como ETC por el programa nacional de Bilingüismo para el fortalecimiento de la enseñanza y el aprendizaje de idiomas en las IEO del distrito de Cartagena
4. Se comparten las diferentes convocatorias a docentes y directivos docentes con transferencia a estudiantes, de igual forma, se reactiva la aplicación be the one (1) challenge dónde interactúan docentes y estudiantes a través de retos y juegos, utilizando la gamificación.
5. Hemos tenido acercamientos con los 12 Colegios Amigos del Turismo para dar continuidad al proceso de contratación para el fortalecimiento del multilingüismo a través de una plataforma tic.
6. Se vienen adelantando posibles convenios con las siguientes instituciones: Universidad de San Buenaventura, Universidad de Cartagena, Alianza Colombo Francesa y Casa Colombo Alemana. Hemos participado de reuniones y mesas de trabajo, también en la construcción de las diferentes justificaciones para dar viabilidad a las propuestas y estrategias
7. Hacer seguimiento y servir de enlace entre la administración de Calidad Educativa y las instituciones anteriormente mencionadas en temas de Multilingüismo.
8. Hacer seguimiento al proyecto Franco de Alianza Francesa y el programa Nacional de Bilingüismo.
9.  Acompañamiento al programa nacional de Bilingüismo frente a las estrategias que se desarrollan en la ETC Cartagena.
10. Acomapañamiento sobre temas de multilingüismo y temas de turismo en los Colegios Amigos del Turismo.
11. Enviar correos a docentes y directivos docentes convocándolos a participar de las diferentes estrategias y resolver sus dudas. 
12. Se han adelantado gestiones  con la oficina de Cooperación Internacional de la Alcaldía, con la casa colombo alemana y con representante de la embajada y la alianza francesa para fortalecer la enseñanza del francés en las escuelas de Cartagena.
</t>
  </si>
  <si>
    <t>Se hizo ajuste al diseño de la propuesta teniendo en cuenta las observaciones del equipo de jurídica de la SED. 
Se ajustaron las especificaciones técnicas para enviar a contratación en materia de multilingüismo y se amplió la propuesta a otros idiomas, se propuse convenio se asociación para Casa Colombo Alemana y Alianza Francesa.
Se ha convocado a diferentes IEO y se ha hecho seguimiento a las diferentes convocatorias dónde hemos estado focalizados como ETC por el programa nacional de Bilingüismo para el fortalecimiento de la enseñanza y el aprendizaje de idiomas en las IEO del distrito de Cartagena. 
Se realizó mesa de trabajo con los rectores CAT con el fin de socializar la propuesta final de contratación para la implementación del programa de formación Bilingüe. Estamos a la espera del procedimiento que se surta en jurídica para iniciar la ejecución.
Asistencia a socialización de diferentes proponentes interesados en ejecutar el programa de formación Bilingüe mediado por TIC, UDC, minuto de Dios. Se ha realizado asistencia técnica a las IEO Antonia Santos y acompañamiento en su propuesta de AFROEnglish, de igual forma, se ha acompañado al programa nacional de Bilingüismo en las diferentes IEO de manera presencial dónde tienen estrategias de Bilingüismo Focalizadas. 
Se participa en el lanzamiento del proyecto de Bilingüismo de la IEO Antonia Santos. 
Se programa asistencia técnica para las IEO Tierra Baja y la Boquilla Hacer seguimiento y servir de enlace entre la administración de Calidad Educativa y las instituciones anteriormente mencionadas en temas de Multilingüismo. 
Hacer seguimiento al proyecto Franco de Alianza Francesa y el programa Nacional de Bilingüismo. 
Servir de enlace entre el programa Nacional de Bilingüismo y el equipo de Bilingüismo de Calidad Educativa- SED Cartagena.
Atender los requerimientos del programa nacional de Bilingüismo frente a las estrategias que se desarrollan en la ETC Cartagena. 
Participación Activa en la Mesa de Multilingüismo liderada por la Oficina de Cooperación Internacional de la Alcaldía. 
Planeación Semana de los Idiomas con alidos.
Reunión con Fundación Santo Domingo IEO que han sido impactadas en las diferentes estrategias
Inglés con Propósitos específicos (3 IEO)
Hijos de Maria
Madre Laura
Santa Maria
Taller Institucional de Bilingüismo (6 IEO)
Bertha Gedeón de Baladi
María Auxiliadora
Nuestra Sra de Fatima Policia Nacional
Tierra Baja
La Libertad
Soledad Acosta de Samper
Enseñanza de Inglés para la Presencialidad en entornos Rurales (4 IEO)
Tierra Baja
La Boquilla
Luis Felipe Cabrera de Barú
Técnica de Pasacaballos
ELT Influencer (7 IEO)
Nuestra Sra del Carmen
De la Consolata
Antonio Ramos de la Salle
Bertha Gedeón
Maria Auxiliadora
Nuestra Sra de Fatima Policia Nacional
Naval de Crespo 
Asistencia Técnica (1 IEO)
Antonia Santos
Para un total de 17 IEO impactadas con estrategias de Bilingüismo</t>
  </si>
  <si>
    <t xml:space="preserve">Teniendo en cuenta que los procesos de Bilingüismo en relación a la actividad de la implementación de un programa de formación Bilingüe mediado por TIC no se ejecutaron por observaciones de la oficina de contratación se determinó hacer la inversión del recurso en mejoramiento a la infraestructura técnologias de las 13 IEO Colegios Amigos del Turismo, lo cual concluyó con transferencias que se hicieron a cada una de las IEO para el tema de la inversión y de esta forma fortalecer un ambiente de formación de la escuela con el fin de que los docentes y estudiantes tengan un espacio más completo para trabajar las habilidades comunicativas en lengua inglesa. Por otra parte, se entregó la documentación y los estudios previos a la oficina de contratación para convenio con Alianza Francesa, queda pendiente estudios previos de Casa Colombo Alemana y Becas PASH. </t>
  </si>
  <si>
    <t>Fortalecer los procesos formativos en Bilingüismo mediante herramientas digitales y documentales</t>
  </si>
  <si>
    <t>Se hizo la identificación de necesidades tecnológicas, digitales y documentales a 9 Instituciones Educativas Oficiales pertenecientes al programa Amigos del Turismo (IE Tierra Baja, IE Promoción Social, IE José Manuel Rodríguez Torices, IE Luis Carlos López, IE Pedro Romero, IE Liceo de Bolívar, IE Antonia Santos, IE Santa Ana, IE La Boquilla, IE Nuestra Sra. del Carmen, IE Manuela Vergara de Curi).</t>
  </si>
  <si>
    <t xml:space="preserve">Se realizaron asistencias técnicas en las IEO Colegios Amigos del Turismo, se realizó la semana de los idiomas que contó con la participación de 5 IEO de este programa; IEO Tierra Baja, La Milagrosa, Luis Felipe Cabrera de Barú, Antonia Santos y la Boquilla en alianza con la Oficina de Cooperación Internacional. Participaron activamente docentes y estudiantes. Transferencia para La Adquisición De Elementos De Material Pedagógico Para Fortalecer Los Procesos Formativos En Bilingüismo De Instituciones Educativas Oficiales Del Distrito De Cartagena: I.E DE TIERRA BAJA , I.E ANTONIA SANTOS, I.E DE SANTA ANA, I.E JOSE MANUEL RODRIGUEZ TORICES-INEM, I.E LA MILAGROSA, I.E LICEO DE BOLIVAR, I.E LUIS CARLOS LOPEZ, I.E NUESTRA SRA DEL CARMEN, I.E PEDRO ROMERO, I.E PROMOCION SOCIAL DE C/GENA, I.E TECNICA DE LA BOQUILLA, I.E MANUELA VERGARA DE CURI </t>
  </si>
  <si>
    <t>Porcentaje de docentes de Instituciones Educativas Oficiales formados en su saber disciplinar, pedagógico y reflexivo</t>
  </si>
  <si>
    <t>ND</t>
  </si>
  <si>
    <t>Formar el 30% de los docentes de las Instituciones Educativas Oficiales en su saber disciplinar, pedagógico y reflexivo</t>
  </si>
  <si>
    <t>30% de docentes
(1500 aprox.)</t>
  </si>
  <si>
    <t>Formar docentes en saberes pedagógicos, disciplinares y reflexivos.</t>
  </si>
  <si>
    <t>110 IEO</t>
  </si>
  <si>
    <t>42 Docentes</t>
  </si>
  <si>
    <t>02-071-06-20-02-02-04-02</t>
  </si>
  <si>
    <t xml:space="preserve"> Nos encontramos en el proceso de la convocatoria para inscripción de los posibles becarios  de las becas de formación avanzada “OLGA DEL CARMEN VILLEGAS ROBLES”,   ya las universidades fueron seleccionadas, 79 cupos en la convocatoria de este año.  
Tambien se han realizado por gestion acompañamiento en desarrollo docente con PROANTIOQUIA Y Pies Descalzos, en temas de desarrollo de capacidades docentes.</t>
  </si>
  <si>
    <t xml:space="preserve">1. Se Realizó la convocatoria para acceder a las becas de formación avanzada Olga Del Carmen Villegas Robles SED-ICETEX y se seleccionaron 42 maestros 27 para maestrías y 15 para doctorados. </t>
  </si>
  <si>
    <t xml:space="preserve">1. En está actividad se mantiene el número de estudiantes que fueron seleccionados y beneficiados con el proceso de convocatoria para acceder a las becas de formación avanzada Olga Del Carmen Villegas Robles SED-ICETEX, para maestrías y doctorados. </t>
  </si>
  <si>
    <t>Cualificar con programas de formación continua a docentes en servicio, en el marco del plan territorial de formación docente.</t>
  </si>
  <si>
    <t xml:space="preserve"> R.B. SGP - EDUCACION - CALIDAD  POR MATRICULA OFICIAL</t>
  </si>
  <si>
    <t>Se realizó seminario taller con la Fundacion Pies Desclazos -Juntos aprendemos para 178 docentes. Seminario taller SENA-DIAN 120 docentes y 50 cualificados en evalucion por y en curriculo basado en experiencias 60 docentes</t>
  </si>
  <si>
    <t xml:space="preserve">A través de la alianza establecida por la estrategía  Juntos Aprendemos que aglutinan a su vez otra entidades como lo Pro- Antioquia, colecctivo Traso y otras, de desarrollo en el Distrito un proceso de acompañamiento a 19 IEO, el cual genero desde diferentes líneas acxtividades de formación para los docente.
La estrategía de fortalecimiento de capacidades docentes  liderada por Pro Antioquia vínculo a través de la actividad Parche Maestro 262 maestros de los cuales, y ser más maestro con 172 participantes que  fueron certificados.
En el proceso de fortalecimiento de capacidades a directivos docentes se capacitaron y certificaron 28 directivos docentes.
en la modalidad de Desarrollo de capacidades docentes participaron 153 docentes de las 19 IEO.
En la estrategia de AULA GLOBAL liderada por el colectivo Traso que incluia un trabajo con maestros, estudianes y padres de familia, se capacitaron 71 docentes más 18 tutores PTA que se articularon al proceso y participaron de la formación.
Este proceso de acompañamiento que se realizo en está vigencia con 19 IEO, no dejo un total de 442 docentes cualificados y empoderados para la mejora de la calidad de sus proceso en el aula para el siguiente año. </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</si>
  <si>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</si>
  <si>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</si>
  <si>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</si>
  <si>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Fortalecimiento de la Gestión escolar para el mejoramiento de la calidad educativa</t>
  </si>
  <si>
    <t>Fortalecer los procesos referentes a la gestión escolar de las Instituciones Educativas Oficiales
del Distrito</t>
  </si>
  <si>
    <t>Acompañar las propuestas de mejoramiento a Instituciones Educativas Oficiales</t>
  </si>
  <si>
    <t>25 IEO</t>
  </si>
  <si>
    <t xml:space="preserve"> 16 IEO </t>
  </si>
  <si>
    <t>34 IEO</t>
  </si>
  <si>
    <t>46 IEO</t>
  </si>
  <si>
    <t xml:space="preserve">
HEIDI DEL CASTILLO
</t>
  </si>
  <si>
    <t>FORTALECIMIENTO DE LA GESTION ESCOLAR PARA EL MEJORAMIENTO DE LA CALIDAD</t>
  </si>
  <si>
    <t>2.3.2299.0700.2020130010139</t>
  </si>
  <si>
    <t xml:space="preserve"> Programa de acompañamiento GESTIONAR-TÉ, en el primer trimetre acompaño a las siguientes IE Nuestra Señora Del Carmen, Camilo Torres Del Pozon, Clemente Manuel Zabal, Fe Y Alegria Las Americas, Fredonia, Fulgencio Lequerica Velez, Hijos De Maria, Jorge Artel, Las Gaviotas, Nuestra Señora De  La Consolata, Nuestra Señora Del Perpetuo Socorro, Omaira Sanchez, Pedro Heredia, Politecnico Del Pozon, Republica Del Libano, San Felipe Neri, Valores Unidos, Playas De Acapulco, Ambientalista, Bertha Gedeon De Baladi, Colegio Militar Almirante Colon, El Salvador, Fe Y Alegria El Progreso, Jhon F Kennedy, Juan Jose Nieto, Luis Carlos Lopez, Manuela Vergara De Curi, Maria Cano, Mercedes Abrego, Promocion Social, Rosedal, San Francisco De Asis, Scalabrini, Soledad Acosta De Samper, Ternera, Arroyo De Piedra, Bayunca, La Boquilla, Ie Nueva Esperanza Arroyo Grande, Islas Del Rosario, Santa Cruz Del Islote, Jose Maria Cordoba De Pasacaballos, Leticia, Manzanillo Del Mar, Nuestra Señora Del Buen Aire, Pontezuela, Santa Ana, Tierra Bomba, Tecnica De Pasacaballos, Colegio Naval De Crespo, Liceo De Bolívar, Ana María Velez Trujillo, La Milagrosa, Escuela Profesional Salesianas, Antonia Santos, Hermano Antonio Ramos De La Salle, Soledad Roman De Nuñez, San Juan De Damasco, Esc. Normal Superior Cgena De Indias, Rafael Nuñez, Casd Manuela Beltran, Fernando De La Vega, Casd, Olga Gonzalez Arrautt, Nuevo Bosque, Madre Laura, Manuela Beltran, República Del Libano, C.C Gustavo Pulecio Gomez, I.E. Técnica De La Boquilla, I.E. LUIS FELIPE CABRERA, COLEGIO DIOS ES AMOR- Sede Cartagena-Conviventia.
Se desarrollaron sesiones de acompañamiento “Ruta de mejoramiento y fortalecimiento de la gestión escolar 2022”.   Encuentros presenciales en la I.E CASD Manuela Beltrán, contando con la asistencia técnica del Ministerio de Educación sobre PEI. 
• Asistencias técnicas
o Asistencia técnica a 3 IEO sobre ajuste y resemantización de los PEI
o Asistencia técnica a 4 IEO
• Acompañamiento a las propuestas de mejoramiento o recepción y revisión planes de mejoramiento de 16 IEO 
I.E. El Salvador 
Colegio Dios Es Amor Sede Cartagena-Conviventia
Casd Manuela Beltran
I.E. Bayunca
I.E. Luis Felipe Cabrera
C.C Gustavo Pulecio Gómez
I.E. Técnica De Pasacaballos
República Del Líbano
Islas Del Rosario 
I.E. Técnica De La Boquilla
Ntra. Señora de la Consolata
El Salvador 
Ntra. Sra. Del Carmen
La Milagrosa
Antonia Santos
• Jornada única
3 encuentros de asistencia técnica: 
- Encuentro de líderes nuevos jornada única
-  Primer encuentro nacional líderes de Jornada Única
-  Primer encuentro de asistencia técnica IEO focalizadas Jornada Única
• Articulación Mejoramiento y Evaluación
Apoyo en la definición de la ruta de acompañamiento “Evaluar para avanzar” socializada en reunión con Ministerio de Educación Nacional.  
Elaboración recurso interactivo, disponible para consulta en: http://www.sedcartagena.gov.co/gestionar-te/ 
• Articulación Mejoramiento y Formación docente. 
Apoyo en la revisión y actualización del Plan Territorial de Formación Docente.  Reunión MEN. 
Se están adelantando las gestiones pertinentes para el proceso de contratación para el acompañamiento del mejoramiento de la gestión escolar en las 25 IEO foclaizadas (Trámite pre- contractual).</t>
  </si>
  <si>
    <t>_Através de la estrategia GESTIONAR-TE,  se da continuidad  a los encuentros  con 34 IEO (LAS GAVIOTAS, REPUBLICA DEL LIBANO, VILLA ESTRELLA, CLEMENTE MANUEL ZABALA, MADRE GABRIELA DE SAN MARTIN, PEDRO HEREDIA,VALORES UNIDOS, POLITECNICO DEL POZON, NUESTRA SRA DEL CARMEN, SABERES CREATIVOS SAS, CAMILO TORRES DEL POZON, AMBIENTALISTA, MARIA CANO, COLEGIO MILITAR ALMIRANTE COLON, MANUELA VERGARA DE CURI, BERTHA GEDEON DE BALADI, EL SALVADOR, LUIS CARLOS LOPEZ, SCALABRINI, FE Y ALEGRIA EL PROGRESO, JHON F KENNEDY, MANZANILLO DEL MAR, IE NUEVA ESPERANZA ARROYO GRANDE, TECNICA DE PASACABALLOS, COLEGIO NAVAL DE CRESPO, HERMANO ANTONIO RAMOS DE LA SALLE, LA MILAGROSA, ANA MARÍA VELEZ TRUJILLO, ANTONIA SANTOS, CORAZÓN DE MARÍA, SAN JUAN DE DAMASCO, RAFAEL NUÑEZ, CASD MANUELA BELTRAN, OLGA GONZALEZ ARRAUTT), que  reciben acompañamiento para el seguimiento de sus propuestas de mejoramiento.  Se realizan dos sesiones presenciales el 3 de mayo abordando la temàtica: “Flexibilidad curricular y Evaluar para avanzar Cartagena”. 
* 3 IEO beneficiadas con asistencia técnica con jornada Unica 1. IE LETICIA
2. IE ARROYO GRANDE NUEVA ESPERANZA
3. IE CORAZÓN DE MARÍA 
_Además, Se realiza asistencia técnica con participación del MEN a instituciones educativas privadas abordando la temática: “Mejoramiento de la gestión escolar”.  participando un total de 121 establecimientos educativos. 
1. COLEGIO ADVENTISTA
2. INSTITUTO EDUCATIVO MUNDO FELIZ
3. INSTITUTO REAL DEL CARIBE
4. INST. INTEGRAL NUEVA COLOMBIA (INST. INF.MI SONRISA)
5. COLEGIO JUAN PABLO II
6. CORP. COL. AMOR A BOLIVAR
7. JARDIN INF. ENCANTO DE NIÑOS
8. INSTITUTO EDUCATIVO EL SEMBRADOR
9. COLEGIO BAUTISTA DIOS ES AMOR
10. COLEGIO NTRA. SEÑORA DE LA CANDELARIA
11. CENTRO EDUCATIVO SHALOM
12. CENTRO EDUCATIVO PESCADOR DE LETRAS
13. COLEGIO MILITAR ALMIRANTE COLON
14. GIMNASIO FRANCESCO TONUCCI
15. INSTITUTO ANGLO AMERICANO DE C/GENA.
16. FUNDACIÓN EDUCATIVA CANAÁN
17. CORPORACIÓN EDUCATIVA JULIO ENRIQUE
18. COLEGIO DE LA SALLE
19. INSTITUTO MIXTO FREINET
20. CORPORACIÓN INSTITUCIÓN EDUCATIVA CIENAGA DE LA VIRGEN
21. FUNDACIÓN CENTRO EDUCATIVO LAS PALMERAS
22. CEDECSPRO
23. COLEGIO  BIFFI
24. CORPORACIÓN DE EDUCACIÓN ESPECIAL MENTE ACTIVA
25. AVANTE GLOBAL  SCHOOL
26. COLEGIO FUNDACION REI
27. NSTITUTO ECOLOGICO BARBACOAS
28. INSTITUCIÓN EDUCATIVA NUEVA AMERICA
29. INSTITUTO EDUCATIVO 1 DE MAYO
30. CORP. EDUCATIVA GIMNASIO ALTAIR DE C/GENA.
31. COLEGIO DEL CARIBE
32. CORPORACIÓN EDUCATIVA MODELO
33. CORPORACIÓN EDUCATIVA MUNDO DEL SABER
34. CENTRO DE ENSEÑANZA HIJOS DE BOLIVAR
35. INSTITUTO  EL RODEO
36. INSTITUTO EDUCATIVO NUEVO HOGAR
37. INSTITUTUCIÓN EDUCATIVA FUTUROS VALORES
38. FUNDACIÓN EL CREADOR
39. COLEGIO MODELO DE LA COSTA
40. INSTITUTO EL EDEN
41. FUNDACIÓN EL ROSARIO
42. COL.EGIO ALBORADA INFANTIL DE CHILE
43. CENTRO EDUCATIVO y COMUNITARIO NELSON MANDELA
44. INSTITUTO PIAGET
45. COLEGIO LATINOAMERICANO
46. BERAKAH ACADEMY SCHOOL
47. CORP. EDUC. JORGE ELIECER GAITAN DE C/GENA
48. CENTRO EDUCATIVO AMOR A COLOMBIA
49. ASPAEN PEPE GRILLO
50. INSTITUTO JEROME S. BRUNER
51. COLEGIO SANTISIMA TRINIDAD
52. COLEGIO INFANTIL INCIOS DEL ARCO IRIS
53. INSTITUTO EDUCATIVO MUNDO FELIZ
54. COLEGIO  LOS  ÁNGELES
55. INSTITUTO JOHN DEWEY
56. COLEGIO INTERNACIONAL CARTAGENA   (COL INTER SCHOOL CABAÑI)
57. CORPORACION EDUCATIVA NAZARET
58. COLEGIO GENERACIÓN XXI
59. CORPORACIÓN JOSEPH WISON SWAN
60. COLEGIO JOSE MARIA GARCIA TOLEDO
61. INSTITUTO INFANTIL LOS CISNES
62. INSTITUTO EL MANANTIAL
63. COL. GIMNASIO LUJAN
64. GIMNASIO NUEVA GRANADA
65. CENTRO EDUCATIVO SANTA CLARA
66. INSTITUTO GUADALUPE
67. INSTITUTO REGLÓN 11 PAGINA 8
68. INSTITUTO SAN ISIDRO LABRADOR
69. COLEGIO TRICIOS
70. COLEGIO TRINITARIO
71. INST. EDUC. EL PARAISO
72. COLEGIO GIMNASIO INTEGRAL CYGNI DE CARTAGENA
73. COLEGIO CRISTIANO LUZ Y VERDAD
74. COL. DE  LAS  AMERICAS
75. COLEGIO FERNANDO DE ARAGON DE CARTAGENA
76. JARD. INF. MIS ESTIMULACIONES
77. CORPORACIÓN EDUCATIVA LA SAGRADA FAMILIA
78. INSTITUTO EDUCATIVO NUEVA ESPERANZA
79. FUNDACION INSTITUTO MIXTO EL NAZARENO
80. JARD. INF. PRINCIPE DE PAZ
81. IE HERMANA ALICIA ÁLVAREZ
82. JARD. INF. MUNDO DE COLORES
83. INST. METROPOLITANO DE C/GENA.
84. INSTITTUTO EDUC. COMUNITARIO AMOR A MI PATRIA
85. COL. COMUNITARIO CAMINO DE LUZ Y ESPERANZA
86. INST. PEDRO ROMERO
87. INST. EDUC. DEL SOCORRO
88. COL. MIXTO LA POPA
89. CENTRO EDUCATIVO MANOS QUE CONSTRUYEN
90. GIMNASIO MODERNO DE CARTAGENA
91. INSTITUTO EDUCATIVO MANOS QUE LEVANTAN
92. COL PILAR DEL SABER (ANTES JARD. INF. PIOLIN)
93. GIMN. LUJAN
94. CORP. INF. BLANCA NIEVES
95. COL JARD INF MI PEQUEÑO ARTISTA
96. GIMNASIO LOS ANGELES
97. GIMNASIO AMERICANO HOWARD GARDNER
98. INST. DE EDUCACION BONSAY
99. INSTITUCIÓN EDUCATIVA DE PROMOCIÓN SOCIAL
100. INST. CHIQUITINES
101. INST. DE EDUCACION INTEGRAL I.D.I
102. INSTITUCION EDUC COMUNITARIA LIRIO DE LOS VALLES
103. INST. EDUCATIVO LOS CREADORES
104. CORP. CENTRO EDUC RABY (ANTES ESC. COMUNITARIA NAZARENO)
105. INST. PILATUNAS
106. CENTRO EDUCATIVO ANDALUCIA CARTAGENA
107. GIMNASIO CHAMBERÍ
108. COLEGIO JORGE WASHINGTON
109. FUNDACION ALUNA
110. CORPORACIÓN EDUCATIVA CONSTRUYENDO SUEÑOS
111. INSTITUTO EDUCATIVO HERMANOS EN CRISTO ANTES ISAVIDA
112. COL. OCTAVIANA DEL C. VIVES C
113. CENTRO EDUCATIVO MI DESPERTAR
114. COLEGIO TERRANOVA
115. INSTITUTO EDUCATIVO NISSI
116. CORPORACIÓN TÉCNICA INSTITUTO ROCHY
117. INSTITUTO SAN JUAN DE DIOS
118. COLEGIO SANTA LUCIA
119. COLEGIO DE LA ESPERANZA
120. JARDÍN INFANTIL PANIKER
121. CENTRO EDUCATIVO INTEGRAL APRENDER CON ALEGRIA)</t>
  </si>
  <si>
    <t>A través de la estrategia GESTIONAR-TE,  se da continuidad  a los encuentros  con 46 IEO (LAS GAVIOTAS, REPUBLICA DEL LIBANO, VILLA ESTRELLA, CLEMENTE MANUEL ZABALA, MADRE GABRIELA DE SAN MARTIN, PEDRO HEREDIA,VALORES UNIDOS, POLITECNICO DEL POZON, NUESTRA SRA DEL CARMEN, SABERES CREATIVOS SAS, CAMILO TORRES DEL POZON, AMBIENTALISTA, MARIA CANO, COLEGIO MILITAR ALMIRANTE COLON, MANUELA VERGARA DE CURI, BERTHA GEDEON DE BALADI, EL SALVADOR, LUIS CARLOS LOPEZ, SCALABRINI, FE Y ALEGRIA EL PROGRESO, JHON F KENNEDY, MANZANILLO DEL MAR, IE NUEVA ESPERANZA ARROYO GRANDE, TECNICA DE PASACABALLOS, COLEGIO NAVAL DE CRESPO, HERMANO ANTONIO RAMOS DE LA SALLE, LA MILAGROSA, ANA MARÍA VELEZ TRUJILLO, ANTONIA SANTOS, CORAZÓN DE MARÍA, SAN JUAN DE DAMASCO, RAFAEL NUÑEZ, CASD MANUELA BELTRAN, OLGA GONZALEZ ARRAUTT, I.E ARROYO DE PIEDRA, I.E DOMINGO BENKOS BIOHO, I.E CIUDAD DE TUNJA, I.E SAN FELIPE NERI, I.E ANTONIO NARIÑO, I.E JORGE ARTEL, I.E SOLEDAD ROMAN DE NUÑEZ, I.E NUEVO BOSQUE, I.E JUAN JOSE NIETO, COL. NTRA. SRA. DE LA CONSOLATA, I.E CORAZON DE MARIA, I.E LICEO DE BOLIVAR).</t>
  </si>
  <si>
    <t>b.	Acompañar las propuestas de mejoramiento de las IEO y los EE
Desde el programa GESTIONAR-TE, a continuación se enlistan las IEO acompañadas:  
1.	AMBIENTALISTA
2.	ANA MARÍA VELEZ TRUJILLO
3.	ANTONIA SANTOS
4.	ASPAEN CARTAGENA DE INDIAS
5.	BERTHA GEDEON DE BALADI
6.	CAMILO TORRES DEL POZON
7.	CASD MANUELA BELTRAN
8.	CENTRO EDUCATIVO INTEGRAL COLOMBIA
9.	CENTRO EDUCATIVO MANOS QUE CONSTRUYEN 
10.	CENTRO EDUCATIVO MARALU
11.	CLEMENTE MANUEL ZABAL
12.	COLEGIO COMUNITARIO CAMINO DE LUZ Y ESPERANZA
13.	COLEGIO CRISTIANO LUZ Y VERDAD
14.	COLEGIO GENERACIÓN XXI
15.	COLEGIO INTEGRAL JOHN DEWEY
16.	COLEGIO JOSÉ MARIA GARCIA TOLEDO
17.	COLEGIO METROPOLITANO
18.	COLEGIO MILITAR ALMIRANTE COLON
19.	COLEGIO NAVAL DE CRESPO
20.	COLEGIO NAVAL DE MANZANILLO
21.	COLEGIO PITAGORAS
22.	COLEGO COMUNITARIO CAMINO DE LUZ Y ESPERANZA
23.	CORAZÓN DE MARÍA
24.	CORPORACIÓN COLEGIO DE LAS AMÉRICAS
25.	CORPORACIÓN EDUCATIVA MENTE ACTIVA
26.	EL SALVADOR
27.	FE Y ALEGRIA EL PROGRESO
28.	FOCO ROJO
29.	FUNDACIÓN ALUNA
30.	FUNDACIÓN EDUCATIVA INSTITUTO ECOLOGICO BARBACOA
31.	FUNDACION EDUCATIVA INSTITUTO MIXTO EL NAZARENO
32.	GIMANSIO AMERICANO THE CHILDREN'S HOUSE
33.	GIMNASIO FRANCESCO TONUCCI
34.	GIMNASIO LOS ÁNGELES CARTAGENA
35.	HERMANO ANTONIO RAMOS DE LA SALLE
36.	I.E ANA MARÍA VÉLEZ DE TRUJILLO
37.	I.E. CIUDADELA 2000
38.	I.E. JESUS MAESTRO SUEÑOS Y OPORTUNIDADES
39.	IE ANTONIO NARIÑO 
40.	IE EL SALVADOR.
41.	IE GIMNASIO LOS ÁNGELES CARTAGENA 
42.	IE HERMANO ANTONIO RAMOS DE LA SALLE
43.	IE ISLA FUERTE
44.	IE JHON F KENNEDY
45.	IE JORGE ARTEL
46.	IE LETICIA
47.	IE MADRE GRABRIELA DE SAN MARTÍN 
48.	IE MANUELA VERGAR DE CURI
49.	IE MI NUEVO HOGAR
50.	IE NUESTRA SEÑORA DEL CARMEN
51.	IE NUEVA ESPERANZA ARROYO GRANDE
52.	IE POLITECNICO DEL POZON
53.	IE PONTEZUELA 
54.	IE REPUBLICA DEL LIBANO
55.	IE SANTA MARÍA
56.	IE TÉCNICA DE PASACABALLOS 
57.	INST ED MI NUEVP HOGAR
58.	INSTITUCIÓN EDUCATIVA CASD MANUELA BELTRÁN
59.	INSTITUCIÓN EDUCATIVA DE ISLA FUERTE
60.	INSTITUCIÓN EDUCATIVA MI NUEVO HOGAR
61.	INSTITUTO EDUCATIVO BRUNER
62.	INSTITUTO EDUCATIVO EL PARAISO
63.	INSTITUTO EDUCATIVO MUNDO FELIZ 
64.	INSTITUTO EDUCATIVO SKINNER
65.	INSTITUTO INFANTIL LOS CISNES
66.	INSTUTITO INFANTIL LOS CISNES
67.	JARDIN INFANTIL MI PEQUEÑO ARTISTA
68.	JARDÍN INFANTIL PANIKER
69.	JHON F KENNEDY
70.	JOHN F KENNEDY
71.	JOSE MARIA CORDOBA DE PASACABALLOS
72.	LA MILAGROSA
73.	LAS GAVIOTAS
74.	LUIS CARLOS LOPEZ
75.	MADRE GABRIELA DE SAN MARTIN
76.	MADRE GABRIELA DE SAN MARTÍN
77.	MANUELA VERGARA DE CURI
78.	MANZANILLO DEL MAR
79.	MARIA CANO
80.	NUESTRA SRA DEL CARMEN
81.	OLGA GONZALEZ ARRAUTT
82.	PEDRO HEREDIA
83.	POLITECNICO DEL POZON
84.	RAFAEL NUÑEZ
85.	REPUBLICA DEL LIBANO
86.	SABERES CREATIVOS SAS
87.	SAN JUAN DE DAMASCO
88.	SCALABRINI
89.	SOLEDAD ACOSTA DE SAMPER
90.	TECNICA DE PASACABALLOS
91.	TÉCNICA DE PASCABALLOS
92.	VALORES UNIDOS
93.	VILLA ESTRELLA
Además, desde GESTIONAR-TÉ, se realiza asistencia técnica con partición del MEN a los EE privados que a continuación se enlistan: 
1.	COLEGIO ADVENTISTA
2.	INSTITUTO EDUCATIVO MUNDO FELIZ
3.	INSTITUTO REAL DEL CARIBE
4.	INST. INTEGRAL NUEVA COLOMBIA (INST. INF.MI SONRISA)
5.	COLEGIO JUAN PABLO II
6.	CORP. COL. AMOR A BOLIVAR
7.	JARDIN INF. ENCANTO DE NIÑOS
8.	INSTITUTO EDUCATIVO EL SEMBRADOR
9.	COLEGIO BAUTISTA DIOS ES AMOR
10.	COLEGIO NTRA. SEÑORA DE LA CANDELARIA
11.	CENTRO EDUCATIVO SHALOM
12.	CENTRO EDUCATIVO PESCADOR DE LETRAS
13.	COLEGIO MILITAR ALMIRANTE COLON
14.	GIMNASIO FRANCESCO TONUCCI
15.	INSTITUTO ANGLO AMERICANO DE C/GENA.
16.	FUNDACIÓN EDUCATIVA CANAÁN
17.	CORPORACIÓN EDUCATIVA JULIO ENRIQUE
18.	COLEGIO DE LA SALLE
19.	INSTITUTO MIXTO FREINET
20.	CORPORACIÓN INSTITUCIÓN EDUCATIVA CIENAGA DE LA VIRGEN
21.	FUNDACIÓN CENTRO EDUCATIVO LAS PALMERAS
22.	CEDECSPRO
23.	COLEGIO  BIFFI
24.	CORPORACIÓN DE EDUCACIÓN ESPECIAL MENTE ACTIVA
25.	AVANTE GLOBAL  SCHOOL
26.	COLEGIO FUNDACION REI
27.	NSTITUTO ECOLOGICO BARBACOAS
28.	INSTITUCIÓN EDUCATIVA NUEVA AMERICA
29.	INSTITUTO EDUCATIVO 1 DE MAYO
30.	CORP. EDUCATIVA GIMNASIO ALTAIR DE C/GENA.
31.	COLEGIO DEL CARIBE
32.	CORPORACIÓN EDUCATIVA MODELO
33.	CORPORACIÓN EDUCATIVA MUNDO DEL SABER
34.	CENTRO DE ENSEÑANZA HIJOS DE BOLIVAR
35.	INSTITUTO  EL RODEO
36.	INSTITUTO EDUCATIVO NUEVO HOGAR
37.	INSTITUTUCIÓN EDUCATIVA FUTUROS VALORES
38.	FUNDACIÓN EL CREADOR
39.	COLEGIO MODELO DE LA COSTA
40.	INSTITUTO EL EDEN
41.	FUNDACIÓN EL ROSARIO
42.	COL.EGIO ALBORADA INFANTIL DE CHILE
43.	CENTRO EDUCATIVO y COMUNITARIO NELSON MANDELA
44.	INSTITUTO PIAGET
45.	COLEGIO LATINOAMERICANO
46.	BERAKAH ACADEMY SCHOOL
47.	CORP. EDUC. JORGE ELIECER GAITAN DE C/GENA
48.	CENTRO EDUCATIVO AMOR A COLOMBIA
49.	ASPAEN PEPE GRILLO
50.	INSTITUTO JEROME S. BRUNER
51.	COLEGIO SANTISIMA TRINIDAD
52.	COLEGIO INFANTIL INCIOS DEL ARCO IRIS
53.	INSTITUTO EDUCATIVO MUNDO FELIZ
54.	COLEGIO  LOS  ÁNGELES
55.	INSTITUTO JOHN DEWEY
56.	COLEGIO INTERNACIONAL CARTAGENA   (COL INTER SCHOOL CABAÑI)
57.	CORPORACION EDUCATIVA NAZARET
58.	COLEGIO GENERACIÓN XXI
59.	CORPORACIÓN JOSEPH WISON SWAN
60.	COLEGIO JOSE MARIA GARCIA TOLEDO
61.	INSTITUTO INFANTIL LOS CISNES
62.	INSTITUTO EL MANANTIAL
63.	COL. GIMNASIO LUJAN
64.	GIMNASIO NUEVA GRANADA
65.	CENTRO EDUCATIVO SANTA CLARA
66.	INSTITUTO GUADALUPE
67.	INSTITUTO REGLÓN 11 PAGINA 8
68.	INSTITUTO SAN ISIDRO LABRADOR
69.	COLEGIO TRICIOS
70.	COLEGIO TRINITARIO
71.	INST. EDUC. EL PARAISO
72.	COLEGIO GIMNASIO INTEGRAL CYGNI DE CARTAGENA
73.	COLEGIO CRISTIANO LUZ Y VERDAD
74.	COL. DE  LAS  AMERICAS
75.	COLEGIO FERNANDO DE ARAGON DE CARTAGENA
76.	JARD. INF. MIS ESTIMULACIONES
77.	CORPORACIÓN EDUCATIVA LA SAGRADA FAMILIA
78.	INSTITUTO EDUCATIVO NUEVA ESPERANZA
79.	FUNDACION INSTITUTO MIXTO EL NAZARENO
80.	JARD. INF. PRINCIPE DE PAZ
81.	IE HERMANA ALICIA ÁLVAREZ
82.	JARD. INF. MUNDO DE COLORES
83.	INST. METROPOLITANO DE C/GENA.
84.	INSTITTUTO EDUC. COMUNITARIO AMOR A MI PATRIA
85.	COL. COMUNITARIO CAMINO DE LUZ Y ESPERANZA
86.	INST. PEDRO ROMERO
87.	INST. EDUC. DEL SOCORRO
88.	COL. MIXTO LA POPA
89.	CENTRO EDUCATIVO MANOS QUE CONSTRUYEN
90.	GIMNASIO MODERNO DE CARTAGENA
91.	INSTITUTO EDUCATIVO MANOS QUE LEVANTAN
92.	COL PILAR DEL SABER (ANTES JARD. INF. PIOLIN)
93.	GIMN. LUJAN
94.	CORP. INF. BLANCA NIEVES
95.	COL JARD INF MI PEQUEÑO ARTISTA
96.	GIMNASIO LOS ANGELES
97.	GIMNASIO AMERICANO HOWARD GARDNER
98.	INST. DE EDUCACION BONSAY
99.	INSTITUCIÓN EDUCATIVA DE PROMOCIÓN SOCIAL
100.	INST. CHIQUITINES
101.	INST. DE EDUCACION INTEGRAL I.D.I
102.	INSTITUCION EDUC COMUNITARIA LIRIO DE LOS VALLES
103.	INST. EDUCATIVO LOS CREADORES
104.	CORP. CENTRO EDUC RABY (ANTES ESC. COMUNITARIA NAZARENO)
105.	INST. PILATUNAS
106.	CENTRO EDUCATIVO ANDALUCIA CARTAGENA
107.	GIMNASIO CHAMBERÍ
108.	COLEGIO JORGE WASHINGTON
109.	FUNDACION ALUNA
110.	CORPORACIÓN EDUCATIVA CONSTRUYENDO SUEÑOS
111.	INSTITUTO EDUCATIVO HERMANOS EN CRISTO ANTES ISAVIDA
112.	COL. OCTAVIANA DEL C. VIVES C
113.	CENTRO EDUCATIVO MI DESPERTAR
114.	COLEGIO TERRANOVA
115.	INSTITUTO EDUCATIVO NISSI
116.	CORPORACIÓN TÉCNICA INSTITUTO ROCHY
117.	INSTITUTO SAN JUAN DE DIOS
118.	COLEGIO SANTA LUCIA
119.	COLEGIO DE LA ESPERANZA
120.	JARDÍN INFANTIL PANIKER
121.	CENTRO EDUCATIVO INTEGRAL APRENDER CON ALEGRIA
En particular desde la oferta de IEO en Jornada única 3 IEO fueron beneficiadas con asistencia técnica del  MEN y United Way, quien estuvo a cargo de la ETC
de Cartagena para llevar a cabo la ruta de acompañamiento para el fortalecimiento de la Jornada Única y la gestión en Educación inicial para
este año 2022 : 
1.	IE LETICIA
2.	IE ARROYO GRANDE NUEVA ESPERANZA
3.	IE CORAZÓN DE MARÍA 
De igual forma, al respecto de Jornada Única, se aplica una lista de chequeo a la totalidad de las IEO que prestan sus servicios educativos en esta modalidad a fin de caracterizar las condiciones en las cuales suceden dicha prestación https://forms.gle/2MrmMLtSeC3LerEg8
 I.E. DE PONTEZUELA
I.E. ROSEDAL
INSTITUCION EDUCATIVA ALBERTO E. FERNANDEZ BAENA.
INSTITUCION EDUCATIVA DE LETICIA
INSTITUCION EDUCATIVA FUNDACION PIES DESCALZOS
INSTITUCION EDUCATIVA GABRIEL GARCIA MARQUEZ
INSTITUCION EDUCATIVA HERMANO ANTONIO RAMOS DE LA SALLE
INSTITUCION EDUCATIVA JORGE GARCÍA USTA
INSTITUCION EDUCATIVA MANDELA
INSTITUCION EDUCATIVA MARIA AUXILIADORA
INSTITUCION EDUCATIVA NUEVA ESPERANZA ARROYO GRANDE
INSTITUCION EDUCATIVA NUEVO BOSQUE
INSTITUCION EDUCATIVA DE CORAZON DE MARIA
INSTITUCION EDUCATIVA POLITECNICO DEL POZÓN
De la esta caracterización se derivó la implementación del PIJU (Plan de Implementación de la Jornada Única)</t>
  </si>
  <si>
    <t>Asistir técnicamente la revisión, ajuste y resemantización de los Proyectos Educativos Institucionales- PEI en las  IEO</t>
  </si>
  <si>
    <t xml:space="preserve"> 3 IEO </t>
  </si>
  <si>
    <t>6 IEO</t>
  </si>
  <si>
    <t>Se avanzo en la solicitud del proceso de contratación del proyecto de inversión Fortalecimiento de la Gestión Escolar para el mejoramiento de la Calidad Educativa en las IEO del Distrito de Cartagena, solicitud de CDP del proyecto
Se realiza asistencia técnica individual por Institución Educativa a 4 IEO, listadas a continuación: 
1. IE San Felipe Neri
2. IE Clemente Manuel Zabala
3. IE Nuestra Señora Del Carmen
4. IE Islas Del Rosario
5. IE La Milagrosa</t>
  </si>
  <si>
    <t>Se modifica  la modalidad de contratación a partir de la incorporación de una nueva actividad, con 6 IEO focalizadas (I.E MANZANILLO DEL MAR, I.E DE LETICIA, I.E ISLAS DEL ROSARIO, I.E DE PONTEZUELA, I.E NUEVO BOSQUE, I.E JOSE DE LA VEGA)</t>
  </si>
  <si>
    <t>Se realiza asistencia técnica individual a las 22 IEO focalizadas para la vigencia 2022, las cuales se listan a continuación: 
1.	I.E DE LA BOQUILLA
2.	I.E MANZANILLO DEL MAR
3.	I.E DE LETICIA
4.	I.E ISLAS DEL ROSARIO
5.	I.E DE PONTEZUELA
6.	I.E FERNANDO DE LA VEGA
7.	I.E RAFAEL NUÑEZ
8.	I.E MANUELA BELTRAN
9.	I.E NUEVO BOSQUE
10.	I.E MADRE LAURA
11.	I.E SAN FELIPE NERI
12.	I.E POLITECNICO DEL POZON
13.	I.E FE Y ALEGRIA LAS AMERICAS
14.	I.E MARIA REINA
15.	I.E FRANCISCO DE PAULA SANTANDER
16.	I.E CORAZON DE MARIA
17.	I.E LICEO DE BOLIVAR
18.	I.E JOSE DE LA VEGA
19.	I.E LA MILAGROSA
20.	I.E MANUELA VERGARA DE CURI
21.	I.E SAN LUCAS
22.	IE BAYUNCA</t>
  </si>
  <si>
    <t>Fortalecer la resemantización de las instituciones educativas oficiales, mediante la dotación de elementos de material pedagógico para el mejoramiento de la calidad educativa.</t>
  </si>
  <si>
    <t>El proyecto en cuestión se actualiza a partir de la incorporación de una nueva actividad que propende estratégicamente por el cumplimiento de la meta en clave del fortalecimiento del mejoramiento de la gestión escolar, con  6 IEO focalizadas (I.E MANZANILLO DEL MAR, I.E DE LETICIA, I.E ISLAS DEL ROSARIO, I.E DE PONTEZUELA, I.E NUEVO BOSQUE, I.E JOSE DE LA VEGA).</t>
  </si>
  <si>
    <t>Mediante resolución # 7487 se transfirieron recursos a las 22 IEO focalizadas para la vigencia 2022, a fin de garantizar la dotación de elementos de material pedagógico para el fortalecimiento de la : 
1.	I.E DE LA BOQUILLA
2.	I.E MANZANILLO DEL MAR
3.	I.E DE LETICIA
4.	I.E ISLAS DEL ROSARIO
5.	I.E DE PONTEZUELA
6.	I.E FERNANDO DE LA VEGA
7.	I.E RAFAEL NUÑEZ
8.	I.E MANUELA BELTRAN
9.	I.E NUEVO BOSQUE
10.	I.E MADRE LAURA
11.	I.E SAN FELIPE NERI
12.	I.E POLITECNICO DEL POZON
13.	I.E FE Y ALEGRIA LAS AMERICAS
14.	I.E MARIA REINA
15.	I.E FRANCISCO DE PAULA SANTANDER
16.	I.E CORAZON DE MARIA
17.	I.E LICEO DE BOLIVAR
18.	I.E JOSE DE LA VEGA
19.	I.E LA MILAGROSA
20.	I.E MANUELA VERGARA DE CURI
21.	I.E SAN LUCAS
22.	IE BAYUNCA</t>
  </si>
  <si>
    <t>Asistir técnicamente la revisión, ajuste e implementación de las herramientas de gestión escolar: currículo, PMI, Autoevaluación, SIEE en 12 IEO</t>
  </si>
  <si>
    <t>6IEO</t>
  </si>
  <si>
    <t>1,  Se reciben HGE de 21 IEO ( I.E LUIS CARLOS LOPEZ, I.E SOLEDAD ACOSTA DE SAMPER, I.E JUAN JOSE NIETO, I.E CASD MANUELA BELTRAN, I.E RAFAEL NUÑEZ, I.E CAMILO TORRES DEL POZON, I.E DE FREDONIA, I.E NUESTRA SRA DEL PERPETUO SOCORRO, I.E ANTONIO NARIÑO, I.E  CLEMENTE MANUEL ZABALA, I.E ARROYO DE PIEDRA, I.E PUERTO REY, I.E ISLA FUERTE, I.E ISLAS DEL ROSARIO, I.E DE PONTEZUELA, I.E DE LETICIA, I.E JOSE MARIA CORDOBA DE PASACABALLOS, I.E NUEVA ESPERANZA ARROYO GRANDE, I.E TECNICA DE PASACABALLOS, I.E DE LA BOQUILLA, PIA SOCIEDAD SALESIANA ESCUELAS PROFESIONALES SALESIANAS), a las cuales se les hace respectivo seguimiento a su implementación.
2. Se realiza asistencia técnica a 6 IEO (  I.E. SOLEDAD ACOSTA DE SAMPER, IE. EL SALVADOR, CASD MANUELA BELTRÁN, I.E. ANTONIA SANTOS, IE LA MILAGROSA, NUESTRA SEÑORA DEL CARMEN) sobre Herramientas de Gestión Escolar.</t>
  </si>
  <si>
    <t>Se realiza acompañamiento en Autoevaluación y PMI en  6 IEO focalizadas (I.E MANZANILLO DEL MAR, I.E DE LETICIA, I.E ISLAS DEL ROSARIO, I.E DE PONTEZUELA, I.E NUEVO BOSQUE, I.E JOSE DE LA VEGA).</t>
  </si>
  <si>
    <t>Se realiza asistencia técnica individual en el tema de HGE a las 22 IEO focalizadas para la vigencia 2022, las cuales se listan a continuación:
1.	I.E DE LA BOQUILLA
2.	I.E MANZANILLO DEL MAR
3.	I.E DE LETICIA
4.	I.E ISLAS DEL ROSARIO
5.	I.E DE PONTEZUELA
6.	I.E FERNANDO DE LA VEGA
7.	I.E RAFAEL NUÑEZ
8.	I.E MANUELA BELTRAN
9.	I.E NUEVO BOSQUE
10.	I.E MADRE LAURA
11.	I.E SAN FELIPE NERI
12.	I.E POLITECNICO DEL POZON
13.	I.E FE Y ALEGRIA LAS AMERICAS
14.	I.E MARIA REINA
15.	I.E FRANCISCO DE PAULA SANTANDER
16.	I.E CORAZON DE MARIA
17.	I.E LICEO DE BOLIVAR
18.	I.E JOSE DE LA VEGA
19.	I.E LA MILAGROSA
20.	I.E MANUELA VERGARA DE CURI
21.	I.E SAN LUCAS
22.	IE BAYUNCA
De igual manera se benefician con asistencias técnicas otras IEO en el tema de HGE, en el arco del desarrollo del programa de acompañamiento GESTIONAR-TE
1.	I.E LUIS CARLOS LOPEZ
2.	I.E SOLEDAD ACOSTA DE SAMPER
3.	I.E JUAN JOSE NIETO
4.	I.E CASD MANUELA BELTRAN
5.	I.E CAMILO TORRES DEL POZON
6.	I.E DE FREDONIA
7.	I.E NUESTRA SRA DEL PERPETUO SOCORRO
8.	I.E ANTONIO NARIÑO
9.	I.E  CLEMENTE MANUEL ZABALA
10.	I.E ARROYO DE PIEDRA
11.	I.E PUERTO REY
12.	I.E ISLA FUERTE
13.	I.E JOSE MARIA CORDOBA DE PASACABALLOS
14.	I.E NUEVA ESPERANZA ARROYO GRANDE
15.	I.E TECNICA DE PASACABALLOS
16.	PIA SOCIEDAD SALESIANA ESCUELAS PROFESIONALES SALESIANAS
17.	I.E. SOLEDAD ACOSTA DE SAMPER
18.	IE. EL SALVADOR
19.	IE CASD MANUELA BELTRÁN
20.	I.E. ANTONIA SANTOS
21.	IE LA MILAGROSA
22.	IE NUESTRA SEÑORA DEL CARMEN</t>
  </si>
  <si>
    <t>AVANCE PROGRAMA DESARROLLO DE POTENCIALIDADES</t>
  </si>
  <si>
    <t>AVANCE PROYECTOS, PROGRAMA DESARROLLO DE POTENCIALIDADES</t>
  </si>
  <si>
    <t>EJECUCION PRESUPUESTAL PROGRAMA DESARROLLO DE POTENCIALIDADES</t>
  </si>
  <si>
    <t>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</si>
  <si>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</si>
  <si>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</si>
  <si>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</si>
  <si>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Fortalecimiento de la educación integral  en las Instituciones Educativas Oficiales del Distrito de Cartagena.TG- Cartagena de Indias (desde la participación, democracia y autonomía)</t>
  </si>
  <si>
    <t>Desarrollar procesos de formación integral y participación en las  del Distrito de Cartagena</t>
  </si>
  <si>
    <t>Elaborar, ejecutar y evaluar los planes de trabajo de los órganos del Gobierno escolar y Comités de Convivencia Escolar de 10 I.E.O.</t>
  </si>
  <si>
    <t>35 IEO</t>
  </si>
  <si>
    <t>8 IEO</t>
  </si>
  <si>
    <t>19IEO</t>
  </si>
  <si>
    <t>EILYN MEDINA
YONEIRA PUELLO
ANA ARNEDO</t>
  </si>
  <si>
    <t>885772524
79921203</t>
  </si>
  <si>
    <t>Recursos propios
ICLD</t>
  </si>
  <si>
    <t xml:space="preserve">PARTICIPACION DEMOCRACIA Y AUTONOMIA 
PARTICIPACION DEMOCRACIA Y AUTONOMIA -  FORTALECER PRAES EN LAS IEO </t>
  </si>
  <si>
    <t xml:space="preserve">
02-001-06-20-02-02-05-01</t>
  </si>
  <si>
    <t>1,2,1,0,00-001 - ICLD</t>
  </si>
  <si>
    <t>Se han realizado asistencias técnicas  en las I.E.,  para la conformación de los gobiernos escolares, cumpliendo con el cronograma  que el establecimiento educativo ha  programado, una vez constituidos los estamentos, se realiazará el acompañamiento para la elaboración y evaluación de los planes.</t>
  </si>
  <si>
    <t>Para realizar los acompañamientos a los consejos estudiantiles  en las IEO,  se establecio  alianza con Umayor para que a través de prácticantes se atendieran a los estudiantes, con procesos formativos en liderazgo, trabajo en equipo, entre otros. 
En el ejercicio de las asistencias tecnicas se han construido 06 planes de trabajo de gobierno escoalar y 03 de Convivencia Escolar</t>
  </si>
  <si>
    <t>Para realizar los acompañamientos a los consejos estudiantiles  en las IEO,se establecio  alianza con Umayor para que a través de prácticantes se atendieran a los estudiantes, con procesos formativos en liderazgo, trabajo en equipo, entre otros. 
En el ejercicio de las asistencias tecnicas se han construido 08 planes de trabajo de gobierno escoalar y 03 de Convivencia Escolar</t>
  </si>
  <si>
    <t>Para realizar los acompañamientos a los consejos estudiantiles  en las IEO,se establecio  alianza con Umayor para que a través de prácticantes se atendieran a los estudiantes, con procesos formativos en liderazgo, trabajo en equipo, entre otros. 
En el ejercicio de las asistencias tecnicas se han construido 17 planes de trabajo de gobierno escolar de los 14 fueron realizados con el apoyo de las practicantes de la Umayor de cartagena, y 3 se realizaron con las IE que tenian alianzas por aparte con la universidad de cartagena y coporturismo y 8 de Convivencia Escolar</t>
  </si>
  <si>
    <t>Fortalecer los órganos de gobierno escolar de las IEO.</t>
  </si>
  <si>
    <t>37IEO</t>
  </si>
  <si>
    <t>1.Se realizó acompañamiento al proceso  de participacion y  democracia estudiantil:  Eleccion y Posesión  de personeros (as) estudiantiles de las 106 Instituciones Oficiales del Distrito de Cartagena, para ello se realizaron jornadas de sensibilización a las IEO, se acompañaron 2 IEO en la apertura de la jornada de elección de Personeros Estudiantiles y se realizó acto protocolario de la posesión de Personeros y Personeras estudiantiles de las IEO.
2.  Fortalecimiento de las funciones del Consejo Academico y Directivo de la Instituciones Educativas Oficiales  Francisco de Paula Santander, Omaira Sanchez, San Felipe Nerí.
3. Se realizo asistencia tecnica para dar a conocer las distintas funciones del consejo de padres de la institucion San felipe Neri.
4. Acompañamiento a la conformación de los organos de gobierno escolar para las IEO Camilo Torres, Nuestra Señora del Perpetuo Socorro, Valores Unidos, Fe y alegria el progreso y Nuevo Bosque.</t>
  </si>
  <si>
    <t xml:space="preserve">20 IEO Asistidas técnicamente para el fortalecimiento de gobiernos escolares de las  instituciones educativas del distrito de cartagena </t>
  </si>
  <si>
    <t xml:space="preserve">25 IEO Asistidas técnicamente para el fortalecimiento de gobiernos escolares de las  instituciones educativas del distrito de cartagena </t>
  </si>
  <si>
    <t xml:space="preserve">27 IEO Asistidas técnicamente para el fortalecimiento de gobiernos escolares de las  instituciones educativas del distrito de cartagena </t>
  </si>
  <si>
    <t>Fortalecer los comité de convivencia de las IEO del Distrito de Cartagena</t>
  </si>
  <si>
    <t>85IEO</t>
  </si>
  <si>
    <t xml:space="preserve">Se han establecido alianza con entidades de orden distrital para el acompañamiento a los comites de convivencia,  en los componentes de la ruta.
Se realizó reunión de coordinación para la asistencia tecnica a las siete  instituciones educativas arquidiosesanas, orientando el fortalecimiento a los cómites desde la implementación de la ruta de convivencia escolar, las IEO son Seminario sedes Alcibia y Pozon, Maria Auxiliadora, Escuelas Salesianas, Hermano Antonio Ramos de la Salle, Pies Descalzos, Ciudadela 2000, Jesús Maestro, Catorce de Febrero y Nuestra Señora de la Consolata. </t>
  </si>
  <si>
    <t>Se han realizado asistencias técnicas para el fortalecimiento de los Comités de convivencia escolar de 34 instituciones educativas de las Unaldes Rural, virgen, Industrial y Santa Rita</t>
  </si>
  <si>
    <t>Se han realizado asistencias técnicas para el fortalecimiento de los Comités de convivencia escolar de 44 instituciones educativas de las Unaldes Rural, virgen, Industrial y Santa Ritan de las cuales 31 son de la meta del año 2022</t>
  </si>
  <si>
    <t xml:space="preserve">Se han realizado asistencias técnicas para el fortalecimiento de los Comités de convivencia escolar de 49 instituciones educativas de las Unaldes Rural, virgen, Industrial y Santa Ritan de las cuales 33 son de la meta del año 2022
En alianza con MPDI se acompañaron y fortalecieron los proyectos de convivencia y paz de 12 Instituciones educativas oficiales 
</t>
  </si>
  <si>
    <t>Contratar el servicio de transporte, como recurso de apoyo para las asistencias técnicas presenciales, en las IEO del Distrito de Cartagena</t>
  </si>
  <si>
    <t>1 IEO</t>
  </si>
  <si>
    <t>33-ORDEN DE SERVICIO</t>
  </si>
  <si>
    <t>Se ha realizado la contratación de un vehiculo con el fin de apoyar el desplazamiento a los funcionarios para las asistencias tecnicas de los diferentes proyectos transversales que se acompañan en las instituciones educativas.</t>
  </si>
  <si>
    <t>El  vehiculo presta su servicio para  apoyar el desplazamiento a los funcionarios para las asistencias tecnicas de los diferentes proyectos transversales que se acompañan en las instituciones educativas.</t>
  </si>
  <si>
    <t>No aplica</t>
  </si>
  <si>
    <t>No. de Instituciones Educativas Oficiales con revisión, ajuste y fortalecimiento de Proyectos Pedagógicos Transversales.</t>
  </si>
  <si>
    <t>48 IEO</t>
  </si>
  <si>
    <t>Revisar, ajustar y fortalecer los proyectos pedagógicos transversales de 105 Instituciones Educativas Oficiales.</t>
  </si>
  <si>
    <t>Asistir técnicamente la revisión y ajuste de Proyectos Pedagógicos Transversales en las IEO del distrito de Cartagena</t>
  </si>
  <si>
    <t>15 IEO</t>
  </si>
  <si>
    <t>13 IEO</t>
  </si>
  <si>
    <t>27IEO</t>
  </si>
  <si>
    <t>S1</t>
  </si>
  <si>
    <t>1. Orientaciones a las psicosociales, con respecto a los proyectos pedagógicos transversales con énfasis en los proyectos de educación para la sexualidad, educación en salud mental, las escuelas de familia y el proyecto de democracia.
2. Alianzas interinstitucionales con el Establecimiento Publico Ambiental EPA para la resignificación de 35 Proyectos Ambientales Escolares Focalizados año 2022.
3. Seguimiento a los procesos de dotación y donación de elementos musicas a instituciones educativas focalizadas año 2021 y con proyección 2022.
4. Reuniones de alianza Club Rotario Internaiconal para el desarrollo del proyecto Escuela de Lideres Ambientales con la participacion de 35 Instituciones Educativas oficiales, Reuniones de acompañamiento Fundación Polén y Premios Verdes para lineamientos de convocatoria.
5. Coordinación para el establecimiento  de viveros urbanos de las  IEO: INEM, Ambientalista Bayunca, Boquilla e Islas del Rosario.
6.Reuniones de articulación con la oficina de gestión de riesgos de la Alcaldia Mayor de Cartagena capacitación de los modulos de la la Guia de Actualización de PEGIR 106 IEO.
7.Reuniones de articulación con el IDER para la participación de las IEO en los Juegos Intercolegiados 2022. 
8.Reuniones de articulación con la Fundación Grupo Social- Proyectos Ambientales de la comuna 6, 
9. Reuniones de Articulación con Pies Descalzo, focalización y taller 1. con docentes que hacen parte del programa de emprendimiento con jovenes., 
10. Articulación con el SENA para el acompañamiento de IEO Mercedes Abrego del proyecto de emprendimiento Escolar.</t>
  </si>
  <si>
    <t>En 13 IEO se han desarrollado asistencias tecnicas relcionada con los PPT obligatorio por norma, con encuentros individuales y grupales con los equipos que lideran los procesos: .</t>
  </si>
  <si>
    <t>Se desarrollaron 8 asistencias tecnicas a Instituciones Educativas Oficiales del Distrito de Cartagena relacionada con la revision  y ajustes de sus proyectos pedagogficos transversales: IEO Manzanillo del Mar, Leticia, Nuestra Sra. del carmen,Ciudad de Tunja, Fulgencio Lequerica, Puerto Rey, Omaira Sanchez y Olga Gonzalez de Arraut</t>
  </si>
  <si>
    <t xml:space="preserve">14 IE Asistidas Tenicamente en su revision y ajustes de proyectos pedagogicos trnsversales, IE San Franscisco de Asis, San Lucas, Boquilla,E: Fredonia, IE La Libertad, Corazoón de Maria, Fulgencio Lequerica,  I.E. Corazón de MaríaI.E. Fe y Alegría Las Américas, IE Omaira Sanchez, IE Ternera, IE Camilo Torres del Pozon y 14 de Febrero-
</t>
  </si>
  <si>
    <t>Fortalecer los Proyectos Pedagógicos Transversales en las IEO</t>
  </si>
  <si>
    <t>52IEO</t>
  </si>
  <si>
    <t xml:space="preserve">Para el fortalecimiento de los proyectos transversales de cultura, se recibieron 150 instrumentos musicales donados por la fundación MUSIK UEBERS  BEER para las IE de Tierra Bomba, Boquilla, San Francisco de Asís, José de la Vega, Liceo de Bolívar y  Ana María Vélez, beneficiando a 208 estudiantes.
Presentacion de las lineas de accion para el fortalecimiento de los proyectos pedagogicos transversales dentro de la Institucion Educativa.  Revision y diagnostico de los proyectos transversales de Cultura y Deporte IEO-I.E. CORAZON DE MARIA - UNALDE SANTA RITA-I.E. DE TIERRA BOMBA - UNALDE RURAL, I.E. MERCEDES ABREGO. - UNALDE INDUSTRIAL Y DE LA BAHIA, I.E. SAN FELIPE NERI  - UNALDE DE LA VIRGEN Y TURISTICA. 
2. Asistencias tecnicas a las 12 Instituciones Educativas Oficiales de la Comuna 6 relacionada con los proyectos ambientales escolares PRAE: I.E. FULGENCIO LEQUERICA  VELEZ  - I.E. FE Y ALEGRIA LAS AMERICAS, I.E. CAMILO TORRES DEL POZON, I.E. LUIS C GALAN SARMIENTO, I.E. VALORES UNIDOS , I.E. LUIS C GALAN SARMIENTO, I.E. MADRE GABRIELA DE SAN MARTIN.
Se Expide el CDP # 88 Para  TRANSFERENCIA A IEO PARA FORTALECIMIENTO DE PROYECTOS PEDAGOGICOS TRANSVERSALES </t>
  </si>
  <si>
    <t>Se han proyectado resoluciones de acompañamiento a procesos de participacion de esudiantes en los juegos distritales superate y en la sisgnación de recursos como apoyo a bandas de paz e instrumentacion.
Se han establecido alianzas para fortalecer los proyectos pedagogicos ambientales: Club Rotario, Fudación Grupo Social, Fundación Polen. 
Se estan estableciendo estrategias de socializacion de convocatorias que permitan fortalecer las inicativas de proyecto pedagogicos transversales.</t>
  </si>
  <si>
    <t>En cuanto a fortalecimiento se realizo transferencia a 46 IEO para su participación en los Juegos Superate 2022 mediante RESOLUCION nO. 4649 DEL 02 DE AGOSTO DEL 2022,  asignado recursos al fondo educativo de las IEO participantes, a traves de los PRAE se viene desarrollando Plan de Siembra de Arboles en 13 IEO:  Benko BIoho, San Basilio de Palenque, Sueños y Oportunidades Jesus Maestro, Nueva America, Ambientalista, Bayunca, San Juan Bautista Scalarin, Gabriel Garcia Marquez, Promoción Social, Soledad Acosta de Samper, Socialización de la Oferta Institucional de Aliados en Planes de Gestión de Riesgos Escolares  con participación de 7 IE entre publicas y privadas. Alainza con Plan Internaiconal en  el Proyecto POR MI VIDA AHORRO, focalizadas 4 IEO con la primera socialización del programa para ser fortalecidas desde el Transversal de emprendimiento o cultura financiera en a las IEO Tierra Baja, El Salvador, Boquilla y Puerto Rey, 122 docentes que reciben formación en Cultura de la Contribución Alianza</t>
  </si>
  <si>
    <r>
      <t xml:space="preserve">Se fortalecieron desde  el </t>
    </r>
    <r>
      <rPr>
        <b/>
        <sz val="20"/>
        <color theme="1"/>
        <rFont val="Arial"/>
        <family val="2"/>
      </rPr>
      <t xml:space="preserve">P.P.T Manejo y Uso del  Tiempo Libre, los proyectos culturales y artisticos de </t>
    </r>
    <r>
      <rPr>
        <sz val="20"/>
        <color theme="1"/>
        <rFont val="Arial"/>
        <family val="2"/>
      </rPr>
      <t xml:space="preserve"> 62 IEO que hicieron parte  del festival Jorge Garcia Usta, con una inversón de $ 389 .000 .000, 20 IEO Premiadas por su desempeño excepcional durante la puesta en escena en el FEJGU,  3 IEO con transferencia para apoyar proyectos de banda de paz con una inversión presupuestal de $30.000.000,  Desfile de homenaje a los heroes, donde participaron 60 IEO con  una logistica de inversión de $200.000.000,  Participación de  IEO  en la celebración de angeles somos y   y artciulación con el distrito en elvento de apertura de ña navidad  con la estrategia  SABOR A MAR , donde se vincularon 3 bandas orquestales de 3 IEO, en los </t>
    </r>
    <r>
      <rPr>
        <b/>
        <sz val="20"/>
        <color theme="1"/>
        <rFont val="Arial"/>
        <family val="2"/>
      </rPr>
      <t>P:P.T. Ambeintalales</t>
    </r>
    <r>
      <rPr>
        <sz val="20"/>
        <color theme="1"/>
        <rFont val="Arial"/>
        <family val="2"/>
      </rPr>
      <t xml:space="preserve">  se acompañaron los 15 PRAE de las IEO Foclizadas como Meta 2022 y se atendieron 14 PRAE desde la estrategia de articulación SED-Club Rotario y EPA donde se realizaron </t>
    </r>
    <r>
      <rPr>
        <b/>
        <sz val="20"/>
        <color theme="1"/>
        <rFont val="Arial"/>
        <family val="2"/>
      </rPr>
      <t>3.247 arboles sembrados, desde el compromiso distrital y mundial con la mitigación del cambio climatico una apuesta de protección y cuidado con el ambiente,  5</t>
    </r>
    <r>
      <rPr>
        <sz val="20"/>
        <color theme="1"/>
        <rFont val="Arial"/>
        <family val="2"/>
      </rPr>
      <t xml:space="preserve">EO focalizadas y acompañadas en la estrategia al redesor de iberomerica, ganandonos el premio nacional con la IEO Promoción social 2022, Convocatoria de acompañamiento a IEO para su participación en la convocatoria premios verdes 5 IEO acompañadas para el proceso inscripcion desde las fortaleza de los PRAE,  Creación de 8 viveros en IEO,  5 </t>
    </r>
    <r>
      <rPr>
        <b/>
        <sz val="20"/>
        <color theme="1"/>
        <rFont val="Arial"/>
        <family val="2"/>
      </rPr>
      <t>P.P.T Emprendimiento</t>
    </r>
    <r>
      <rPr>
        <sz val="20"/>
        <color theme="1"/>
        <rFont val="Arial"/>
        <family val="2"/>
      </rPr>
      <t xml:space="preserve">  IEO con la estrategia Jovenes Emprendedores con fundación Pies Descalzos, 62 docentes de IEO capacitados en cultura de la constribución en alianza SED-DIAN. Se anexan informes y presentaciones donde se referencian las IEO.</t>
    </r>
  </si>
  <si>
    <t>NO. De Foros Distritales de Educación realizados</t>
  </si>
  <si>
    <t>N.D</t>
  </si>
  <si>
    <t xml:space="preserve">Realizar 4 Foros Distritales de Educación </t>
  </si>
  <si>
    <t>Encuentro de experiencias significativas y buenas prácticas para el intercambio del saber pedagógico</t>
  </si>
  <si>
    <t>95-CONTRATO DE PRESTACION DE SERVICIOS MINIMA CUANTIA</t>
  </si>
  <si>
    <t xml:space="preserve">En este trimetres se ha diseñado la estrategia CARRUSEL DE POTENCIALIDADES, que busca generar un espacio de encuentro con la participación de todas las IEO, para que estás socialicen sus aprendizajes, expericias,  prácticas y resultados , producto de la reflexión y estructuración de iniciativas y proyectos,   esto a través de unas categorias que organizan BUENAS PRACTICAS, EXPERIENCIAS SIGNIFICATIVAS Y EXPERIENCIAS EN INNOVACIÓN, CIENCIA Y TECNOLOGÍA,  con la estrategia se ha diseñado una guía orientadora que estable la descripción de la modalidad, categorias de participación por modalidad y criterios habilitantes para partcipar en cada modalidad.  
</t>
  </si>
  <si>
    <t xml:space="preserve">1. Se han continuado las  reuniones de trabajo  para estructurar programa experiencias significativas, que se realizara en el mes de Septiembre y en el cual participarán las IEO del Distrito
2. 
</t>
  </si>
  <si>
    <t>Esta actividad fue cumplida en el tercer trimestre de esta vigencia por la ralización del Foro educativo: Educación: Patrimonio Social Emancipador el cual generó la posibilidad de comaprtir experiencia y saberes pedagógicos de los maestros desde las diferentes iniciativas o proyectos de la cada escuela.</t>
  </si>
  <si>
    <t>Evento central -reconocimiento, ponencias, talleres, conferencias y conversatorios</t>
  </si>
  <si>
    <t xml:space="preserve">En la prepación para el desarrollo del Foro Distrital se han desarrollado las siguientes actividades:
1. Se evaluó el foro educativo 2021
2. Se conformó la Mesa Técnica del foro así: Representantes de la SED, SUDEB, USDIDBOL y Escuela Normal superior Cartagena de Indias
3. Se organizan las comisiones Protocolante, académica, comunicaciones, diseño y seguimiento
4. Se definió tema, temáticas y ejes del foro central y de los Pre Foros.
5. Se construyó propuesta de agenda para pre foros y foro central
6. Se finiquitó las especificaciones técnicas del foro
7. Se definió nombre del foro “EDUCACIÓN: PATRIMONIO SOCIAL   EMANCIPADOR”
8. Se escogió el diseño gráfico y propuesta de las piezas promocionales
9. Se precisó en calendario las fechas de pre foros y foro central
10. Se aprobó organizar para final del presente mes una rueda de prensa.
11. La comisión académica definió el reglamento para recepción y valoración de las ponencias. 
12. La secretaria de Educación aprobó la convocatoria general para todos los docentes por Unaldes a los pre foros respectivos.
13. La mesa técnica ha realizado 12 encuentros uno semanal cada miércoles para tratar los asuntos logísticos del foro
14. Se iniciaron dos procesos precontractual para el desarrollo del Foro Educativo Distrital
</t>
  </si>
  <si>
    <t xml:space="preserve">1. Foro Educativo Distrital Se ha avanzado en la logística, avanzado en los terminos del proceso de contratación que se espera sea realizado en la ultima semana del mes de Julio.
2. Reuniones semanales para organizar la logística y montaje del foro educativo 2022
</t>
  </si>
  <si>
    <r>
      <t xml:space="preserve">Se desarrollo el FORO EDUCATIVO DISTRITAL 2022: </t>
    </r>
    <r>
      <rPr>
        <b/>
        <sz val="20"/>
        <color theme="1"/>
        <rFont val="Arial"/>
        <family val="2"/>
      </rPr>
      <t xml:space="preserve"> EDUCACIÓN: PATRIMONIO SOCIAL EMANCIPADOR los idas 11 y 12 de Agosto  del 2022 
</t>
    </r>
    <r>
      <rPr>
        <sz val="20"/>
        <color theme="1"/>
        <rFont val="Arial"/>
        <family val="2"/>
      </rPr>
      <t xml:space="preserve">
</t>
    </r>
  </si>
  <si>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</si>
  <si>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</si>
  <si>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</si>
  <si>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Formación en derechos humanos de las mujeres dirigido a niñas, niños y jóvenes de las instituciones educativas oficiales del distrito: participación, democracia y autonomía</t>
  </si>
  <si>
    <t>Desarrollar un proyecto de formación que contribuya a la prevención de las violencias contra las mujeres y las niñas en las I.E.O del distrito de Cartagena.</t>
  </si>
  <si>
    <t>Talleres de formación con docentes, estudiantes y padres/madres de familia sobre prevención de violencias basadas en género, derechos humanos y construcción de ciudadanías</t>
  </si>
  <si>
    <t>DIRECCION CALIDAD EILYN MEDINA
RUBIELA VALDERRAMA</t>
  </si>
  <si>
    <t>FORMACIÓN DE LOS DERECHOS HUMANOS DE LAS MUJERES DIRIGIDO A NIÑAS NIÑOS Y JÓVENES DE LAS INSTITUCIONES EDUCATIVAS OFICIALES DEL DISTRITO: PARTICIPACIÓN DEMOCRACIA Y AUTONOMÍA  CARTAGENA DE INDIAS</t>
  </si>
  <si>
    <t>2.3.2201.0700.2020130010240</t>
  </si>
  <si>
    <t xml:space="preserve">Con el fin de avanzar en la contratación del operador del proyecto, estamos en la etapa final del diseño de los estudios previos, y de los términos de referencia para la apertura de la licitación correspondiente.
Así mismo, los equipos psicosociales de las UNALDES nos están suministrando los nombres de las I.E.O que harán parte de este segundo periodo del proyecto. 
Con el fin de avanzar en la contratación del operador del proyecto, se ha cursado invitación a cotizar a las entidades de acuerdo a los términos de referencia para la apertura de la licitación correspondiente.
A la fecha se han recibido dos ofertas de entidades, por lo cual se espera una más para iniciar con el proceso para la contratación.
Se realizo reunión con la oficina de la mujer de la Secretaria de Participación y Desarrollo Social , con el fin de dar continuidad al proceso en las IEO, que inicaron en 2021, con las acciones para la prevención de las violencias basadas en género.
Se solicitaron propuestas ajustadas al presupuesto,  para el estudio del sector se expidió el CDP  69 
</t>
  </si>
  <si>
    <t>A la fecha, se han realizado las siguientes acciones en el marco del proyecto: 
1. Estudio de mercado para abrir la nueva convocatoria para la contratación del operador de la presente vigencia. 
2. Selección de las 35 nuevas I.E que se beneficiarón del proyecto en este período. 
3. Apertura de la licitación pública paara el nuevo operador, el cula será adjudicado en la tercera semana de Julio.</t>
  </si>
  <si>
    <t>Se da inicio al ejecución del proyecto a traves de contrato con la organización ALGOAP, con los cuales se realizo como primera actividad la socialización a los Rectores de las 35 IEO focalizadas.
Se han realizado soiclización con 35 miembros de las comunidad educativa (docentes, padres de famili y estudiantes) con 24 instituciones educativas).
se realizaron el primer ciclo de talleres con 10 IEO, las cuales son: Nuevo Bosque, Manuela Beltrán, Olga Gonzalez, Rafael Nuñez, Promoción Social, soledad Acosta, San Lucas, BErtha Gedeón, República de Argentina y Rosedal.
Las actividades formativas realizadas contienen los materiales pedagógicos audivisuales y digitales para su desarrollo y el cual serás entregados al final del proceso a las instituciones educativas</t>
  </si>
  <si>
    <t xml:space="preserve">Para el cumplimiento de las actividades a través del operador contratado ALGOAP S.A. se adelantaron las siguientes acciones:
1. Socialización del Proyecto
2. Definición del Plan de trabajo con cronograma de actividades
3. Se realizó presentación del equipo de trabajo.
4. Presentación de la estrategia a implementar. 
En cumplimiento de la primera actividad contratada para el proyecto se realizaron las socializaciones a las instituciones educativas convocando a los rectores de las IEO focalizadas para realizar de manera oficial la presentación del objetivo del contrato para el acompañamiento de estás en temas de prevención de violencias basadas en género.
2. Se adelantaron los procesos formativos que consistian en dos talleres que trabajan las tematicas de: a) Prevención de violencia basada en género b) Derechos humanos y construcción de ciudadanía con sub temas tratados tales como:
- Enfoque de género.
-Promover, formar, proteger los derechos humanos de las mujeres en sus diferencias y diversidad, focalizadas en los I.E.O en el Distrito de Cartagena.
-Introducir a los participantes en la noción de la perspectiva de género y violencia de género fomentando la convivencia en general en aras de evitar conflictos, de convivencia escolar   
- Contribuir a la transformación de los imaginarios, prejuicios, estereotipos y prácticas sociales que generan y reproducen los diferentes tipos de discriminación contra las mujeres en sus diferencias y diversidad.
3. Jornadas Pedagógicas Focalizadas por docentes
-	Revision de PEI.
a)	Revisar los aspectos normativos para el desarrollo del PEI en cuanto a:
i.	Derechos Humanos
ii.	Enfoque de género.
b)	Revisar los PEI teniendo en cuanta los aspectos normativos identificados.
c)	Identificar los factores que se sugiere incorporar a los PEI:
i.	Currículo
ii.	Planes de área
iii.	Planes de clase
d)	Sugerir herramientas pedagógicas para el ajuste de los PEI.
	Jornadas Pedagógicas.
En este proceso participaron en este corte 20 IEO para un total de 30 IEO atendidas con todo el acompañamiento.
En el proceso formativo a las IEO, se les realizó entrega de material pedagogico a traves de plegable y memorias digitales.
IE ISLA FUERTE
IE ISLOTE
IE LETICIA
IE LUIS FELIPE CABRERA DE BARU
IE ARROYO DE PIEDRA - SEDE ARROYO DE LAS CANOAS
ARROYO GRANDE - SEDE ANA UTRIA
IE REPUBLICA DE ARGENTINA
IE SOLEDAD ACOSTA DE SAMPER
IE SALIM BECHARA
IE ROSEDAL
IE SAN LUCAS
IE FE Y ALEGRIA EL PROGRESO
IE PROMOCION SOCIAL
IE MANUELA VERGARA DE CURI
IE CLEMENTE MANUEL ZABALA
IE NUESTRA SEÑORA DEL CARMEN
IE GABRIEL GARCIA MARQUEZ
IE NUESTRA SRA DEL PERPETUO SOCORRO
IE CIUDAD DE TUNJA
IE OMAIRA SANCHEZ
IE FRANCISCO DE PAULA SANTANDER
IE POLITECNICO DEL POZON
IE FOCO ROJO
IE OLGA GONZALEZ ARRAUT
IE SOLEDAD ROMAN DE NUÑEZ
IE NUEVO BOSQUE
IE MANUELA BELTRAN
IE Rafael Nuñez
IE NAVAL DE CRESPO
IE ESCUELA PROFESIONAL SALESIANAS
</t>
  </si>
  <si>
    <t>Elaboración, edición y publicación de cartilla pedagógicas sobre derechos de las mujeres y las niñas.</t>
  </si>
  <si>
    <t>Esta actividad está inmersa en los Talleres de formación , como material pedagogico para el desarrollo de los mismos.</t>
  </si>
  <si>
    <t>Jornadas pedagógicas con docentes para incorporar cambios en el currículo, planes de áreas y planes de clases.</t>
  </si>
  <si>
    <t>Esta actividad en el marco del proyecto, se desarrollará una vez se contrate al operador.</t>
  </si>
  <si>
    <t>Estas actividades se desarrollaran de acuerdo a los avances que las instituciones vayan realizando en su proceso formativo y en la autonomía de cada una de estás.</t>
  </si>
  <si>
    <t>Jornadas culturales, artísticas y recreativas con contenidos de derechos humanos y prevención de las violencias basadas en género.</t>
  </si>
  <si>
    <t>AVANCE PROGRAMA PARTICIPACION, DEMOCRACIA Y AUTONOMÍA</t>
  </si>
  <si>
    <t>AVANCE PROYECTOS, PROGRAMA PARTICIPACION, DEMOCRACIA Y AUTONOMÍA</t>
  </si>
  <si>
    <t>EJECUCION PRESUPUESTAL PROGRAMA PARTICIPACION, DEMOCRACIA Y AUTONOMÍA</t>
  </si>
  <si>
    <t>EDUCACIÓN MEDIADA A TRAVÉS DE TECNOLOGÍAS DE LA INFORMACIÓN Y LAS COMUNICACIONES TIC´S</t>
  </si>
  <si>
    <t xml:space="preserve">Instituciones Educativas Oficiales del distrito de Cartagena de Indias con estrategias pedagógicas EMETIC diseñada e implementada </t>
  </si>
  <si>
    <t>105 instituciones Educativas Oficiales del Distrito de Cartagena, implementan una estrategia pedagógica mediada a través de las TIC</t>
  </si>
  <si>
    <t>Transformación del Aprendizaje Inspirando, Creando y Diseñando con las Tecnologías de información y las Comunicaciones
OPTIMIZACION TRANSFORMACION DEL APRENDIZAJE INSPIRANDO Y CREANDO Y DISEÑANDO CON LAS TECNOLOGIAS DE LA INFORMACIÓN Y LAS COMUNICACIONES DE CARTAGENA DE INDIAS</t>
  </si>
  <si>
    <t>Articulación e integración de las Tecnologías de las Información y las Comunicaciones con los procesos de enseñanza aprendizaje de las  del distrito de Cartagena de Indias.
105 instituciones Educativas oficiales del distrito de Cartagena de Indias Implementando una Estrategia de Mediación Educativa a través de las Tecnologías de la Información y las Comunicaciones.</t>
  </si>
  <si>
    <t>Implementar la estrategia de mediación tecnológica para las Instituciones Educativas Oficiales.</t>
  </si>
  <si>
    <t>SERVICIOS INFORMATICOS</t>
  </si>
  <si>
    <t>DICKSON ACOSTA JULIO
JORGE CASTRO MENDOZA</t>
  </si>
  <si>
    <t>INVERSION</t>
  </si>
  <si>
    <t>SGP - ICLD</t>
  </si>
  <si>
    <t>TRANSFORMACION DEL APRENDIZAJE, INSPIRANDO, CREANDO Y DISE?ANDO CON LAS TECNOLOGIAS DE LA INFORMACION Y LAS COMUNICACIOONES EN LAS IEO Y SED DEL DISTRITO DE CARTAGENA DE INDIAS</t>
  </si>
  <si>
    <t xml:space="preserve">2,3,2201,0700,2021130010226
</t>
  </si>
  <si>
    <t>INGRESOS CORRIENTES DE LIBRE DESTINACIÓN 
I.C.L.D</t>
  </si>
  <si>
    <t>Cada Institución se encuentra trabajando sobre la implementación EMTIC</t>
  </si>
  <si>
    <t>Las Instituciónes continuan en el trabajo de implementación EMTIC</t>
  </si>
  <si>
    <t>Cada institución educativa continúa en el trabajo de implementación de la etrategia EMTIC</t>
  </si>
  <si>
    <t>Conformar en las Instituciones Educativas Oficiales los equipos  de Educación mediada por las TIC</t>
  </si>
  <si>
    <t>Compra de equipos tecnológicos para la SED y adecuación del centro de computo</t>
  </si>
  <si>
    <t>Tienda Virtual del Estado Colombiano</t>
  </si>
  <si>
    <t>Nos encontramos en la gestión para obtener las disponibilidades presupuestales para la adquisición de equipos tecnologicos. 200 millos pesos (nosotros 68 y gastos general 106)</t>
  </si>
  <si>
    <t>Se realizarón todas ls gestiones corresondientes para la adquisición de equipos tecnologicos. 200 millos pesos (nosotros 68 y gastos general 106)</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</si>
  <si>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</si>
  <si>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</si>
  <si>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tecnológicas</t>
  </si>
  <si>
    <t>Gestionar la adquisición de herramientas tecnológicas para las Instituciones Educativas Oficiales</t>
  </si>
  <si>
    <t>En este momento nos encontramos en proceso de incorporación de recursos para adquisición de herramientas tecnologicas.</t>
  </si>
  <si>
    <t>Se encuentra en proceso de incorporación de recursos para adquisición de herramientas tecnologicas.</t>
  </si>
  <si>
    <t>Se relizaron las incorporaciones al proyecto y nos encontramos en proceso de apoyo a la gestión de compra de equipos</t>
  </si>
  <si>
    <t>Se relizaron todas las gestiones correspondientes en el proceso de apoyo a la gestión de compra de equipos</t>
  </si>
  <si>
    <t xml:space="preserve">I.E.O. que contrata  la  prestación del servicio de conectividad  </t>
  </si>
  <si>
    <t>1,2,4,1,01-071 - SGP PRESTACION EDUCATIVO</t>
  </si>
  <si>
    <t>137 instituciones de instituciones conectadas y en proceso de contratación para la continuidad del servicio en este 2022</t>
  </si>
  <si>
    <t xml:space="preserve">Se realizó la contratación para la continuidad del servicio de internet para la vigencia 2022 de 146 instituciones de instituciones conectadas. </t>
  </si>
  <si>
    <t xml:space="preserve">Se continua con la supervisión del servicio contratado de conectividad para la vigencia 2022 de 146 instituciones de instituciones conectadas. </t>
  </si>
  <si>
    <t xml:space="preserve">Se finalizó la supervisión del servicio contratado de conectividad para la vigencia 2022 de 146 instituciones de instituciones conectadas. </t>
  </si>
  <si>
    <t xml:space="preserve">Adquirir póliza de seguro para los equipos tecnológicos </t>
  </si>
  <si>
    <t>Licitación</t>
  </si>
  <si>
    <t>Se solicito mediante Oficio y atraves de la Subdireccion tecnica Administrativa SED la Solicitud de la Adquisicion de la Poliza de Seguro para Equipos  a la oficina de Apoyo Logistico de la Alcaldia Mayor de Cartagena de Indias</t>
  </si>
  <si>
    <t xml:space="preserve">Entrega de Informes de Seguimiento y control de los proyectos tecnológicos implementados en las IEO  y en la Secretaria de Educación Distrital.
</t>
  </si>
  <si>
    <t>Directa</t>
  </si>
  <si>
    <t>Se realizó la contratación del personal de apoyo para la elaboración de informes de los puntos vive digital y el desarrollo de aplicaciones</t>
  </si>
  <si>
    <t>Se contninua trabajando con el personal de apoyo en la elaboración de informes de los puntos vive digital y el desarrollo de aplicaciones</t>
  </si>
  <si>
    <t>Se finalizó con el personal de apoyo el proceso de gestión de los puntos vive digital y el desarrollo de aplicaciones</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</si>
  <si>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</si>
  <si>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</si>
  <si>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</si>
  <si>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Realizar Convenio y/o alianzas para la Formación de Docentes en Uso y Apropiación de las Tic</t>
  </si>
  <si>
    <t>Se encuentra en proceso para iniciar con la formación de docentes a través de nuestros aliados.</t>
  </si>
  <si>
    <t>Contratar el Servicio de Acompañamiento, Administración Especializada y Soporte del Sistema de Información "Colombia Evaluadora", para las Instituciones Educativas del Distrito de Cartagena.</t>
  </si>
  <si>
    <t>Se realizó la contratación del servicio de acompañamiento especializado de Colombia Evaluadora.</t>
  </si>
  <si>
    <t>Se conitnua en proceso de supervisión del contrato del servicio de acompañamiento especializado de la plataforma Colombia Evaluadora.</t>
  </si>
  <si>
    <t>Se finalizó el proceso de supervisión del contrato del servicio de acompañamiento especializado de la plataforma Colombia Evaluadora.</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</si>
  <si>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</si>
  <si>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</si>
  <si>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</si>
  <si>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Realizar las operaciones de mantenimiento, soporte y administración al sistema único de gestión académica disponible en las IEO.</t>
  </si>
  <si>
    <t>Tres ventanas de mantenmiento de apertura, seguimiento y entrega de informe</t>
  </si>
  <si>
    <t>Realizar Talleres de apropiación y uso de la Plataforma de Gestión academia con la comunidad educativa</t>
  </si>
  <si>
    <t>Se realizacion Jornadas de Capacitación en la plataforma de gestión acádemica para su buen uso y servicio</t>
  </si>
  <si>
    <t>Se continuaron realizando Jornadas de Capacitación en la plataforma de gestión acádemica para su buen uso y servicio.</t>
  </si>
  <si>
    <t>Se realizaron a corte de diciembre las Jornadas de Capacitación en la plataforma de gestión acádemica para su buen uso y servicio.</t>
  </si>
  <si>
    <t>AVANCE PROGRAMA EDUCACION MEDIADA A TRAVES DE TECNOLOGIAS DE LA INFORMACIÓN Y LAS COMUNICACIONES EMTIC´S</t>
  </si>
  <si>
    <t>AVANCE PROYECTOS, PROGRAMA EDUCACION MEDIADA A TRAVES DE TECNOLOGIAS DE LA INFORMACIÓN Y LAS COMUNICACIONES EMTIC´S</t>
  </si>
  <si>
    <t>EJECUCION PRESUPUESTAL PROGRAMA EDUCACION MEDIADA A TRAVES DE TECNOLOGIAS DE LA INFORMACIÓN Y LAS COMUNICACIONES EMTIC´S</t>
  </si>
  <si>
    <t>% de Egresados oficiales beneficiados con becas para educación superior anualmente.</t>
  </si>
  <si>
    <t>8.8%
Fuente: Oficina Asesora de Educación Superior SED, 2019.</t>
  </si>
  <si>
    <t>Incrementar a 13% los Egresados oficiales beneficiados con becas para educación superior</t>
  </si>
  <si>
    <t>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</si>
  <si>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</si>
  <si>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</si>
  <si>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</si>
  <si>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</si>
  <si>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</si>
  <si>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Beneficiar a 1650 estudiantes en el Fondo Bicentenario</t>
  </si>
  <si>
    <t>EDUCACION SUPERIOR</t>
  </si>
  <si>
    <t>ARTURO ZEA SOLANO</t>
  </si>
  <si>
    <t xml:space="preserve"> ICLD</t>
  </si>
  <si>
    <t>CONSOLIDACION DE BECAS UNIVERSITARIAS PARA EGRESADOS DE LAS INSTITUCIONES EDUCATIVAS  OFICIALES  DE  CARTAGENA DE INDIAS</t>
  </si>
  <si>
    <t>2,3,2202,0700,2020130010268</t>
  </si>
  <si>
    <t>Se entregaron 121 Becas Bicentenarios correspondientes a la Vigencia 2021, las cuales por calendario se entregaron eñ 17 de Febreo de 2022
Se estructurò el plan de trabajo para la realizaciòn del proceso de selecciòn de beneficiarios y la contrataciòn de las becas a ser adjudicadas con el ICETEX, a partir del mes de junio de 2022.</t>
  </si>
  <si>
    <t>Se iniciò el desarrollo del cronograma para la selecciòn de beneficiarios, en tràmite CDP por valor de 1700 millones para convenio con ICETEX, meta 130 beneficiarios. Se aprobo en junta administradora el cronograma de becas FEBIC y CERES. La primera inicia del 1o al 8 de julio.</t>
  </si>
  <si>
    <t>El numero de beneficiarios se incrementarà de manera significativa con la segunda convocatoria de 2022</t>
  </si>
  <si>
    <t>El avance de la meta producto reportada en el último trimestre de 2022 (1355) corresponde al dato final de toda la vigencia.</t>
  </si>
  <si>
    <t>Beneficiar a 1700 estudiantes en el convenio CERES</t>
  </si>
  <si>
    <t>1.3.3.2.00-95-056 RECURSOS DEL BALANCE DE DESTINACION ESPECIFICA POR ACTO ADMINISTRATIVO FONDO BICENTENARIO</t>
  </si>
  <si>
    <t>Se entregaron 101 Becas CERES correspondientes a la VIgencia 2021 y se entregaron eln el primer trimestre del 2022 
Se iniciò el proceso de fortalecimiento del programa CERES, a fin de focalizar la oferta de cupos de educaciòn superior hacia una mayor cantidad de beneficiarios y avanzar en el cumplimiento de la meta prevista para 2022. Se transfiriò a ICETEX CDP por valor de 3000 millones para beneficiar a travès de las becas CERES un promedio de 500 estudiantes. Se iniciò proceso de apertura en mayo y cierra el 26 de sept. De 2022.</t>
  </si>
  <si>
    <t>Se desarrolla tràmite administrativo para el cubrimiento de 431 estudiantes a travès de UMAYOR</t>
  </si>
  <si>
    <t>Con cargo a los recursos apropiados para CERES de la vigencia 2022 se estàn adjudicando becas en comitès semanales del ICETEX, estimàndose beneficiar en el primer trimestre de 2023 unos 200 estudiantes adicionales a los reportados con corte 30/12/2022.</t>
  </si>
  <si>
    <t>Contratación del Talento humano necesario para garantizar la operación de los programas de acceso a la Educación Superior.</t>
  </si>
  <si>
    <t>Se fortaleció el equipo de media técnica y educación superior a fin de lograr concretar el compromiso de articular los programas curriculares de Media Técnica de Instituciones Educativas Oficiales con los programas Técnicos Profesionales, Tecnológicos y/o de Pregrado de las Universidades aliadas al Fondo Educativo Bicentenario de Cartagena.</t>
  </si>
  <si>
    <t>Se adelantan actividades de difusion y divulgaciòn de becas para egresados del sistema educativo oficial en instituciones educativas y entidades aliadas.</t>
  </si>
  <si>
    <t>Se realizan los preparativos para el desarrollo del programa en segundo semestre de 2022.</t>
  </si>
  <si>
    <t>Se realiza apoyo directo a esta actividad con dos funcionarios de planta asignados a la oficina de Educación Superior y Media TéCNICA</t>
  </si>
  <si>
    <t>Beneficiar a 120 egresados con las becas a la excelencia académica (Ser Pilo Va Cartagena)</t>
  </si>
  <si>
    <t>N/A 
Se adjudican a fin de año</t>
  </si>
  <si>
    <t xml:space="preserve">La apertura de esta convocatoria inicia a final del presente año. </t>
  </si>
  <si>
    <t>Beneficiar a 419 estudiantes a través de los convenios interadministrativos</t>
  </si>
  <si>
    <t>FONDO EDUCATIVO - BICENTENARIO DE CARTAGENA - ICAT 3% -</t>
  </si>
  <si>
    <t>1,2,2,0,00-056 - ICDE FONDO BICENTENARIO 3% ICA</t>
  </si>
  <si>
    <t xml:space="preserve">En ocasiòn a las dificultades para realizar nuevos convenios no se ha utilizado esta estrategia. </t>
  </si>
  <si>
    <t>No se reportan porque los Convenios Interadminiustrativos son con Universidades publicas y en estos momentos se encuentran en Matricula 0</t>
  </si>
  <si>
    <t>Se desarrolla tràmite administrativo para el cubrimiento de 75 estudiantes a travès del convenio con UNAD</t>
  </si>
  <si>
    <t>Se suscribiò convenio con UMAYOR para garantizar el acceso y permanencia de 431 estudiantes en educaciòn superior, al igual que con la UNAD para garantizar la continuidad de 88 estudiantes.</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</si>
  <si>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</si>
  <si>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</si>
  <si>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</si>
  <si>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 xml:space="preserve">Garantizar 228 becas para Educación Superior  a egresados de Instituciones Educativas Oficiales Rurales, de otras etnias y en condición de discapacidad </t>
  </si>
  <si>
    <t>N/A Se adjudican a fin de año</t>
  </si>
  <si>
    <t>Se otorgaron 56 becas  a principios del 2022 con Recursos de la Vigencia 2021 entregadas el 17/02/22 en encuentros virtuales.  Detalladas asi: 40 Afro (incluye las 8 para el eje transversal),, 2 de Disacapacidad y 14 a Victimas del conflicto</t>
  </si>
  <si>
    <t>Estas becas se entregan al final de la vigencia, los 54 Cubiertos corresponden a la Vigencia 2021</t>
  </si>
  <si>
    <t>Se realizaràn en el ultimo trimestre las diferentes gestiones para garantizar la entrega de las becas inclusivas, de acuerdo a los criterios establecidos en el marco de la estrategia</t>
  </si>
  <si>
    <t>Se garantizò la atenciòn de 57 estudiantes con becas inclusivas que benefician directamente a estudiantes de diferentes etnias y ubicados en zonas rurales e insulares de la ciudad y sus corregimientos.</t>
  </si>
  <si>
    <t>114
(Este valor se divide entre la vigencia 2022 y 2023 por lo que se programaria por cada una 58 Becas a entregar)</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</si>
  <si>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</si>
  <si>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</si>
  <si>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</si>
  <si>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Mejorar la competitividad laboral de los egresados del sistema educativo oficial</t>
  </si>
  <si>
    <t xml:space="preserve">Otorgar Becas para Formación Técnica laboral para egresados de Instituciones Oficiales del Distrito de Cartagena </t>
  </si>
  <si>
    <t>12 Meses</t>
  </si>
  <si>
    <t>APOYO AL MEJORAMIENTO DE LAS COMPETENCIAS LABORALES DE LOS EGRESADOS DE LAS INSTITUCIONES EDUCATIVAS OFICIALES DE   CARTAGENA DE INDIAS</t>
  </si>
  <si>
    <t>2,3,2202,0700,2020130010309</t>
  </si>
  <si>
    <t>CONTRATO INTERADMINISTRATIVO</t>
  </si>
  <si>
    <t>Se adelantò la planificaciòn y acercamiento con Instituciones de Educaciòn para el Trabajo y el Desarrollo Humano y los estudios previos a fin de adelantar la contrataciòn del servicio y beneficiar al mayor nùmero de beneficiarios con los recursos disponibles. El CDP se encuentra en tràmite.</t>
  </si>
  <si>
    <t xml:space="preserve">En tràmite CDP por 200 millones de pesos para la realizaciòn de convenio con tituciòn de educaciòn para el trabajo y desarrollo humano para beneficiar a 100 estudiantes. </t>
  </si>
  <si>
    <t>Se dispone del CDP y adelantan los procesos para la contrataciòn en el marco del convenio con el ICETEX</t>
  </si>
  <si>
    <t>Realizar un diagnóstico de las necesidades de formación para el trabajo</t>
  </si>
  <si>
    <t>Se elaborò diagnostico del estado del arte de la oferta de programas de ETDH en la ciudad de Cartagena, documento referente para el proceso contractual.</t>
  </si>
  <si>
    <t>Se dispone del diagnòstico del eltado del arte de la oferta de programas de ETDH de la ciudad de Cartagena, documento referente para iniciar la contrataciòn en 2023.</t>
  </si>
  <si>
    <t>Realizar un inventario de la oferta de las instituciones de FTDH.</t>
  </si>
  <si>
    <t>Elaborar y suscribir convenio con ICETEX para administrar los recursos</t>
  </si>
  <si>
    <t>Se adelantan gestiones para la suscripciòn de convenio con ICETEX una vez se seleccione el contratista</t>
  </si>
  <si>
    <t xml:space="preserve">En 2022 no fue posible suscribir el convenio especìfico con el ICETEX para la atenciòn de 100 beneficiarios, debido al cierre del calendario administrativo del ICETEX para la reglamentación del Convenio, se continúa la gestión del suscripción del Convenio en el primer bimestre del 2023 y de esta forma contratar el servicio. </t>
  </si>
  <si>
    <t>Establecer Alianza con las IFTDH de la ciudad de Cartagena</t>
  </si>
  <si>
    <t>Contratación del Servicio.</t>
  </si>
  <si>
    <t xml:space="preserve">La apertura de convocatoria se realizará en el segundo semestre del 2022, una vez se organicen los tramites administrativos. </t>
  </si>
  <si>
    <t>Una vez se tenga el CDP se enviarà al ICETEX el mismo para formalizar la prestaciòn del servicio a la cohorte de estudiantes beneficiarios.</t>
  </si>
  <si>
    <t>Estudiantes egresados de Educativas Oficiales en doble titulación</t>
  </si>
  <si>
    <t xml:space="preserve">Graduar 9000 jóvenes de Establecimientos Educativos Oficiales en doble titulación </t>
  </si>
  <si>
    <t xml:space="preserve">Mejoramiento de la Educación Media Técnica para desarrollar las potencialidades productivas en las Instituciones Educativas Oficiales de Cartagena de India </t>
  </si>
  <si>
    <t>Aumentar el nivel de calidad y articulación de la educación Media Técnica oficial en el Distrito de Cartagena</t>
  </si>
  <si>
    <t xml:space="preserve">Rediseño de las mallas curriculares de  media técnica de las IEO para garantizar la continuidad de la cadena de formación </t>
  </si>
  <si>
    <t>NIVERSION</t>
  </si>
  <si>
    <t>CONTRATO DE PRESTACION DE SERVICIOS / CONTRATO INTERADMINISTRATIVO</t>
  </si>
  <si>
    <t xml:space="preserve">En el marco del proceso de rediseño curricular, se han realizado tres actividades encaminadas al cumplimiento de la meta como son: 1. Diagnóstico de la Media Tecnica y Educación superior. 2. Visitas a las IEMT de Santana y IEMT CASD. 3. La propuesta del diseño curricular. </t>
  </si>
  <si>
    <t xml:space="preserve">En el marco del proceso de rediseño curricular, se han realizado visitas tecnicas a las cinco instituciones (IE Nuestra Señora del Carmen, CASD Manuela Beltran, Bayunca, Santa Ana y las Escuelas Profesionales Salesianas) para el acompañamiento del documento curricular. </t>
  </si>
  <si>
    <t>Se realizò el proceso de rediseño y nactualizaciòn curricular en las Instituciones Educativas de Bayunca, CASD Manuela Beltràn, Escuelas Profesionales Salesianas, Santa Ana, Nuestra Señora del Carmen y Manzanillo del Mar.</t>
  </si>
  <si>
    <t>Se avanzò en el cumplimiento de la meta de actualizacion de mallas curriculares, la cual debe consolidarse en 2023, por tratarse de un proceso continuo y recurrente de acompañamiento a las instituciones educativas de media tècnica para lograr la aprobaciòn de las resoluciones de estudio y el fortalecimiento de la oferta de las especialidades ofrecidas en articulaciòn con el SENA.</t>
  </si>
  <si>
    <t>Establecer un proceso de orientación vocacional en grado 9°</t>
  </si>
  <si>
    <t xml:space="preserve">Se realizo una alianza con el PES, el servicio publico de empleo SENA y el servicio de empleo de Comfenalco, para la capacitación a estudiantes de la MT en orientación profesional y se realizara la orientación vocacional a la misma población. </t>
  </si>
  <si>
    <t>Se participarà en la prueba piloto del proyecto OSO (Orientaciòn Socio Ocupacional) con Fundaciòn Corona y Secretarìa de Hacienda Distrital con estudiantes de 9o grado a fin de fortalecer el proceso de escogencia de la formaciòn para la media tècnica.</t>
  </si>
  <si>
    <t>Se avanzò, mediante el desarrollo de mesas de trabajo en la construcciòn del proyecto de media tècnica en el politècnico del Pozòn.</t>
  </si>
  <si>
    <t>Para el 2023 se fortalecerà el proceso de acompañamiento a las instituciones educativas de media tècnica, a fin de que se garantice la mejor escogencia de las especialidades de tal forma que se garantice una mayor permanencia y éxito escolar.</t>
  </si>
  <si>
    <t>Articular la educación media con la educación superior y la educación para el trabajo y desarrollo humana en el Distrito de Cartagena</t>
  </si>
  <si>
    <t xml:space="preserve">El pasado 25 de marzo, se realizo la primera mesa con las IES aliadas. </t>
  </si>
  <si>
    <t>Se realizaron mesas de trabajo para el proceso de articulaciòn curricular de la media tècnica con UNICOLOMBO, UMAYOR y UNAD</t>
  </si>
  <si>
    <t>En el marco del proceso de articulaciòn mediante ciclos propedèuticos se logrò garantizar la continuidad en educaciòn postmedia a 34 estudiantes del CASD. EN 2023 se espera fortalecer la estrategia, de tal suerte que se pueda avanzar de manera significativa en los procesos de articulaciòn de la media tècnica con la educaciòn superior.</t>
  </si>
  <si>
    <t>Ampliar  la planta docente  de media técnica de las instituciones educativas</t>
  </si>
  <si>
    <t>Se contratò el equipo que adelanta el proceso de apoyo al fortalecimiento de la educaciòn media tècnica y su articulaciòn con la educaciòn superior con base en el CDP 5 DEL 07 de enero de 2022 por valor de $307.000.000. Los contratos se hicieron por siete meses por valor de $185.500.000 (RPs: 79, 149, 158, 159, 160, 200 y 223 de 2022), el saldo de apropiaciòn del CDP es para cubrir el resto de la vigencia.</t>
  </si>
  <si>
    <t>No contamos con recursos asignados para Contratacion, por lo que lño esta asumiendo el SENA</t>
  </si>
  <si>
    <t xml:space="preserve">Para poder registrar un mayor nivel de avance a nivel de la oferta en media tècnica, se demanda de un mayor esfuerzo fiscal por parte del Distrito desde el que se permita y garantice la contrataciòn de docentes con cargo a la entidad territorial para el fortalecimiento de las especialidades. </t>
  </si>
  <si>
    <r>
      <t xml:space="preserve">% de programas curriculares de Media Técnica de  </t>
    </r>
    <r>
      <rPr>
        <sz val="20"/>
        <color theme="1"/>
        <rFont val="Arial"/>
        <family val="2"/>
      </rPr>
      <t>Instituciones Educativas Oficiales</t>
    </r>
    <r>
      <rPr>
        <sz val="20"/>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</si>
  <si>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0"/>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</si>
  <si>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80%
(22 PROGRAMAS)</t>
  </si>
  <si>
    <t>40%
(11 PROGRAMAS)</t>
  </si>
  <si>
    <t>9,09%
2 PROGRAMAS</t>
  </si>
  <si>
    <t>21,82% 
6 programas articulados</t>
  </si>
  <si>
    <t>Fortalecer la infraestructura y dotación de los ambientes de media técnica de las instituciones educativas</t>
  </si>
  <si>
    <t>1. Se gestionó con Ecopetrol y entregó al CASD la dotación del NODO Petroquímico y el mobiliario y herramientas para los talleres de electrónica, 
2. Se entregó mobiliario para administrativos y otros ambientes de aprendizaje. 
3. De igual forma se adecuaron espacios en los talleres de robótica, fluidos y metalmecánica. 
4. Se estructura proyecto para gestionar con Ecopetrol la dotación del resto de NODOS e IEO de media técnica.</t>
  </si>
  <si>
    <t>Se dotaron los ambientes de aprendizaje del CASD, en alianza con Ecopetrol y se presentò proyecto al aliado para la dotaciòn de los ambientes de aprendizaje de la media tecnica del Distrito.</t>
  </si>
  <si>
    <t>Se gestionaron recursos para fortalecer dotacion a otras IE de MT</t>
  </si>
  <si>
    <t xml:space="preserve">En 2022 se iniciò el proceso de mejoramiento de ambientes de aprendizaje con el apoyo de aliados como Ecopetrol y aportes del Distrito por valor de  $224.030.650 transferidos a seis (6) IEMT para el mejoramiento de los ambientes de aprendizaje.  </t>
  </si>
  <si>
    <t>Prestación de servicios profesionales para garantizar el desarrollo del programa</t>
  </si>
  <si>
    <t>La labor realizada con el equipo de apoyo al fortalecimiento de la media tècnica permitò garantizar los avances en el mejoramiento de los servicios en las IEMT. Con base en los avances logrados en la vigencia 2022 se requiere dar continuidad al trabajo iniciado para consolidar el logro de las metas propuestas en el plan de desarrollo. la inversiòn en la contrataciòn del talento humano para el fortalecimiento de los procesos en 2022 fue de $268.633.333 y el pago de las ARL de los estudiantes de MT de $7.552.500.</t>
  </si>
  <si>
    <t>Definir una ruta de mejoramiento permanente del proceso de formación de media técnica oficial en el Distrito de Cartagena</t>
  </si>
  <si>
    <t>Con aliados estratègicos (Ecopetrol, Fundaciòn Grupo Social, Fundaciòn Corona, Juntèmonos se trabaja en el mejoramiento de toda la oferta de media tècnica en la ciudad.</t>
  </si>
  <si>
    <t>Con el apoyo y concurrencia de aliados como la Fundaciòn Corona, Ecopetrol, Secretarìa de Hacienda Distrital y Juntèmonos se lograron avances significativos en 2022, los cuales se deben consolidar, en el marco de la ruta en 2023 para garantizar una oferta educativa en media tècnica que le garantice a nuestros jòvenes mejores oportunidades, tanto en lo laboral, como en el desarrollo de competencias para el emprendimiento.</t>
  </si>
  <si>
    <t>AVANCE PROGRAMA EDUCACION PARA TRANSFORMAR "EDUCACION MEDIA TECNICA Y SUPERIOR"</t>
  </si>
  <si>
    <t>AVANCE PROYECTOS, PROGRAMA EDUCACION PARA TRANSFORMAR "EDUCACION MEDIA TECNICA Y SUPERIOR"</t>
  </si>
  <si>
    <t>EJECUCION PRESUPUESTAL PROGRAMA EDUCACION PARA TRANSFORMAR "EDUCACION MEDIA TECNICA Y SUPERIOR"</t>
  </si>
  <si>
    <t>Índice de cumplimiento de los programas de la SED en el marco del Plan de desarrollo 2020 - 2023.</t>
  </si>
  <si>
    <t>Garantizar el índice de cumplimiento de los programas de la SED en el marco del Plan de desarrollo 2020 - 2023 en un 0.8</t>
  </si>
  <si>
    <t>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</si>
  <si>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</si>
  <si>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</si>
  <si>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</si>
  <si>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4=Aceptable</t>
  </si>
  <si>
    <t>4
Aceptable</t>
  </si>
  <si>
    <t>Modernización y Fortalecimiento de la Gestión Educativa del Distrito de   Cartagena de Indias</t>
  </si>
  <si>
    <t>Optimizar la gestión integral de la SED, para mejorar e impactar en los resultados del sector educativo del Distrito de Cartagena</t>
  </si>
  <si>
    <t xml:space="preserve">EJECUTAR LOS PROCESOS ESTABLECIDOS EN EL PLAN DE INTERVENCIÓN PARA MEJORA DEL INDICADOR
</t>
  </si>
  <si>
    <t>GESTION ORGANIZACIONAL</t>
  </si>
  <si>
    <t>MARLENE 
SIERRA</t>
  </si>
  <si>
    <t>MODERNIZACIÓN Y FORTALECIMIENTO DE LA GESTIÓN EDUCATIVA DEL DISTRITO DE   CARTAGENA DE INDIAS</t>
  </si>
  <si>
    <t xml:space="preserve">
1.2.1.0.00-001 - ICLD</t>
  </si>
  <si>
    <t>El primer informe al seguimiento del plan de intervención corresponde a las actividades de la contratación que estuvieron dentro de los términos establecidos</t>
  </si>
  <si>
    <t>Se da cumplimiento a las actividades de acuerdo al plan.
Se espera los resultados del indicador de parte del MEN</t>
  </si>
  <si>
    <t xml:space="preserve">Recibido el informe del Índice Global de Gestión por parte del Ministerio de Educación, con Evaluzación para </t>
  </si>
  <si>
    <t>Se realizaron las actividades correspondientes al último trimestre de la vigencia, como la remisión del PACSE al MEN</t>
  </si>
  <si>
    <t xml:space="preserve">EJECUTAR LOS PROCESOS PARA ORGANIZAR EL SISTEMA DE  ARCHIVO DE LA SED DE ACUERDO A LOS PARAMETROS DE MIPG </t>
  </si>
  <si>
    <t xml:space="preserve">De los 350 ml de archivos programados para inventariar en la vigencia 2022, en el primer trimestre se  realizaron 120,5. 
Se realizó la capacitación "Organización de Archivos y Gestión Documental  dirigidas a las IEO.
Se realizaron asistencias técnicas a : las  oficinas de: Archivo Hojas de vida, Cobertura Educativa, Planeación, Jurídica y UNALDE Industrial </t>
  </si>
  <si>
    <t xml:space="preserve">En el 2° trimestre se adelantaron 160,17 ml de inventarios de archivos de la SED y de UNALDES.
Se realizaron asistencias técnicas a las oficinas de:  Archivo Hojas de vida, Cobertura Educativa, UNALDE Industrial (2), de la Virgen y T (2) y la Subdirección Adtva </t>
  </si>
  <si>
    <t>En el trimestre julio - septiembre, se inventariarion 89,5 metros lineales de archivos de la SED 
Se realizaron asistencias técnicas en las oficina de: Subdirección Técnica Administrativa (Contratación), Cobertura - PAE,,
Unalde Rural, Unalde Industrial, Hojas de vida</t>
  </si>
  <si>
    <t xml:space="preserve">En el trimestre octubre - diciembre se inventariaron  73,75 Metros lineales de archivo.
Se realizaron asistencias técnicas en Palenación Educativa, Gestión Legal i Talento Humano -Archivos de hojas de vida-
Capacitación en actualización de FUID </t>
  </si>
  <si>
    <t>Nueva arquitectura organizacional de la SED, UNALDES y Establecimientos Educativos consolidada.</t>
  </si>
  <si>
    <t>Consolidar una nueva estructura organizacional para la Secretaría de Educación, UNALDES y Establecimientos Educativos.</t>
  </si>
  <si>
    <t xml:space="preserve">IMPLEMENTAR LOS PROCESOS PARA EJECUTAR LA SEGUNDA FASE  DEL DISEÑO DE LA NUEVA ARQUITECTURA ORGANIZACIONAL DE LA SED 
</t>
  </si>
  <si>
    <t>150 Funcionarios de Planta de la SED</t>
  </si>
  <si>
    <t>En el avance del primer trimestre con respecto a la estructura  propuesta para la SED, fue socializada la propuesta de la estructura de primer nivel presentada al Concejo Distrital, a los líderes de proceso por parte de los representantes del equipo de Modernización de la Alcaldía, cuya meta es que Educación cumpla todas las etapas para implementar en la vigencia 2022</t>
  </si>
  <si>
    <t>Trabajo con el equipo de Modernización de la Alcaldía
Propuesta de estructura en revisión del Concejo para aprobación del Acuerdo
Documento diagnóstico finalizado 
Manual de funciones en elaboración con el rediseño previo de los procesos (en ejecución)</t>
  </si>
  <si>
    <t>Se avanza en el rediseño de los procesos misionales de la SED. Finalizado Cobertura Educativa, avanzando con Calidad Educativa.
El proyecto de Acuerdo de estructura presentado al Concejo Distrital, será nuevamente presentado en las sesiones de octubre</t>
  </si>
  <si>
    <t>Concejo de Cartagena negó en segundo debate el proyecto de acuerdo 149 *“Por el cual se modifica la estructura de la Administración Distrital de Cartagena de Indias, las funciones de sus dependencias, se modifican unas entidades descentralizadas, y se dictan otras disposiciones”.
Con el apoyo del equipo de Mdoernización de Alcaldía se actualizaron yvalidaron las caracterizaciones de los  procesos de la SED.</t>
  </si>
  <si>
    <t>No. de sistemas de gestión de calidad de la  Secretaría de Educación Distrital e Instituciones Educativas Oficiales implementados y sostenidos.</t>
  </si>
  <si>
    <t>Aumentar a 42 los INDICADORES DEL sistemas de gestión de la calidad de la Secretaría de Educación Distrital e Instituciones Educativas Oficiales.</t>
  </si>
  <si>
    <t xml:space="preserve">Realizar la Formación y capacitación de los equipos de I.E.O en sistemas de gestión de calidad </t>
  </si>
  <si>
    <t>Eventos de capacitación en SGC realizados: Sensibilización y análisis del Contexto (01/03/2022) y Gestión por procesos (03/03/2022 y 24/03/2022).
No. de Instituciones Educativa Oficiales  participantes: 20. 
No. de asistentes a los eventos de capacitación realizados a los equipos de las IEO: 56</t>
  </si>
  <si>
    <t>Eventos de capacitación en SGC realizados: Gestión del Riesgo y Análisis y Evaluación de Indicadores
No. de Instituciones Educativa Oficiales  participantes: 25  
No. de asistentes a los eventos de capacitación realizados a los equipos de las IEO: 241</t>
  </si>
  <si>
    <t>Capacitaciones realizadas en los temas de Acciones correctivas y Salidas No Conformes para las IEO focalizadas</t>
  </si>
  <si>
    <t xml:space="preserve">Las capacitaciones brindadas se reforzaron en el último trimestre a través de asistencias técnicas en las instituciones educativas oficiales focalizadas </t>
  </si>
  <si>
    <t xml:space="preserve">Asistencias técnicas para acompañar los equipos de calidad de las IEO y de la SED para sostenimiento de SGC  </t>
  </si>
  <si>
    <t xml:space="preserve">La IEO Nelson Mandela después de aplicar el instrumento de evaluación, cumplió con los parámetros establecidos para validar implementación del SGC.
El día 03/ de marzo, se convocó al grupo de IEO focalizadas, a la capacitación "Gestión por procesos",reforzando las Asistencias Técnicas, que se brindan directamente en las IEO. 
En la SED, se realizaron asistencias Técnicas a los diferentes procesos en el tema "Gestión del Riesgo"
 </t>
  </si>
  <si>
    <t>Las instituciones Educativas Bertha Gedeón de Baladi y Clemente Manuel Zabala, con cumplimiento de parámetros para validación de SGC en implementación.
Asistencias técnicas en los temas de: Gestión del Riesgo y Análisis y Evaluación de Indicadores y Auditoría Interna.
Participantes en Asistencias Técnicas IEO + SED:155
IEO acompañadas: 8</t>
  </si>
  <si>
    <t>Las Instituciones Educativas Oficiales Gabriel García Márquez y Poitécnico del Pozón, con cumplimiento de parámetros para validación de sistema de gestión de calidad implementado.
Asistencias técnicas en los temas de Acciones correctivas y Salidas No Conformes, tanto en las IEO como en la SED</t>
  </si>
  <si>
    <t>Asistencias técnicas realizadas en la SED y en  las instituciones educativas oficiales: 20 de julio, Madre Gabrieal ade San Martín, San Francisco de Asís y Olga González Arraút, en los temas de: Acciones correctivas, Gestión del Riesgo, Salidas/servicio No Conforme,  Auditoría interna/externa, Indicadores de Gestión</t>
  </si>
  <si>
    <t>Realizar auditorías externas</t>
  </si>
  <si>
    <t xml:space="preserve">1166
Docentes, Directivos docentes Administrativos y Estudiantes </t>
  </si>
  <si>
    <t xml:space="preserve">Realización de auditoría con el ente certificador por parte de la IEO Olga González Arraút. </t>
  </si>
  <si>
    <t>Transferencias realizadas a las IEO 20 de julio, San Francisco de Asís, Madre Gabriela de San Martín y Técnica de Pasacaballos para realizar sus auditorías externas.</t>
  </si>
  <si>
    <t>Auditoría realizadas por las instituciones educativas:  20 de julio,  Madre Gabriela de San Martín, Técnica de Pasacaballos y San Francisco de Asís,</t>
  </si>
  <si>
    <t>Auditorías de renovación al sistema de Gestión de Calidad de la Secretaría de educación bajo la Norma ISO 9001:2015 y de seguimiento de procesos certificados con las Especificaciones Técncias del Ministerio de Educación realizadas en diciembre de 2022.</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</si>
  <si>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</si>
  <si>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</si>
  <si>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</si>
  <si>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</si>
  <si>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Deportivas, Recreativas , Culturales y Educativas</t>
  </si>
  <si>
    <t>TALENTO HUMANO</t>
  </si>
  <si>
    <t>CARLOS CARRASQUILLA
KATHERINE GONZALEZ</t>
  </si>
  <si>
    <t>MEJORAMIENTO DEL BIENESTAR Y PROTECCIÓN DE LOS FUNCIONARIOS DE LA SECRETARIA DE EDUCACIÓN DISTRITAL  PARA CONTRIBUIR A UNA MEJOR CALIDAD DE VIDA EN EL DISTRITO DE  CARTAGENA DE INDIAS</t>
  </si>
  <si>
    <t>2.3.2299.0700.2020130010165</t>
  </si>
  <si>
    <t>contrato de suministro - mínima cuantía-  prestación de servicios y resoluciones</t>
  </si>
  <si>
    <t>01 de febrero de 2021</t>
  </si>
  <si>
    <t xml:space="preserve">Se realizo reunión de acompañamiento a la institución Educativa del INEM para los juegos nacionales deportivos INEMITA 2022 con la participación de los docentes y directivos docentes. Así mismo, se procedió a realizar mesa de trabajo con Comfamiliar, organizaciones sindicales para la celebración del día del maestro el próximo 15 de mayo de 2022 </t>
  </si>
  <si>
    <t>Realizacion de la fase distrital disciplinas individuales de los Juegos Deprotivos del Magisterio  con laparticipacion de 245 docentestes dierctivos docentes y admisnitrativos y se Conmemoro el Dia del Servidor publico (Decreto 2865 de 2013) con un taller virtual de Motivación y Liderazgo en alianza con la Caja de Compensacion Familiar Comfamiliar con 30 asistentes.</t>
  </si>
  <si>
    <t>Realizacion de la fase Departamental de las disciplinas individuales de los Juegos Deprotivos del Magisterio  con laparticipacion de 35 docentestes dierctivos docentes y admisnitrativos en las disciplinas de atletismo, tejo, minitejo, tenis de mesa, natacion y Billar. asi mismo se realizaron las fases Distrital  del Encuentro Folclorico y Cultural 2022 con la participacion de 116 doentes, directivos docentes  y administrativos, y Departamental con la particpacion de 50 funcioanrios que nos representaron en el municipio de Mompox.  Se desarrollaron talleres  virtuales Liderazgo en equipos de Trabajo, en alianza con la Caja de Compensacion Familiar Comfamiliar con 23 asistentes. Bienestar Emocional y Productividad  en alianza con Seguros Bolivar 50 asistentes y taller presencial  de Evolución De La Gestión Pública  Y Dirección De Proyectos  en alianza con la Univesidad de la Rioja con una asistencia de 70 funcionarios.</t>
  </si>
  <si>
    <t>Se Reealizo los juegos del Magisterio y encuentro folclorico  y cultural en el municipio de mompox con la participacion de los docentes, directivos docentes y administrativos dentro de la fase departamental. Tambien se assitio con los funcionarios docentes y administrativos que conformaron de delegacion de bolivar para los juegos deportivos individuales y encuentro folclorido realizado en octubre en la ciudad de medellin. Por otra parte se celebro el 20 de diciembre el dia internacional del educador con la participacion de 2.500 maestros. Por ultimo se realizo el encuentro de administrativos el pasado 26 de diciembre con la participacion de 400 funcionarios de planta central, unaldes y IEO</t>
  </si>
  <si>
    <t>Entrega de Incentivos, Estímulos, Auxilios y/o Bonos a Funcionarios Administrativos y sus familias}</t>
  </si>
  <si>
    <t xml:space="preserve">Se realizo reconocimiento y ordeno pago de  10 Auxilio Educativo Reembolso, 3 Auxilio Educativo Universidad, 1 auxilio funerario  y 161 Bonos escolares para hijos de funcionarios administrativos.
</t>
  </si>
  <si>
    <t xml:space="preserve">Se realizo reconocimiento y ordeno pago de  2 Auxilio Educativo Reembolso, 2 Auxilio de Nacimiento y  8 auxilio funerario.  
</t>
  </si>
  <si>
    <t xml:space="preserve">Se realizo reconocimiento y ordeno pago de  7 Auxilio Educativo Reembolso, 1Auxilio Educativo  Univ, 1 Auxilio de Nacimiento y  3 auxilio funerario.  </t>
  </si>
  <si>
    <t>Se realizo el auxilio educativos y funerarios de los funcionarios que solicitaron el beneficio quedando las cuentras con orden de pago</t>
  </si>
  <si>
    <t xml:space="preserve">Capacitación para mejoramiento de competencias  laborales y  comportamentales </t>
  </si>
  <si>
    <t>En alianza con la Caja de Compensación Familiar Comfamiliar se realizaron  Talleres virtuales  para fortalecer las competencias comportamentales y/o Laborales en  Atención  y Servicio al Cliente y Comunicación Asertiva</t>
  </si>
  <si>
    <t>En alianza con la Caja de Compensacion Familiar Comfamiliar se realizaron  Talleres virtuales  para fortalecer las competencias comportamentales y/o Laborales en  Redaccion y Ortografia (80), Trabajo en Equipo (40)  Comites de Convivencia Efectivos (30), Resolución de conflictos (30 ), Seguridad y salud en el trabajo(40), Gestión Documental(87), - Actualización en Legislación Laboral y Seguridad Social: Reglamento de Trabajo(40) , Uso eficaz del tiempo laboral (40) .</t>
  </si>
  <si>
    <t>Se desarrollaron talleres  virtuales Liderazgo en equipos de Trabajo, en alianza con la Caja de Compensacion Familiar Comfamiliar con 23 asistentes. Bienestar Emocional y Productividad  en alianza con Seguros Bolivar 50 asistentes y taller presencial  de Evolución De La Gestión Pública  Y Dirección De Proyectos  en alianza con la Univesidad de la Rioja con una asistencia de 70 funcionarios.</t>
  </si>
  <si>
    <t xml:space="preserve">Se realizo talleres con ARL sura interviniendo en las IEO y planta Central. Se socializo y capacito sobre los reportes sobre accidentes laborales y los reportes que deben elaborar y la oportunades para su desarrollo </t>
  </si>
  <si>
    <t>Desarrollar los procesos de la continua implementación del programa de SST en la entidad</t>
  </si>
  <si>
    <t>En el trimestre se coordino con el DADIS la aplicación de las dosis para los niños, niñas y jóvenes del distrito y sus docentes y directivos docentes contra el covid 19, llevando el biológico a las IEO para sus dosis de refuerzo o primeras dosis. También se realizo en planta central actividades para la pausa activa  para los funcionarios administrativos. También se ejecuto jornada de vacunación en la planta central aplicando 78 dosis de Pfizer para los funcionarios</t>
  </si>
  <si>
    <t>En el trimestre de Abril a Junio de 2022, se realizo el comité de prestaciones sociales en el Municipio de Magangue - Bolivar para revisar los servicios por parte de la Clinica General del Caribe, Fiduprevisora, Belisario y Aphrensi frente al servicio brindado a los docentes y directivos docentes.  Se aplico Bateria de Riesgo Cardiovascular al personal de la Planta de la Alcaldia. Investigacion de acciondente de trabajo. Formacion de lideres de Pausa Activa a traves de la ARL Sura y Socializacion del programa de salud mental - entrega de cartillas.</t>
  </si>
  <si>
    <t xml:space="preserve">Las actividades realizadas por el área de salud ocupacional  fueron apoyadas por la ARL SURA y entidades como AMI, Seguros Bolívar, entre otros. 
Se trabaja en articulación con Alcaldía el Plan de trabajo SST.
Se realizó la resolución para elecciones de COPASST y COCOLA de los funcionarios administrativos.
De igual manera se ejecutan las actividades SST de magisterio - exámenes ocupacionales, valoraciones médico laborales - APT- Investigaciones de accidentes de trabajo y enfermedades laborales - Aplicación de la Batería de Riesgo Psicosocial.
</t>
  </si>
  <si>
    <t>Se coordino todas las actividades precontractuales, elaboracion de estudio previo y ejecucion del contrato para la prestacion de servicios de laboratorio ortopedico para los administrativo. Se socializo los servicios puestos a disposicion para los administrativos y los examenes aplicarse segun su empleo</t>
  </si>
  <si>
    <t>Diseñar la Política Pública Educativa para el Distrito de Cartagena.</t>
  </si>
  <si>
    <t>Formular y presentar para adoptación por parte del Concejo Distrital, la  Política Pública Educativa diseñada.</t>
  </si>
  <si>
    <t>Modernización y Fortalecimiento de la Gestión Educativa del Distrito de   Cartagena de Indias
Formulación Política publica Distrital sector Educativo Cartagena de Indias</t>
  </si>
  <si>
    <t xml:space="preserve">
Fortalecer la planeación del sector educativo local para atender a largo plazo y de manera
sostenible las necesidades de educación del Distrito de Cartagena. (TG+).</t>
  </si>
  <si>
    <t>Fortalecer los estamentos que conforman la comunidad educativa (estudiantes, padres, docentes, directivos docentes, comunidad) para la toma de decisiones en la gestión educativa.</t>
  </si>
  <si>
    <t>FORMULACIÓN POLÍTICA PUBLICA DISTRITAL SECTOR EDUCATIVO EG+  CARTAGENA DE INDIAS</t>
  </si>
  <si>
    <t>2.3.2201.0700.2021130010039</t>
  </si>
  <si>
    <t>CONTRATO DE PRESTACION DE SERVICIOS
ORDEN DE COMPRA</t>
  </si>
  <si>
    <t xml:space="preserve"> </t>
  </si>
  <si>
    <t>Esta actividad tiene progrmado la realziación de un taller de liderazgo programado para el segundo semestre</t>
  </si>
  <si>
    <t>Etapa de preparación y coordinación para desarrollar el Taller de liderazgo  en el mes de octubre</t>
  </si>
  <si>
    <t xml:space="preserve">35 Talleres de Potencialidades en liderazgo "Soy Líder,soy escuela" con la participación de 481 personas </t>
  </si>
  <si>
    <t>Fortalecer las capacidades institucionales para el Diseño e implementación de un plan de mejoramiento de la gestión educativa en la SED.</t>
  </si>
  <si>
    <t>NP</t>
  </si>
  <si>
    <t>realizado vigencia 2021</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</si>
  <si>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</si>
  <si>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 xml:space="preserve">De las 2 actividades programadas que hacen parte de la Agenda pública: Mesas de puntos crítico y Mesas de Factores Estratégicos, se han realizado las mesas de puntos críticos en un 99%.
No. de mesas realizadas a 30/06/2022 :91
No. de participantes a 30/06/2022: 2254
 Finalizadas éstas se consolida información para convocar las mesas de Factores Estratégicos, y a su vez finalizar el documento diagnóstico producto entregable de esta etapa, para pasar a la de Formulación. </t>
  </si>
  <si>
    <t xml:space="preserve">Finalizadas la mesas de Factores de puntos críticos (93) con una participación de  2694 persona .
Las Mesas de Factores Estratégicos realizadas 21 de 22 programadas y participantes 167.
Total participantes acumulados a 30/09/2022 2861
Información recopilada para la estructuración del documento diagnóstico, en proceso de revisión y ajuste para presentación ante la Oficina de Planeación Distrital; y una vez sea validada se autoriza continuar con la etapa de formulación
</t>
  </si>
  <si>
    <t>Recoger la información correspondiente a la asignación presupuestal y ejecución financiera de educación en el Distrito.</t>
  </si>
  <si>
    <t>-</t>
  </si>
  <si>
    <t>Realizado en vigencia 2021</t>
  </si>
  <si>
    <t>Analizar el comportamiento histórico de la asignación presupuestal y ejecución financiera de educación en el Distrito.</t>
  </si>
  <si>
    <t>El documento de “Análisis del comportamiento histórico de la asignación presupuestal y ejecución financiera de educación en el Distrito” se encuentra en un 90%  de avance; está en proceso de revisión y asesoría a través de mesas con expertos técnicos, para validar, ajustar y aprobar.</t>
  </si>
  <si>
    <t>Actividades de apropiación del conocimiento, a través de  conferencias y reuniones de socialización, como la Ponencia del Comportamiento Histórico Financiero, en el Foro Educativo Distrital 2022 Educación: Patrimonio Social Emancipador"
Continua en revisión a través de mesas con expertos técnicos</t>
  </si>
  <si>
    <t>Documento "Estudio Financiero y Presupuestal de los recuros públicos destinados a la Educación por el Distrito de Cartagena en el periodo 2008-2021"</t>
  </si>
  <si>
    <t>Construir participativamente la ruta metodológica para la formulación de la PPE (Incorporación del problema a la agenda pública).</t>
  </si>
  <si>
    <t>Información trabajada en la vigencia 2021 - etapa de alistamiento</t>
  </si>
  <si>
    <t>Ejecutar la ruta metodológica para la construcción y formulación de la política pública de educación Distrital (Diseño de alternativas).</t>
  </si>
  <si>
    <t>No se reporta avance en este periodo, Se reportara cuando se realicen las mesas en la etapa de formulación.</t>
  </si>
  <si>
    <t>Con la entrega de los productos de la Etapa de Agenda Pública, y su validación por parte de la Oficina de Planeación Distrital, se dará inicio a la etapa de formulación.</t>
  </si>
  <si>
    <t xml:space="preserve">CONCEPTO POSITIVO de la fase de agenda pública y  validación del inicio de la fase de Formulación (Oficio AMC-OFI-0187501-2022 del 30/12/2022) de la Secretaría de Planeación Distrital </t>
  </si>
  <si>
    <t>Validar y socializar con los grupos y actores participantes y la ciudadanía en general de la propuesta final de la política Pública Educativa.</t>
  </si>
  <si>
    <t>El reporte de esta actividad se realizara finalizada la  fase de Formulación, donde se generara la propuesta final de la Política Publica Educativa.</t>
  </si>
  <si>
    <t>No se realizó en la vigencia 2022 la fase de formulación, por ampliación y ajustes de actividades en la fase de Agenda pública. Se realizará en la vigencia 2023</t>
  </si>
  <si>
    <t>Presentar ante las instancias competente para el proceso de adopción de la política publica sectorial de educación.</t>
  </si>
  <si>
    <t>Generada la propuesta de Política Pública se elabora Proyecto de acuerdo y documento Conpes para presentar ante el Concejo Distrital para Adopción.</t>
  </si>
  <si>
    <t>Los productos de la fase de Formulación son el Conpes aprobado y el Acuerdo de Política Pública, que se presentan ante el Concejo Distrital. 
Esta actividad se realizará en la vigencia 2023</t>
  </si>
  <si>
    <t>AVANCE PROGRAMA MOVILIZACION EDUCATIVA “POR UNA GESTION EDUCATIVA TRANSPARENTE, PARTICIPATIVA Y EFICIENTE”</t>
  </si>
  <si>
    <t>AVANCE PROYECTOS, PROGRAMA MOVILIZACION EDUCATIVA “POR UNA GESTION EDUCATIVA TRANSPARENTE, PARTICIPATIVA Y EFICIENTE”</t>
  </si>
  <si>
    <t>EJECUCION PRESUPUESTAL PROGRAMA MOVILIZACION EDUCATIVA “POR UNA GESTION EDUCATIVA TRANSPARENTE, PARTICIPATIVA Y EFICIENTE”</t>
  </si>
  <si>
    <t>AVANCE LINEA ESTRATEGICA CULTURA DE LA FORMACIÓN</t>
  </si>
  <si>
    <t>AVANCE DE PROYECTOS,  LINEA ESTRATEGICA CULTURA DE LA FORMACIÓN</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</si>
  <si>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</si>
  <si>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</si>
  <si>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</si>
  <si>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</si>
  <si>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Inclusión Educativa para el Desarrollo para Población Negra, Afrocolombiana, Raizal y Palenquera en el Distrito de Cartagena.</t>
  </si>
  <si>
    <t>Número de becas para programas de pregrado  para grupos étnicos</t>
  </si>
  <si>
    <t>Becar a  24 miembro de grupos (Afro, negros, raizales y palenqueros) egresados de Instituciones Educativas Oficiales  en programas de pregrado</t>
  </si>
  <si>
    <t>Otorgar Becas  a 8 miembro de grupos (Afro, negros, raizales y palenqueros) para Educación Superior  egresados de Instituciones Oficiales del Distrito de Cartagena </t>
  </si>
  <si>
    <t>EDUACION SUPERIOR</t>
  </si>
  <si>
    <t>Se otorgaron 8 becas (incluidas dentro de las 40 becas) que se entregaron el 17/02/22 en encuentro virtual - Recursos de la Vigencia 2021</t>
  </si>
  <si>
    <t>Se entregan a Final de Año</t>
  </si>
  <si>
    <t>En la convocatoria realizada en 2022 II, actuando en coherencia con el reglamento del fondo inclusivo, que en su artìculo 1º, paràgrafo 2 establece que el fondo inclusivo garantizarà por cada vigencia cincuenta y siete (57) crèditos condonables, clasificados de la siguiente forma: Treinta cupos para la poblaciòn NARP (Negros, Afrodescendientes, Raizales y Palenqueros, 2 por corregimiento), Nueve cupos para poblaciòn indìgena, nueve cupos para poblaciòn con discapacidad y nueve cupos para poblaciòn vìctima del conflicto armado. En lo que respecta a la poblaciòn indìgena, la demanda por becas en educaciòn superior fue muy escasa y se le asignaron a todos los indìgenas que solicitaron y cumplieron con los requisitos el respectivo subsidio, para la poblaciòn NARP se asignaron 44 cupos, ya que no hubo demanda de poblaciòn discapacitada.</t>
  </si>
  <si>
    <t>Otorgar Becas a 12 indígenas para Educación Superior a egresados de Instituciones Oficiales del Distrito de Cartagena </t>
  </si>
  <si>
    <t>NA
Se entrega a final de año</t>
  </si>
  <si>
    <t>Avance Programa Inclusión Educativa para el Desarrollo para Población Negra, Afrocolombiana, Raizal y Palenquera en el Distrito de Cartagena.</t>
  </si>
  <si>
    <t>Educación con Enfoque Diferencial Indígena SISTEMA EDUCATIVO INDIGENA PROPIO - SEIP</t>
  </si>
  <si>
    <t>Indígenas con becas para Educación Superior</t>
  </si>
  <si>
    <t>Becar a  36 indígenas egresados de Instituciones Educativas Oficiales  en educación superior,  tecnóloga y técnica</t>
  </si>
  <si>
    <t>NA(se entregan al final de la vigencia)</t>
  </si>
  <si>
    <t>NA, Se entregan a Final de Año</t>
  </si>
  <si>
    <t>Se otorgan al final de la vigencia</t>
  </si>
  <si>
    <t>Sistema Educativo Propio creado e implementado</t>
  </si>
  <si>
    <t>Crear e Implementar  1 sistema educativo propio</t>
  </si>
  <si>
    <t>Asistir tecnicamente el proceso de implementación del Sistema educativo indígena SEIP, a través de  talleres y encuentros para el fortalecimiento de su autonomía, de sus saberes, sus prácticas y conocimientos ancestrales</t>
  </si>
  <si>
    <t>01/02/2022</t>
  </si>
  <si>
    <t>7 Cabildos</t>
  </si>
  <si>
    <t>MARIO LOMBANA</t>
  </si>
  <si>
    <t>2,3,2201,0700,2020130010257</t>
  </si>
  <si>
    <t>Se encuentra en estapa de alistamiento institucional con las comunidades indígenas para determinar el producto específico a entregar</t>
  </si>
  <si>
    <t>Se avanzo en diálogos articulados entre la SED, y los cabildos de Bolívar, Bayunca y Membrillal. Compromiso que el Sistema Educativo Indígeno Propio, se formulará y se ejecutara en articulación con estos cabildos. Se  han hecho reuniones pero no tienen recursos para avanzar y es en articulacion con los cabildos. Los cabildos no permiten que se haga nada con ellos sin que ellos participen y se necesita presupuesto que no lo hay ahora miso,</t>
  </si>
  <si>
    <t xml:space="preserve">(6) CABILDOS Y COMUNIDADES INDIGENAS IDENTIFICADAS Y ATENDIDAS
Se realizaron mesas de trabajo con los seis cabildos para la formulación del proyecto  SEIP.
Se realizó actividad de socialización Sistema Educación Indígena Propia (SEIP), con autoridades de cabildos indígenas representantes calidad Educativa SED y Asesor de asuntos
Indígenas de la Secretaria del Interior y Convivencia Ciudadana, para determinar una ruta para la construcción del SEIP, con las siguientes etapas:
1. Formación y capacitación, currículos propios
2. Apoyo para la elaboración de material didáctico en su autonomía SEIP
3. Actividad de asistencia técnica con experto en la temática, definido por las autoridades de los cabildos indígenas
4. CONCERTACIONES CON AUTORIDADES INDIGENAS EN SU AUTONOMIA Y AUTODETERMINACION
5. ALIANZAS INTERINSTITUCIONALES
</t>
  </si>
  <si>
    <t>Avance Programa Educación con Enfoque Diferencial Indígena Sistema Educativo Indigena Propio - SEIP</t>
  </si>
  <si>
    <t>Avance ACTIVIDADES DE PROYECTO PROGRAMA "Educación con Enfoque Diferencial Indígena SISTEMA EDUCATIVO INDIGENA PROPIO - SEIP"</t>
  </si>
  <si>
    <t>AVANCE LINEA ESTRATEGICA PARA LA EQUIDAD E INCLUSIÓN DE LOS NEGROS, AFROS, PALENQUEROS E INDIGENA.</t>
  </si>
  <si>
    <t>AVANCE PLAN DE DESARROLLO SECRETARIA DE EDUCACION DISTRITAL A 30 DE DICIEMBRE DE 2022</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</si>
  <si>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</si>
  <si>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</si>
  <si>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</si>
  <si>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</si>
  <si>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</si>
  <si>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</si>
  <si>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</si>
  <si>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</si>
  <si>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</si>
  <si>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</si>
  <si>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</si>
  <si>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</si>
  <si>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</si>
  <si>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</si>
  <si>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</si>
  <si>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</si>
  <si>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</si>
  <si>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</si>
  <si>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</si>
  <si>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</si>
  <si>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</si>
  <si>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</si>
  <si>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</si>
  <si>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</si>
  <si>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</si>
  <si>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</si>
  <si>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</si>
  <si>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</si>
  <si>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</si>
  <si>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</si>
  <si>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</si>
  <si>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</si>
  <si>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</si>
  <si>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</si>
  <si>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</si>
  <si>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</si>
  <si>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</si>
  <si>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</si>
  <si>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</si>
  <si>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</si>
  <si>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</si>
  <si>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</si>
  <si>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</si>
  <si>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</si>
  <si>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</si>
  <si>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</si>
  <si>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</si>
  <si>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</si>
  <si>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</si>
  <si>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</si>
  <si>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</si>
  <si>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</si>
  <si>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</si>
  <si>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</si>
  <si>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</si>
  <si>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</si>
  <si>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</si>
  <si>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</si>
  <si>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</si>
  <si>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</si>
  <si>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</si>
  <si>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</si>
  <si>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</si>
  <si>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avance del proyecto)</t>
  </si>
  <si>
    <t>X</t>
  </si>
  <si>
    <t>Organizar el proceso de Gestión de la Cobertura.</t>
  </si>
  <si>
    <t>Realizar el estudio de insuficiencia y limitaciones de acuerdo con la metodología sugerida por el MEN.</t>
  </si>
  <si>
    <t>1.2.4.1.01-071 - SGP PRESTACION EDUCATIVO</t>
  </si>
  <si>
    <t>Realizar la actualización del Banco de Oferentes, verificando el cumplimiento de los requisitos pertinentes.</t>
  </si>
  <si>
    <t>Contratar cupos educativos con canastas (infraestructura, planta docente, otros) para la educación preescolar, básica y media.</t>
  </si>
  <si>
    <t>Garantizar la póliza de seguro para estudiantes de matrícula oficial.</t>
  </si>
  <si>
    <t>Fomentar la acogida e ingreso oportuno de los niños y jóvenes al sistema educativo del Distrito.</t>
  </si>
  <si>
    <t>Realizar asistencia técnica, apoyo a la supervisión y/o interventoría.</t>
  </si>
  <si>
    <t>Realizar un estudio sobre el aprovechamiento de las plataformas y/o herramientas de gestión para la toma de decisiones (SIMAT, SIMCO, DUE y Página del Operador y/o las que se encuentren en vigencia).</t>
  </si>
  <si>
    <t>Diseñar un plan para el fortalecimiento y/o desarrollo de capacidades en el aprovechamiento  de las plataformas y/o herramientas de gestión para la toma de decisiones (SIMAT, SIMCO, DUE y Página del Operador y/o las que se encuentren en vigencia).</t>
  </si>
  <si>
    <t>Implementar el plan de fortalecimiento y/o desarrollo de capacidades en el aprovechamiento de las plataformas y/o herramientas de gestión para la toma de decisiones (SIMAT, SIMCO, DUE y Página del Operador y/o las que se encuentren en vigencia).</t>
  </si>
  <si>
    <t>Realizar un inventario de las principales problemáticas que afectan capacidad de respuesta del sector educativo y que competen a otros sectores e instituciones.</t>
  </si>
  <si>
    <t>Construir agendas de impacto colectivo para la garantía del acceso y permanencia para mejorar la capacidad de respuesta en la prestación del servicio educativo.</t>
  </si>
  <si>
    <t>Implementar agendas de impacto colectivo en la garantía del acceso y permanencia para mejorar la capacidad de respuesta en la prestación del servicio educativo.</t>
  </si>
  <si>
    <t>Caracterizar la oferta educativa del Distrito para la atención de la población en edad escolar con extraedad.</t>
  </si>
  <si>
    <t>Reorganizar la oferta educativa de modelos educativos flexibles.</t>
  </si>
  <si>
    <t>Dotar a los establecimientos educativos con herramientas didácticas y/o materiales requeridos para la implementación de modelos flexibles.</t>
  </si>
  <si>
    <t>Formar a niños con extraedad conforme a la oferta educativa de modelos educativos flexibles establecida.</t>
  </si>
  <si>
    <r>
      <rPr>
        <sz val="11"/>
        <rFont val="Calibri"/>
        <family val="2"/>
      </rPr>
      <t>Implementar un plan de formación y/o desarrollo de capacidades en docentes previamente identificados en los establecimientos educativos que atienden esta población que incluya acompañamiento situado.</t>
    </r>
  </si>
  <si>
    <r>
      <t xml:space="preserve">1.1.5 </t>
    </r>
    <r>
      <rPr>
        <sz val="11"/>
        <rFont val="Calibri"/>
        <family val="2"/>
      </rPr>
      <t>Realizar asistencia técnica acompañada de formación y/o desarrollo de capacidades en docentes previamente identificados en los establecimientos educativos que atienden esta población que incluya acompañamiento situado.</t>
    </r>
  </si>
  <si>
    <t>Diseñar orientaciones para la implementación de estrategias que incidan en la mitigación del riesgo de abandono escolar.</t>
  </si>
  <si>
    <t>Realizar asistencia técnica acompañada de formación y/o desarrollo de capacidades en directivos docentes, maestros, equipos psicosociales y administrativos para la implementación de estrategias que mitiguen de riesgo de abandono escolar.</t>
  </si>
  <si>
    <r>
      <rPr>
        <sz val="11"/>
        <rFont val="Calibri"/>
        <family val="2"/>
      </rPr>
      <t>Realizar un estudio sobre el aprovechamiento de plataformas para el seguimiento y monitoreo del riesgo de abandono escolar  (SIMPADE o la que esté en vigencia) y diseñar un plan para el fortalecimiento y/o desarrollo de capacidades en este tipo de plataformas que lleve a la toma de decisiones oportunas.</t>
    </r>
  </si>
  <si>
    <r>
      <t xml:space="preserve">3.1.1 </t>
    </r>
    <r>
      <rPr>
        <sz val="11"/>
        <rFont val="Calibri"/>
        <family val="2"/>
      </rPr>
      <t>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r>
  </si>
  <si>
    <t>Realizar asistencia técnica para el  fortalecimiento y/o desarrollo de capacidades en el aprovechamiento de plataformas para el seguimiento y monitoreo del riesgo de abandono escolar  (SIMPADE o la que esté en vigencia) para la toma de decisiones oportunas.</t>
  </si>
  <si>
    <t>Gestionar alianzas con Universidades para el acompañamiento social-pedagógico que mitiguen el riesgo de abandono en el sistema educativo.</t>
  </si>
  <si>
    <t>Transferencias a Colegios (FOSES) con Transferencia FOSES realizadas</t>
  </si>
  <si>
    <t>Transferencias - FOSES</t>
  </si>
  <si>
    <t>2.3.2201.0700.2020130010057</t>
  </si>
  <si>
    <t>1.3.3.6.03-93-171 R.B. SGP-EDUCACION-CALIDAD  POR MATRICULA OFICIAL</t>
  </si>
  <si>
    <t>Transferencias gratuidad</t>
  </si>
  <si>
    <t>1.3.3.11.07-93-159 RF FONDO DE MITIGACION  DE EMERGENCIA -FOME</t>
  </si>
  <si>
    <t>Pago Servicios Públicos (Energía y Acueducto) con Servicios de Energía y Acueductos pagados a 173 IEO (Incluidas Sedes de IEO)</t>
  </si>
  <si>
    <t>Servicios Públicos</t>
  </si>
  <si>
    <t xml:space="preserve">Otros Gastos (Servicio Aseo, Transporte, Vigilancia y Arrendamientos) con servicios contratados de aseo y vigilancia </t>
  </si>
  <si>
    <t>Servicio de vigilancia</t>
  </si>
  <si>
    <t>1.2.4.1.04-172 - SGP CALIDAD GRATUIDAD</t>
  </si>
  <si>
    <t>Servicio de Aseo</t>
  </si>
  <si>
    <t>1.3.3.6.03-95-081 R.B. SGP-EDUCACION-CALIDAD  POR MATRICULA OFICIAL RENDIMIENTOS FINANCIEROS SGP EDUCACION</t>
  </si>
  <si>
    <t>Arriendos inmuebles</t>
  </si>
  <si>
    <t>Sentencias y conciliaciones</t>
  </si>
  <si>
    <t>1.3.2.2.01-081 - RF SGP EDUCACION</t>
  </si>
  <si>
    <t>Vigencias Expiradas</t>
  </si>
  <si>
    <t>Servicios Apoyo a la Gestión</t>
  </si>
  <si>
    <t>1.3.3.11.07-95-156 FONDO DE MITIGACION  DE EMERGENCIA -FOME</t>
  </si>
  <si>
    <t>Servicio de transporte</t>
  </si>
  <si>
    <t>1.3.3.11.07-95-159 RF FONDO DE MITIGACION  DE EMERGENCIA -FOME</t>
  </si>
  <si>
    <t>Transferencias - Rendimientos Financieros</t>
  </si>
  <si>
    <t>Otros gastos(Dotación de Insumos para las IEO)</t>
  </si>
  <si>
    <t>Administración del Talento Humano del Servicio Educativo Oficial Docentes, Directivos Docentes y Administrativos Del Distrito de Cartagena de Indias</t>
  </si>
  <si>
    <t>Pago nómina, contribuciones inherentes a la nómina y aportes patronales -  Ascensos en Escalafón de Docentes</t>
  </si>
  <si>
    <t>1.3.3.6.01-95-071 R.B. SGP-EDUCACION-PRESTACION DE SERVICIOS</t>
  </si>
  <si>
    <t>Dotación de Docentes y Administrativos</t>
  </si>
  <si>
    <t>Otros Gastos  - Administrativos - Gastos Generales</t>
  </si>
  <si>
    <t>Otros gastos - administrativos - generales</t>
  </si>
  <si>
    <t>Realizar Servicios Ocupacionales a los funcionarios administrativos de la planta.</t>
  </si>
  <si>
    <t>Adquirir y/o Alquilar equipos de Computo para los funcionarios administrativos de la planta.</t>
  </si>
  <si>
    <t>Viaticos y gastos de Viajes - Inscripciones</t>
  </si>
  <si>
    <t>1200 personas atendidas con modelos de alfabetización</t>
  </si>
  <si>
    <t>Implementar procesos de formación por ciclos lectivos especiales integrados para alfabetización de 1200 jóvenes y adultos durante el cuatrienio.</t>
  </si>
  <si>
    <t>Dotar con canastas educativas el proceso de formación de jóvenes y adultos de acuerdo con los modelos flexibles a implementar.</t>
  </si>
  <si>
    <t>Gestionar agendas de impacto colectivo en la garantía del acceso y permanencia para mejorar la capacidad de respuesta en la prestación del servicio educativo para jóvenes y adultos.</t>
  </si>
  <si>
    <t>Actualizar la caracterización de jóvenes y adultos que no han iniciado o culminado su ciclo educativo.</t>
  </si>
  <si>
    <t>Realizar la formación de CLEI 2 hasta el CLEI 6 a la población de jóvenes y adultos a través de modelos educativos flexibles para la apropiación de su aprendizaje significativo y su proyecto de vida.</t>
  </si>
  <si>
    <t>Dotar de canastas educativas a establecimientos educativos del distrito de Cartagena que atienden población de jóvenes y adultos.</t>
  </si>
  <si>
    <t>Realizar asistencia técnica y supervisión para la garantía de la prestación del servicio educativo a jóvenes y adultos.</t>
  </si>
  <si>
    <t>Mejorar la capacidad de respuesta de la entidad territorial para la inclusión de la población diversa.</t>
  </si>
  <si>
    <t>Realizar un estudio de la oferta educativa del Distrito para la atención a población diversa, incluyendo la reorganización de la oferta educativa para la caracterización, atención y acompañamiento a población diversa que se constituya en una herramienta técnica.</t>
  </si>
  <si>
    <t>Ninguna</t>
  </si>
  <si>
    <t>Crear unidades de atención móviles para la inclusión de la población diversa favoreciendo su formación integral y fomentando la permanencia.</t>
  </si>
  <si>
    <t>Dotar con herramientas técnicas, tecnológicas y didácticas los establecimientos educativos focalizados para la implementación de la estrategia.</t>
  </si>
  <si>
    <t>Realizar asistencia técnica y supervisión para la definición e implementación de la estrategia de atención y  caracterización a la población diversa en el distrito de Cartagena.</t>
  </si>
  <si>
    <t>Construir un diseño participativo de orientaciones para la caracterización de la población diversa que se constituya en una herramienta técnica.</t>
  </si>
  <si>
    <t>Construir un diseño participativo de orientaciones para la atención y acompañamiento de la población diversa que se constituya en una herramienta técnica.</t>
  </si>
  <si>
    <t>Construir un diseño participativo de evaluación en la implementación de estrategias para la atención a población diversa que se constituya en una herramienta técnica.</t>
  </si>
  <si>
    <t>Transferir las orientaciones a equipos que integran los establecimientos educativos (directivos docentes, maestros, equipos psicosociales y administrativos) y las UNALDES  para la caracterización, atención y acompañamiento de la población diversa.</t>
  </si>
  <si>
    <t>Implementar acciones formativas afirmativas para la inclusión de la población diversa.</t>
  </si>
  <si>
    <t>Construir una ruta interinstitucional e intersectorial para la caracterización, atención y acompañamiento para la inclusión de población diversa.</t>
  </si>
  <si>
    <t>Activar la ruta interinstitucional e intersectorial para la caracterización, atención y acompañamiento para la inclusión de población diversa.</t>
  </si>
  <si>
    <t>Implementar estrategias de permanencia que mitiguen el riesgo de abandono de niñas, niños, adolescentes y jóvenes de Establecimientos Educativos con matrícula oficial del Distrito.</t>
  </si>
  <si>
    <t>Construir el Plan Territorial de Permanencia de los estudiantes en el sistema educativo oficial, incluyendo la reorganizar la oferta de estrategias de permanencia en el sistema educativo.</t>
  </si>
  <si>
    <t>SE HACE LA ACLARACION QUE LAS ACTIVIDADES SON EJECUTADAS Y QUE SE RECIBEN LOS PRODUCTOS, SIN EMBARGO  A LOS PROCESOS DE COMPRA Y FACTURACION POR PARTE DE LOS OPERADORES NO ES DE PERTINENCIA DE LA ENTIDAD QUE RECIBE LOS PRODUCTOS</t>
  </si>
  <si>
    <t>Implementar la estrategia de transporte escolar para estudiantes de establecimientos educativos oficiales.</t>
  </si>
  <si>
    <t>Implementar otras estrategias de acceso y permanencia que mitiguen la deserción, la extraedad y riesgo de abandono en el sistema educativo.</t>
  </si>
  <si>
    <t>Crear unidades de atención móviles para la implementación de estrategias acceso y permanencia.</t>
  </si>
  <si>
    <t>Construir un diseño participativo de orientaciones para la caracterización y focalización de población en riesgo de extraedad y/o abandono escolar.</t>
  </si>
  <si>
    <t>Construir un diseño participativo de orientaciones para la implementación de estrategias de acceso y permanencia.</t>
  </si>
  <si>
    <t>Construir un diseño participativo de evaluación en la implementación de estrategias de acceso y permanencia.</t>
  </si>
  <si>
    <t>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</si>
  <si>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Implementar acciones formativas afirmativas para la mitigación del riesgo de extraedad y/o abandono escolar.</t>
  </si>
  <si>
    <t>Construir un diseño participativo de protocolos para la activación de servicios de atención integral a la niñez.</t>
  </si>
  <si>
    <t>Transferir las orientaciones a equipos de los establecimientos educativos y las UNALDES para la activación de servicios de atención integral a la niñez.</t>
  </si>
  <si>
    <t>Adaptar las minutas de alimentación conforme a las características propias del contexto, edades y modalidades de alimentación priorizadas.</t>
  </si>
  <si>
    <t>Dotación de cocina y comedores: Actualmente se encuentra en trámite de pago las cuentas relacionadas con los procesos de dotación de cocina y comedores, ejecutadas durante el último trimestre del año 2022, cuya facturación fue radicada posterior a la fecha de cierre de trámite de cuentas de la Secretaría de Hacienda.
Complementos nutricionales: Continúa en trámite del proceso pago del contrato 001- 2021 dado que el contratista no ha cumplido con el lleno de requisitos para el pago, establecidos en el contrato 001-2021 de entrega de complementos nutricionales.
El valor restante corresponde a los recursos que respaldan las vigencias futuras ordinarias aprobados en el Acuerdo 104 de 2022</t>
  </si>
  <si>
    <t>Entregar complementos nutricionales acorde con normatividad vigente en el marco del programa alimentación escolar para las niñas, niños, adolescentes y jóvenes de establecimientos educativos con matrícula oficial.</t>
  </si>
  <si>
    <t>1.2.4.4.01-072 - SGP ALIMENTACION ESCOLAR</t>
  </si>
  <si>
    <t>Actualizar la caracterización de la población en riesgo de abandono escolar para la focalización del programa.</t>
  </si>
  <si>
    <t>1.3.3.9.01-95-078 - R.B. SGP- ASIGNACION ESPECIAL-PROGRAMAS DE ALIMENTACION ESCOLAR</t>
  </si>
  <si>
    <t>Actualizar el inventario de cocinas, comedores y menaje dispuesto para la preparación de alimentos in situ.</t>
  </si>
  <si>
    <t>Mejorar los ambientes para la preparación y consumo de alimentos en los establecimientos educativos.</t>
  </si>
  <si>
    <t>Se han dotado 28 EE de acuerdo a la disponibilidad de recursos. Continua el proceso para la compra de Equipos, utensilios y menaje.</t>
  </si>
  <si>
    <t>1.3.3.5.03-93-028 - R.B. APORTES NACION - ALIMENTACION ESCOLAR</t>
  </si>
  <si>
    <t>Realizar asistencia técnica y apoyo a la supervisión y/o interventoría para las estrategias de alimentación escolar.</t>
  </si>
  <si>
    <t>1.2.4.4.01-028 -ASIGNACION ESPECIAL MEN</t>
  </si>
  <si>
    <t>Acompañar la formulación e implementación de la política pública de entornos escolares saludables.</t>
  </si>
  <si>
    <t>1.3.3.9.01-95-072 - R.B. SGP - ASIGNACION ESPECIAL - PROGRAMAS DE ALIMENTACION ESCOLAR</t>
  </si>
  <si>
    <t>Construir un diseño participativo de protocolos para la activación de servicios de atención integral a la niñez en asuntos relacionados con Salud y Nutrición, transferible a equipos de los establecimientos educativos y UNALDES.</t>
  </si>
  <si>
    <t>1.3.2.2.09-078 - RF SGP ALIMENTACION ESCOLAR</t>
  </si>
  <si>
    <t>Implementar acciones formativas afirmativas para la promoción de entornos escolares alimentarios saludables.</t>
  </si>
  <si>
    <t>1.3.3.5.03-95-028 - R.B. APORTES NACION - ALIMENTACION ESCOLAR</t>
  </si>
  <si>
    <t>Mejorar el estado y disponibilidad de ambientes de aprendizaje para garantizar la prestación del servicio educativo en  Distrito de Cartagena</t>
  </si>
  <si>
    <t>Mantenimiento de las sedes de instituciones educativas oficiales del Distrito de Cartagena</t>
  </si>
  <si>
    <r>
      <t xml:space="preserve">Mantener </t>
    </r>
    <r>
      <rPr>
        <sz val="11"/>
        <rFont val="Calibri"/>
        <family val="2"/>
      </rPr>
      <t>de manera optima para su operatividad, las sedes de instituciones educativas oficiales del Distrito de Cartagena.</t>
    </r>
  </si>
  <si>
    <t>2.3.2201.0700.2020130010094</t>
  </si>
  <si>
    <t>Programa de mantenimiento preventivo y desarrollo de ambientes de aprendizaje en las IEO.</t>
  </si>
  <si>
    <t>Dotación de ambientes de aprendizaje</t>
  </si>
  <si>
    <r>
      <t xml:space="preserve">Dotar de </t>
    </r>
    <r>
      <rPr>
        <sz val="11"/>
        <rFont val="Calibri"/>
        <family val="2"/>
      </rPr>
      <t xml:space="preserve">mobiliario a los ambientes de aprendizaje de las diferentes sedes educativas de las Instituciones Educativas del Distrito de Cartagena. </t>
    </r>
  </si>
  <si>
    <t>Construir 3 nuevas sedes de Instituciones Educativas Oficiales</t>
  </si>
  <si>
    <t xml:space="preserve"> Estudios y diseños para adecuaciones y construcciones nuevas.(Observaciones)</t>
  </si>
  <si>
    <t>Estudios y diseños para adecuaciones y construcciones nuevas</t>
  </si>
  <si>
    <r>
      <t xml:space="preserve"> Estudios y diseños para adecuaciones y construcciones nuevas.</t>
    </r>
    <r>
      <rPr>
        <sz val="11"/>
        <rFont val="Calibri"/>
        <family val="2"/>
      </rPr>
      <t>(Observaciones)</t>
    </r>
  </si>
  <si>
    <r>
      <t>Realizar trámites administrativos ante CORVIVIENDA, MINISTERIO DE VIVIENDA</t>
    </r>
    <r>
      <rPr>
        <sz val="11"/>
        <rFont val="Calibri"/>
        <family val="2"/>
      </rPr>
      <t xml:space="preserve"> (INURBE), Ministerio de Educación.</t>
    </r>
  </si>
  <si>
    <t>Tramites de Cesión ante Agencia Nacional de Tierras de  predios rurales.</t>
  </si>
  <si>
    <t>Realizar trámites administrativos ante dependencias del Distrito de Cartagena para obtención de cesiones mediante la figura jurídica de Dación en pago y  trámites para declaratoria de predios baldíos urbanos a favor del Distrito de Cartagena.</t>
  </si>
  <si>
    <t>Presentar demandas de pertenencia para trámites judiciales ante Juzgados Civiles de Cartagena.</t>
  </si>
  <si>
    <t>Construcción de tres (3) nuevas sedes educativas</t>
  </si>
  <si>
    <t>Adecuación de las sedes de las IEO de acuerdo a norma.</t>
  </si>
  <si>
    <t>Garantizar el tránsito armónico de educación inicial a prescolar en el sistema educativo oficial de Cartagena</t>
  </si>
  <si>
    <t>Realizar un estudio de la oferta educativa del Distrito para la atención a primera infancia en el marco de educación inicial y preescolar, incluyendo la reorganización de la oferta educativa.</t>
  </si>
  <si>
    <t>Diseñar un plan de gestión para el fortalecimiento de la oferta del Distrito del nivel de preescolar orientado a la ampliación de la capacidad para acceso y permanencia.</t>
  </si>
  <si>
    <t>Crear unidades móviles para el acceso y permanencia de niñas y niños de primera infancia al sistema educativo oficial.</t>
  </si>
  <si>
    <t>Realizar asistencia técnica y supervisión para la definición e implementación de la estrategia de atención y caracterización a la primera infancia.</t>
  </si>
  <si>
    <t>Construir diseño participativo de orientaciones para la caracterización de la primera infancia en el marco de la educación inicial que se constituya en una herramienta técnica.</t>
  </si>
  <si>
    <t>Construir un diseño participativo de orientaciones para la atención y acompañamiento de la primera infancia en el marco de la educación inicial que se constituya en una herramienta técnica.</t>
  </si>
  <si>
    <t>Construir un diseño participativo de evaluación en la implementación de estrategias para la atención a primera infancia en el marco de la educación inicial que se constituya en una herramienta técnica.</t>
  </si>
  <si>
    <t>Fortalecer la oferta de servicios de  Educación preescolar en el Sistema educativo oficial del distrito de Cartagena.</t>
  </si>
  <si>
    <t>1. Caracterizar la oferta de educación preescolar y reorganizar la oferta. -TG+</t>
  </si>
  <si>
    <t>Dotación aulas de transición: Actualmente se encuentra en trámite de pago las cuentas relacionadas con los procesos de dotación de dichas aulas, ejecutados durante el último trimestre del año 2022, cuya facturación, subsanada en diciembre, fue radicada posterior a la fecha de cierre de trámite de cuentas de la Secretaría de Hacienda.</t>
  </si>
  <si>
    <t>2. Diseñar orientaciones para la adecuación y dotación de ambientes propicios para la educación preescolar. -TG+</t>
  </si>
  <si>
    <r>
      <t xml:space="preserve">3. Dotar con herramientas técnicas, tecnológicas y didácticas </t>
    </r>
    <r>
      <rPr>
        <sz val="11"/>
        <rFont val="Calibri"/>
        <family val="2"/>
      </rPr>
      <t>los establecimientos educativos focalizados para la implementación de la estrategia.  -TG+</t>
    </r>
  </si>
  <si>
    <t>4. Realizar asistencia técnica y supervisión para la implementación de estrategias de acceso y permanencia para niñas y niños en el nivel preescolar. -TG+</t>
  </si>
  <si>
    <t>1. Realizar un estudio sobre el aprovechamiento de las plataformas y/o herramientas de gestión (SSDIPI y/o las que estén vigentes) para la toma de decisiones en el nivel preescolar. -TG+</t>
  </si>
  <si>
    <t>2. Diseñar un plan para el fortalecimiento y/o desarrollo de capacidades en el aprovechamiento de las plataformas y/o herramientas de gestión (SSDIPI y/o las que estén vigentes) para la toma de decisiones en el nivel preescolar. -TG+</t>
  </si>
  <si>
    <t>1. Construir el diseño participativo de orientaciones para la caracterización de la primera infancia en el marco de la educación preescolar que se constituya en una herramienta técnica. -TG+</t>
  </si>
  <si>
    <t>2. Construir el diseño participativo de orientaciones para la formación integral de niñas y niños en educación preescolar que incluya la evaluación del desarrollo infantil como base del diseño y mejoramiento continuo, que se constituya en herramienta técnica. -TG+</t>
  </si>
  <si>
    <t>3. Construir el diseño participativo de evaluación de la implementación de estrategias de fortalecimiento para el acceso y permanencia de niñas y niños en la etapa preescolar, que se constituya en una herramienta técnica. -TG+</t>
  </si>
  <si>
    <t>Garantizar la educación inicial en el marco de la atención integral al 80% de niñas y niños en preescolar de matrícula oficial (proyección matrícula)</t>
  </si>
  <si>
    <t>1. Diseñar el protocolo de activación de la ruta integral de atenciones desde el contexto de la educación inicial y preescolar incluyendo la reorganización de la oferta, diseño de guías y materiales.</t>
  </si>
  <si>
    <t>2. Transferir las orientaciones para la implementación del protocolo a equipos que integran los establecimientos educativos (directivos docentes, maestros, equipos psicosociales y administrativos), las UNALDES, instituciones y sectores que intervienen en la Ruta Integral de Atenciones.</t>
  </si>
  <si>
    <t>3. Desarrollar agendas académicas enfocadas en el desarrollo integral de la primera infancia desde el contexto de la educación inicial y preescolar.</t>
  </si>
  <si>
    <t>1. Diseñar una ruta metodológica para la construcción de escenarios de participación de la niñez en contextos de ciudad.</t>
  </si>
  <si>
    <r>
      <t xml:space="preserve">2. Construir escenarios de participación de la niñez en contextos de ciudad, </t>
    </r>
    <r>
      <rPr>
        <sz val="11"/>
        <rFont val="Calibri"/>
        <family val="2"/>
      </rPr>
      <t>desde el reconocimiento como ciudadanos desde sus primeros años.</t>
    </r>
  </si>
  <si>
    <t>3. Gestionar la adhesión a la Red Latinoamericana Ciudad de los Niños.</t>
  </si>
  <si>
    <t>Desarrollar los escenarios de participación para la niñez desde el reconocimiento como ciudadanos desde sus primeros años.  -TG+</t>
  </si>
  <si>
    <t>Formar por competencias en las áreas que evalúa el ICFES, incluyendo competencias socioemocionales.</t>
  </si>
  <si>
    <r>
      <rPr>
        <sz val="11"/>
        <rFont val="Calibri"/>
        <family val="2"/>
      </rPr>
      <t>Beneficiar a 500 estudiantes con Procesos de Formación por Competencias en las áreas que evalúa el ICFES y competencias socioemocionales.</t>
    </r>
  </si>
  <si>
    <t>2.3.2201.0700.2020130010186</t>
  </si>
  <si>
    <t>Fortalecer la implementación de procesos formación y evaluación por competencias con docentes</t>
  </si>
  <si>
    <r>
      <t>Fortalecer la implementación de  procesos formación y evaluación por competencias con docentes e</t>
    </r>
    <r>
      <rPr>
        <sz val="11"/>
        <rFont val="Calibri"/>
        <family val="2"/>
      </rPr>
      <t>n 4 Instituciones Educativas Oficiales</t>
    </r>
  </si>
  <si>
    <t>Fortalecer las prácticas de ciencia, innovación y tecnología en las Instituciones educativas oficiales.</t>
  </si>
  <si>
    <r>
      <t xml:space="preserve">Dotación de materiales y equipos educativos: Biblioteca, Laboratorio de Física, Química,  </t>
    </r>
    <r>
      <rPr>
        <sz val="11"/>
        <rFont val="Calibri"/>
        <family val="2"/>
      </rPr>
      <t>Biología y Equipos Radiofónicos</t>
    </r>
  </si>
  <si>
    <t>Acompañamiento in situ: formación y evaluación por competencias</t>
  </si>
  <si>
    <t>2.3.2201.0700.2020130010257</t>
  </si>
  <si>
    <t>Fortalecimiento de los procesos formativos en las Instituciones Educativas Oficiales del Distrito de Cartagena: "Desarrollo de Potencialidades”</t>
  </si>
  <si>
    <t xml:space="preserve">Fortalecer las estrategias de formación afines a los saberes de los maestros y a la incorporación de las TIC en los procesos de enseñanza y aprendizaje en las Instituciones </t>
  </si>
  <si>
    <t>Formar docentes en apropiación de ambientes de aprendizaje mediados por TIC.</t>
  </si>
  <si>
    <r>
      <rPr>
        <sz val="11"/>
        <rFont val="Calibri"/>
        <family val="2"/>
      </rPr>
      <t>Elaborar e Implementar convenio para ejecución del Plan Territorial de Formación Docente, para la formación de docentes en ambientes de aprendizajes mediados por TIC</t>
    </r>
  </si>
  <si>
    <t>2.3.2201.0700.2021130010227</t>
  </si>
  <si>
    <t>Diseñar e implementar un programa de formación bilingüe mediante la utilización de las TIC dirigido a estudiantes.</t>
  </si>
  <si>
    <r>
      <t xml:space="preserve">Diseñar e implementar un programa de formación bilingüe mediante la utilización de las TIC dirigido a </t>
    </r>
    <r>
      <rPr>
        <sz val="11"/>
        <rFont val="Calibri"/>
        <family val="2"/>
      </rPr>
      <t>Instituciones Educativas Oficiales</t>
    </r>
  </si>
  <si>
    <t>Fortalecer los procesos formativos en Bilingüismo mediante herramientas digitales y documentales.</t>
  </si>
  <si>
    <t>Fortalecer los procesos formativos en Bilinguismo mediante herramientas digitales y documentales</t>
  </si>
  <si>
    <t>Formar docentes en saberes pedagógicos, disciplinares y reflexivos</t>
  </si>
  <si>
    <t>Fortalecimiento de la gestión escolar para el mejoramiento de la calidad educativa</t>
  </si>
  <si>
    <t>Acompañar las propuestas de mejoramiento de las Instituciones Educativas Oficiales</t>
  </si>
  <si>
    <t>2.3.2201.0700.2020130010185</t>
  </si>
  <si>
    <t>Asistir técnicamente la revisión, ajuste y resemantización de los Proyectos Educativos Institucionales- PEI.</t>
  </si>
  <si>
    <t>Asistir técnicamente la revisión, ajuste e implementación de las herramientas de gestión escolar: currículo, PMI, Autoevaluación, SIEE</t>
  </si>
  <si>
    <t>Diseño e implementación del Sistema de Información de la Gestión Escolar</t>
  </si>
  <si>
    <t>Elaborar, ejecutar y evaluar los planes de trabajo de los órganos del Gobierno escolar y Comités de Convivencia Escolar.</t>
  </si>
  <si>
    <t>2.3.2201.0700.2021130010224</t>
  </si>
  <si>
    <t>Asistir técnicamente la revisión, ajuste de los Proyectos Pedagógicos Transversales y escuela de padres en las IEO del Distrito de Cartagena</t>
  </si>
  <si>
    <t>Evento central, reconocimiento, ponencias, talleres, conferencias yconversatorios</t>
  </si>
  <si>
    <t>Talleres de formación con docentes, estudiantes y padres/madres de familia sobre prevención de violencias basadas en género, derechos humanos y construcción de ciudadanías.</t>
  </si>
  <si>
    <t>Transformación del Aprendizaje Inspirando, Creando y Diseñando con las Tecnologías de información y las Comunicaciones</t>
  </si>
  <si>
    <t>Articulación e integración de las Tecnologías de las Información y las Comunicaciones con los procesos de enseñanza aprendizaje de las  del distrito de Cartagena de Indias.</t>
  </si>
  <si>
    <t>Estrategias EMETIC implementadas en las IEO del Distrito de Cartagena de Indias.</t>
  </si>
  <si>
    <t>2.3.2201.0700.2021130010226</t>
  </si>
  <si>
    <t>Gestión para la dotación de herramientas tecnológicas en las aulas de Instituciones Educativas Oficiales.</t>
  </si>
  <si>
    <t>Gestión de la prestación del servicio de conectividad</t>
  </si>
  <si>
    <t>Adquirir póliza de seguro para los equipos tecnológicos</t>
  </si>
  <si>
    <t>Seguimiento a la implementación y desarrollo, así como retroalimentación al proceso.</t>
  </si>
  <si>
    <t>Convenio y/o alianzas para la Formación de Docentes en Uso y Apropiación de las Tic</t>
  </si>
  <si>
    <t>Contratación del Servicio de Acompañamiento, Administración Especializada y Soporte del Sistema de Información "Colombia Evaluadora", para las Instituciones Educativas del Distrito de Cartagena.</t>
  </si>
  <si>
    <t>Talleres de apropiación y uso de la Plataforma de Gestión academia con la comunidad educativa</t>
  </si>
  <si>
    <t>Sistema único de gestión académica disponible en todas las IEO, con nuevas herramientas virtuales disponibles</t>
  </si>
  <si>
    <t>Administración y mantenimiento de los Puntos Vive Digital Plus</t>
  </si>
  <si>
    <t>Contratar el personal necesario para el apoyo, seguimiento y control de los proyectos tecnológicos implementados en las IEO y en la Secretaria de Educación Distrital.</t>
  </si>
  <si>
    <t>Planeación con las Instituciones Educativas Oficiales, para diseñar la estrategia de mediación tecnológica.</t>
  </si>
  <si>
    <t>Definición por parte de las Instituciones Educativas Oficiales: del equipo de Educación mediada por las TIC, de herramientas de trabajo, Implementación de herramientas seleccionadas.</t>
  </si>
  <si>
    <t>Licenciamiento de software PC administrativos de IE</t>
  </si>
  <si>
    <t>02-056-06-00-00-00-163-20200268</t>
  </si>
  <si>
    <t>Fondo Educativo - Bicentenario de Cartagena - ICAT 3%</t>
  </si>
  <si>
    <t>La actividad no se ejecutó en la vigencia 2022</t>
  </si>
  <si>
    <t>Beneficiar a 120 egresados con las  becas a la excelencia académica</t>
  </si>
  <si>
    <r>
      <t xml:space="preserve">Beneficiar a 120 egresados con las becas a la excelencia académica </t>
    </r>
    <r>
      <rPr>
        <sz val="11"/>
        <rFont val="Calibri"/>
        <family val="2"/>
      </rPr>
      <t>(Ser Pilo Va Cartagena)</t>
    </r>
  </si>
  <si>
    <t>671 Becas para continuidad en educaciòn superior</t>
  </si>
  <si>
    <t>Se ajustó la actividad para cumplimiento en la vigencia 2023</t>
  </si>
  <si>
    <t>Garantizar 228 becas para Educación Superior  a egresados de Instituciones Educativas Oficiales Rurales, de otras etnias y en condición de discapacidad</t>
  </si>
  <si>
    <t>Operación de los programas de acceso a la Educación Superior</t>
  </si>
  <si>
    <t>Becas para continuidad en educacion superior</t>
  </si>
  <si>
    <t>Apoyo al mejoramiento de las competencias laborales de los egresados de las instituciones educativas oficiales de Cartagena de Indias</t>
  </si>
  <si>
    <t>Brindar alternativas de formación para la empleabilidad de egresados de  Oficiales</t>
  </si>
  <si>
    <t>Becas de formacion técnica laboral.</t>
  </si>
  <si>
    <t>No se logró avance en está actividad</t>
  </si>
  <si>
    <t>2.3.2202.0700.2020130010309</t>
  </si>
  <si>
    <t>Realizar un diagnóstico de las necesidades de formación para el trabajo.</t>
  </si>
  <si>
    <t>Elaborar y suscribir convenio con ICETEX para administrar los recursos.</t>
  </si>
  <si>
    <t>Establecer Alianza con las IFTDH de la ciudad de Cartagena.</t>
  </si>
  <si>
    <t>Rediseño de las mallas curriculares de media técnica de las IEO para garantizar la continuidad de la cadena de formación</t>
  </si>
  <si>
    <t>2.3.2201.0700.2020130010162</t>
  </si>
  <si>
    <t>Planear, organizar y controlar la gestión academica y administrativa de la media técnica de acuerdo con los objetivos y criterios curriculares</t>
  </si>
  <si>
    <t>Articular el 80% de los programas curriculares de Media Técnica de  Instituciones Educativas Oficiales articulados con los programas Técnicos Profesionales, Tecnológicos y/o de Pregrado de las Universidades aliadas al Fondo Educativo Bicentenario de Cartagena</t>
  </si>
  <si>
    <t>21,82% 6 programas articulados</t>
  </si>
  <si>
    <t>Identificar y soportar las necesidades de infraestructura y dotación de los ambiantes de aprendizaje de la media técnica.</t>
  </si>
  <si>
    <t>Intervenir la transversalidad (Manejo y organización de Archivos - Sistemas de información interactuando)</t>
  </si>
  <si>
    <t>Formar y capacitar equipos de IEO</t>
  </si>
  <si>
    <t>Acompañar IEO en la implementación de SGC</t>
  </si>
  <si>
    <t>Realizar auditorías externas  (IEO-SED: ISO 9001:2015 / SED: Procesos MEN)</t>
  </si>
  <si>
    <t>Elaborar estudio técnico (1.SED-Unaldes /   2. IEO)</t>
  </si>
  <si>
    <t>Formar y capacitar equipos de EE y SED</t>
  </si>
  <si>
    <t>Acompañar los equipos de calidad de las IEO y de la SED para sostenimiento de SGC  (Asistencia Técnica)</t>
  </si>
  <si>
    <t>Controlar interacción de actividades (Dotar de equipo y software)</t>
  </si>
  <si>
    <t>Asistir tecnicamente procesos de la SED (Diseñar y Ejecutar plan de intervención actividades)</t>
  </si>
  <si>
    <t>Evaluar cumplimiento del Plan de intervención de actividades críticas</t>
  </si>
  <si>
    <t>Elaborar documento diagnóstico (Marco legal-Misión - Identificación de funciones -Análisis de capacidades y entornos)</t>
  </si>
  <si>
    <t>Aprobar e implementar  proyecto de estructura</t>
  </si>
  <si>
    <t>ACTIVIDADES RECREATIVAS CULTURALES DEPORTIVAS Y EDUCATIVAS</t>
  </si>
  <si>
    <t>ESTIMULOS E INCENTIVOS A EMPLEADOS DE LA SED Y SUS FAMILIAS</t>
  </si>
  <si>
    <t>Entrega de Incentivos, Estímulos, Auxilios y/o Bonos a Funcionarios Administrativos y sus familias</t>
  </si>
  <si>
    <t>IMPLEMENTACIÓN DEL PROGRAMA DE SST PARA LA SED A PARTIR DE LA LINEA DIAGNÓSTICA EXISTENTE</t>
  </si>
  <si>
    <t>DISEÑAR E IMPLEMENTAR UN PLAN DE BIENESTAR SOCIAL Y DE PROTECCIÓN PARA LOS FUNCIONARIOS DE LA SECRETARIA DE EDUCACION DISTRITAL DE CARTAGENA</t>
  </si>
  <si>
    <t>GENERAR ESPACIOS DE PARTICIPACIÓN EN LA SED EN CUMPLIMIENTO DE LA NORMATIVA EXISTENTE DEL SG SST</t>
  </si>
  <si>
    <t>IMPLEMENTAR ACTIVIDADES QUE PERMITA DAR CUMPLIMIENTO A LO PACTADO EN LOS ACUERDOS SINDICALES QUE IMPACTEN EL BIENESTAR DE LOS FUNCIONARIOS DE LA SED</t>
  </si>
  <si>
    <t>Fortalecer los estamentos que conforman la comunidad educativa (estudiantes, padres, docentes, directivos docentes) para la toma de decisiones en la gestión educativa.</t>
  </si>
  <si>
    <t>Consolidación de becas universitarias para egresados de las instituciones educativas oficiales  de Cartagena - PIONEROS DE TRAYECTORIA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</si>
</sst>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 #,##0;\-&quot;$&quot;\ #,##0"/>
    <numFmt numFmtId="165" formatCode="&quot;$&quot;\ #,##0;[Red]\-&quot;$&quot;\ #,##0"/>
    <numFmt numFmtId="166" formatCode="&quot;$&quot;\ #,##0.00;\-&quot;$&quot;\ #,##0.00"/>
    <numFmt numFmtId="167" formatCode="&quot;$&quot;\ #,##0.00;[Red]\-&quot;$&quot;\ #,##0.00"/>
    <numFmt numFmtId="168" formatCode="_-&quot;$&quot;\ * #,##0_-;\-&quot;$&quot;\ * #,##0_-;_-&quot;$&quot;\ * &quot;-&quot;_-;_-@_-"/>
    <numFmt numFmtId="169" formatCode="_-&quot;$&quot;\ * #,##0.00_-;\-&quot;$&quot;\ * #,##0.00_-;_-&quot;$&quot;\ * &quot;-&quot;??_-;_-@_-"/>
    <numFmt numFmtId="170" formatCode="#,##0_ ;\-#,##0\ "/>
    <numFmt numFmtId="171" formatCode="&quot;$&quot;\ #,##0.00"/>
    <numFmt numFmtId="172" formatCode="#,##0.00_ ;\-#,##0.00\ "/>
    <numFmt numFmtId="173" formatCode="&quot;$&quot;#,##0.00"/>
    <numFmt numFmtId="174" formatCode="_-&quot;$&quot;\ * #,##0_-;\-&quot;$&quot;\ * #,##0_-;_-&quot;$&quot;\ * &quot;-&quot;??_-;_-@_-"/>
    <numFmt numFmtId="175" formatCode="_-* #,##0_-;\-* #,##0_-;_-* &quot;-&quot;??_-;_-@_-"/>
    <numFmt numFmtId="176" formatCode="[$ $]#,##0"/>
    <numFmt numFmtId="177" formatCode="0.0%"/>
    <numFmt numFmtId="178" formatCode="_-[$$-240A]\ * #,##0.00_-;\-[$$-240A]\ * #,##0.00_-;_-[$$-240A]\ * &quot;-&quot;??_-;_-@_-"/>
    <numFmt numFmtId="179" formatCode="&quot;$&quot;\ #,##0"/>
    <numFmt numFmtId="180" formatCode="_-&quot;$&quot;* #,##0.00_-;\-&quot;$&quot;* #,##0.00_-;_-&quot;$&quot;* &quot;-&quot;_-;_-@_-"/>
    <numFmt numFmtId="181" formatCode="_-[$$-240A]* #,##0.00_-;\-[$$-240A]* #,##0.00_-;_-[$$-240A]* &quot;-&quot;??_-;_-@_-"/>
    <numFmt numFmtId="182" formatCode="#,##0;[Red]#,##0"/>
    <numFmt numFmtId="183" formatCode="_-&quot;$&quot;* #,##0_-;\-&quot;$&quot;* #,##0_-;_-&quot;$&quot;* &quot;-&quot;??_-;_-@_-"/>
    <numFmt numFmtId="184" formatCode="0.0"/>
    <numFmt numFmtId="185" formatCode="_-* #,##0_-;\-* #,##0_-;_-* &quot;-&quot;_-;_-@"/>
    <numFmt numFmtId="186" formatCode="0;[Red]0"/>
    <numFmt numFmtId="187" formatCode="_-&quot;$&quot;\ * #,##0.00_-;\-&quot;$&quot;\ * #,##0.00_-;_-&quot;$&quot;\ * &quot;-&quot;??_-;_-@"/>
    <numFmt numFmtId="188" formatCode="_-&quot;$&quot;\ * #,##0_-;\-&quot;$&quot;\ * #,##0_-;_-&quot;$&quot;\ * &quot;-&quot;??_-;_-@"/>
    <numFmt numFmtId="189" formatCode="_-* #,##0.0_-;\-* #,##0.0_-;_-* &quot;-&quot;??_-;_-@_-"/>
  </numFmts>
  <fonts count="46" x14ac:knownFonts="1">
    <font>
      <sz val="11"/>
      <color theme="1"/>
      <name val="Calibri"/>
      <family val="2"/>
      <scheme val="minor"/>
    </font>
    <font>
      <sz val="11"/>
      <color theme="1"/>
      <name val="Calibri"/>
      <family val="2"/>
      <scheme val="minor"/>
    </font>
    <font>
      <sz val="20"/>
      <color theme="1"/>
      <name val="Arial"/>
      <family val="2"/>
    </font>
    <font>
      <b/>
      <sz val="20"/>
      <color theme="1"/>
      <name val="Arial"/>
      <family val="2"/>
    </font>
    <font>
      <b/>
      <sz val="20"/>
      <color rgb="FFFF0000"/>
      <name val="Arial"/>
      <family val="2"/>
    </font>
    <font>
      <b/>
      <sz val="20"/>
      <name val="Arial"/>
      <family val="2"/>
    </font>
    <font>
      <sz val="20"/>
      <name val="Arial"/>
      <family val="2"/>
    </font>
    <font>
      <sz val="20"/>
      <color rgb="FFFF0000"/>
      <name val="Arial"/>
      <family val="2"/>
    </font>
    <font>
      <sz val="20"/>
      <color rgb="FF000000"/>
      <name val="Arial"/>
      <family val="2"/>
    </font>
    <font>
      <b/>
      <sz val="20"/>
      <color rgb="FF000000"/>
      <name val="Arial"/>
      <family val="2"/>
    </font>
    <font>
      <b/>
      <sz val="20"/>
      <color theme="9" tint="-0.499984740745262"/>
      <name val="Arial"/>
      <family val="2"/>
    </font>
    <font>
      <sz val="22"/>
      <color theme="1"/>
      <name val="Arial"/>
      <family val="2"/>
    </font>
    <font>
      <sz val="20"/>
      <color theme="1"/>
      <name val="Calibri"/>
      <family val="2"/>
      <scheme val="minor"/>
    </font>
    <font>
      <sz val="36"/>
      <color theme="1"/>
      <name val="Arial"/>
      <family val="2"/>
    </font>
    <font>
      <sz val="20"/>
      <color theme="9" tint="-0.499984740745262"/>
      <name val="Arial"/>
      <family val="2"/>
    </font>
    <font>
      <sz val="20"/>
      <name val="Calibri"/>
      <family val="2"/>
      <scheme val="minor"/>
    </font>
    <font>
      <b/>
      <sz val="24"/>
      <color rgb="FFFF0000"/>
      <name val="Arial"/>
      <family val="2"/>
    </font>
    <font>
      <sz val="20"/>
      <color rgb="FFC00000"/>
      <name val="Arial"/>
      <family val="2"/>
    </font>
    <font>
      <b/>
      <sz val="26"/>
      <color rgb="FFFF0000"/>
      <name val="Arial"/>
      <family val="2"/>
    </font>
    <font>
      <b/>
      <sz val="9"/>
      <color indexed="81"/>
      <name val="Tahoma"/>
      <family val="2"/>
    </font>
    <font>
      <sz val="9"/>
      <color indexed="81"/>
      <name val="Tahoma"/>
      <family val="2"/>
    </font>
    <font>
      <b/>
      <sz val="22"/>
      <color indexed="81"/>
      <name val="Tahoma"/>
      <family val="2"/>
    </font>
    <font>
      <sz val="22"/>
      <color indexed="81"/>
      <name val="Tahoma"/>
      <family val="2"/>
    </font>
    <font>
      <b/>
      <sz val="14"/>
      <color indexed="81"/>
      <name val="Tahoma"/>
      <family val="2"/>
    </font>
    <font>
      <sz val="14"/>
      <color indexed="81"/>
      <name val="Tahoma"/>
      <family val="2"/>
    </font>
    <font>
      <sz val="24"/>
      <color indexed="81"/>
      <name val="Tahoma"/>
      <family val="2"/>
    </font>
    <font>
      <b/>
      <sz val="26"/>
      <color indexed="81"/>
      <name val="Tahoma"/>
      <family val="2"/>
    </font>
    <font>
      <sz val="26"/>
      <color indexed="81"/>
      <name val="Tahoma"/>
      <family val="2"/>
    </font>
    <font>
      <sz val="36"/>
      <color indexed="81"/>
      <name val="Tahoma"/>
      <family val="2"/>
    </font>
    <font>
      <b/>
      <sz val="36"/>
      <color indexed="81"/>
      <name val="Tahoma"/>
      <family val="2"/>
    </font>
    <font>
      <b/>
      <sz val="18"/>
      <color indexed="81"/>
      <name val="Tahoma"/>
      <family val="2"/>
    </font>
    <font>
      <sz val="18"/>
      <color indexed="81"/>
      <name val="Tahoma"/>
      <family val="2"/>
    </font>
    <font>
      <sz val="48"/>
      <color indexed="81"/>
      <name val="Tahoma"/>
      <family val="2"/>
    </font>
    <font>
      <b/>
      <sz val="24"/>
      <color indexed="81"/>
      <name val="Tahoma"/>
      <family val="2"/>
    </font>
    <font>
      <sz val="11"/>
      <name val="Calibri"/>
      <family val="2"/>
      <scheme val="minor"/>
    </font>
    <font>
      <sz val="11"/>
      <name val="Calibri"/>
      <scheme val="minor"/>
    </font>
    <font>
      <sz val="11"/>
      <name val="Arial"/>
      <family val="2"/>
    </font>
    <font>
      <b/>
      <sz val="11"/>
      <name val="Arial"/>
      <family val="2"/>
    </font>
    <font>
      <sz val="11"/>
      <name val="Calibri"/>
      <family val="2"/>
    </font>
    <font>
      <b/>
      <sz val="10"/>
      <name val="Arial"/>
      <family val="2"/>
    </font>
    <font>
      <sz val="10"/>
      <name val="Arial"/>
      <family val="2"/>
    </font>
    <font>
      <sz val="10"/>
      <name val="Calibri"/>
      <family val="2"/>
    </font>
    <font>
      <b/>
      <sz val="11"/>
      <name val="Calibri"/>
      <family val="2"/>
    </font>
    <font>
      <b/>
      <sz val="11"/>
      <name val="Calibri"/>
      <family val="2"/>
      <scheme val="minor"/>
    </font>
    <font>
      <sz val="10"/>
      <name val="Calibri"/>
      <family val="2"/>
      <scheme val="minor"/>
    </font>
    <font>
      <b/>
      <sz val="10"/>
      <name val="Calibri"/>
      <family val="2"/>
      <scheme val="minor"/>
    </font>
  </fonts>
  <fills count="15">
    <fill>
      <patternFill patternType="none"/>
    </fill>
    <fill>
      <patternFill patternType="gray125"/>
    </fill>
    <fill>
      <patternFill patternType="solid">
        <fgColor rgb="FFF4B083"/>
        <bgColor rgb="FFF4B083"/>
      </patternFill>
    </fill>
    <fill>
      <patternFill patternType="solid">
        <fgColor rgb="FF2E75B5"/>
        <bgColor rgb="FF2E75B5"/>
      </patternFill>
    </fill>
    <fill>
      <patternFill patternType="solid">
        <fgColor rgb="FFF7CAAC"/>
        <bgColor rgb="FFF7CAAC"/>
      </patternFill>
    </fill>
    <fill>
      <patternFill patternType="solid">
        <fgColor rgb="FFBDD6EE"/>
        <bgColor rgb="FFBDD6EE"/>
      </patternFill>
    </fill>
    <fill>
      <patternFill patternType="solid">
        <fgColor rgb="FFFFFF00"/>
        <bgColor rgb="FFDEEAF6"/>
      </patternFill>
    </fill>
    <fill>
      <patternFill patternType="solid">
        <fgColor rgb="FFFFFF00"/>
        <bgColor indexed="64"/>
      </patternFill>
    </fill>
    <fill>
      <patternFill patternType="solid">
        <fgColor rgb="FFDEEAF6"/>
        <bgColor rgb="FFDEEAF6"/>
      </patternFill>
    </fill>
    <fill>
      <patternFill patternType="solid">
        <fgColor rgb="FF00B0F0"/>
        <bgColor indexed="64"/>
      </patternFill>
    </fill>
    <fill>
      <patternFill patternType="solid">
        <fgColor theme="4" tint="0.59999389629810485"/>
        <bgColor indexed="64"/>
      </patternFill>
    </fill>
    <fill>
      <patternFill patternType="solid">
        <fgColor theme="4" tint="0.59999389629810485"/>
        <bgColor rgb="FFBDD6EE"/>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s>
  <borders count="1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rgb="FF000000"/>
      </right>
      <top style="medium">
        <color indexed="64"/>
      </top>
      <bottom/>
      <diagonal/>
    </border>
    <border>
      <left style="thin">
        <color rgb="FF000000"/>
      </left>
      <right style="thin">
        <color indexed="64"/>
      </right>
      <top style="medium">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theme="1"/>
      </left>
      <right/>
      <top style="thin">
        <color theme="1"/>
      </top>
      <bottom/>
      <diagonal/>
    </border>
    <border>
      <left style="thin">
        <color theme="1"/>
      </left>
      <right/>
      <top style="thin">
        <color theme="1"/>
      </top>
      <bottom style="medium">
        <color indexed="64"/>
      </bottom>
      <diagonal/>
    </border>
    <border>
      <left style="thin">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top/>
      <bottom style="medium">
        <color indexed="64"/>
      </bottom>
      <diagonal/>
    </border>
    <border>
      <left style="thin">
        <color rgb="FF000000"/>
      </left>
      <right style="thin">
        <color rgb="FF000000"/>
      </right>
      <top style="medium">
        <color indexed="64"/>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2" tint="-0.249977111117893"/>
      </left>
      <right style="thin">
        <color theme="2" tint="-0.249977111117893"/>
      </right>
      <top/>
      <bottom style="thin">
        <color theme="2" tint="-0.24997711111789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499984740745262"/>
      </left>
      <right style="thin">
        <color indexed="64"/>
      </right>
      <top/>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2" tint="-0.249977111117893"/>
      </right>
      <top style="thin">
        <color theme="2" tint="-0.249977111117893"/>
      </top>
      <bottom style="thin">
        <color theme="0" tint="-0.499984740745262"/>
      </bottom>
      <diagonal/>
    </border>
    <border>
      <left style="thin">
        <color theme="2" tint="-0.249977111117893"/>
      </left>
      <right style="thin">
        <color theme="2" tint="-0.249977111117893"/>
      </right>
      <top style="thin">
        <color theme="2" tint="-0.249977111117893"/>
      </top>
      <bottom style="thin">
        <color theme="0" tint="-0.499984740745262"/>
      </bottom>
      <diagonal/>
    </border>
    <border>
      <left style="thin">
        <color theme="0" tint="-0.499984740745262"/>
      </left>
      <right style="thin">
        <color theme="2" tint="-0.249977111117893"/>
      </right>
      <top style="thin">
        <color theme="0" tint="-0.499984740745262"/>
      </top>
      <bottom style="thin">
        <color theme="0" tint="-0.499984740745262"/>
      </bottom>
      <diagonal/>
    </border>
    <border>
      <left style="thin">
        <color theme="2" tint="-0.249977111117893"/>
      </left>
      <right style="thin">
        <color theme="2" tint="-0.249977111117893"/>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2" tint="-0.249977111117893"/>
      </right>
      <top style="thin">
        <color theme="0" tint="-0.499984740745262"/>
      </top>
      <bottom style="medium">
        <color indexed="64"/>
      </bottom>
      <diagonal/>
    </border>
    <border>
      <left style="thin">
        <color theme="2" tint="-0.249977111117893"/>
      </left>
      <right style="thin">
        <color theme="2" tint="-0.249977111117893"/>
      </right>
      <top style="thin">
        <color theme="0" tint="-0.499984740745262"/>
      </top>
      <bottom style="medium">
        <color indexed="64"/>
      </bottom>
      <diagonal/>
    </border>
    <border>
      <left style="thin">
        <color theme="0" tint="-0.499984740745262"/>
      </left>
      <right style="thin">
        <color indexed="64"/>
      </right>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2" tint="-0.249977111117893"/>
      </right>
      <top style="thin">
        <color theme="0" tint="-0.499984740745262"/>
      </top>
      <bottom/>
      <diagonal/>
    </border>
    <border>
      <left style="thin">
        <color theme="2" tint="-0.249977111117893"/>
      </left>
      <right style="thin">
        <color theme="2" tint="-0.249977111117893"/>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2" tint="-0.249977111117893"/>
      </right>
      <top style="medium">
        <color indexed="64"/>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style="medium">
        <color indexed="64"/>
      </top>
      <bottom/>
      <diagonal/>
    </border>
    <border>
      <left style="thin">
        <color theme="0" tint="-0.499984740745262"/>
      </left>
      <right style="medium">
        <color indexed="64"/>
      </right>
      <top/>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medium">
        <color indexed="64"/>
      </right>
      <top/>
      <bottom style="medium">
        <color indexed="64"/>
      </bottom>
      <diagonal/>
    </border>
    <border>
      <left style="thin">
        <color theme="0" tint="-0.499984740745262"/>
      </left>
      <right style="thin">
        <color indexed="64"/>
      </right>
      <top/>
      <bottom style="medium">
        <color indexed="64"/>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2" tint="-0.249977111117893"/>
      </right>
      <top/>
      <bottom style="thin">
        <color theme="0" tint="-0.499984740745262"/>
      </bottom>
      <diagonal/>
    </border>
    <border>
      <left style="thin">
        <color indexed="64"/>
      </left>
      <right style="thin">
        <color theme="0" tint="-0.499984740745262"/>
      </right>
      <top style="medium">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medium">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indexed="64"/>
      </right>
      <top style="thin">
        <color indexed="64"/>
      </top>
      <bottom style="medium">
        <color indexed="64"/>
      </bottom>
      <diagonal/>
    </border>
    <border>
      <left style="thin">
        <color indexed="64"/>
      </left>
      <right style="thin">
        <color theme="0" tint="-0.499984740745262"/>
      </right>
      <top style="medium">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medium">
        <color indexed="64"/>
      </bottom>
      <diagonal/>
    </border>
    <border>
      <left style="thin">
        <color theme="0" tint="-0.499984740745262"/>
      </left>
      <right/>
      <top/>
      <bottom style="medium">
        <color indexed="64"/>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indexed="64"/>
      </top>
      <bottom/>
      <diagonal/>
    </border>
    <border>
      <left style="thin">
        <color theme="2" tint="-0.249977111117893"/>
      </left>
      <right style="thin">
        <color theme="2" tint="-0.249977111117893"/>
      </right>
      <top style="medium">
        <color indexed="64"/>
      </top>
      <bottom style="thin">
        <color theme="2" tint="-0.249977111117893"/>
      </bottom>
      <diagonal/>
    </border>
    <border>
      <left style="thin">
        <color theme="2" tint="-0.249977111117893"/>
      </left>
      <right style="thin">
        <color theme="2" tint="-0.249977111117893"/>
      </right>
      <top style="medium">
        <color indexed="64"/>
      </top>
      <bottom style="thin">
        <color theme="0" tint="-0.499984740745262"/>
      </bottom>
      <diagonal/>
    </border>
    <border>
      <left style="thin">
        <color theme="0" tint="-0.499984740745262"/>
      </left>
      <right/>
      <top style="medium">
        <color indexed="64"/>
      </top>
      <bottom/>
      <diagonal/>
    </border>
    <border>
      <left/>
      <right style="thin">
        <color theme="0" tint="-0.499984740745262"/>
      </right>
      <top style="medium">
        <color indexed="64"/>
      </top>
      <bottom/>
      <diagonal/>
    </border>
    <border>
      <left style="medium">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theme="0" tint="-0.499984740745262"/>
      </right>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thin">
        <color theme="2" tint="-0.249977111117893"/>
      </left>
      <right style="thin">
        <color theme="2" tint="-0.249977111117893"/>
      </right>
      <top/>
      <bottom style="thin">
        <color theme="0" tint="-0.499984740745262"/>
      </bottom>
      <diagonal/>
    </border>
    <border>
      <left style="thin">
        <color theme="2" tint="-0.249977111117893"/>
      </left>
      <right style="thin">
        <color theme="0" tint="-0.499984740745262"/>
      </right>
      <top/>
      <bottom style="thin">
        <color theme="0" tint="-0.499984740745262"/>
      </bottom>
      <diagonal/>
    </border>
    <border>
      <left style="thin">
        <color theme="2" tint="-0.249977111117893"/>
      </left>
      <right style="thin">
        <color theme="0" tint="-0.499984740745262"/>
      </right>
      <top style="thin">
        <color theme="0" tint="-0.499984740745262"/>
      </top>
      <bottom style="thin">
        <color theme="0" tint="-0.499984740745262"/>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rgb="FF000000"/>
      </left>
      <right style="thin">
        <color theme="0" tint="-0.499984740745262"/>
      </right>
      <top/>
      <bottom/>
      <diagonal/>
    </border>
    <border>
      <left style="thin">
        <color theme="0" tint="-0.499984740745262"/>
      </left>
      <right/>
      <top style="medium">
        <color indexed="64"/>
      </top>
      <bottom style="thin">
        <color theme="0" tint="-0.499984740745262"/>
      </bottom>
      <diagonal/>
    </border>
    <border>
      <left/>
      <right style="thin">
        <color theme="2" tint="-0.249977111117893"/>
      </right>
      <top style="thin">
        <color theme="2" tint="-0.249977111117893"/>
      </top>
      <bottom style="thin">
        <color theme="2" tint="-0.249977111117893"/>
      </bottom>
      <diagonal/>
    </border>
    <border>
      <left style="thin">
        <color theme="0" tint="-0.499984740745262"/>
      </left>
      <right style="thin">
        <color indexed="64"/>
      </right>
      <top style="thin">
        <color indexed="64"/>
      </top>
      <bottom/>
      <diagonal/>
    </border>
    <border>
      <left/>
      <right style="thin">
        <color theme="2" tint="-0.249977111117893"/>
      </right>
      <top style="thin">
        <color theme="2" tint="-0.249977111117893"/>
      </top>
      <bottom/>
      <diagonal/>
    </border>
    <border>
      <left style="medium">
        <color rgb="FF000000"/>
      </left>
      <right style="thin">
        <color theme="0" tint="-0.499984740745262"/>
      </right>
      <top/>
      <bottom style="medium">
        <color rgb="FF000000"/>
      </bottom>
      <diagonal/>
    </border>
    <border>
      <left style="thin">
        <color theme="0" tint="-0.499984740745262"/>
      </left>
      <right style="thin">
        <color theme="0" tint="-0.499984740745262"/>
      </right>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2" tint="-0.249977111117893"/>
      </left>
      <right style="thin">
        <color theme="2" tint="-0.249977111117893"/>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0" fontId="35" fillId="0" borderId="0"/>
    <xf numFmtId="43" fontId="35" fillId="0" borderId="0" applyFont="0" applyFill="0" applyBorder="0" applyAlignment="0" applyProtection="0"/>
  </cellStyleXfs>
  <cellXfs count="2102">
    <xf numFmtId="0" fontId="0" fillId="0" borderId="0" xfId="0"/>
    <xf numFmtId="0" fontId="2"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1"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10" fontId="2" fillId="0" borderId="9" xfId="5" applyNumberFormat="1" applyFont="1" applyFill="1" applyBorder="1" applyAlignment="1">
      <alignment horizontal="center" vertical="center" wrapText="1"/>
    </xf>
    <xf numFmtId="10" fontId="7" fillId="0" borderId="9" xfId="5" applyNumberFormat="1" applyFont="1" applyFill="1" applyBorder="1" applyAlignment="1">
      <alignment horizontal="center" vertical="center" wrapText="1"/>
    </xf>
    <xf numFmtId="10" fontId="7" fillId="0" borderId="10" xfId="5" applyNumberFormat="1" applyFont="1" applyFill="1" applyBorder="1" applyAlignment="1">
      <alignment horizontal="center" vertical="center" wrapText="1"/>
    </xf>
    <xf numFmtId="0" fontId="3" fillId="0" borderId="9" xfId="0" applyFont="1" applyBorder="1" applyAlignment="1">
      <alignment horizontal="justify" vertical="center" wrapText="1"/>
    </xf>
    <xf numFmtId="3" fontId="2" fillId="0" borderId="9" xfId="0" applyNumberFormat="1" applyFont="1" applyBorder="1" applyAlignment="1">
      <alignment horizontal="center" vertical="center" wrapText="1"/>
    </xf>
    <xf numFmtId="9" fontId="2" fillId="0" borderId="12" xfId="5" applyFont="1" applyFill="1" applyBorder="1" applyAlignment="1">
      <alignment horizontal="center" vertical="center" wrapText="1"/>
    </xf>
    <xf numFmtId="9" fontId="2" fillId="0" borderId="9" xfId="5" applyFont="1" applyFill="1" applyBorder="1" applyAlignment="1">
      <alignment horizontal="center" vertical="center" wrapText="1"/>
    </xf>
    <xf numFmtId="1" fontId="2" fillId="0" borderId="9" xfId="5" applyNumberFormat="1" applyFont="1" applyFill="1" applyBorder="1" applyAlignment="1">
      <alignment horizontal="center" vertical="center" wrapText="1"/>
    </xf>
    <xf numFmtId="10"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70" fontId="6" fillId="0" borderId="2" xfId="3" applyNumberFormat="1" applyFont="1" applyFill="1" applyBorder="1" applyAlignment="1">
      <alignment horizontal="center" vertical="center" wrapText="1"/>
    </xf>
    <xf numFmtId="9" fontId="2" fillId="0" borderId="2" xfId="5" applyFont="1" applyFill="1" applyBorder="1" applyAlignment="1">
      <alignment horizontal="center" vertical="center" wrapText="1"/>
    </xf>
    <xf numFmtId="171" fontId="2" fillId="0" borderId="2" xfId="0" applyNumberFormat="1" applyFont="1" applyBorder="1" applyAlignment="1">
      <alignment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169" fontId="6" fillId="0" borderId="5" xfId="3" applyFont="1" applyFill="1" applyBorder="1" applyAlignment="1">
      <alignment horizontal="center" vertical="center" wrapText="1"/>
    </xf>
    <xf numFmtId="169" fontId="7" fillId="0" borderId="4" xfId="3" applyFont="1" applyFill="1" applyBorder="1" applyAlignment="1">
      <alignment horizontal="center" vertical="center" wrapText="1"/>
    </xf>
    <xf numFmtId="169" fontId="7" fillId="0" borderId="3" xfId="3" applyFont="1" applyFill="1" applyBorder="1" applyAlignment="1">
      <alignment horizontal="center" vertical="center" wrapText="1"/>
    </xf>
    <xf numFmtId="10" fontId="7" fillId="0" borderId="2" xfId="5" applyNumberFormat="1" applyFont="1" applyFill="1" applyBorder="1" applyAlignment="1">
      <alignment horizontal="center" vertical="center" wrapText="1"/>
    </xf>
    <xf numFmtId="10" fontId="7" fillId="0" borderId="5" xfId="5" applyNumberFormat="1" applyFont="1" applyFill="1" applyBorder="1" applyAlignment="1">
      <alignment horizontal="center" vertical="center" wrapText="1"/>
    </xf>
    <xf numFmtId="169" fontId="2" fillId="0" borderId="2" xfId="3" applyFont="1" applyFill="1" applyBorder="1" applyAlignment="1">
      <alignment horizontal="center" vertical="center" wrapText="1"/>
    </xf>
    <xf numFmtId="171" fontId="6" fillId="0" borderId="5" xfId="5" applyNumberFormat="1" applyFont="1" applyFill="1" applyBorder="1" applyAlignment="1">
      <alignment horizontal="left" vertical="center" wrapText="1"/>
    </xf>
    <xf numFmtId="171" fontId="6" fillId="0" borderId="5" xfId="5" applyNumberFormat="1" applyFont="1" applyFill="1" applyBorder="1" applyAlignment="1">
      <alignment vertical="center" wrapText="1"/>
    </xf>
    <xf numFmtId="0" fontId="2" fillId="0" borderId="2" xfId="0" applyFont="1" applyBorder="1" applyAlignment="1">
      <alignment horizontal="left" vertical="center" wrapText="1"/>
    </xf>
    <xf numFmtId="0" fontId="5" fillId="0" borderId="15" xfId="0" applyFont="1" applyBorder="1" applyAlignment="1">
      <alignment horizontal="center" vertical="center" textRotation="90"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0" fontId="2" fillId="0" borderId="2" xfId="5" applyNumberFormat="1" applyFont="1" applyFill="1" applyBorder="1" applyAlignment="1">
      <alignment horizontal="center" vertical="center" wrapText="1"/>
    </xf>
    <xf numFmtId="10" fontId="6" fillId="0" borderId="2" xfId="5" applyNumberFormat="1" applyFont="1" applyFill="1" applyBorder="1" applyAlignment="1">
      <alignment horizontal="center" vertical="center" wrapText="1"/>
    </xf>
    <xf numFmtId="10" fontId="7" fillId="0" borderId="19" xfId="5" applyNumberFormat="1" applyFont="1" applyFill="1" applyBorder="1" applyAlignment="1">
      <alignment horizontal="center" vertical="center" wrapText="1"/>
    </xf>
    <xf numFmtId="1" fontId="2" fillId="0" borderId="2" xfId="0" applyNumberFormat="1" applyFont="1" applyBorder="1" applyAlignment="1">
      <alignment horizontal="center" vertical="center"/>
    </xf>
    <xf numFmtId="0" fontId="3" fillId="0" borderId="2" xfId="0" applyFont="1" applyBorder="1" applyAlignment="1">
      <alignment horizontal="justify" vertical="center" wrapText="1"/>
    </xf>
    <xf numFmtId="0" fontId="6" fillId="0" borderId="2" xfId="3" applyNumberFormat="1" applyFont="1" applyFill="1" applyBorder="1" applyAlignment="1">
      <alignment horizontal="center" vertical="center" wrapText="1"/>
    </xf>
    <xf numFmtId="1" fontId="2" fillId="0" borderId="2" xfId="5" applyNumberFormat="1" applyFont="1" applyFill="1" applyBorder="1" applyAlignment="1">
      <alignment horizontal="center" vertical="center" wrapText="1"/>
    </xf>
    <xf numFmtId="10" fontId="7" fillId="0" borderId="21" xfId="5" applyNumberFormat="1" applyFont="1" applyFill="1" applyBorder="1" applyAlignment="1">
      <alignment horizontal="center" vertical="center" wrapText="1"/>
    </xf>
    <xf numFmtId="169" fontId="6" fillId="0" borderId="2" xfId="3" applyFont="1" applyFill="1" applyBorder="1" applyAlignment="1">
      <alignment horizontal="center" vertical="center" wrapText="1"/>
    </xf>
    <xf numFmtId="169" fontId="2" fillId="0" borderId="2" xfId="3" applyFont="1" applyFill="1" applyBorder="1" applyAlignment="1">
      <alignment vertical="center" wrapText="1"/>
    </xf>
    <xf numFmtId="169" fontId="7" fillId="0" borderId="15" xfId="3" applyFont="1" applyFill="1" applyBorder="1" applyAlignment="1">
      <alignment horizontal="center" vertical="center" wrapText="1"/>
    </xf>
    <xf numFmtId="2" fontId="6" fillId="0" borderId="2" xfId="3" applyNumberFormat="1" applyFont="1" applyFill="1" applyBorder="1" applyAlignment="1">
      <alignment horizontal="center" vertical="center" wrapText="1"/>
    </xf>
    <xf numFmtId="9" fontId="2" fillId="0" borderId="14" xfId="5" applyFont="1" applyFill="1" applyBorder="1" applyAlignment="1">
      <alignment horizontal="center" vertical="center" wrapText="1"/>
    </xf>
    <xf numFmtId="170" fontId="6" fillId="0" borderId="5" xfId="3" applyNumberFormat="1" applyFont="1" applyFill="1" applyBorder="1" applyAlignment="1">
      <alignment horizontal="center" vertical="center" wrapText="1"/>
    </xf>
    <xf numFmtId="169" fontId="7" fillId="0" borderId="14" xfId="3" applyFont="1" applyFill="1" applyBorder="1" applyAlignment="1">
      <alignment horizontal="center" vertical="center" wrapText="1"/>
    </xf>
    <xf numFmtId="0" fontId="2" fillId="0" borderId="2" xfId="0" applyFont="1" applyBorder="1" applyAlignment="1">
      <alignment horizontal="justify" vertical="center" wrapText="1"/>
    </xf>
    <xf numFmtId="10" fontId="7" fillId="0" borderId="3" xfId="5" applyNumberFormat="1" applyFont="1" applyFill="1" applyBorder="1" applyAlignment="1">
      <alignment horizontal="center" vertical="center" wrapText="1"/>
    </xf>
    <xf numFmtId="4" fontId="2" fillId="0" borderId="2" xfId="0" applyNumberFormat="1" applyFont="1" applyBorder="1" applyAlignment="1">
      <alignment horizontal="center" vertical="center" wrapText="1"/>
    </xf>
    <xf numFmtId="172" fontId="6" fillId="0" borderId="5" xfId="3" applyNumberFormat="1" applyFont="1" applyFill="1" applyBorder="1" applyAlignment="1">
      <alignment horizontal="center" vertical="center" wrapText="1"/>
    </xf>
    <xf numFmtId="10" fontId="7" fillId="0" borderId="15" xfId="5"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3" fontId="6" fillId="0" borderId="2" xfId="0" applyNumberFormat="1" applyFont="1" applyBorder="1" applyAlignment="1">
      <alignment horizontal="center" vertical="center" wrapText="1"/>
    </xf>
    <xf numFmtId="1" fontId="2" fillId="0" borderId="23" xfId="0" applyNumberFormat="1" applyFont="1" applyBorder="1" applyAlignment="1">
      <alignment horizontal="center" vertical="center"/>
    </xf>
    <xf numFmtId="0" fontId="2" fillId="0" borderId="24" xfId="0" applyFont="1" applyBorder="1" applyAlignment="1">
      <alignment horizontal="center" vertical="center" wrapText="1"/>
    </xf>
    <xf numFmtId="0" fontId="3" fillId="0" borderId="23" xfId="0" applyFont="1" applyBorder="1" applyAlignment="1">
      <alignment horizontal="justify" vertical="center" wrapText="1"/>
    </xf>
    <xf numFmtId="3" fontId="2" fillId="0" borderId="23"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170" fontId="6" fillId="0" borderId="25" xfId="3" applyNumberFormat="1" applyFont="1" applyFill="1" applyBorder="1" applyAlignment="1">
      <alignment horizontal="center" vertical="center" wrapText="1"/>
    </xf>
    <xf numFmtId="170" fontId="6" fillId="0" borderId="23" xfId="3" applyNumberFormat="1" applyFont="1" applyFill="1" applyBorder="1" applyAlignment="1">
      <alignment horizontal="center" vertical="center" wrapText="1"/>
    </xf>
    <xf numFmtId="1" fontId="2" fillId="0" borderId="23" xfId="5" applyNumberFormat="1" applyFont="1" applyFill="1" applyBorder="1" applyAlignment="1">
      <alignment horizontal="center" vertical="center" wrapText="1"/>
    </xf>
    <xf numFmtId="10" fontId="7" fillId="0" borderId="26" xfId="5" applyNumberFormat="1" applyFont="1" applyFill="1" applyBorder="1" applyAlignment="1">
      <alignment horizontal="center" vertical="center" wrapText="1"/>
    </xf>
    <xf numFmtId="10" fontId="2"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170" fontId="6" fillId="0" borderId="3" xfId="3" applyNumberFormat="1" applyFont="1" applyFill="1" applyBorder="1" applyAlignment="1">
      <alignment horizontal="center" vertical="center" wrapText="1"/>
    </xf>
    <xf numFmtId="171" fontId="2" fillId="0" borderId="3" xfId="0" applyNumberFormat="1" applyFont="1" applyBorder="1" applyAlignment="1">
      <alignment vertical="center"/>
    </xf>
    <xf numFmtId="169" fontId="2" fillId="0" borderId="3" xfId="3" applyFont="1" applyFill="1" applyBorder="1" applyAlignment="1">
      <alignment vertical="center" wrapText="1"/>
    </xf>
    <xf numFmtId="165" fontId="2" fillId="0" borderId="3" xfId="0" applyNumberFormat="1" applyFont="1" applyBorder="1" applyAlignment="1">
      <alignment horizontal="center" vertical="center" wrapText="1"/>
    </xf>
    <xf numFmtId="169" fontId="7" fillId="0" borderId="24" xfId="3" applyFont="1" applyFill="1" applyBorder="1" applyAlignment="1">
      <alignment horizontal="center" vertical="center" wrapText="1"/>
    </xf>
    <xf numFmtId="10" fontId="7" fillId="0" borderId="24" xfId="5" applyNumberFormat="1" applyFont="1" applyFill="1" applyBorder="1" applyAlignment="1">
      <alignment horizontal="center" vertical="center" wrapText="1"/>
    </xf>
    <xf numFmtId="9" fontId="2" fillId="0" borderId="0" xfId="0" applyNumberFormat="1" applyFont="1" applyAlignment="1">
      <alignment horizontal="center"/>
    </xf>
    <xf numFmtId="1" fontId="2" fillId="0" borderId="8"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2" fontId="6" fillId="0" borderId="12" xfId="3" applyNumberFormat="1" applyFont="1" applyFill="1" applyBorder="1" applyAlignment="1">
      <alignment horizontal="center" vertical="center" wrapText="1"/>
    </xf>
    <xf numFmtId="3" fontId="6" fillId="0" borderId="9" xfId="3" applyNumberFormat="1" applyFont="1" applyFill="1" applyBorder="1" applyAlignment="1">
      <alignment horizontal="center" vertical="center" wrapText="1"/>
    </xf>
    <xf numFmtId="10" fontId="7" fillId="0" borderId="8" xfId="5"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2" fontId="6" fillId="0" borderId="9" xfId="3" applyNumberFormat="1" applyFont="1" applyFill="1" applyBorder="1" applyAlignment="1">
      <alignment horizontal="center" vertical="center" wrapText="1"/>
    </xf>
    <xf numFmtId="0" fontId="2" fillId="0" borderId="9" xfId="0" applyFont="1" applyBorder="1" applyAlignment="1">
      <alignment horizontal="center" vertical="center" wrapText="1"/>
    </xf>
    <xf numFmtId="171" fontId="2" fillId="0" borderId="9" xfId="0" applyNumberFormat="1" applyFont="1" applyBorder="1" applyAlignment="1">
      <alignment vertical="center"/>
    </xf>
    <xf numFmtId="167" fontId="2" fillId="0" borderId="9" xfId="0" applyNumberFormat="1" applyFont="1" applyBorder="1" applyAlignment="1">
      <alignment vertical="center" wrapText="1"/>
    </xf>
    <xf numFmtId="165" fontId="2" fillId="0" borderId="9" xfId="0" applyNumberFormat="1" applyFont="1" applyBorder="1" applyAlignment="1">
      <alignment horizontal="center" vertical="center" wrapText="1"/>
    </xf>
    <xf numFmtId="169" fontId="2" fillId="0" borderId="9" xfId="3" applyFont="1" applyFill="1" applyBorder="1" applyAlignment="1">
      <alignment vertical="center" wrapText="1"/>
    </xf>
    <xf numFmtId="169" fontId="7" fillId="0" borderId="8" xfId="3" applyFont="1" applyFill="1" applyBorder="1" applyAlignment="1">
      <alignment horizontal="center" vertical="center" wrapText="1"/>
    </xf>
    <xf numFmtId="169" fontId="7" fillId="0" borderId="11" xfId="3" applyFont="1" applyFill="1" applyBorder="1" applyAlignment="1">
      <alignment horizontal="center" vertical="center" wrapText="1"/>
    </xf>
    <xf numFmtId="10" fontId="7" fillId="0" borderId="1" xfId="5" applyNumberFormat="1" applyFont="1" applyFill="1" applyBorder="1" applyAlignment="1">
      <alignment horizontal="center" vertical="center" wrapText="1"/>
    </xf>
    <xf numFmtId="169" fontId="2" fillId="0" borderId="29" xfId="3" applyFont="1" applyFill="1" applyBorder="1" applyAlignment="1">
      <alignment horizontal="center" vertical="center" wrapText="1"/>
    </xf>
    <xf numFmtId="171" fontId="6" fillId="0" borderId="2" xfId="5" applyNumberFormat="1" applyFont="1" applyFill="1" applyBorder="1" applyAlignment="1">
      <alignment horizontal="center" vertical="center" wrapText="1"/>
    </xf>
    <xf numFmtId="0" fontId="2" fillId="0" borderId="21" xfId="0" applyFont="1" applyBorder="1" applyAlignment="1">
      <alignment horizontal="center" vertical="center" wrapText="1"/>
    </xf>
    <xf numFmtId="2" fontId="6" fillId="0" borderId="5" xfId="3" applyNumberFormat="1" applyFont="1" applyFill="1" applyBorder="1" applyAlignment="1">
      <alignment horizontal="center" vertical="center" wrapText="1"/>
    </xf>
    <xf numFmtId="3" fontId="6" fillId="0" borderId="2" xfId="3" applyNumberFormat="1" applyFont="1" applyFill="1" applyBorder="1" applyAlignment="1">
      <alignment horizontal="center" vertical="center" wrapText="1"/>
    </xf>
    <xf numFmtId="0" fontId="2" fillId="0" borderId="15" xfId="0" applyFont="1" applyBorder="1" applyAlignment="1">
      <alignment horizontal="center" vertical="center"/>
    </xf>
    <xf numFmtId="167" fontId="2" fillId="0" borderId="2" xfId="0" applyNumberFormat="1" applyFont="1" applyBorder="1" applyAlignment="1">
      <alignment vertical="center" wrapText="1"/>
    </xf>
    <xf numFmtId="169" fontId="7" fillId="0" borderId="16" xfId="3" applyFont="1" applyFill="1" applyBorder="1" applyAlignment="1">
      <alignment horizontal="center" vertical="center" wrapText="1"/>
    </xf>
    <xf numFmtId="169" fontId="7" fillId="0" borderId="20" xfId="3" applyFont="1" applyFill="1" applyBorder="1" applyAlignment="1">
      <alignment horizontal="center" vertical="center" wrapText="1"/>
    </xf>
    <xf numFmtId="10" fontId="7" fillId="0" borderId="30" xfId="5" applyNumberFormat="1" applyFont="1" applyFill="1" applyBorder="1" applyAlignment="1">
      <alignment horizontal="center" vertical="center" wrapText="1"/>
    </xf>
    <xf numFmtId="1" fontId="6" fillId="0" borderId="5" xfId="3" applyNumberFormat="1" applyFont="1" applyFill="1" applyBorder="1" applyAlignment="1">
      <alignment horizontal="center" vertical="center" wrapText="1"/>
    </xf>
    <xf numFmtId="1" fontId="6" fillId="0" borderId="2" xfId="3" applyNumberFormat="1" applyFont="1" applyFill="1" applyBorder="1" applyAlignment="1">
      <alignment horizontal="center" vertical="center" wrapText="1"/>
    </xf>
    <xf numFmtId="4" fontId="2" fillId="0" borderId="3" xfId="0" applyNumberFormat="1" applyFont="1" applyBorder="1" applyAlignment="1">
      <alignment horizontal="center" vertical="center" wrapText="1"/>
    </xf>
    <xf numFmtId="169" fontId="7" fillId="0" borderId="31" xfId="3" applyFont="1" applyFill="1" applyBorder="1" applyAlignment="1">
      <alignment horizontal="center" vertical="center" wrapText="1"/>
    </xf>
    <xf numFmtId="10" fontId="7" fillId="0" borderId="33" xfId="5" applyNumberFormat="1" applyFont="1" applyFill="1" applyBorder="1" applyAlignment="1">
      <alignment horizontal="center" vertical="center" wrapText="1"/>
    </xf>
    <xf numFmtId="10" fontId="7" fillId="0" borderId="34" xfId="5" applyNumberFormat="1" applyFont="1" applyFill="1" applyBorder="1" applyAlignment="1">
      <alignment horizontal="center" vertical="center" wrapText="1"/>
    </xf>
    <xf numFmtId="10" fontId="7" fillId="0" borderId="0" xfId="5"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4" fontId="2" fillId="0" borderId="23" xfId="0" applyNumberFormat="1" applyFont="1" applyBorder="1" applyAlignment="1">
      <alignment horizontal="center" vertical="center" wrapText="1"/>
    </xf>
    <xf numFmtId="2" fontId="6" fillId="0" borderId="25" xfId="3" applyNumberFormat="1" applyFont="1" applyFill="1" applyBorder="1" applyAlignment="1">
      <alignment horizontal="center" vertical="center" wrapText="1"/>
    </xf>
    <xf numFmtId="3" fontId="6" fillId="0" borderId="23" xfId="3" applyNumberFormat="1" applyFont="1" applyFill="1" applyBorder="1" applyAlignment="1">
      <alignment horizontal="center" vertical="center" wrapText="1"/>
    </xf>
    <xf numFmtId="10" fontId="7" fillId="0" borderId="23" xfId="5" applyNumberFormat="1" applyFont="1" applyFill="1" applyBorder="1" applyAlignment="1">
      <alignment horizontal="center" vertical="center" wrapText="1"/>
    </xf>
    <xf numFmtId="10" fontId="2" fillId="0" borderId="2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1" fontId="6" fillId="0" borderId="23" xfId="3" applyNumberFormat="1" applyFont="1" applyFill="1" applyBorder="1" applyAlignment="1">
      <alignment horizontal="center" vertical="center" wrapText="1"/>
    </xf>
    <xf numFmtId="9" fontId="2" fillId="0" borderId="24" xfId="5" applyFont="1" applyFill="1" applyBorder="1" applyAlignment="1">
      <alignment horizontal="center" vertical="center" wrapText="1"/>
    </xf>
    <xf numFmtId="0" fontId="2" fillId="0" borderId="24" xfId="0" applyFont="1" applyBorder="1" applyAlignment="1">
      <alignment horizontal="center" vertical="center"/>
    </xf>
    <xf numFmtId="171" fontId="2" fillId="0" borderId="23" xfId="0" applyNumberFormat="1" applyFont="1" applyBorder="1" applyAlignment="1">
      <alignment vertical="center"/>
    </xf>
    <xf numFmtId="167" fontId="2" fillId="0" borderId="23" xfId="0" applyNumberFormat="1" applyFont="1" applyBorder="1" applyAlignment="1">
      <alignment vertical="center" wrapText="1"/>
    </xf>
    <xf numFmtId="165" fontId="2" fillId="0" borderId="23" xfId="0" applyNumberFormat="1" applyFont="1" applyBorder="1" applyAlignment="1">
      <alignment horizontal="center" vertical="center" wrapText="1"/>
    </xf>
    <xf numFmtId="169" fontId="2" fillId="0" borderId="23" xfId="3" applyFont="1" applyFill="1" applyBorder="1" applyAlignment="1">
      <alignment vertical="center" wrapText="1"/>
    </xf>
    <xf numFmtId="169" fontId="7" fillId="0" borderId="36" xfId="3" applyFont="1" applyFill="1" applyBorder="1" applyAlignment="1">
      <alignment horizontal="center" vertical="center" wrapText="1"/>
    </xf>
    <xf numFmtId="0" fontId="2" fillId="0" borderId="9" xfId="5" applyNumberFormat="1" applyFont="1" applyFill="1" applyBorder="1" applyAlignment="1">
      <alignment horizontal="center" vertical="center" wrapText="1"/>
    </xf>
    <xf numFmtId="1" fontId="2" fillId="0" borderId="9" xfId="0" applyNumberFormat="1" applyFont="1" applyBorder="1" applyAlignment="1">
      <alignment horizontal="center" vertical="center" wrapText="1"/>
    </xf>
    <xf numFmtId="169" fontId="2" fillId="0" borderId="9" xfId="3" applyFont="1" applyFill="1" applyBorder="1" applyAlignment="1">
      <alignment horizontal="center" vertical="center" wrapText="1"/>
    </xf>
    <xf numFmtId="0" fontId="6" fillId="0" borderId="9" xfId="0" applyFont="1" applyBorder="1" applyAlignment="1">
      <alignment horizontal="center" vertical="center" wrapText="1"/>
    </xf>
    <xf numFmtId="169" fontId="6" fillId="0" borderId="12" xfId="3" applyFont="1" applyFill="1" applyBorder="1" applyAlignment="1">
      <alignment horizontal="center" vertical="center" wrapText="1"/>
    </xf>
    <xf numFmtId="169" fontId="7" fillId="0" borderId="9" xfId="3" applyFont="1" applyFill="1" applyBorder="1" applyAlignment="1">
      <alignment horizontal="center" vertical="center" wrapText="1"/>
    </xf>
    <xf numFmtId="169" fontId="7" fillId="0" borderId="12" xfId="3" applyFont="1" applyFill="1" applyBorder="1" applyAlignment="1">
      <alignment horizontal="center" vertical="center" wrapText="1"/>
    </xf>
    <xf numFmtId="169" fontId="7" fillId="0" borderId="40" xfId="3" applyFont="1" applyFill="1" applyBorder="1" applyAlignment="1">
      <alignment horizontal="center" vertical="center" wrapText="1"/>
    </xf>
    <xf numFmtId="169" fontId="7" fillId="0" borderId="14" xfId="3" applyFont="1" applyFill="1" applyBorder="1" applyAlignment="1">
      <alignment vertical="center" wrapText="1"/>
    </xf>
    <xf numFmtId="10" fontId="7" fillId="0" borderId="14" xfId="5" applyNumberFormat="1" applyFont="1" applyFill="1" applyBorder="1" applyAlignment="1">
      <alignment horizontal="center" vertical="center" wrapText="1"/>
    </xf>
    <xf numFmtId="10" fontId="7" fillId="0" borderId="41" xfId="5" applyNumberFormat="1" applyFont="1" applyFill="1" applyBorder="1" applyAlignment="1">
      <alignment horizontal="center" vertical="center" wrapText="1"/>
    </xf>
    <xf numFmtId="169" fontId="6" fillId="0" borderId="30" xfId="3" applyFont="1" applyFill="1" applyBorder="1" applyAlignment="1">
      <alignment horizontal="center" vertical="center" wrapText="1"/>
    </xf>
    <xf numFmtId="173" fontId="6" fillId="0" borderId="3" xfId="5" applyNumberFormat="1" applyFont="1" applyFill="1" applyBorder="1" applyAlignment="1">
      <alignment horizontal="center" vertical="center" wrapText="1"/>
    </xf>
    <xf numFmtId="173" fontId="6" fillId="0" borderId="4" xfId="5"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2" xfId="5" applyNumberFormat="1" applyFont="1" applyFill="1" applyBorder="1" applyAlignment="1">
      <alignment horizontal="center" vertical="center" wrapText="1"/>
    </xf>
    <xf numFmtId="1" fontId="6" fillId="0" borderId="14" xfId="5" applyNumberFormat="1" applyFont="1" applyFill="1" applyBorder="1" applyAlignment="1">
      <alignment horizontal="center" vertical="center" wrapText="1"/>
    </xf>
    <xf numFmtId="2" fontId="2" fillId="0" borderId="2" xfId="5"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169" fontId="2" fillId="0" borderId="15" xfId="3" applyFont="1" applyFill="1" applyBorder="1" applyAlignment="1">
      <alignment horizontal="center" vertical="center" wrapText="1"/>
    </xf>
    <xf numFmtId="169" fontId="2" fillId="0" borderId="14" xfId="3" applyFont="1" applyFill="1" applyBorder="1" applyAlignment="1">
      <alignment horizontal="center" vertical="center" wrapText="1"/>
    </xf>
    <xf numFmtId="0" fontId="6" fillId="0" borderId="14" xfId="0" applyFont="1" applyBorder="1" applyAlignment="1">
      <alignment horizontal="center" vertical="center" wrapText="1"/>
    </xf>
    <xf numFmtId="169" fontId="6" fillId="0" borderId="4" xfId="3" applyFont="1" applyFill="1" applyBorder="1" applyAlignment="1">
      <alignment vertical="center"/>
    </xf>
    <xf numFmtId="169" fontId="7" fillId="0" borderId="5" xfId="3" applyFont="1" applyFill="1" applyBorder="1" applyAlignment="1">
      <alignment horizontal="center" vertical="center" wrapText="1"/>
    </xf>
    <xf numFmtId="169" fontId="6" fillId="0" borderId="33" xfId="3" applyFont="1" applyFill="1" applyBorder="1" applyAlignment="1">
      <alignment horizontal="center" vertical="center"/>
    </xf>
    <xf numFmtId="169" fontId="6" fillId="0" borderId="3" xfId="3" applyFont="1" applyFill="1" applyBorder="1" applyAlignment="1">
      <alignment horizontal="center" vertical="center"/>
    </xf>
    <xf numFmtId="17" fontId="5" fillId="0" borderId="3" xfId="5" applyNumberFormat="1" applyFont="1" applyFill="1" applyBorder="1" applyAlignment="1">
      <alignment horizontal="center" vertical="center" wrapText="1"/>
    </xf>
    <xf numFmtId="10" fontId="5" fillId="0" borderId="4" xfId="5"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left" vertical="center"/>
    </xf>
    <xf numFmtId="1" fontId="2" fillId="0" borderId="3" xfId="0" applyNumberFormat="1" applyFont="1" applyBorder="1" applyAlignment="1">
      <alignment horizontal="center" vertical="center" wrapText="1"/>
    </xf>
    <xf numFmtId="169" fontId="2" fillId="0" borderId="3" xfId="3" applyFont="1" applyFill="1" applyBorder="1" applyAlignment="1">
      <alignment horizontal="center" vertical="center" wrapText="1"/>
    </xf>
    <xf numFmtId="0" fontId="6" fillId="0" borderId="3" xfId="0" applyFont="1" applyBorder="1" applyAlignment="1">
      <alignment horizontal="center" vertical="center" wrapText="1"/>
    </xf>
    <xf numFmtId="169" fontId="6" fillId="0" borderId="3" xfId="3" applyFont="1" applyFill="1" applyBorder="1" applyAlignment="1">
      <alignment horizontal="center" vertical="center" wrapText="1"/>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165" fontId="2" fillId="0" borderId="14" xfId="0" applyNumberFormat="1" applyFont="1" applyBorder="1" applyAlignment="1">
      <alignment horizontal="center" vertical="center" wrapText="1"/>
    </xf>
    <xf numFmtId="169" fontId="6" fillId="0" borderId="14" xfId="3" applyFont="1" applyFill="1" applyBorder="1" applyAlignment="1">
      <alignment horizontal="center" vertical="center" wrapText="1"/>
    </xf>
    <xf numFmtId="169" fontId="6" fillId="0" borderId="1" xfId="3" applyFont="1" applyFill="1" applyBorder="1" applyAlignment="1">
      <alignment horizontal="center" vertical="center"/>
    </xf>
    <xf numFmtId="0" fontId="6" fillId="0" borderId="2" xfId="5" applyNumberFormat="1" applyFont="1" applyFill="1" applyBorder="1" applyAlignment="1">
      <alignment horizontal="center" vertical="center" wrapText="1"/>
    </xf>
    <xf numFmtId="0" fontId="6" fillId="0" borderId="15" xfId="0" applyFont="1" applyBorder="1" applyAlignment="1">
      <alignment horizontal="center" vertical="center" wrapText="1"/>
    </xf>
    <xf numFmtId="169" fontId="6" fillId="0" borderId="2" xfId="3" applyFont="1" applyFill="1" applyBorder="1" applyAlignment="1">
      <alignment horizontal="center" vertical="center"/>
    </xf>
    <xf numFmtId="0" fontId="6" fillId="0" borderId="13" xfId="0" applyFont="1" applyBorder="1" applyAlignment="1">
      <alignment horizontal="center" vertical="center"/>
    </xf>
    <xf numFmtId="173" fontId="6" fillId="0" borderId="2" xfId="5" applyNumberFormat="1" applyFont="1" applyFill="1" applyBorder="1" applyAlignment="1">
      <alignment horizontal="center" vertical="center" wrapText="1"/>
    </xf>
    <xf numFmtId="169" fontId="6" fillId="0" borderId="42" xfId="3" applyFont="1" applyFill="1" applyBorder="1" applyAlignment="1">
      <alignment horizontal="center" vertical="center"/>
    </xf>
    <xf numFmtId="165" fontId="7" fillId="0" borderId="0" xfId="5" applyNumberFormat="1" applyFont="1" applyFill="1" applyBorder="1" applyAlignment="1">
      <alignment horizontal="center" vertical="center" wrapText="1"/>
    </xf>
    <xf numFmtId="10" fontId="5" fillId="0" borderId="21" xfId="5" applyNumberFormat="1" applyFont="1" applyFill="1" applyBorder="1" applyAlignment="1">
      <alignment horizontal="center" vertical="center" wrapText="1"/>
    </xf>
    <xf numFmtId="10" fontId="6" fillId="0" borderId="5" xfId="5" applyNumberFormat="1" applyFont="1" applyFill="1" applyBorder="1" applyAlignment="1">
      <alignment horizontal="left" vertic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10" fontId="5" fillId="0" borderId="2" xfId="5" applyNumberFormat="1" applyFont="1" applyFill="1" applyBorder="1" applyAlignment="1">
      <alignment horizontal="center" vertical="center" wrapText="1"/>
    </xf>
    <xf numFmtId="10" fontId="6" fillId="0" borderId="5" xfId="5" applyNumberFormat="1" applyFont="1" applyFill="1" applyBorder="1" applyAlignment="1">
      <alignment horizontal="center" vertical="center" wrapText="1"/>
    </xf>
    <xf numFmtId="0" fontId="2" fillId="0" borderId="5" xfId="0" applyFont="1" applyBorder="1" applyAlignment="1">
      <alignment horizontal="center"/>
    </xf>
    <xf numFmtId="0" fontId="2" fillId="0" borderId="5" xfId="0" applyFont="1" applyBorder="1" applyAlignment="1">
      <alignment horizontal="left" vertical="top"/>
    </xf>
    <xf numFmtId="169" fontId="6" fillId="0" borderId="4" xfId="3" applyFont="1" applyFill="1" applyBorder="1" applyAlignment="1">
      <alignment horizontal="center" vertical="center" wrapText="1"/>
    </xf>
    <xf numFmtId="10" fontId="2" fillId="0" borderId="15" xfId="5" applyNumberFormat="1" applyFont="1" applyFill="1" applyBorder="1" applyAlignment="1">
      <alignment vertical="center" wrapText="1"/>
    </xf>
    <xf numFmtId="169" fontId="7" fillId="0" borderId="42" xfId="3" applyFont="1" applyFill="1" applyBorder="1" applyAlignment="1">
      <alignment horizontal="center" vertical="center"/>
    </xf>
    <xf numFmtId="1" fontId="2" fillId="0" borderId="15" xfId="0" applyNumberFormat="1" applyFont="1" applyBorder="1" applyAlignment="1">
      <alignment vertical="center" wrapText="1"/>
    </xf>
    <xf numFmtId="0" fontId="2" fillId="0" borderId="2" xfId="0" applyFont="1" applyBorder="1" applyAlignment="1">
      <alignment vertical="center" wrapText="1"/>
    </xf>
    <xf numFmtId="169" fontId="2" fillId="0" borderId="15" xfId="3" applyFont="1" applyFill="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xf>
    <xf numFmtId="0" fontId="2" fillId="0" borderId="3" xfId="0" applyFont="1" applyBorder="1" applyAlignment="1">
      <alignment horizontal="center" vertical="center"/>
    </xf>
    <xf numFmtId="174" fontId="7" fillId="0" borderId="42" xfId="3" applyNumberFormat="1" applyFont="1" applyFill="1" applyBorder="1" applyAlignment="1">
      <alignment horizontal="center" vertical="center"/>
    </xf>
    <xf numFmtId="169" fontId="6" fillId="0" borderId="15" xfId="3" applyFont="1" applyFill="1" applyBorder="1" applyAlignment="1">
      <alignment horizontal="center" vertical="center" wrapText="1"/>
    </xf>
    <xf numFmtId="173" fontId="6" fillId="0" borderId="15" xfId="5" applyNumberFormat="1" applyFont="1" applyFill="1" applyBorder="1" applyAlignment="1">
      <alignment horizontal="center" vertical="center" wrapText="1"/>
    </xf>
    <xf numFmtId="10" fontId="2" fillId="0" borderId="24" xfId="5" applyNumberFormat="1" applyFont="1" applyFill="1" applyBorder="1" applyAlignment="1">
      <alignment vertical="center" wrapText="1"/>
    </xf>
    <xf numFmtId="1" fontId="2" fillId="0" borderId="23" xfId="0" applyNumberFormat="1" applyFont="1" applyBorder="1" applyAlignment="1">
      <alignment horizontal="center" vertical="center" wrapText="1"/>
    </xf>
    <xf numFmtId="169" fontId="7" fillId="0" borderId="36" xfId="3" applyFont="1" applyFill="1" applyBorder="1" applyAlignment="1">
      <alignment horizontal="center" vertical="center"/>
    </xf>
    <xf numFmtId="1" fontId="2" fillId="0" borderId="24" xfId="0" applyNumberFormat="1" applyFont="1" applyBorder="1" applyAlignment="1">
      <alignment vertical="center" wrapText="1"/>
    </xf>
    <xf numFmtId="0" fontId="2" fillId="0" borderId="23" xfId="0" applyFont="1" applyBorder="1" applyAlignment="1">
      <alignment vertical="center" wrapText="1"/>
    </xf>
    <xf numFmtId="169" fontId="2" fillId="0" borderId="24" xfId="3" applyFont="1" applyFill="1" applyBorder="1" applyAlignment="1">
      <alignment horizontal="center" vertical="center" wrapText="1"/>
    </xf>
    <xf numFmtId="169" fontId="2" fillId="0" borderId="24" xfId="3" applyFont="1" applyFill="1" applyBorder="1" applyAlignment="1">
      <alignment vertical="center" wrapText="1"/>
    </xf>
    <xf numFmtId="0" fontId="2" fillId="0" borderId="24" xfId="0" applyFont="1" applyBorder="1" applyAlignment="1">
      <alignment vertical="center" wrapText="1"/>
    </xf>
    <xf numFmtId="0" fontId="2" fillId="0" borderId="14" xfId="0" applyFont="1" applyBorder="1" applyAlignment="1">
      <alignment horizontal="center"/>
    </xf>
    <xf numFmtId="0" fontId="2" fillId="0" borderId="14" xfId="0" applyFont="1" applyBorder="1" applyAlignment="1">
      <alignment horizontal="center" vertical="center"/>
    </xf>
    <xf numFmtId="0" fontId="6" fillId="0" borderId="8" xfId="0" applyFont="1" applyBorder="1" applyAlignment="1">
      <alignment horizontal="center" vertical="center" wrapText="1"/>
    </xf>
    <xf numFmtId="0" fontId="6" fillId="0" borderId="12" xfId="1" applyNumberFormat="1" applyFont="1" applyFill="1" applyBorder="1" applyAlignment="1">
      <alignment horizontal="center" vertical="center" wrapText="1"/>
    </xf>
    <xf numFmtId="0" fontId="6" fillId="0" borderId="9" xfId="1" applyNumberFormat="1" applyFont="1" applyFill="1" applyBorder="1" applyAlignment="1">
      <alignment horizontal="center" vertical="center" wrapText="1"/>
    </xf>
    <xf numFmtId="1" fontId="6" fillId="0" borderId="9" xfId="1" applyNumberFormat="1" applyFont="1" applyFill="1" applyBorder="1" applyAlignment="1">
      <alignment horizontal="center" vertical="center" wrapText="1"/>
    </xf>
    <xf numFmtId="10" fontId="7" fillId="0" borderId="12" xfId="5" applyNumberFormat="1" applyFont="1" applyFill="1" applyBorder="1" applyAlignment="1">
      <alignment horizontal="center" vertical="center" wrapText="1"/>
    </xf>
    <xf numFmtId="10" fontId="2" fillId="0" borderId="39" xfId="5" applyNumberFormat="1" applyFont="1" applyFill="1" applyBorder="1" applyAlignment="1">
      <alignment horizontal="center" vertical="center" wrapText="1"/>
    </xf>
    <xf numFmtId="8" fontId="2" fillId="0" borderId="12" xfId="1" applyNumberFormat="1" applyFont="1" applyFill="1" applyBorder="1" applyAlignment="1">
      <alignment horizontal="center" vertical="center" wrapText="1"/>
    </xf>
    <xf numFmtId="8" fontId="6" fillId="0" borderId="9" xfId="1" applyNumberFormat="1" applyFont="1" applyFill="1" applyBorder="1" applyAlignment="1">
      <alignment horizontal="center" vertical="center" wrapText="1"/>
    </xf>
    <xf numFmtId="169" fontId="7" fillId="0" borderId="10" xfId="3" applyFont="1" applyFill="1" applyBorder="1" applyAlignment="1">
      <alignment horizontal="center" vertical="center" wrapText="1"/>
    </xf>
    <xf numFmtId="8" fontId="7" fillId="0" borderId="45" xfId="1" applyNumberFormat="1" applyFont="1" applyFill="1" applyBorder="1" applyAlignment="1">
      <alignment horizontal="center" vertical="center" wrapText="1"/>
    </xf>
    <xf numFmtId="169" fontId="7" fillId="0" borderId="9" xfId="3" applyFont="1" applyFill="1" applyBorder="1" applyAlignment="1">
      <alignment vertical="center" wrapText="1"/>
    </xf>
    <xf numFmtId="8" fontId="2" fillId="0" borderId="30" xfId="1" applyNumberFormat="1" applyFont="1" applyFill="1" applyBorder="1" applyAlignment="1">
      <alignment horizontal="center" vertical="center" wrapText="1"/>
    </xf>
    <xf numFmtId="8" fontId="6" fillId="0" borderId="5" xfId="1" applyNumberFormat="1" applyFont="1" applyFill="1" applyBorder="1" applyAlignment="1">
      <alignment horizontal="center" vertical="center" wrapText="1"/>
    </xf>
    <xf numFmtId="173" fontId="6" fillId="0" borderId="5" xfId="5" applyNumberFormat="1" applyFont="1" applyFill="1" applyBorder="1" applyAlignment="1">
      <alignment vertical="center" wrapText="1"/>
    </xf>
    <xf numFmtId="173" fontId="6" fillId="0" borderId="5" xfId="5" applyNumberFormat="1" applyFont="1" applyFill="1" applyBorder="1" applyAlignment="1">
      <alignment horizontal="left" vertical="center" wrapText="1"/>
    </xf>
    <xf numFmtId="173" fontId="6" fillId="0" borderId="2" xfId="5" applyNumberFormat="1" applyFont="1" applyFill="1" applyBorder="1" applyAlignment="1">
      <alignment horizontal="left" vertical="center" wrapText="1"/>
    </xf>
    <xf numFmtId="0" fontId="6" fillId="0" borderId="5" xfId="0" applyFont="1" applyBorder="1" applyAlignment="1">
      <alignment horizontal="center" vertical="center" wrapText="1"/>
    </xf>
    <xf numFmtId="1" fontId="6" fillId="0" borderId="2" xfId="1" applyNumberFormat="1" applyFont="1" applyFill="1" applyBorder="1" applyAlignment="1">
      <alignment horizontal="center" vertical="center" wrapText="1"/>
    </xf>
    <xf numFmtId="10" fontId="2" fillId="0" borderId="29" xfId="5" applyNumberFormat="1" applyFont="1" applyFill="1" applyBorder="1" applyAlignment="1">
      <alignment horizontal="center" vertical="center" wrapText="1"/>
    </xf>
    <xf numFmtId="8" fontId="2" fillId="0" borderId="5" xfId="0" applyNumberFormat="1" applyFont="1" applyBorder="1" applyAlignment="1">
      <alignment horizontal="center" vertical="center" wrapText="1"/>
    </xf>
    <xf numFmtId="8" fontId="6" fillId="0" borderId="2" xfId="0" applyNumberFormat="1" applyFont="1" applyBorder="1" applyAlignment="1">
      <alignment horizontal="center" vertical="center" wrapText="1"/>
    </xf>
    <xf numFmtId="169" fontId="7" fillId="0" borderId="19" xfId="3" applyFont="1" applyFill="1" applyBorder="1" applyAlignment="1">
      <alignment horizontal="center" vertical="center" wrapText="1"/>
    </xf>
    <xf numFmtId="0" fontId="2" fillId="0" borderId="30" xfId="0" applyFont="1" applyBorder="1" applyAlignment="1">
      <alignment horizontal="center" vertical="center" wrapText="1"/>
    </xf>
    <xf numFmtId="0" fontId="6" fillId="0" borderId="42" xfId="0" applyFont="1" applyBorder="1" applyAlignment="1">
      <alignment horizontal="center" vertical="center" wrapText="1"/>
    </xf>
    <xf numFmtId="175" fontId="2" fillId="0" borderId="2" xfId="1" applyNumberFormat="1" applyFont="1" applyFill="1" applyBorder="1" applyAlignment="1">
      <alignment horizontal="center" vertical="center" wrapText="1"/>
    </xf>
    <xf numFmtId="43" fontId="2" fillId="0" borderId="14" xfId="1" applyFont="1" applyFill="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42" xfId="0" applyNumberFormat="1" applyFont="1" applyBorder="1" applyAlignment="1">
      <alignment horizontal="center" vertical="center" wrapText="1"/>
    </xf>
    <xf numFmtId="165" fontId="7" fillId="0" borderId="1" xfId="5" applyNumberFormat="1" applyFont="1" applyFill="1" applyBorder="1" applyAlignment="1">
      <alignment horizontal="center" vertical="center" wrapText="1"/>
    </xf>
    <xf numFmtId="10" fontId="7" fillId="0" borderId="46" xfId="5" applyNumberFormat="1" applyFont="1" applyFill="1" applyBorder="1" applyAlignment="1">
      <alignment horizontal="center" vertical="center" wrapText="1"/>
    </xf>
    <xf numFmtId="0" fontId="2" fillId="0" borderId="1" xfId="0" applyFont="1" applyBorder="1" applyAlignment="1">
      <alignment horizontal="center" vertical="center" wrapText="1"/>
    </xf>
    <xf numFmtId="43" fontId="6" fillId="0" borderId="2" xfId="1" applyFont="1" applyFill="1" applyBorder="1" applyAlignment="1">
      <alignment horizontal="center" vertical="center" wrapText="1"/>
    </xf>
    <xf numFmtId="1" fontId="6" fillId="0" borderId="5" xfId="5" applyNumberFormat="1" applyFont="1" applyFill="1" applyBorder="1" applyAlignment="1">
      <alignment horizontal="left" vertical="center" wrapText="1"/>
    </xf>
    <xf numFmtId="0" fontId="6" fillId="0" borderId="16" xfId="0" applyFont="1" applyBorder="1" applyAlignment="1">
      <alignment horizontal="center" vertical="center" wrapText="1"/>
    </xf>
    <xf numFmtId="8" fontId="6" fillId="0" borderId="3" xfId="0" applyNumberFormat="1" applyFont="1" applyBorder="1" applyAlignment="1">
      <alignment horizontal="center" vertical="center" wrapText="1"/>
    </xf>
    <xf numFmtId="10" fontId="2" fillId="0" borderId="24" xfId="5" applyNumberFormat="1" applyFont="1" applyFill="1" applyBorder="1" applyAlignment="1">
      <alignment horizontal="center" vertical="center" wrapText="1"/>
    </xf>
    <xf numFmtId="10" fontId="2" fillId="0" borderId="23" xfId="5" applyNumberFormat="1" applyFont="1" applyFill="1" applyBorder="1" applyAlignment="1">
      <alignment horizontal="center" vertical="center" wrapText="1"/>
    </xf>
    <xf numFmtId="10" fontId="6" fillId="0" borderId="23" xfId="5" applyNumberFormat="1"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3" xfId="0" applyFont="1" applyBorder="1" applyAlignment="1">
      <alignment horizontal="center" vertical="center" wrapText="1"/>
    </xf>
    <xf numFmtId="1" fontId="6" fillId="0" borderId="23" xfId="1" applyNumberFormat="1" applyFont="1" applyFill="1" applyBorder="1" applyAlignment="1">
      <alignment horizontal="center" vertical="center" wrapText="1"/>
    </xf>
    <xf numFmtId="10" fontId="7" fillId="0" borderId="25" xfId="5" applyNumberFormat="1" applyFont="1" applyFill="1" applyBorder="1" applyAlignment="1">
      <alignment horizontal="center" vertical="center" wrapText="1"/>
    </xf>
    <xf numFmtId="10" fontId="2" fillId="0" borderId="44" xfId="5" applyNumberFormat="1" applyFont="1" applyFill="1" applyBorder="1" applyAlignment="1">
      <alignment horizontal="center" vertical="center" wrapText="1"/>
    </xf>
    <xf numFmtId="0" fontId="2" fillId="0" borderId="23" xfId="5" applyNumberFormat="1" applyFont="1" applyFill="1" applyBorder="1" applyAlignment="1">
      <alignment horizontal="center" vertical="center" wrapText="1"/>
    </xf>
    <xf numFmtId="175" fontId="2" fillId="0" borderId="23" xfId="1" applyNumberFormat="1" applyFont="1" applyFill="1" applyBorder="1" applyAlignment="1">
      <alignment horizontal="center" vertical="center" wrapText="1"/>
    </xf>
    <xf numFmtId="0" fontId="2" fillId="0" borderId="36" xfId="0" applyFont="1" applyBorder="1" applyAlignment="1">
      <alignment horizontal="center" vertical="center" wrapText="1"/>
    </xf>
    <xf numFmtId="43" fontId="2" fillId="0" borderId="24" xfId="1" applyFont="1" applyFill="1" applyBorder="1" applyAlignment="1">
      <alignment horizontal="center" vertical="center" wrapText="1"/>
    </xf>
    <xf numFmtId="8" fontId="2" fillId="0" borderId="24" xfId="0" applyNumberFormat="1" applyFont="1" applyBorder="1" applyAlignment="1">
      <alignment horizontal="center" vertical="center" wrapText="1"/>
    </xf>
    <xf numFmtId="8" fontId="2" fillId="0" borderId="36" xfId="0" applyNumberFormat="1" applyFont="1" applyBorder="1" applyAlignment="1">
      <alignment horizontal="center" vertical="center" wrapText="1"/>
    </xf>
    <xf numFmtId="8" fontId="6" fillId="0" borderId="23" xfId="0" applyNumberFormat="1" applyFont="1" applyBorder="1" applyAlignment="1">
      <alignment horizontal="center" vertical="center" wrapText="1"/>
    </xf>
    <xf numFmtId="1" fontId="6" fillId="0" borderId="12" xfId="3" applyNumberFormat="1" applyFont="1" applyFill="1" applyBorder="1" applyAlignment="1">
      <alignment horizontal="center" vertical="center" wrapText="1"/>
    </xf>
    <xf numFmtId="1" fontId="6" fillId="0" borderId="9" xfId="3" applyNumberFormat="1" applyFont="1" applyFill="1" applyBorder="1" applyAlignment="1">
      <alignment horizontal="center" vertical="center" wrapText="1"/>
    </xf>
    <xf numFmtId="0" fontId="8" fillId="0" borderId="5" xfId="0" applyFont="1" applyBorder="1" applyAlignment="1">
      <alignment horizontal="left" vertical="center" wrapText="1"/>
    </xf>
    <xf numFmtId="3" fontId="2" fillId="0" borderId="15" xfId="0" applyNumberFormat="1" applyFont="1" applyBorder="1" applyAlignment="1">
      <alignment horizontal="center" vertical="center" wrapText="1"/>
    </xf>
    <xf numFmtId="0" fontId="6" fillId="0" borderId="15" xfId="5" applyNumberFormat="1" applyFont="1" applyFill="1" applyBorder="1" applyAlignment="1">
      <alignment horizontal="center" vertical="center" wrapText="1"/>
    </xf>
    <xf numFmtId="3" fontId="2" fillId="0" borderId="5"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9" fillId="0" borderId="5" xfId="0" applyFont="1" applyBorder="1" applyAlignment="1">
      <alignment horizontal="left" vertical="center" wrapText="1"/>
    </xf>
    <xf numFmtId="3" fontId="2" fillId="0" borderId="53" xfId="0" applyNumberFormat="1" applyFont="1" applyBorder="1" applyAlignment="1">
      <alignment horizontal="center" vertical="center" wrapText="1"/>
    </xf>
    <xf numFmtId="3" fontId="2" fillId="0" borderId="54" xfId="0" applyNumberFormat="1" applyFont="1" applyBorder="1" applyAlignment="1">
      <alignment horizontal="center" vertical="center" wrapText="1"/>
    </xf>
    <xf numFmtId="169" fontId="6" fillId="0" borderId="23" xfId="3" applyFont="1" applyFill="1" applyBorder="1" applyAlignment="1">
      <alignment horizontal="center" vertical="center" wrapText="1"/>
    </xf>
    <xf numFmtId="169" fontId="7" fillId="0" borderId="25" xfId="3" applyFont="1" applyFill="1" applyBorder="1" applyAlignment="1">
      <alignment horizontal="center" vertical="center" wrapText="1"/>
    </xf>
    <xf numFmtId="0" fontId="6" fillId="0" borderId="12" xfId="3" applyNumberFormat="1" applyFont="1" applyFill="1" applyBorder="1" applyAlignment="1">
      <alignment horizontal="center" vertical="center" wrapText="1"/>
    </xf>
    <xf numFmtId="169" fontId="6" fillId="0" borderId="9" xfId="3" applyFont="1" applyFill="1" applyBorder="1" applyAlignment="1">
      <alignment horizontal="center" vertical="center" wrapText="1"/>
    </xf>
    <xf numFmtId="166" fontId="2" fillId="0" borderId="29" xfId="3" applyNumberFormat="1" applyFont="1" applyFill="1" applyBorder="1" applyAlignment="1">
      <alignment horizontal="center" vertical="center" wrapText="1"/>
    </xf>
    <xf numFmtId="171" fontId="6" fillId="0" borderId="33" xfId="5" applyNumberFormat="1" applyFont="1" applyFill="1" applyBorder="1" applyAlignment="1">
      <alignment horizontal="left" vertical="center" wrapText="1"/>
    </xf>
    <xf numFmtId="10" fontId="4" fillId="0" borderId="15" xfId="5" applyNumberFormat="1" applyFont="1" applyFill="1" applyBorder="1" applyAlignment="1">
      <alignment horizontal="center" vertical="center" wrapText="1"/>
    </xf>
    <xf numFmtId="0" fontId="6" fillId="0" borderId="5" xfId="3" applyNumberFormat="1" applyFont="1" applyFill="1" applyBorder="1" applyAlignment="1">
      <alignment horizontal="center" vertical="center" wrapText="1"/>
    </xf>
    <xf numFmtId="169" fontId="7" fillId="0" borderId="2" xfId="3" applyFont="1" applyFill="1" applyBorder="1" applyAlignment="1">
      <alignment horizontal="center" vertical="center" wrapText="1"/>
    </xf>
    <xf numFmtId="167" fontId="7" fillId="0" borderId="0" xfId="5" applyNumberFormat="1" applyFont="1" applyFill="1" applyBorder="1" applyAlignment="1">
      <alignment horizontal="center" vertical="center" wrapText="1"/>
    </xf>
    <xf numFmtId="0" fontId="5" fillId="0" borderId="2" xfId="0" applyFont="1" applyBorder="1" applyAlignment="1">
      <alignment horizontal="justify" vertical="center" wrapText="1"/>
    </xf>
    <xf numFmtId="3" fontId="6" fillId="0" borderId="5" xfId="3" applyNumberFormat="1" applyFont="1" applyFill="1" applyBorder="1" applyAlignment="1">
      <alignment horizontal="center" vertical="center" wrapText="1"/>
    </xf>
    <xf numFmtId="0" fontId="6" fillId="0" borderId="36" xfId="3" applyNumberFormat="1" applyFont="1" applyFill="1" applyBorder="1" applyAlignment="1">
      <alignment horizontal="center" vertical="center" wrapText="1"/>
    </xf>
    <xf numFmtId="0" fontId="6" fillId="0" borderId="9" xfId="5" applyNumberFormat="1" applyFont="1" applyFill="1" applyBorder="1" applyAlignment="1">
      <alignment horizontal="center" vertical="center" wrapText="1"/>
    </xf>
    <xf numFmtId="4" fontId="6" fillId="0" borderId="9" xfId="0" applyNumberFormat="1" applyFont="1" applyBorder="1" applyAlignment="1">
      <alignment horizontal="center" vertical="center" wrapText="1"/>
    </xf>
    <xf numFmtId="0" fontId="6" fillId="0" borderId="28" xfId="3" applyNumberFormat="1" applyFont="1" applyFill="1" applyBorder="1" applyAlignment="1">
      <alignment horizontal="center" vertical="center" wrapText="1"/>
    </xf>
    <xf numFmtId="169" fontId="6" fillId="0" borderId="8" xfId="3" applyFont="1" applyFill="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4" xfId="3" applyNumberFormat="1" applyFont="1" applyFill="1" applyBorder="1" applyAlignment="1">
      <alignment horizontal="center" vertical="center" wrapText="1"/>
    </xf>
    <xf numFmtId="165" fontId="7" fillId="0" borderId="33" xfId="5" applyNumberFormat="1" applyFont="1" applyFill="1" applyBorder="1" applyAlignment="1">
      <alignment horizontal="center" vertical="center" wrapText="1"/>
    </xf>
    <xf numFmtId="3" fontId="3" fillId="0" borderId="9" xfId="0" applyNumberFormat="1" applyFont="1" applyBorder="1" applyAlignment="1">
      <alignment horizontal="justify" vertical="center" wrapText="1"/>
    </xf>
    <xf numFmtId="3" fontId="2" fillId="0" borderId="9" xfId="5" applyNumberFormat="1" applyFont="1" applyFill="1" applyBorder="1" applyAlignment="1">
      <alignment horizontal="center" vertical="center" wrapText="1"/>
    </xf>
    <xf numFmtId="164" fontId="2" fillId="0" borderId="9" xfId="2" applyNumberFormat="1" applyFont="1" applyFill="1" applyBorder="1" applyAlignment="1">
      <alignment vertical="center" wrapText="1"/>
    </xf>
    <xf numFmtId="169" fontId="7" fillId="0" borderId="7" xfId="3" applyFont="1" applyFill="1" applyBorder="1" applyAlignment="1">
      <alignment horizontal="center" vertical="center" wrapText="1"/>
    </xf>
    <xf numFmtId="3" fontId="3" fillId="0" borderId="2" xfId="0" applyNumberFormat="1" applyFont="1" applyBorder="1" applyAlignment="1">
      <alignment horizontal="justify" vertical="center" wrapText="1"/>
    </xf>
    <xf numFmtId="3" fontId="2" fillId="0" borderId="2" xfId="5" applyNumberFormat="1" applyFont="1" applyFill="1" applyBorder="1" applyAlignment="1">
      <alignment horizontal="center" vertical="center" wrapText="1"/>
    </xf>
    <xf numFmtId="164" fontId="2" fillId="0" borderId="2" xfId="2" applyNumberFormat="1" applyFont="1" applyFill="1" applyBorder="1" applyAlignment="1">
      <alignment vertical="center" wrapText="1"/>
    </xf>
    <xf numFmtId="169" fontId="7" fillId="0" borderId="2" xfId="3" applyFont="1" applyFill="1" applyBorder="1" applyAlignment="1">
      <alignment vertical="center" wrapText="1"/>
    </xf>
    <xf numFmtId="0" fontId="3" fillId="0" borderId="5" xfId="0" applyFont="1" applyBorder="1" applyAlignment="1">
      <alignment horizontal="left" vertical="center" wrapText="1"/>
    </xf>
    <xf numFmtId="165" fontId="7" fillId="0" borderId="30" xfId="5" applyNumberFormat="1" applyFont="1" applyFill="1" applyBorder="1" applyAlignment="1">
      <alignment horizontal="center" vertical="center" wrapText="1"/>
    </xf>
    <xf numFmtId="0" fontId="6" fillId="0" borderId="23" xfId="5" applyNumberFormat="1" applyFont="1" applyFill="1" applyBorder="1" applyAlignment="1">
      <alignment horizontal="center" vertical="center" wrapText="1"/>
    </xf>
    <xf numFmtId="3" fontId="3" fillId="0" borderId="23" xfId="0" applyNumberFormat="1" applyFont="1" applyBorder="1" applyAlignment="1">
      <alignment horizontal="justify" vertical="center" wrapText="1"/>
    </xf>
    <xf numFmtId="0" fontId="6" fillId="0" borderId="25" xfId="3" applyNumberFormat="1" applyFont="1" applyFill="1" applyBorder="1" applyAlignment="1">
      <alignment horizontal="center" vertical="center" wrapText="1"/>
    </xf>
    <xf numFmtId="164" fontId="2" fillId="0" borderId="23" xfId="2" applyNumberFormat="1" applyFont="1" applyFill="1" applyBorder="1" applyAlignment="1">
      <alignment vertical="center" wrapText="1"/>
    </xf>
    <xf numFmtId="169" fontId="2" fillId="0" borderId="23" xfId="3" applyFont="1" applyFill="1" applyBorder="1" applyAlignment="1">
      <alignment horizontal="center" vertical="center" wrapText="1"/>
    </xf>
    <xf numFmtId="0" fontId="6" fillId="0" borderId="12" xfId="4" applyNumberFormat="1" applyFont="1" applyFill="1" applyBorder="1" applyAlignment="1">
      <alignment horizontal="center" vertical="center" wrapText="1"/>
    </xf>
    <xf numFmtId="0" fontId="6" fillId="0" borderId="9" xfId="4" applyNumberFormat="1" applyFont="1" applyFill="1" applyBorder="1" applyAlignment="1">
      <alignment horizontal="center" vertical="center" wrapText="1"/>
    </xf>
    <xf numFmtId="14" fontId="2" fillId="0" borderId="9" xfId="0" applyNumberFormat="1" applyFont="1" applyBorder="1" applyAlignment="1">
      <alignment vertical="center"/>
    </xf>
    <xf numFmtId="0" fontId="2" fillId="0" borderId="9" xfId="5" applyNumberFormat="1" applyFont="1" applyFill="1" applyBorder="1" applyAlignment="1">
      <alignment horizontal="center" vertical="center"/>
    </xf>
    <xf numFmtId="0" fontId="2" fillId="0" borderId="9" xfId="0" applyFont="1" applyBorder="1" applyAlignment="1">
      <alignment horizontal="center" vertical="center"/>
    </xf>
    <xf numFmtId="168" fontId="6" fillId="0" borderId="29" xfId="4" applyFont="1" applyFill="1" applyBorder="1" applyAlignment="1">
      <alignment horizontal="center" vertical="center" wrapText="1"/>
    </xf>
    <xf numFmtId="14" fontId="6" fillId="0" borderId="2" xfId="5" applyNumberFormat="1" applyFont="1" applyFill="1" applyBorder="1" applyAlignment="1">
      <alignment horizontal="center" vertical="center" wrapText="1"/>
    </xf>
    <xf numFmtId="173" fontId="6" fillId="0" borderId="30" xfId="5" applyNumberFormat="1" applyFont="1" applyFill="1" applyBorder="1" applyAlignment="1">
      <alignment horizontal="justify" vertical="center" wrapText="1"/>
    </xf>
    <xf numFmtId="0" fontId="2" fillId="0" borderId="5" xfId="0" applyFont="1" applyBorder="1" applyAlignment="1">
      <alignment horizontal="justify" vertical="center" wrapText="1"/>
    </xf>
    <xf numFmtId="0" fontId="2" fillId="0" borderId="5" xfId="0" applyFont="1" applyBorder="1" applyAlignment="1">
      <alignment horizontal="justify" wrapText="1"/>
    </xf>
    <xf numFmtId="10" fontId="7" fillId="0" borderId="15" xfId="5" applyNumberFormat="1" applyFont="1" applyFill="1" applyBorder="1" applyAlignment="1">
      <alignment horizontal="center" vertical="center"/>
    </xf>
    <xf numFmtId="0" fontId="6" fillId="0" borderId="5" xfId="4" applyNumberFormat="1" applyFont="1" applyFill="1" applyBorder="1" applyAlignment="1">
      <alignment horizontal="center" vertical="center" wrapText="1"/>
    </xf>
    <xf numFmtId="0" fontId="6" fillId="0" borderId="2" xfId="4" applyNumberFormat="1" applyFont="1" applyFill="1" applyBorder="1" applyAlignment="1">
      <alignment horizontal="center" vertical="center" wrapText="1"/>
    </xf>
    <xf numFmtId="14" fontId="2" fillId="0" borderId="2" xfId="0" applyNumberFormat="1" applyFont="1" applyBorder="1" applyAlignment="1">
      <alignment vertical="center"/>
    </xf>
    <xf numFmtId="0" fontId="2" fillId="0" borderId="2" xfId="0" applyFont="1" applyBorder="1" applyAlignment="1">
      <alignment horizontal="center" vertical="center"/>
    </xf>
    <xf numFmtId="1" fontId="6" fillId="0" borderId="2" xfId="5" applyNumberFormat="1" applyFont="1" applyFill="1" applyBorder="1" applyAlignment="1">
      <alignment horizontal="center" vertical="center" wrapText="1"/>
    </xf>
    <xf numFmtId="168" fontId="2" fillId="0" borderId="5" xfId="4" applyFont="1" applyFill="1" applyBorder="1" applyAlignment="1">
      <alignment horizontal="center" vertical="center" wrapText="1"/>
    </xf>
    <xf numFmtId="168" fontId="6" fillId="0" borderId="2" xfId="4" applyFont="1" applyFill="1" applyBorder="1" applyAlignment="1">
      <alignment horizontal="center" vertical="center" wrapText="1"/>
    </xf>
    <xf numFmtId="14" fontId="6" fillId="0" borderId="29" xfId="5" applyNumberFormat="1" applyFont="1" applyFill="1" applyBorder="1" applyAlignment="1">
      <alignment horizontal="center" vertical="center" wrapText="1"/>
    </xf>
    <xf numFmtId="0" fontId="2" fillId="0" borderId="23" xfId="0" applyFont="1" applyBorder="1" applyAlignment="1">
      <alignment horizontal="center" vertical="center"/>
    </xf>
    <xf numFmtId="167" fontId="7" fillId="0" borderId="30" xfId="5" applyNumberFormat="1" applyFont="1" applyFill="1" applyBorder="1" applyAlignment="1">
      <alignment horizontal="center" vertical="center" wrapText="1"/>
    </xf>
    <xf numFmtId="10" fontId="6" fillId="0" borderId="29" xfId="5" applyNumberFormat="1" applyFont="1" applyFill="1" applyBorder="1" applyAlignment="1">
      <alignment horizontal="center" vertical="center" wrapText="1"/>
    </xf>
    <xf numFmtId="0" fontId="7" fillId="0" borderId="0" xfId="0" applyFont="1" applyAlignment="1">
      <alignment horizontal="center" vertical="center"/>
    </xf>
    <xf numFmtId="14" fontId="2" fillId="0" borderId="23" xfId="0" applyNumberFormat="1" applyFont="1" applyBorder="1" applyAlignment="1">
      <alignment vertical="center"/>
    </xf>
    <xf numFmtId="0" fontId="6" fillId="0" borderId="23" xfId="4" applyNumberFormat="1" applyFont="1" applyFill="1" applyBorder="1" applyAlignment="1">
      <alignment horizontal="center" vertical="center" wrapText="1"/>
    </xf>
    <xf numFmtId="168" fontId="6" fillId="0" borderId="23" xfId="4" applyFont="1" applyFill="1" applyBorder="1" applyAlignment="1">
      <alignment horizontal="center" vertical="center" wrapText="1"/>
    </xf>
    <xf numFmtId="169" fontId="7" fillId="0" borderId="23" xfId="3" applyFont="1" applyFill="1" applyBorder="1" applyAlignment="1">
      <alignment horizontal="center" vertical="center" wrapText="1"/>
    </xf>
    <xf numFmtId="169" fontId="6" fillId="0" borderId="29" xfId="3" applyFont="1" applyFill="1" applyBorder="1" applyAlignment="1">
      <alignment horizontal="center" vertical="center" wrapText="1"/>
    </xf>
    <xf numFmtId="10" fontId="4" fillId="0" borderId="46" xfId="0" applyNumberFormat="1" applyFont="1" applyBorder="1" applyAlignment="1">
      <alignment horizontal="center" vertical="center"/>
    </xf>
    <xf numFmtId="10" fontId="4" fillId="0" borderId="59" xfId="0" applyNumberFormat="1" applyFont="1" applyBorder="1" applyAlignment="1">
      <alignment horizontal="center" vertical="center"/>
    </xf>
    <xf numFmtId="10" fontId="4" fillId="0" borderId="21" xfId="5" applyNumberFormat="1" applyFont="1" applyFill="1" applyBorder="1" applyAlignment="1">
      <alignment horizontal="center" vertical="center" wrapText="1"/>
    </xf>
    <xf numFmtId="169" fontId="4" fillId="0" borderId="61" xfId="3" applyFont="1" applyFill="1" applyBorder="1" applyAlignment="1">
      <alignment horizontal="center" vertical="center" wrapText="1"/>
    </xf>
    <xf numFmtId="10" fontId="4" fillId="0" borderId="61" xfId="5" applyNumberFormat="1" applyFont="1" applyFill="1" applyBorder="1" applyAlignment="1">
      <alignment horizontal="center" vertical="center" wrapText="1"/>
    </xf>
    <xf numFmtId="10" fontId="4" fillId="0" borderId="62" xfId="5" applyNumberFormat="1" applyFont="1" applyFill="1" applyBorder="1" applyAlignment="1">
      <alignment horizontal="center" vertical="center" wrapText="1"/>
    </xf>
    <xf numFmtId="10" fontId="4" fillId="0" borderId="0" xfId="5" applyNumberFormat="1" applyFont="1" applyFill="1" applyBorder="1" applyAlignment="1">
      <alignment horizontal="center" vertical="center" wrapText="1"/>
    </xf>
    <xf numFmtId="9" fontId="2" fillId="0" borderId="2" xfId="0" applyNumberFormat="1" applyFont="1" applyBorder="1" applyAlignment="1">
      <alignment horizontal="left" vertical="center"/>
    </xf>
    <xf numFmtId="169" fontId="2" fillId="0" borderId="12" xfId="3" applyFont="1" applyFill="1" applyBorder="1" applyAlignment="1">
      <alignment horizontal="center" vertical="center"/>
    </xf>
    <xf numFmtId="0" fontId="2" fillId="0" borderId="9" xfId="3" applyNumberFormat="1" applyFont="1" applyFill="1" applyBorder="1" applyAlignment="1">
      <alignment horizontal="center" vertical="center"/>
    </xf>
    <xf numFmtId="171" fontId="2" fillId="0" borderId="14" xfId="0" applyNumberFormat="1" applyFont="1" applyBorder="1" applyAlignment="1">
      <alignment vertical="center"/>
    </xf>
    <xf numFmtId="169" fontId="2" fillId="0" borderId="15" xfId="3" applyFont="1" applyFill="1" applyBorder="1" applyAlignment="1">
      <alignment vertical="center"/>
    </xf>
    <xf numFmtId="169" fontId="2" fillId="0" borderId="14" xfId="3" applyFont="1" applyFill="1" applyBorder="1" applyAlignment="1">
      <alignment vertical="center"/>
    </xf>
    <xf numFmtId="169" fontId="7" fillId="0" borderId="15" xfId="3" applyFont="1" applyFill="1" applyBorder="1" applyAlignment="1">
      <alignment horizontal="center" vertical="center"/>
    </xf>
    <xf numFmtId="169" fontId="7" fillId="0" borderId="15" xfId="3" applyFont="1" applyFill="1" applyBorder="1" applyAlignment="1">
      <alignment vertical="center"/>
    </xf>
    <xf numFmtId="169" fontId="2" fillId="0" borderId="2" xfId="3" applyFont="1" applyFill="1" applyBorder="1" applyAlignment="1">
      <alignment horizontal="center" vertical="center"/>
    </xf>
    <xf numFmtId="169" fontId="2" fillId="0" borderId="5" xfId="3" applyFont="1" applyFill="1" applyBorder="1" applyAlignment="1">
      <alignment horizontal="center" vertical="center"/>
    </xf>
    <xf numFmtId="0" fontId="2" fillId="0" borderId="2" xfId="3" applyNumberFormat="1" applyFont="1" applyFill="1" applyBorder="1" applyAlignment="1">
      <alignment horizontal="center" vertical="center"/>
    </xf>
    <xf numFmtId="169" fontId="2" fillId="0" borderId="2" xfId="3" applyFont="1" applyFill="1" applyBorder="1" applyAlignment="1">
      <alignment vertical="center"/>
    </xf>
    <xf numFmtId="0" fontId="2" fillId="0" borderId="5" xfId="3" applyNumberFormat="1" applyFont="1" applyFill="1" applyBorder="1" applyAlignment="1">
      <alignment horizontal="center" vertical="center"/>
    </xf>
    <xf numFmtId="10" fontId="2" fillId="0" borderId="14" xfId="0" applyNumberFormat="1" applyFont="1" applyBorder="1" applyAlignment="1">
      <alignment horizontal="center" vertical="center" wrapText="1"/>
    </xf>
    <xf numFmtId="0" fontId="5" fillId="0" borderId="3" xfId="0" applyFont="1" applyBorder="1" applyAlignment="1">
      <alignment horizontal="justify" vertical="center" wrapText="1"/>
    </xf>
    <xf numFmtId="169" fontId="2" fillId="0" borderId="4" xfId="3" applyFont="1" applyFill="1" applyBorder="1" applyAlignment="1">
      <alignment horizontal="center" vertical="center"/>
    </xf>
    <xf numFmtId="0" fontId="2" fillId="0" borderId="3" xfId="3" applyNumberFormat="1" applyFont="1" applyFill="1" applyBorder="1" applyAlignment="1">
      <alignment horizontal="center" vertical="center"/>
    </xf>
    <xf numFmtId="10" fontId="2" fillId="0" borderId="13" xfId="5" applyNumberFormat="1" applyFont="1" applyFill="1" applyBorder="1" applyAlignment="1">
      <alignment horizontal="center" vertical="center" wrapText="1"/>
    </xf>
    <xf numFmtId="3" fontId="2" fillId="0" borderId="3" xfId="5" applyNumberFormat="1" applyFont="1" applyFill="1" applyBorder="1" applyAlignment="1">
      <alignment horizontal="center" vertical="center" wrapText="1"/>
    </xf>
    <xf numFmtId="169" fontId="2" fillId="0" borderId="3" xfId="3" applyFont="1" applyFill="1" applyBorder="1" applyAlignment="1">
      <alignment vertical="center"/>
    </xf>
    <xf numFmtId="0" fontId="2" fillId="0" borderId="13" xfId="0" applyFont="1" applyBorder="1" applyAlignment="1">
      <alignment horizontal="center" vertical="center" wrapText="1"/>
    </xf>
    <xf numFmtId="10" fontId="7" fillId="0" borderId="4" xfId="5" applyNumberFormat="1" applyFont="1" applyFill="1" applyBorder="1" applyAlignment="1">
      <alignment horizontal="center" vertical="center" wrapText="1"/>
    </xf>
    <xf numFmtId="169" fontId="2" fillId="0" borderId="9" xfId="3" applyFont="1" applyFill="1" applyBorder="1" applyAlignment="1">
      <alignment horizontal="center" vertical="center"/>
    </xf>
    <xf numFmtId="169" fontId="2" fillId="0" borderId="9" xfId="3" applyFont="1" applyFill="1" applyBorder="1" applyAlignment="1">
      <alignment vertical="center"/>
    </xf>
    <xf numFmtId="169" fontId="7" fillId="0" borderId="8" xfId="3" applyFont="1" applyFill="1" applyBorder="1" applyAlignment="1">
      <alignment horizontal="center" vertical="center"/>
    </xf>
    <xf numFmtId="169" fontId="7" fillId="0" borderId="8" xfId="3" applyFont="1" applyFill="1" applyBorder="1" applyAlignment="1">
      <alignment vertical="center"/>
    </xf>
    <xf numFmtId="10" fontId="7" fillId="0" borderId="21" xfId="5" applyNumberFormat="1" applyFont="1" applyFill="1" applyBorder="1" applyAlignment="1">
      <alignment horizontal="center" vertical="center"/>
    </xf>
    <xf numFmtId="169" fontId="2" fillId="0" borderId="29" xfId="3" applyFont="1" applyFill="1" applyBorder="1" applyAlignment="1">
      <alignment horizontal="center" vertical="center"/>
    </xf>
    <xf numFmtId="169" fontId="7" fillId="0" borderId="14" xfId="3" applyFont="1" applyFill="1" applyBorder="1" applyAlignment="1">
      <alignment horizontal="center" vertical="center"/>
    </xf>
    <xf numFmtId="171" fontId="6" fillId="0" borderId="2" xfId="5" applyNumberFormat="1" applyFont="1" applyFill="1" applyBorder="1" applyAlignment="1">
      <alignment horizontal="center" vertical="center"/>
    </xf>
    <xf numFmtId="171" fontId="6" fillId="0" borderId="42" xfId="5" applyNumberFormat="1" applyFont="1" applyFill="1" applyBorder="1" applyAlignment="1">
      <alignment horizontal="left" vertical="center" wrapText="1"/>
    </xf>
    <xf numFmtId="0" fontId="6" fillId="0" borderId="14"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xf>
    <xf numFmtId="3" fontId="6" fillId="0" borderId="14" xfId="0" applyNumberFormat="1" applyFont="1" applyBorder="1" applyAlignment="1">
      <alignment horizontal="center" vertical="center" wrapText="1"/>
    </xf>
    <xf numFmtId="1" fontId="2" fillId="0" borderId="5" xfId="3" applyNumberFormat="1" applyFont="1" applyFill="1" applyBorder="1" applyAlignment="1">
      <alignment horizontal="center" vertical="center"/>
    </xf>
    <xf numFmtId="171" fontId="6" fillId="0" borderId="2" xfId="5" applyNumberFormat="1" applyFont="1" applyFill="1" applyBorder="1" applyAlignment="1">
      <alignment horizontal="left" vertical="center" wrapText="1"/>
    </xf>
    <xf numFmtId="0" fontId="6" fillId="0" borderId="14" xfId="5" applyNumberFormat="1" applyFont="1" applyFill="1" applyBorder="1" applyAlignment="1">
      <alignment horizontal="center" vertical="center"/>
    </xf>
    <xf numFmtId="0" fontId="5" fillId="0" borderId="23" xfId="0" applyFont="1" applyBorder="1" applyAlignment="1">
      <alignment horizontal="justify" vertical="center" wrapText="1"/>
    </xf>
    <xf numFmtId="4" fontId="6" fillId="0" borderId="23" xfId="0" applyNumberFormat="1" applyFont="1" applyBorder="1" applyAlignment="1">
      <alignment horizontal="center" vertical="center" wrapText="1"/>
    </xf>
    <xf numFmtId="169" fontId="2" fillId="0" borderId="25" xfId="3" applyFont="1" applyFill="1" applyBorder="1" applyAlignment="1">
      <alignment horizontal="center" vertical="center"/>
    </xf>
    <xf numFmtId="0" fontId="2" fillId="0" borderId="23" xfId="3" applyNumberFormat="1" applyFont="1" applyFill="1" applyBorder="1" applyAlignment="1">
      <alignment horizontal="center" vertical="center"/>
    </xf>
    <xf numFmtId="3" fontId="2" fillId="0" borderId="23" xfId="5" applyNumberFormat="1" applyFont="1" applyFill="1" applyBorder="1" applyAlignment="1">
      <alignment horizontal="center" vertical="center" wrapText="1"/>
    </xf>
    <xf numFmtId="169" fontId="2" fillId="0" borderId="23" xfId="3" applyFont="1" applyFill="1" applyBorder="1" applyAlignment="1">
      <alignment horizontal="center" vertical="center"/>
    </xf>
    <xf numFmtId="169" fontId="2" fillId="0" borderId="23" xfId="3" applyFont="1" applyFill="1" applyBorder="1" applyAlignment="1">
      <alignment vertical="center"/>
    </xf>
    <xf numFmtId="169" fontId="7" fillId="0" borderId="24" xfId="3" applyFont="1" applyFill="1" applyBorder="1" applyAlignment="1">
      <alignment horizontal="center" vertical="center"/>
    </xf>
    <xf numFmtId="169" fontId="7" fillId="0" borderId="24" xfId="3" applyFont="1" applyFill="1" applyBorder="1" applyAlignment="1">
      <alignment vertical="center"/>
    </xf>
    <xf numFmtId="3" fontId="6" fillId="0" borderId="9"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10" fontId="7" fillId="0" borderId="0" xfId="5" applyNumberFormat="1" applyFont="1" applyFill="1" applyBorder="1" applyAlignment="1">
      <alignment horizontal="center" vertical="center"/>
    </xf>
    <xf numFmtId="0" fontId="6" fillId="0" borderId="21" xfId="0" applyFont="1" applyBorder="1" applyAlignment="1">
      <alignment horizontal="center" vertical="center" wrapText="1"/>
    </xf>
    <xf numFmtId="3" fontId="6" fillId="0" borderId="15"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11" fillId="0" borderId="0" xfId="0" applyFont="1" applyAlignment="1">
      <alignment horizontal="center"/>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3" fontId="6" fillId="0" borderId="25" xfId="0" applyNumberFormat="1" applyFont="1" applyBorder="1" applyAlignment="1">
      <alignment horizontal="center" vertical="center" wrapText="1"/>
    </xf>
    <xf numFmtId="10" fontId="4" fillId="0" borderId="57" xfId="0" applyNumberFormat="1" applyFont="1" applyBorder="1" applyAlignment="1">
      <alignment horizontal="center" vertical="center" wrapText="1"/>
    </xf>
    <xf numFmtId="169" fontId="4" fillId="0" borderId="21" xfId="3" applyFont="1" applyFill="1" applyBorder="1" applyAlignment="1">
      <alignment vertical="center"/>
    </xf>
    <xf numFmtId="169" fontId="4" fillId="0" borderId="15" xfId="3" applyFont="1" applyFill="1" applyBorder="1" applyAlignment="1">
      <alignment vertical="center"/>
    </xf>
    <xf numFmtId="10" fontId="4" fillId="0" borderId="15" xfId="5" applyNumberFormat="1" applyFont="1" applyFill="1" applyBorder="1" applyAlignment="1">
      <alignment horizontal="center" vertical="center"/>
    </xf>
    <xf numFmtId="10" fontId="2" fillId="0" borderId="2" xfId="5" applyNumberFormat="1" applyFont="1" applyFill="1" applyBorder="1" applyAlignment="1">
      <alignment horizontal="center" vertical="center"/>
    </xf>
    <xf numFmtId="171" fontId="6" fillId="0" borderId="3" xfId="5" applyNumberFormat="1" applyFont="1" applyFill="1" applyBorder="1" applyAlignment="1">
      <alignment horizontal="center" vertical="center" wrapText="1"/>
    </xf>
    <xf numFmtId="0" fontId="2" fillId="0" borderId="2" xfId="0" applyFont="1" applyBorder="1" applyAlignment="1">
      <alignment horizontal="center"/>
    </xf>
    <xf numFmtId="0" fontId="2" fillId="0" borderId="28" xfId="0" applyFont="1" applyBorder="1" applyAlignment="1">
      <alignment horizontal="center" vertical="center" wrapText="1"/>
    </xf>
    <xf numFmtId="0" fontId="5" fillId="0" borderId="64" xfId="0" applyFont="1" applyBorder="1" applyAlignment="1">
      <alignment horizontal="justify" vertical="center" wrapText="1"/>
    </xf>
    <xf numFmtId="0" fontId="2" fillId="0" borderId="65" xfId="0" applyFont="1" applyBorder="1" applyAlignment="1">
      <alignment horizontal="center" vertical="center" wrapText="1"/>
    </xf>
    <xf numFmtId="0" fontId="6" fillId="0" borderId="9" xfId="3" applyNumberFormat="1" applyFont="1" applyFill="1" applyBorder="1" applyAlignment="1">
      <alignment horizontal="center" vertical="center" wrapText="1"/>
    </xf>
    <xf numFmtId="17"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66" xfId="0" applyFont="1" applyBorder="1" applyAlignment="1">
      <alignment horizontal="center" vertical="center" wrapText="1"/>
    </xf>
    <xf numFmtId="169" fontId="2" fillId="0" borderId="39" xfId="3" applyFont="1" applyFill="1" applyBorder="1" applyAlignment="1">
      <alignment horizontal="center" vertical="center"/>
    </xf>
    <xf numFmtId="0" fontId="2" fillId="0" borderId="9" xfId="0" applyFont="1" applyBorder="1" applyAlignment="1">
      <alignment horizontal="center" wrapText="1"/>
    </xf>
    <xf numFmtId="165" fontId="2" fillId="0" borderId="29" xfId="0" applyNumberFormat="1" applyFont="1" applyBorder="1" applyAlignment="1">
      <alignment horizontal="center" vertical="center" wrapText="1"/>
    </xf>
    <xf numFmtId="176" fontId="2" fillId="0" borderId="5" xfId="0" applyNumberFormat="1" applyFont="1" applyBorder="1" applyAlignment="1">
      <alignment vertical="center" wrapText="1"/>
    </xf>
    <xf numFmtId="0" fontId="2" fillId="0" borderId="5" xfId="0" applyFont="1" applyBorder="1" applyAlignment="1">
      <alignment vertical="top" wrapText="1"/>
    </xf>
    <xf numFmtId="0" fontId="2" fillId="0" borderId="2" xfId="0" applyFont="1" applyBorder="1" applyAlignment="1">
      <alignment horizontal="left" vertical="top" wrapText="1"/>
    </xf>
    <xf numFmtId="0" fontId="3" fillId="0" borderId="67" xfId="0" applyFont="1" applyBorder="1" applyAlignment="1">
      <alignment horizontal="justify" vertical="center" wrapText="1"/>
    </xf>
    <xf numFmtId="0" fontId="2" fillId="0" borderId="68" xfId="0" applyFont="1" applyBorder="1" applyAlignment="1">
      <alignment horizontal="center" vertical="center" wrapText="1"/>
    </xf>
    <xf numFmtId="1" fontId="6" fillId="0" borderId="14" xfId="3" applyNumberFormat="1" applyFont="1" applyFill="1" applyBorder="1" applyAlignment="1">
      <alignment horizontal="center" vertical="center" wrapText="1"/>
    </xf>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6" fillId="0" borderId="29" xfId="0" applyFont="1" applyBorder="1" applyAlignment="1">
      <alignment horizontal="center" vertical="center"/>
    </xf>
    <xf numFmtId="0" fontId="6" fillId="0" borderId="5" xfId="0" applyFont="1" applyBorder="1" applyAlignment="1">
      <alignment vertical="center" wrapText="1"/>
    </xf>
    <xf numFmtId="10" fontId="2" fillId="0" borderId="14" xfId="5" applyNumberFormat="1" applyFont="1" applyFill="1" applyBorder="1" applyAlignment="1">
      <alignment horizontal="center" vertical="center" wrapText="1"/>
    </xf>
    <xf numFmtId="0" fontId="2" fillId="0" borderId="15" xfId="0" applyFont="1" applyBorder="1" applyAlignment="1">
      <alignment horizontal="center" wrapText="1"/>
    </xf>
    <xf numFmtId="169" fontId="7" fillId="0" borderId="33" xfId="5" applyNumberFormat="1" applyFont="1" applyFill="1" applyBorder="1" applyAlignment="1">
      <alignment horizontal="center" vertical="center" wrapText="1"/>
    </xf>
    <xf numFmtId="0" fontId="6" fillId="0" borderId="5" xfId="0" applyFont="1" applyBorder="1" applyAlignment="1">
      <alignment horizontal="left" vertical="top" wrapText="1"/>
    </xf>
    <xf numFmtId="0" fontId="2" fillId="0" borderId="5" xfId="0" applyFont="1" applyBorder="1" applyAlignment="1">
      <alignment horizontal="left" vertical="top" wrapText="1"/>
    </xf>
    <xf numFmtId="0" fontId="5" fillId="0" borderId="70" xfId="0" applyFont="1" applyBorder="1" applyAlignment="1">
      <alignment horizontal="justify"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6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4" xfId="0" applyFont="1" applyBorder="1" applyAlignment="1">
      <alignment vertical="center" wrapText="1"/>
    </xf>
    <xf numFmtId="169" fontId="7" fillId="0" borderId="0" xfId="5" applyNumberFormat="1" applyFont="1" applyFill="1" applyBorder="1" applyAlignment="1">
      <alignment horizontal="center" vertical="center" wrapText="1"/>
    </xf>
    <xf numFmtId="0" fontId="6" fillId="0" borderId="5" xfId="0" applyFont="1" applyBorder="1" applyAlignment="1">
      <alignment wrapText="1"/>
    </xf>
    <xf numFmtId="0" fontId="2" fillId="0" borderId="3" xfId="0" applyFont="1" applyBorder="1" applyAlignment="1">
      <alignment horizontal="left" vertical="center" wrapText="1"/>
    </xf>
    <xf numFmtId="0" fontId="6" fillId="0" borderId="71" xfId="0" applyFont="1" applyBorder="1" applyAlignment="1">
      <alignment horizontal="center" vertical="center" wrapText="1"/>
    </xf>
    <xf numFmtId="0" fontId="6" fillId="0" borderId="24" xfId="3" applyNumberFormat="1" applyFont="1" applyFill="1" applyBorder="1" applyAlignment="1">
      <alignment horizontal="center" vertical="center" wrapText="1"/>
    </xf>
    <xf numFmtId="1" fontId="6" fillId="0" borderId="24" xfId="3" applyNumberFormat="1" applyFont="1" applyFill="1" applyBorder="1" applyAlignment="1">
      <alignment horizontal="center" vertical="center" wrapText="1"/>
    </xf>
    <xf numFmtId="17" fontId="2" fillId="0" borderId="23"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6" fillId="0" borderId="72" xfId="0" applyFont="1" applyBorder="1" applyAlignment="1">
      <alignment horizontal="center" vertical="center" wrapText="1"/>
    </xf>
    <xf numFmtId="169" fontId="6" fillId="0" borderId="24" xfId="3" applyFont="1" applyFill="1" applyBorder="1" applyAlignment="1">
      <alignment horizontal="center" vertical="center" wrapText="1"/>
    </xf>
    <xf numFmtId="169" fontId="7" fillId="0" borderId="24" xfId="3" applyFont="1" applyFill="1" applyBorder="1" applyAlignment="1">
      <alignment vertical="center" wrapText="1"/>
    </xf>
    <xf numFmtId="169" fontId="2" fillId="0" borderId="24" xfId="3" applyFont="1" applyFill="1" applyBorder="1" applyAlignment="1">
      <alignment horizontal="center" vertical="center"/>
    </xf>
    <xf numFmtId="0" fontId="2" fillId="0" borderId="73" xfId="0" applyFont="1" applyBorder="1" applyAlignment="1">
      <alignment horizontal="center"/>
    </xf>
    <xf numFmtId="0" fontId="2" fillId="0" borderId="24" xfId="0" applyFont="1" applyBorder="1" applyAlignment="1">
      <alignment horizontal="center"/>
    </xf>
    <xf numFmtId="0" fontId="8" fillId="0" borderId="67" xfId="0" applyFont="1" applyBorder="1" applyAlignment="1">
      <alignment horizontal="left" vertical="center" wrapText="1"/>
    </xf>
    <xf numFmtId="0" fontId="5" fillId="0" borderId="9" xfId="0" applyFont="1" applyBorder="1" applyAlignment="1">
      <alignment horizontal="justify" vertical="center" wrapText="1"/>
    </xf>
    <xf numFmtId="0" fontId="8" fillId="0" borderId="65" xfId="0" applyFont="1" applyBorder="1" applyAlignment="1">
      <alignment horizontal="center" vertical="center" wrapText="1"/>
    </xf>
    <xf numFmtId="1" fontId="6" fillId="0" borderId="9" xfId="3" applyNumberFormat="1" applyFont="1" applyFill="1" applyBorder="1" applyAlignment="1">
      <alignment horizontal="center" vertical="center"/>
    </xf>
    <xf numFmtId="1" fontId="6" fillId="0" borderId="8" xfId="3" applyNumberFormat="1" applyFont="1" applyFill="1" applyBorder="1" applyAlignment="1">
      <alignment horizontal="center" vertical="center"/>
    </xf>
    <xf numFmtId="17" fontId="6" fillId="0" borderId="9"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2" fillId="0" borderId="70" xfId="0" applyFont="1" applyBorder="1" applyAlignment="1">
      <alignment horizontal="left" vertical="center" wrapText="1"/>
    </xf>
    <xf numFmtId="0" fontId="6" fillId="0" borderId="2" xfId="0" applyFont="1" applyBorder="1" applyAlignment="1">
      <alignment horizontal="justify" vertical="center" wrapText="1"/>
    </xf>
    <xf numFmtId="0" fontId="8" fillId="0" borderId="75" xfId="0" applyFont="1" applyBorder="1" applyAlignment="1">
      <alignment horizontal="center" vertical="center" wrapText="1"/>
    </xf>
    <xf numFmtId="1" fontId="6" fillId="0" borderId="2" xfId="3" applyNumberFormat="1" applyFont="1" applyFill="1" applyBorder="1" applyAlignment="1">
      <alignment horizontal="center" vertical="center"/>
    </xf>
    <xf numFmtId="14"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8" fillId="0" borderId="69"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67" xfId="0" applyFont="1" applyBorder="1" applyAlignment="1">
      <alignment horizontal="center" vertical="center" wrapText="1"/>
    </xf>
    <xf numFmtId="0" fontId="12" fillId="0" borderId="5" xfId="0" applyFont="1" applyBorder="1" applyAlignment="1">
      <alignment horizontal="left" vertical="center" wrapText="1"/>
    </xf>
    <xf numFmtId="1" fontId="7" fillId="0" borderId="14" xfId="5" applyNumberFormat="1" applyFont="1" applyFill="1" applyBorder="1" applyAlignment="1">
      <alignment horizontal="center" vertical="center"/>
    </xf>
    <xf numFmtId="10" fontId="7" fillId="0" borderId="14" xfId="5" applyNumberFormat="1" applyFont="1" applyFill="1" applyBorder="1" applyAlignment="1">
      <alignment horizontal="center" vertical="center"/>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xf>
    <xf numFmtId="14"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69" xfId="0" applyFont="1" applyBorder="1" applyAlignment="1">
      <alignment horizontal="center" vertical="center"/>
    </xf>
    <xf numFmtId="10" fontId="7" fillId="0" borderId="42" xfId="5" applyNumberFormat="1" applyFont="1" applyFill="1" applyBorder="1" applyAlignment="1">
      <alignment horizontal="center" vertical="center"/>
    </xf>
    <xf numFmtId="0" fontId="8" fillId="0" borderId="25" xfId="0" applyFont="1" applyBorder="1" applyAlignment="1">
      <alignment horizontal="center" vertical="center"/>
    </xf>
    <xf numFmtId="1" fontId="6" fillId="0" borderId="23" xfId="3" applyNumberFormat="1" applyFont="1" applyFill="1" applyBorder="1" applyAlignment="1">
      <alignment horizontal="center" vertical="center"/>
    </xf>
    <xf numFmtId="14" fontId="8" fillId="0" borderId="23"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6" fillId="0" borderId="23" xfId="0" applyNumberFormat="1" applyFont="1" applyBorder="1" applyAlignment="1">
      <alignment horizontal="center" vertical="center" wrapText="1"/>
    </xf>
    <xf numFmtId="0" fontId="8" fillId="0" borderId="23" xfId="0" applyFont="1" applyBorder="1" applyAlignment="1">
      <alignment horizontal="center" vertical="center"/>
    </xf>
    <xf numFmtId="0" fontId="8" fillId="0" borderId="72" xfId="0" applyFont="1" applyBorder="1" applyAlignment="1">
      <alignment horizontal="center" vertical="center"/>
    </xf>
    <xf numFmtId="0" fontId="2" fillId="0" borderId="82" xfId="0" applyFont="1" applyBorder="1" applyAlignment="1">
      <alignment horizontal="left" vertical="center" wrapText="1"/>
    </xf>
    <xf numFmtId="10" fontId="4" fillId="0" borderId="42" xfId="5" applyNumberFormat="1" applyFont="1" applyFill="1" applyBorder="1" applyAlignment="1">
      <alignment horizontal="center" vertical="center"/>
    </xf>
    <xf numFmtId="10" fontId="4" fillId="0" borderId="15" xfId="0" applyNumberFormat="1" applyFont="1" applyBorder="1" applyAlignment="1">
      <alignment horizontal="center" vertical="center" wrapText="1"/>
    </xf>
    <xf numFmtId="169" fontId="4" fillId="0" borderId="61" xfId="3" applyFont="1" applyFill="1" applyBorder="1" applyAlignment="1">
      <alignment horizontal="center" vertical="center"/>
    </xf>
    <xf numFmtId="10" fontId="4" fillId="0" borderId="61" xfId="5" applyNumberFormat="1" applyFont="1" applyFill="1" applyBorder="1" applyAlignment="1">
      <alignment horizontal="center" vertical="center"/>
    </xf>
    <xf numFmtId="10" fontId="4" fillId="0" borderId="62" xfId="5" applyNumberFormat="1" applyFont="1" applyFill="1" applyBorder="1" applyAlignment="1">
      <alignment horizontal="center" vertical="center"/>
    </xf>
    <xf numFmtId="10" fontId="4" fillId="0" borderId="0" xfId="5" applyNumberFormat="1" applyFont="1" applyFill="1" applyBorder="1" applyAlignment="1">
      <alignment horizontal="center" vertical="center"/>
    </xf>
    <xf numFmtId="177" fontId="6" fillId="0" borderId="29" xfId="5" applyNumberFormat="1" applyFont="1" applyFill="1" applyBorder="1" applyAlignment="1">
      <alignment horizontal="center" vertical="center"/>
    </xf>
    <xf numFmtId="177" fontId="2" fillId="0" borderId="2" xfId="0" applyNumberFormat="1" applyFont="1" applyBorder="1" applyAlignment="1">
      <alignment horizontal="left" vertical="center"/>
    </xf>
    <xf numFmtId="0" fontId="7" fillId="0" borderId="2" xfId="5" applyNumberFormat="1" applyFont="1" applyFill="1" applyBorder="1" applyAlignment="1">
      <alignment horizontal="center" vertical="center" wrapText="1"/>
    </xf>
    <xf numFmtId="1" fontId="6" fillId="0" borderId="9" xfId="0" applyNumberFormat="1" applyFont="1" applyBorder="1" applyAlignment="1">
      <alignment horizontal="center" vertical="center" wrapText="1"/>
    </xf>
    <xf numFmtId="0" fontId="6" fillId="0" borderId="8" xfId="3" applyNumberFormat="1" applyFont="1" applyFill="1" applyBorder="1" applyAlignment="1">
      <alignment horizontal="center" vertical="center" wrapText="1"/>
    </xf>
    <xf numFmtId="17" fontId="6" fillId="0" borderId="4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2" fillId="0" borderId="83" xfId="0" applyFont="1" applyBorder="1" applyAlignment="1">
      <alignment horizontal="center" vertical="center" wrapText="1"/>
    </xf>
    <xf numFmtId="0" fontId="2" fillId="0" borderId="84" xfId="0" applyFont="1" applyBorder="1" applyAlignment="1">
      <alignment horizontal="center" vertical="center" wrapText="1"/>
    </xf>
    <xf numFmtId="0" fontId="6" fillId="0" borderId="3" xfId="3" applyNumberFormat="1" applyFont="1" applyFill="1" applyBorder="1" applyAlignment="1">
      <alignment horizontal="center" vertical="center" wrapText="1"/>
    </xf>
    <xf numFmtId="0" fontId="2" fillId="0" borderId="82" xfId="0" applyFont="1" applyBorder="1" applyAlignment="1">
      <alignment horizontal="center" vertical="center" wrapText="1"/>
    </xf>
    <xf numFmtId="0" fontId="8" fillId="0" borderId="14" xfId="0" applyFont="1" applyBorder="1" applyAlignment="1">
      <alignment horizontal="center" vertical="center" wrapText="1"/>
    </xf>
    <xf numFmtId="169" fontId="8" fillId="0" borderId="15" xfId="3" applyFont="1" applyFill="1" applyBorder="1" applyAlignment="1">
      <alignment horizontal="center" vertical="center"/>
    </xf>
    <xf numFmtId="165" fontId="8" fillId="0" borderId="15" xfId="0" applyNumberFormat="1" applyFont="1" applyBorder="1" applyAlignment="1">
      <alignment horizontal="center" vertical="center" wrapText="1"/>
    </xf>
    <xf numFmtId="0" fontId="8" fillId="0" borderId="42" xfId="0" applyFont="1" applyBorder="1" applyAlignment="1">
      <alignment horizontal="center" wrapText="1"/>
    </xf>
    <xf numFmtId="169" fontId="8" fillId="0" borderId="18" xfId="3" applyFont="1" applyFill="1" applyBorder="1" applyAlignment="1">
      <alignment vertical="center" wrapText="1"/>
    </xf>
    <xf numFmtId="169" fontId="7" fillId="0" borderId="15" xfId="3" applyFont="1" applyFill="1" applyBorder="1" applyAlignment="1">
      <alignment vertical="center" wrapText="1"/>
    </xf>
    <xf numFmtId="165" fontId="8" fillId="0" borderId="29" xfId="0" applyNumberFormat="1" applyFont="1" applyBorder="1" applyAlignment="1">
      <alignment horizontal="center" vertical="center" wrapText="1"/>
    </xf>
    <xf numFmtId="0" fontId="6" fillId="0" borderId="5" xfId="0" applyFont="1" applyBorder="1" applyAlignment="1">
      <alignment vertical="top" wrapText="1"/>
    </xf>
    <xf numFmtId="0" fontId="6" fillId="0" borderId="67" xfId="0" applyFont="1" applyBorder="1" applyAlignment="1">
      <alignment horizontal="left" vertical="center" wrapText="1"/>
    </xf>
    <xf numFmtId="10" fontId="2" fillId="0" borderId="0" xfId="0" applyNumberFormat="1" applyFont="1" applyAlignment="1">
      <alignment horizontal="center"/>
    </xf>
    <xf numFmtId="1" fontId="6" fillId="0" borderId="2" xfId="0" applyNumberFormat="1" applyFont="1" applyBorder="1" applyAlignment="1">
      <alignment horizontal="center" vertical="center" wrapText="1"/>
    </xf>
    <xf numFmtId="17" fontId="6" fillId="0" borderId="1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2" fillId="0" borderId="85" xfId="0" applyFont="1" applyBorder="1" applyAlignment="1">
      <alignment horizontal="center" vertical="center"/>
    </xf>
    <xf numFmtId="0" fontId="2" fillId="0" borderId="67" xfId="0" applyFont="1" applyBorder="1" applyAlignment="1">
      <alignment horizontal="left" vertical="center" wrapText="1"/>
    </xf>
    <xf numFmtId="0" fontId="2" fillId="0" borderId="16" xfId="0" applyFont="1" applyBorder="1" applyAlignment="1">
      <alignment horizontal="center" vertical="center"/>
    </xf>
    <xf numFmtId="176" fontId="2" fillId="0" borderId="4" xfId="0" applyNumberFormat="1" applyFont="1" applyBorder="1" applyAlignment="1">
      <alignment vertical="center" wrapText="1"/>
    </xf>
    <xf numFmtId="0" fontId="8" fillId="0" borderId="4" xfId="0" applyFont="1" applyBorder="1" applyAlignment="1">
      <alignment horizontal="center" vertical="center" wrapText="1"/>
    </xf>
    <xf numFmtId="17" fontId="6" fillId="0" borderId="29" xfId="0" applyNumberFormat="1" applyFont="1" applyBorder="1" applyAlignment="1">
      <alignment horizontal="center" vertical="center" wrapText="1"/>
    </xf>
    <xf numFmtId="0" fontId="6" fillId="0" borderId="4" xfId="0" applyFont="1" applyBorder="1" applyAlignment="1">
      <alignment vertical="center" wrapText="1"/>
    </xf>
    <xf numFmtId="0" fontId="3" fillId="0" borderId="24" xfId="0" applyFont="1" applyBorder="1" applyAlignment="1">
      <alignment horizontal="justify" vertical="center" wrapText="1"/>
    </xf>
    <xf numFmtId="1" fontId="6" fillId="0" borderId="23" xfId="0" applyNumberFormat="1" applyFont="1" applyBorder="1" applyAlignment="1">
      <alignment horizontal="center" vertical="center" wrapText="1"/>
    </xf>
    <xf numFmtId="1" fontId="6" fillId="0" borderId="15" xfId="3" applyNumberFormat="1" applyFont="1" applyFill="1" applyBorder="1" applyAlignment="1">
      <alignment horizontal="center" vertical="center" wrapText="1"/>
    </xf>
    <xf numFmtId="0" fontId="8" fillId="0" borderId="3" xfId="0" applyFont="1" applyBorder="1" applyAlignment="1">
      <alignment horizontal="center" vertical="center"/>
    </xf>
    <xf numFmtId="169" fontId="8" fillId="0" borderId="31" xfId="3" applyFont="1" applyFill="1" applyBorder="1" applyAlignment="1">
      <alignment horizontal="center" vertical="center" wrapText="1"/>
    </xf>
    <xf numFmtId="14" fontId="6" fillId="0" borderId="3" xfId="5" applyNumberFormat="1" applyFont="1" applyFill="1" applyBorder="1" applyAlignment="1">
      <alignment horizontal="center" vertical="center" wrapText="1"/>
    </xf>
    <xf numFmtId="0" fontId="3" fillId="0" borderId="14" xfId="0" applyFont="1" applyBorder="1" applyAlignment="1">
      <alignment horizontal="justify" vertical="center" wrapText="1"/>
    </xf>
    <xf numFmtId="1" fontId="6" fillId="0" borderId="14" xfId="0" applyNumberFormat="1" applyFont="1" applyBorder="1" applyAlignment="1">
      <alignment horizontal="center" vertical="center" wrapText="1"/>
    </xf>
    <xf numFmtId="17" fontId="6" fillId="0" borderId="2" xfId="0" applyNumberFormat="1" applyFont="1" applyBorder="1" applyAlignment="1">
      <alignment horizontal="center" vertical="center" wrapText="1"/>
    </xf>
    <xf numFmtId="176" fontId="2" fillId="0" borderId="16" xfId="0" applyNumberFormat="1" applyFont="1" applyBorder="1" applyAlignment="1">
      <alignment horizontal="left" vertical="center"/>
    </xf>
    <xf numFmtId="17" fontId="6" fillId="0" borderId="3" xfId="0" applyNumberFormat="1" applyFont="1" applyBorder="1" applyAlignment="1">
      <alignment horizontal="center" vertical="center" wrapText="1"/>
    </xf>
    <xf numFmtId="0" fontId="6" fillId="0" borderId="70" xfId="0" applyFont="1" applyBorder="1" applyAlignment="1">
      <alignment horizontal="center" vertical="center" wrapText="1"/>
    </xf>
    <xf numFmtId="0" fontId="3" fillId="0" borderId="3" xfId="0" applyFont="1" applyBorder="1" applyAlignment="1">
      <alignment horizontal="justify" vertical="center" wrapText="1"/>
    </xf>
    <xf numFmtId="1" fontId="6" fillId="0" borderId="3" xfId="3" applyNumberFormat="1" applyFont="1" applyFill="1" applyBorder="1" applyAlignment="1">
      <alignment horizontal="center" vertical="center" wrapText="1"/>
    </xf>
    <xf numFmtId="1" fontId="6" fillId="0" borderId="3"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10" fontId="4" fillId="0" borderId="46" xfId="0" applyNumberFormat="1" applyFont="1" applyBorder="1" applyAlignment="1">
      <alignment horizontal="center" vertical="center" wrapText="1"/>
    </xf>
    <xf numFmtId="169" fontId="4" fillId="0" borderId="61" xfId="0" applyNumberFormat="1" applyFont="1" applyBorder="1" applyAlignment="1">
      <alignment vertical="center" wrapText="1"/>
    </xf>
    <xf numFmtId="10" fontId="8" fillId="0" borderId="21" xfId="5" applyNumberFormat="1" applyFont="1" applyFill="1" applyBorder="1" applyAlignment="1">
      <alignment horizontal="center" vertical="center" wrapText="1"/>
    </xf>
    <xf numFmtId="10" fontId="2" fillId="0" borderId="2" xfId="0" applyNumberFormat="1" applyFont="1" applyBorder="1" applyAlignment="1">
      <alignment horizontal="left" vertical="center"/>
    </xf>
    <xf numFmtId="0" fontId="3" fillId="0" borderId="12" xfId="0" applyFont="1" applyBorder="1" applyAlignment="1">
      <alignment horizontal="justify" vertical="center" wrapText="1"/>
    </xf>
    <xf numFmtId="0" fontId="2" fillId="0" borderId="12" xfId="0" applyFont="1" applyBorder="1" applyAlignment="1">
      <alignment horizontal="center" vertical="center" wrapText="1"/>
    </xf>
    <xf numFmtId="1" fontId="6" fillId="0" borderId="28" xfId="0" applyNumberFormat="1" applyFont="1" applyBorder="1" applyAlignment="1">
      <alignment horizontal="center" vertical="center" wrapText="1"/>
    </xf>
    <xf numFmtId="10" fontId="7" fillId="0" borderId="28" xfId="5" applyNumberFormat="1" applyFont="1" applyFill="1" applyBorder="1" applyAlignment="1">
      <alignment horizontal="center" vertical="center" wrapText="1"/>
    </xf>
    <xf numFmtId="17" fontId="6" fillId="0" borderId="21" xfId="0" applyNumberFormat="1" applyFont="1" applyBorder="1" applyAlignment="1">
      <alignment horizontal="center" vertical="center" wrapText="1"/>
    </xf>
    <xf numFmtId="10" fontId="6" fillId="0" borderId="14" xfId="0" applyNumberFormat="1" applyFont="1" applyBorder="1" applyAlignment="1">
      <alignment horizontal="center" vertical="center" wrapText="1"/>
    </xf>
    <xf numFmtId="169" fontId="6" fillId="0" borderId="13" xfId="3" applyFont="1" applyFill="1" applyBorder="1" applyAlignment="1">
      <alignment horizontal="center" vertical="center" wrapText="1"/>
    </xf>
    <xf numFmtId="0" fontId="3" fillId="0" borderId="93" xfId="0" applyFont="1" applyBorder="1" applyAlignment="1">
      <alignment horizontal="justify" vertical="center" wrapText="1"/>
    </xf>
    <xf numFmtId="1" fontId="6" fillId="0" borderId="4" xfId="0" applyNumberFormat="1" applyFont="1" applyBorder="1" applyAlignment="1">
      <alignment horizontal="center" vertical="center" wrapText="1"/>
    </xf>
    <xf numFmtId="10" fontId="6" fillId="0" borderId="2" xfId="0" applyNumberFormat="1" applyFont="1" applyBorder="1" applyAlignment="1">
      <alignment horizontal="center" vertical="center" wrapText="1"/>
    </xf>
    <xf numFmtId="169" fontId="7" fillId="0" borderId="43" xfId="3" applyFont="1" applyFill="1" applyBorder="1" applyAlignment="1">
      <alignment horizontal="center" vertical="center" wrapText="1"/>
    </xf>
    <xf numFmtId="0" fontId="6" fillId="0" borderId="16" xfId="0" applyFont="1" applyBorder="1" applyAlignment="1">
      <alignment vertical="center" wrapText="1"/>
    </xf>
    <xf numFmtId="0" fontId="2" fillId="0" borderId="67" xfId="0" applyFont="1" applyBorder="1" applyAlignment="1">
      <alignment horizontal="left" vertical="center"/>
    </xf>
    <xf numFmtId="0" fontId="6" fillId="0" borderId="2" xfId="0" applyFont="1" applyBorder="1" applyAlignment="1">
      <alignment horizontal="center" vertical="center"/>
    </xf>
    <xf numFmtId="0" fontId="3" fillId="0" borderId="42" xfId="0" applyFont="1" applyBorder="1" applyAlignment="1">
      <alignment horizontal="justify" vertical="center" wrapText="1"/>
    </xf>
    <xf numFmtId="0" fontId="3" fillId="0" borderId="5" xfId="0" applyFont="1" applyBorder="1" applyAlignment="1">
      <alignment horizontal="justify" vertical="center" wrapText="1"/>
    </xf>
    <xf numFmtId="176" fontId="2" fillId="0" borderId="5" xfId="0" applyNumberFormat="1" applyFont="1" applyBorder="1" applyAlignment="1">
      <alignment horizontal="left" vertical="center" wrapText="1"/>
    </xf>
    <xf numFmtId="0" fontId="2" fillId="0" borderId="2" xfId="0" applyFont="1" applyBorder="1" applyAlignment="1">
      <alignment horizontal="left" wrapText="1"/>
    </xf>
    <xf numFmtId="0" fontId="3"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6" fillId="0" borderId="23" xfId="3" applyNumberFormat="1" applyFont="1" applyFill="1" applyBorder="1" applyAlignment="1">
      <alignment horizontal="center" vertical="center" wrapText="1"/>
    </xf>
    <xf numFmtId="1" fontId="6" fillId="0" borderId="25" xfId="0" applyNumberFormat="1" applyFont="1" applyBorder="1" applyAlignment="1">
      <alignment horizontal="center" vertical="center" wrapText="1"/>
    </xf>
    <xf numFmtId="0" fontId="2" fillId="0" borderId="76" xfId="0" applyFont="1" applyBorder="1" applyAlignment="1">
      <alignment horizontal="center" vertical="center" wrapText="1"/>
    </xf>
    <xf numFmtId="0" fontId="2" fillId="0" borderId="2" xfId="0" applyFont="1" applyBorder="1" applyAlignment="1">
      <alignment horizontal="center" wrapText="1"/>
    </xf>
    <xf numFmtId="0" fontId="9" fillId="0" borderId="96" xfId="0" applyFont="1" applyBorder="1" applyAlignment="1">
      <alignment horizontal="justify" vertical="center" wrapText="1"/>
    </xf>
    <xf numFmtId="0" fontId="8" fillId="0" borderId="9" xfId="0" applyFont="1" applyBorder="1" applyAlignment="1">
      <alignment horizontal="center" vertical="center" wrapText="1"/>
    </xf>
    <xf numFmtId="0" fontId="6" fillId="0" borderId="9" xfId="3" applyNumberFormat="1" applyFont="1" applyFill="1" applyBorder="1" applyAlignment="1">
      <alignment horizontal="center" vertical="center"/>
    </xf>
    <xf numFmtId="0" fontId="6" fillId="0" borderId="8" xfId="3" applyNumberFormat="1" applyFont="1" applyFill="1" applyBorder="1" applyAlignment="1">
      <alignment horizontal="center" vertical="center"/>
    </xf>
    <xf numFmtId="17" fontId="2" fillId="0" borderId="29" xfId="0" applyNumberFormat="1" applyFont="1" applyBorder="1" applyAlignment="1">
      <alignment horizontal="center" vertical="center" wrapText="1"/>
    </xf>
    <xf numFmtId="0" fontId="6" fillId="0" borderId="3" xfId="3" applyNumberFormat="1" applyFont="1" applyFill="1" applyBorder="1" applyAlignment="1">
      <alignment horizontal="center" vertical="center"/>
    </xf>
    <xf numFmtId="169" fontId="7" fillId="0" borderId="3" xfId="3" applyFont="1" applyFill="1" applyBorder="1" applyAlignment="1">
      <alignment horizontal="center" vertical="center"/>
    </xf>
    <xf numFmtId="0" fontId="9" fillId="0" borderId="93" xfId="0" applyFont="1" applyBorder="1" applyAlignment="1">
      <alignment horizontal="justify" vertical="center" wrapText="1"/>
    </xf>
    <xf numFmtId="0" fontId="6" fillId="0" borderId="2" xfId="3" applyNumberFormat="1" applyFont="1" applyFill="1" applyBorder="1" applyAlignment="1">
      <alignment horizontal="center" vertical="center"/>
    </xf>
    <xf numFmtId="0" fontId="6" fillId="0" borderId="83" xfId="0" applyFont="1" applyBorder="1" applyAlignment="1">
      <alignment horizontal="center" vertical="center" wrapText="1"/>
    </xf>
    <xf numFmtId="176" fontId="2" fillId="0" borderId="16" xfId="0" applyNumberFormat="1" applyFont="1" applyBorder="1" applyAlignment="1">
      <alignment horizontal="left" vertical="top" wrapText="1"/>
    </xf>
    <xf numFmtId="0" fontId="9" fillId="0" borderId="97" xfId="0" applyFont="1" applyBorder="1" applyAlignment="1">
      <alignment horizontal="justify" vertical="center" wrapText="1"/>
    </xf>
    <xf numFmtId="0" fontId="8" fillId="0" borderId="25" xfId="0" applyFont="1" applyBorder="1" applyAlignment="1">
      <alignment horizontal="center" vertical="center" wrapText="1"/>
    </xf>
    <xf numFmtId="0" fontId="6" fillId="0" borderId="23" xfId="3" applyNumberFormat="1" applyFont="1" applyFill="1" applyBorder="1" applyAlignment="1">
      <alignment horizontal="center" vertical="center"/>
    </xf>
    <xf numFmtId="17" fontId="2" fillId="0" borderId="13" xfId="0" applyNumberFormat="1" applyFont="1" applyBorder="1" applyAlignment="1">
      <alignment horizontal="center" vertical="center" wrapText="1"/>
    </xf>
    <xf numFmtId="0" fontId="6" fillId="0" borderId="76" xfId="0" applyFont="1" applyBorder="1" applyAlignment="1">
      <alignment horizontal="center" vertical="center" wrapText="1"/>
    </xf>
    <xf numFmtId="10" fontId="4" fillId="0" borderId="4" xfId="0" applyNumberFormat="1" applyFont="1" applyBorder="1" applyAlignment="1">
      <alignment horizontal="center" vertical="center" wrapText="1"/>
    </xf>
    <xf numFmtId="10" fontId="4" fillId="0" borderId="62" xfId="0" applyNumberFormat="1" applyFont="1" applyBorder="1" applyAlignment="1">
      <alignment horizontal="center" vertical="center" wrapText="1"/>
    </xf>
    <xf numFmtId="0" fontId="6" fillId="0" borderId="14" xfId="3" applyNumberFormat="1" applyFont="1" applyFill="1" applyBorder="1" applyAlignment="1">
      <alignment horizontal="center" vertical="center"/>
    </xf>
    <xf numFmtId="14" fontId="2" fillId="0" borderId="14" xfId="0" applyNumberFormat="1" applyFont="1" applyBorder="1" applyAlignment="1">
      <alignment vertical="center" wrapText="1"/>
    </xf>
    <xf numFmtId="9" fontId="2" fillId="0" borderId="14" xfId="0" applyNumberFormat="1" applyFont="1" applyBorder="1" applyAlignment="1">
      <alignment horizontal="center" vertical="center" wrapText="1"/>
    </xf>
    <xf numFmtId="181" fontId="2" fillId="0" borderId="15" xfId="3" applyNumberFormat="1" applyFont="1" applyFill="1" applyBorder="1" applyAlignment="1">
      <alignment vertical="center" wrapText="1"/>
    </xf>
    <xf numFmtId="14" fontId="2" fillId="0" borderId="2" xfId="0" applyNumberFormat="1" applyFont="1" applyBorder="1" applyAlignment="1">
      <alignment vertical="center" wrapText="1"/>
    </xf>
    <xf numFmtId="9" fontId="2" fillId="0" borderId="2" xfId="0" applyNumberFormat="1" applyFont="1" applyBorder="1" applyAlignment="1">
      <alignment horizontal="center" vertical="center" wrapText="1"/>
    </xf>
    <xf numFmtId="181" fontId="2" fillId="0" borderId="15" xfId="3" applyNumberFormat="1" applyFont="1" applyFill="1" applyBorder="1" applyAlignment="1">
      <alignment vertical="center"/>
    </xf>
    <xf numFmtId="0" fontId="2" fillId="0" borderId="5" xfId="0" applyFont="1" applyBorder="1" applyAlignment="1">
      <alignment vertical="center" wrapText="1"/>
    </xf>
    <xf numFmtId="9" fontId="2" fillId="0" borderId="2" xfId="0" applyNumberFormat="1" applyFont="1" applyBorder="1" applyAlignment="1">
      <alignment horizontal="center" vertical="center"/>
    </xf>
    <xf numFmtId="0" fontId="6" fillId="0" borderId="2" xfId="0" applyFont="1" applyBorder="1" applyAlignment="1">
      <alignment horizontal="left" vertical="center" wrapText="1"/>
    </xf>
    <xf numFmtId="10" fontId="7" fillId="0" borderId="2" xfId="0" applyNumberFormat="1" applyFont="1" applyBorder="1" applyAlignment="1">
      <alignment horizontal="center" vertical="center" wrapText="1"/>
    </xf>
    <xf numFmtId="10" fontId="4" fillId="0" borderId="16" xfId="5" applyNumberFormat="1" applyFont="1" applyFill="1" applyBorder="1" applyAlignment="1">
      <alignment horizontal="center" vertical="center" wrapText="1"/>
    </xf>
    <xf numFmtId="10" fontId="4" fillId="0" borderId="3" xfId="0" applyNumberFormat="1" applyFont="1" applyBorder="1" applyAlignment="1">
      <alignment horizontal="center" vertical="center" wrapText="1"/>
    </xf>
    <xf numFmtId="169" fontId="4" fillId="0" borderId="13" xfId="3" applyFont="1" applyFill="1" applyBorder="1" applyAlignment="1">
      <alignment horizontal="center" vertical="center" wrapText="1"/>
    </xf>
    <xf numFmtId="10" fontId="4" fillId="0" borderId="3" xfId="5" applyNumberFormat="1" applyFont="1" applyFill="1" applyBorder="1" applyAlignment="1">
      <alignment horizontal="center" vertical="center" wrapText="1"/>
    </xf>
    <xf numFmtId="177" fontId="2" fillId="0" borderId="15" xfId="5" applyNumberFormat="1" applyFont="1" applyFill="1" applyBorder="1" applyAlignment="1">
      <alignment horizontal="center" vertical="center" wrapText="1"/>
    </xf>
    <xf numFmtId="10" fontId="7" fillId="0" borderId="2" xfId="5" applyNumberFormat="1" applyFont="1" applyFill="1" applyBorder="1" applyAlignment="1">
      <alignment horizontal="center" vertical="center"/>
    </xf>
    <xf numFmtId="0" fontId="12" fillId="0" borderId="9" xfId="0" applyFont="1" applyBorder="1" applyAlignment="1">
      <alignment horizontal="justify" vertical="center" wrapText="1"/>
    </xf>
    <xf numFmtId="14" fontId="2" fillId="0" borderId="11" xfId="0" applyNumberFormat="1" applyFont="1" applyBorder="1" applyAlignment="1">
      <alignment horizontal="center" vertical="center" wrapText="1"/>
    </xf>
    <xf numFmtId="165" fontId="2" fillId="0" borderId="39" xfId="0" applyNumberFormat="1" applyFont="1" applyBorder="1" applyAlignment="1">
      <alignment horizontal="center" vertical="center" wrapText="1"/>
    </xf>
    <xf numFmtId="177" fontId="7" fillId="0" borderId="9" xfId="5" applyNumberFormat="1" applyFont="1" applyFill="1" applyBorder="1" applyAlignment="1">
      <alignment horizontal="center" vertical="center" wrapText="1"/>
    </xf>
    <xf numFmtId="177" fontId="7" fillId="0" borderId="10" xfId="5" applyNumberFormat="1" applyFont="1" applyFill="1" applyBorder="1" applyAlignment="1">
      <alignment horizontal="center" vertical="center" wrapText="1"/>
    </xf>
    <xf numFmtId="177" fontId="7" fillId="0" borderId="0" xfId="5" applyNumberFormat="1" applyFont="1" applyFill="1" applyBorder="1" applyAlignment="1">
      <alignment horizontal="center" vertical="center" wrapText="1"/>
    </xf>
    <xf numFmtId="10" fontId="13" fillId="0" borderId="2" xfId="0" applyNumberFormat="1" applyFont="1" applyBorder="1" applyAlignment="1">
      <alignment horizontal="left" vertical="center" wrapText="1"/>
    </xf>
    <xf numFmtId="0" fontId="12" fillId="0" borderId="2" xfId="0" applyFont="1" applyBorder="1" applyAlignment="1">
      <alignment horizontal="justify" vertical="center" wrapText="1"/>
    </xf>
    <xf numFmtId="14" fontId="2" fillId="0" borderId="20" xfId="0" applyNumberFormat="1" applyFont="1" applyBorder="1" applyAlignment="1">
      <alignment horizontal="center" vertical="center" wrapText="1"/>
    </xf>
    <xf numFmtId="169" fontId="7" fillId="0" borderId="21" xfId="5" applyNumberFormat="1" applyFont="1" applyFill="1" applyBorder="1" applyAlignment="1">
      <alignment horizontal="center" vertical="center" wrapText="1"/>
    </xf>
    <xf numFmtId="0" fontId="14" fillId="0" borderId="0" xfId="0" applyFont="1" applyAlignment="1">
      <alignment horizontal="center" vertical="center"/>
    </xf>
    <xf numFmtId="0" fontId="8" fillId="0" borderId="23" xfId="0" applyFont="1" applyBorder="1" applyAlignment="1">
      <alignment horizontal="justify" vertical="center" wrapText="1"/>
    </xf>
    <xf numFmtId="14" fontId="2" fillId="0" borderId="22"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15" fillId="0" borderId="9" xfId="0" applyFont="1" applyBorder="1" applyAlignment="1">
      <alignment horizontal="justify" vertical="center" wrapText="1"/>
    </xf>
    <xf numFmtId="14" fontId="2" fillId="0" borderId="43" xfId="0" applyNumberFormat="1" applyFont="1" applyBorder="1" applyAlignment="1">
      <alignment horizontal="center" vertical="center" wrapText="1"/>
    </xf>
    <xf numFmtId="0" fontId="2" fillId="0" borderId="10" xfId="0" applyFont="1" applyBorder="1" applyAlignment="1">
      <alignment horizontal="left"/>
    </xf>
    <xf numFmtId="173" fontId="6" fillId="0" borderId="30" xfId="5" applyNumberFormat="1" applyFont="1" applyFill="1" applyBorder="1" applyAlignment="1">
      <alignment vertical="center" wrapText="1"/>
    </xf>
    <xf numFmtId="0" fontId="15" fillId="0" borderId="2" xfId="0" applyFont="1" applyBorder="1" applyAlignment="1">
      <alignment horizontal="justify" vertical="center" wrapText="1"/>
    </xf>
    <xf numFmtId="14" fontId="2" fillId="0" borderId="29" xfId="0" applyNumberFormat="1" applyFont="1" applyBorder="1" applyAlignment="1">
      <alignment horizontal="center" vertical="center" wrapText="1"/>
    </xf>
    <xf numFmtId="0" fontId="2" fillId="0" borderId="19" xfId="0" applyFont="1" applyBorder="1" applyAlignment="1">
      <alignment horizontal="left" vertical="center" wrapText="1"/>
    </xf>
    <xf numFmtId="0" fontId="2" fillId="0" borderId="19" xfId="0" applyFont="1" applyBorder="1" applyAlignment="1">
      <alignment horizontal="left"/>
    </xf>
    <xf numFmtId="0" fontId="15" fillId="0" borderId="23" xfId="0" applyFont="1" applyBorder="1" applyAlignment="1">
      <alignment horizontal="justify" vertical="center" wrapText="1"/>
    </xf>
    <xf numFmtId="14" fontId="2" fillId="0" borderId="13"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0" fontId="2" fillId="0" borderId="26" xfId="0" applyFont="1" applyBorder="1" applyAlignment="1">
      <alignment horizontal="left"/>
    </xf>
    <xf numFmtId="10" fontId="6" fillId="0" borderId="30" xfId="5" applyNumberFormat="1" applyFont="1" applyFill="1" applyBorder="1" applyAlignment="1">
      <alignment horizontal="center" vertical="center" wrapText="1"/>
    </xf>
    <xf numFmtId="0" fontId="6" fillId="0" borderId="9" xfId="0" applyFont="1" applyBorder="1" applyAlignment="1">
      <alignment horizontal="center" vertical="center"/>
    </xf>
    <xf numFmtId="15" fontId="2" fillId="0" borderId="11" xfId="0" applyNumberFormat="1" applyFont="1" applyBorder="1" applyAlignment="1">
      <alignment vertical="center" wrapText="1"/>
    </xf>
    <xf numFmtId="1" fontId="2" fillId="0" borderId="39"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169" fontId="7" fillId="0" borderId="10" xfId="3" applyFont="1" applyFill="1" applyBorder="1" applyAlignment="1">
      <alignment vertical="center" wrapText="1"/>
    </xf>
    <xf numFmtId="10" fontId="6" fillId="0" borderId="30" xfId="5" applyNumberFormat="1" applyFont="1" applyFill="1" applyBorder="1" applyAlignment="1">
      <alignment horizontal="left" vertical="center" wrapText="1"/>
    </xf>
    <xf numFmtId="0" fontId="7" fillId="0" borderId="2" xfId="0" applyFont="1" applyBorder="1" applyAlignment="1">
      <alignment horizontal="center" vertical="center"/>
    </xf>
    <xf numFmtId="15" fontId="2" fillId="0" borderId="20" xfId="0" applyNumberFormat="1" applyFont="1" applyBorder="1" applyAlignment="1">
      <alignment vertical="center" wrapText="1"/>
    </xf>
    <xf numFmtId="1" fontId="2" fillId="0" borderId="29" xfId="0" applyNumberFormat="1" applyFont="1" applyBorder="1" applyAlignment="1">
      <alignment horizontal="center" vertical="center" wrapText="1"/>
    </xf>
    <xf numFmtId="9" fontId="2" fillId="0" borderId="41" xfId="0" applyNumberFormat="1" applyFont="1" applyBorder="1" applyAlignment="1">
      <alignment horizontal="center" vertical="center" wrapText="1"/>
    </xf>
    <xf numFmtId="169" fontId="7" fillId="0" borderId="19" xfId="3" applyFont="1" applyFill="1" applyBorder="1" applyAlignment="1">
      <alignment vertical="center" wrapText="1"/>
    </xf>
    <xf numFmtId="169" fontId="7" fillId="0" borderId="41" xfId="3" applyFont="1" applyFill="1" applyBorder="1" applyAlignment="1">
      <alignment vertical="center" wrapText="1"/>
    </xf>
    <xf numFmtId="10" fontId="2" fillId="0" borderId="3" xfId="5" applyNumberFormat="1" applyFont="1" applyFill="1" applyBorder="1" applyAlignment="1">
      <alignment horizontal="center" vertical="center" wrapText="1"/>
    </xf>
    <xf numFmtId="0" fontId="12" fillId="0" borderId="36" xfId="0" applyFont="1" applyBorder="1" applyAlignment="1">
      <alignment horizontal="justify"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5" fontId="2" fillId="0" borderId="31" xfId="0" applyNumberFormat="1" applyFont="1" applyBorder="1" applyAlignment="1">
      <alignment vertical="center" wrapText="1"/>
    </xf>
    <xf numFmtId="1" fontId="2" fillId="0" borderId="13" xfId="0" applyNumberFormat="1" applyFont="1" applyBorder="1" applyAlignment="1">
      <alignment horizontal="center" vertical="center" wrapText="1"/>
    </xf>
    <xf numFmtId="9" fontId="2" fillId="0" borderId="34" xfId="0" applyNumberFormat="1" applyFont="1" applyBorder="1" applyAlignment="1">
      <alignment horizontal="center" vertical="center" wrapText="1"/>
    </xf>
    <xf numFmtId="169" fontId="7" fillId="0" borderId="26" xfId="3" applyFont="1" applyFill="1" applyBorder="1" applyAlignment="1">
      <alignment horizontal="center" vertical="center" wrapText="1"/>
    </xf>
    <xf numFmtId="10" fontId="6" fillId="0" borderId="42" xfId="5" applyNumberFormat="1" applyFont="1" applyFill="1" applyBorder="1" applyAlignment="1">
      <alignment horizontal="center" vertical="center" wrapText="1"/>
    </xf>
    <xf numFmtId="10" fontId="4" fillId="0" borderId="16" xfId="0" applyNumberFormat="1" applyFont="1" applyBorder="1" applyAlignment="1">
      <alignment horizontal="center" vertical="center" wrapText="1"/>
    </xf>
    <xf numFmtId="0" fontId="2" fillId="0" borderId="9" xfId="0" applyFont="1" applyBorder="1" applyAlignment="1">
      <alignment horizontal="justify" vertical="center" wrapText="1"/>
    </xf>
    <xf numFmtId="2" fontId="6" fillId="0" borderId="9" xfId="0" applyNumberFormat="1" applyFont="1" applyBorder="1" applyAlignment="1">
      <alignment horizontal="center" vertical="center" wrapText="1"/>
    </xf>
    <xf numFmtId="14" fontId="2" fillId="0" borderId="9" xfId="0" applyNumberFormat="1" applyFont="1" applyBorder="1" applyAlignment="1">
      <alignment horizontal="center" vertical="center"/>
    </xf>
    <xf numFmtId="9" fontId="2" fillId="0" borderId="9" xfId="0" applyNumberFormat="1" applyFont="1" applyBorder="1" applyAlignment="1">
      <alignment horizontal="center" vertical="center"/>
    </xf>
    <xf numFmtId="2" fontId="6"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9" fontId="2" fillId="0" borderId="0" xfId="5" applyFont="1" applyFill="1" applyBorder="1" applyAlignment="1">
      <alignment horizontal="center"/>
    </xf>
    <xf numFmtId="0" fontId="2" fillId="0" borderId="23" xfId="0" applyFont="1" applyBorder="1" applyAlignment="1">
      <alignment horizontal="justify" vertical="center" wrapText="1"/>
    </xf>
    <xf numFmtId="2" fontId="6" fillId="0" borderId="23" xfId="0" applyNumberFormat="1" applyFont="1" applyBorder="1" applyAlignment="1">
      <alignment horizontal="center" vertical="center" wrapText="1"/>
    </xf>
    <xf numFmtId="14" fontId="2" fillId="0" borderId="23" xfId="0" applyNumberFormat="1" applyFont="1" applyBorder="1" applyAlignment="1">
      <alignment horizontal="center" vertical="center"/>
    </xf>
    <xf numFmtId="0" fontId="2" fillId="0" borderId="73" xfId="0" applyFont="1" applyBorder="1" applyAlignment="1">
      <alignment horizontal="center" vertical="center"/>
    </xf>
    <xf numFmtId="9" fontId="2" fillId="0" borderId="23" xfId="0" applyNumberFormat="1" applyFont="1" applyBorder="1" applyAlignment="1">
      <alignment horizontal="center" vertical="center"/>
    </xf>
    <xf numFmtId="10" fontId="6" fillId="0" borderId="9" xfId="5" applyNumberFormat="1" applyFont="1" applyFill="1" applyBorder="1" applyAlignment="1">
      <alignment vertical="center" wrapText="1"/>
    </xf>
    <xf numFmtId="0" fontId="15" fillId="0" borderId="9" xfId="3" applyNumberFormat="1" applyFont="1" applyFill="1" applyBorder="1" applyAlignment="1">
      <alignment horizontal="center" vertical="center" wrapText="1"/>
    </xf>
    <xf numFmtId="9" fontId="6" fillId="0" borderId="9" xfId="5" applyFont="1" applyFill="1" applyBorder="1" applyAlignment="1">
      <alignment horizontal="center" vertical="center" wrapText="1"/>
    </xf>
    <xf numFmtId="173" fontId="2" fillId="0" borderId="5" xfId="5" applyNumberFormat="1" applyFont="1" applyFill="1" applyBorder="1" applyAlignment="1">
      <alignment horizontal="left" vertical="center" wrapText="1"/>
    </xf>
    <xf numFmtId="0" fontId="12" fillId="0" borderId="5" xfId="0" applyFont="1" applyBorder="1" applyAlignment="1">
      <alignment horizontal="left" vertical="top" wrapText="1"/>
    </xf>
    <xf numFmtId="0" fontId="6" fillId="0" borderId="2" xfId="1" applyNumberFormat="1" applyFont="1" applyFill="1" applyBorder="1" applyAlignment="1">
      <alignment horizontal="center" vertical="center" wrapText="1"/>
    </xf>
    <xf numFmtId="10" fontId="6" fillId="0" borderId="2" xfId="5" applyNumberFormat="1" applyFont="1" applyFill="1" applyBorder="1" applyAlignment="1">
      <alignment vertical="center" wrapText="1"/>
    </xf>
    <xf numFmtId="175" fontId="6" fillId="0" borderId="2" xfId="1" applyNumberFormat="1" applyFont="1" applyFill="1" applyBorder="1" applyAlignment="1">
      <alignment horizontal="center" vertical="center" wrapText="1"/>
    </xf>
    <xf numFmtId="0" fontId="15" fillId="0" borderId="2" xfId="0" applyFont="1" applyBorder="1" applyAlignment="1">
      <alignment horizontal="center" vertical="center" wrapText="1"/>
    </xf>
    <xf numFmtId="9" fontId="6" fillId="0" borderId="2" xfId="5" applyFont="1" applyFill="1" applyBorder="1" applyAlignment="1">
      <alignment horizontal="center" vertical="center" wrapText="1"/>
    </xf>
    <xf numFmtId="173" fontId="2" fillId="0" borderId="5" xfId="5" applyNumberFormat="1" applyFont="1" applyFill="1" applyBorder="1" applyAlignment="1">
      <alignment horizontal="left" wrapText="1"/>
    </xf>
    <xf numFmtId="175" fontId="6" fillId="0" borderId="2" xfId="1" applyNumberFormat="1" applyFont="1" applyFill="1" applyBorder="1" applyAlignment="1">
      <alignment horizontal="center" vertical="center"/>
    </xf>
    <xf numFmtId="0" fontId="6" fillId="0" borderId="23" xfId="0" applyFont="1" applyBorder="1" applyAlignment="1">
      <alignment horizontal="justify" vertical="center" wrapText="1"/>
    </xf>
    <xf numFmtId="0" fontId="6" fillId="0" borderId="23" xfId="1" applyNumberFormat="1" applyFont="1" applyFill="1" applyBorder="1" applyAlignment="1">
      <alignment horizontal="center" vertical="center" wrapText="1"/>
    </xf>
    <xf numFmtId="10" fontId="6" fillId="0" borderId="23" xfId="5" applyNumberFormat="1" applyFont="1" applyFill="1" applyBorder="1" applyAlignment="1">
      <alignment vertical="center" wrapText="1"/>
    </xf>
    <xf numFmtId="175" fontId="6" fillId="0" borderId="23" xfId="1" applyNumberFormat="1" applyFont="1" applyFill="1" applyBorder="1" applyAlignment="1">
      <alignment horizontal="center" vertical="center" wrapText="1"/>
    </xf>
    <xf numFmtId="0" fontId="15" fillId="0" borderId="23" xfId="0" applyFont="1" applyBorder="1" applyAlignment="1">
      <alignment horizontal="center" vertical="center" wrapText="1"/>
    </xf>
    <xf numFmtId="9" fontId="6" fillId="0" borderId="23" xfId="5" applyFont="1" applyFill="1" applyBorder="1" applyAlignment="1">
      <alignment horizontal="center" vertical="center" wrapText="1"/>
    </xf>
    <xf numFmtId="1" fontId="6" fillId="0" borderId="9" xfId="5" applyNumberFormat="1" applyFont="1" applyFill="1" applyBorder="1" applyAlignment="1">
      <alignment horizontal="center" vertical="center" wrapText="1"/>
    </xf>
    <xf numFmtId="14" fontId="6" fillId="0" borderId="9" xfId="5" applyNumberFormat="1" applyFont="1" applyFill="1" applyBorder="1" applyAlignment="1">
      <alignment horizontal="center" vertical="center" wrapText="1"/>
    </xf>
    <xf numFmtId="173" fontId="2" fillId="0" borderId="2" xfId="5" applyNumberFormat="1" applyFont="1" applyFill="1" applyBorder="1" applyAlignment="1">
      <alignment vertical="center" wrapText="1"/>
    </xf>
    <xf numFmtId="0" fontId="2" fillId="0" borderId="2" xfId="0" applyFont="1" applyBorder="1" applyAlignment="1">
      <alignment horizontal="left"/>
    </xf>
    <xf numFmtId="2" fontId="6" fillId="0" borderId="2" xfId="5" applyNumberFormat="1" applyFont="1" applyFill="1" applyBorder="1" applyAlignment="1">
      <alignment horizontal="center" vertical="center" wrapText="1"/>
    </xf>
    <xf numFmtId="2" fontId="2" fillId="0" borderId="2" xfId="0" applyNumberFormat="1" applyFont="1" applyBorder="1" applyAlignment="1">
      <alignment horizontal="center" vertical="center" wrapText="1"/>
    </xf>
    <xf numFmtId="169" fontId="2" fillId="0" borderId="42" xfId="3" applyFont="1" applyFill="1" applyBorder="1" applyAlignment="1">
      <alignment horizontal="center" vertical="center" wrapText="1"/>
    </xf>
    <xf numFmtId="2" fontId="2" fillId="0" borderId="15" xfId="0" applyNumberFormat="1" applyFont="1" applyBorder="1" applyAlignment="1">
      <alignment horizontal="center" vertical="center" wrapText="1"/>
    </xf>
    <xf numFmtId="184" fontId="2" fillId="0" borderId="2" xfId="0" applyNumberFormat="1" applyFont="1" applyBorder="1" applyAlignment="1">
      <alignment horizontal="center" vertical="center" wrapText="1"/>
    </xf>
    <xf numFmtId="1" fontId="6" fillId="0" borderId="23" xfId="5" applyNumberFormat="1" applyFont="1" applyFill="1" applyBorder="1" applyAlignment="1">
      <alignment horizontal="center" vertical="center" wrapText="1"/>
    </xf>
    <xf numFmtId="14" fontId="6" fillId="0" borderId="23" xfId="5" applyNumberFormat="1" applyFont="1" applyFill="1" applyBorder="1" applyAlignment="1">
      <alignment horizontal="center" vertical="center" wrapText="1"/>
    </xf>
    <xf numFmtId="0" fontId="2" fillId="0" borderId="0" xfId="0" applyFont="1" applyAlignment="1">
      <alignment horizontal="center" vertical="center"/>
    </xf>
    <xf numFmtId="10" fontId="4" fillId="0" borderId="2" xfId="5" applyNumberFormat="1"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10" fontId="4" fillId="0" borderId="14" xfId="0" applyNumberFormat="1" applyFont="1" applyBorder="1" applyAlignment="1">
      <alignment horizontal="center" vertical="center" wrapText="1"/>
    </xf>
    <xf numFmtId="177" fontId="2" fillId="0" borderId="43" xfId="5" applyNumberFormat="1" applyFont="1" applyFill="1" applyBorder="1" applyAlignment="1">
      <alignment horizontal="center" vertical="center" wrapText="1"/>
    </xf>
    <xf numFmtId="14" fontId="2" fillId="0" borderId="43" xfId="5" applyNumberFormat="1" applyFont="1" applyFill="1" applyBorder="1" applyAlignment="1">
      <alignment horizontal="center" vertical="center" wrapText="1"/>
    </xf>
    <xf numFmtId="173" fontId="2" fillId="0" borderId="30" xfId="5" applyNumberFormat="1" applyFont="1" applyFill="1" applyBorder="1" applyAlignment="1">
      <alignment horizontal="center" vertical="center" wrapText="1"/>
    </xf>
    <xf numFmtId="9" fontId="2" fillId="0" borderId="2" xfId="5" applyFont="1" applyFill="1" applyBorder="1" applyAlignment="1">
      <alignment horizontal="left" vertical="center"/>
    </xf>
    <xf numFmtId="177" fontId="16" fillId="0" borderId="3" xfId="5" applyNumberFormat="1" applyFont="1" applyFill="1" applyBorder="1" applyAlignment="1">
      <alignment horizontal="center" vertical="center" wrapText="1"/>
    </xf>
    <xf numFmtId="10" fontId="16" fillId="0" borderId="2" xfId="0" applyNumberFormat="1" applyFont="1" applyBorder="1" applyAlignment="1">
      <alignment horizontal="center" vertical="center" wrapText="1"/>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horizontal="center" vertical="center"/>
    </xf>
    <xf numFmtId="169" fontId="4" fillId="0" borderId="14" xfId="3" applyFont="1" applyFill="1" applyBorder="1" applyAlignment="1">
      <alignment horizontal="center" vertical="center" wrapText="1"/>
    </xf>
    <xf numFmtId="177" fontId="2" fillId="0" borderId="14" xfId="5" applyNumberFormat="1" applyFont="1" applyFill="1" applyBorder="1" applyAlignment="1">
      <alignment horizontal="center" vertical="center" wrapText="1"/>
    </xf>
    <xf numFmtId="173" fontId="2" fillId="0" borderId="33" xfId="5" applyNumberFormat="1" applyFont="1" applyFill="1" applyBorder="1" applyAlignment="1">
      <alignment horizontal="center" vertical="center" wrapText="1"/>
    </xf>
    <xf numFmtId="9" fontId="2" fillId="0" borderId="3" xfId="5" applyFont="1" applyFill="1" applyBorder="1" applyAlignment="1">
      <alignment horizontal="left" vertical="center"/>
    </xf>
    <xf numFmtId="0" fontId="8" fillId="0" borderId="14" xfId="0" applyFont="1" applyBorder="1" applyAlignment="1">
      <alignment horizontal="justify" vertical="center" wrapText="1"/>
    </xf>
    <xf numFmtId="0" fontId="6" fillId="0" borderId="29" xfId="3" applyNumberFormat="1" applyFont="1" applyFill="1" applyBorder="1" applyAlignment="1">
      <alignment horizontal="center" vertical="center" wrapText="1"/>
    </xf>
    <xf numFmtId="10" fontId="4" fillId="0" borderId="29" xfId="5" applyNumberFormat="1" applyFont="1" applyFill="1" applyBorder="1" applyAlignment="1">
      <alignment horizontal="center" vertical="center" wrapText="1"/>
    </xf>
    <xf numFmtId="14" fontId="6" fillId="0" borderId="14" xfId="5" applyNumberFormat="1" applyFont="1" applyFill="1" applyBorder="1" applyAlignment="1">
      <alignment horizontal="center" vertical="center" wrapText="1"/>
    </xf>
    <xf numFmtId="10" fontId="4" fillId="0" borderId="14" xfId="5" applyNumberFormat="1" applyFont="1" applyFill="1" applyBorder="1" applyAlignment="1">
      <alignment horizontal="center" vertical="center" wrapText="1"/>
    </xf>
    <xf numFmtId="0" fontId="17" fillId="0" borderId="2" xfId="0" applyFont="1" applyBorder="1" applyAlignment="1">
      <alignment horizontal="center" vertical="center" wrapText="1"/>
    </xf>
    <xf numFmtId="1" fontId="7" fillId="0" borderId="2" xfId="0" applyNumberFormat="1" applyFont="1" applyBorder="1" applyAlignment="1">
      <alignment horizontal="center" vertical="center"/>
    </xf>
    <xf numFmtId="10" fontId="7" fillId="0" borderId="2" xfId="0" applyNumberFormat="1" applyFont="1" applyBorder="1" applyAlignment="1">
      <alignment horizontal="center" vertical="center"/>
    </xf>
    <xf numFmtId="169" fontId="7" fillId="0" borderId="2" xfId="3" applyFont="1" applyFill="1" applyBorder="1" applyAlignment="1">
      <alignment horizontal="center" vertical="center"/>
    </xf>
    <xf numFmtId="10" fontId="6" fillId="0" borderId="2" xfId="0" applyNumberFormat="1" applyFont="1" applyBorder="1" applyAlignment="1">
      <alignment horizontal="center" vertical="center"/>
    </xf>
    <xf numFmtId="10" fontId="6" fillId="0" borderId="2" xfId="5" applyNumberFormat="1" applyFont="1" applyFill="1" applyBorder="1" applyAlignment="1">
      <alignment horizontal="center" vertical="center"/>
    </xf>
    <xf numFmtId="1" fontId="6" fillId="0" borderId="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6" fillId="0" borderId="30" xfId="0" applyFont="1" applyBorder="1" applyAlignment="1">
      <alignment horizontal="center"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0" fontId="7" fillId="0" borderId="0" xfId="0" applyFont="1" applyAlignment="1">
      <alignment horizontal="center"/>
    </xf>
    <xf numFmtId="0" fontId="2" fillId="0" borderId="2" xfId="0" applyFont="1" applyBorder="1" applyAlignment="1">
      <alignment horizontal="justify" vertical="center"/>
    </xf>
    <xf numFmtId="0" fontId="7" fillId="0" borderId="2" xfId="0" applyFont="1" applyBorder="1" applyAlignment="1">
      <alignment horizontal="center"/>
    </xf>
    <xf numFmtId="0" fontId="9" fillId="0" borderId="0" xfId="0" applyFont="1" applyAlignment="1">
      <alignment vertical="center" textRotation="90" wrapText="1"/>
    </xf>
    <xf numFmtId="0" fontId="6" fillId="0" borderId="0" xfId="0" applyFont="1" applyAlignment="1">
      <alignment horizontal="center"/>
    </xf>
    <xf numFmtId="10" fontId="7" fillId="0" borderId="0" xfId="0" applyNumberFormat="1" applyFont="1" applyAlignment="1">
      <alignment horizontal="center"/>
    </xf>
    <xf numFmtId="0" fontId="2" fillId="0" borderId="0" xfId="0" applyFont="1" applyAlignment="1">
      <alignment horizontal="justify" vertical="center"/>
    </xf>
    <xf numFmtId="9" fontId="2" fillId="0" borderId="0" xfId="5" applyFont="1" applyFill="1" applyAlignment="1">
      <alignment horizontal="center"/>
    </xf>
    <xf numFmtId="10" fontId="16" fillId="0" borderId="2" xfId="0" applyNumberFormat="1" applyFont="1" applyBorder="1" applyAlignment="1">
      <alignment horizontal="center" vertical="center"/>
    </xf>
    <xf numFmtId="169" fontId="16" fillId="0" borderId="2" xfId="0" applyNumberFormat="1" applyFont="1" applyBorder="1" applyAlignment="1">
      <alignment horizontal="center" vertical="center"/>
    </xf>
    <xf numFmtId="10" fontId="16" fillId="0" borderId="2" xfId="5" applyNumberFormat="1" applyFont="1" applyFill="1" applyBorder="1" applyAlignment="1">
      <alignment horizontal="center" vertical="center"/>
    </xf>
    <xf numFmtId="10" fontId="16" fillId="0" borderId="0" xfId="5" applyNumberFormat="1" applyFont="1" applyFill="1" applyBorder="1" applyAlignment="1">
      <alignment horizontal="center" vertical="center"/>
    </xf>
    <xf numFmtId="1" fontId="2" fillId="0" borderId="0" xfId="0" applyNumberFormat="1" applyFont="1" applyAlignment="1">
      <alignment horizontal="center"/>
    </xf>
    <xf numFmtId="177" fontId="2" fillId="0" borderId="2" xfId="5" applyNumberFormat="1" applyFont="1" applyBorder="1" applyAlignment="1">
      <alignment horizontal="center" vertical="center" wrapText="1"/>
    </xf>
    <xf numFmtId="10" fontId="2" fillId="0" borderId="2" xfId="5" applyNumberFormat="1" applyFont="1" applyBorder="1" applyAlignment="1">
      <alignment horizontal="center" vertical="center" wrapText="1"/>
    </xf>
    <xf numFmtId="10" fontId="2" fillId="0" borderId="9" xfId="5" applyNumberFormat="1" applyFont="1" applyBorder="1" applyAlignment="1">
      <alignment horizontal="center" vertical="center" wrapText="1"/>
    </xf>
    <xf numFmtId="10" fontId="2" fillId="0" borderId="9" xfId="5" applyNumberFormat="1" applyFont="1" applyFill="1" applyBorder="1" applyAlignment="1">
      <alignment horizontal="center" vertical="center"/>
    </xf>
    <xf numFmtId="9" fontId="2" fillId="0" borderId="67" xfId="5" applyFont="1" applyBorder="1" applyAlignment="1">
      <alignment horizontal="center" vertical="center" wrapText="1"/>
    </xf>
    <xf numFmtId="9" fontId="2" fillId="0" borderId="64" xfId="5" applyFont="1" applyBorder="1" applyAlignment="1">
      <alignment horizontal="center" vertical="center" wrapText="1"/>
    </xf>
    <xf numFmtId="9" fontId="6" fillId="0" borderId="67" xfId="5" applyFont="1" applyBorder="1" applyAlignment="1">
      <alignment horizontal="center" vertical="center" wrapText="1"/>
    </xf>
    <xf numFmtId="9" fontId="2" fillId="0" borderId="82" xfId="5" applyFont="1" applyBorder="1" applyAlignment="1">
      <alignment horizontal="center" vertical="center" wrapText="1"/>
    </xf>
    <xf numFmtId="9" fontId="2" fillId="0" borderId="86" xfId="5" applyFont="1" applyBorder="1" applyAlignment="1">
      <alignment horizontal="center" vertical="center"/>
    </xf>
    <xf numFmtId="9" fontId="2" fillId="0" borderId="87" xfId="5" applyFont="1" applyBorder="1" applyAlignment="1">
      <alignment horizontal="center" vertical="center"/>
    </xf>
    <xf numFmtId="0" fontId="37" fillId="0" borderId="105" xfId="6" applyFont="1" applyBorder="1" applyAlignment="1">
      <alignment vertical="center" wrapText="1"/>
    </xf>
    <xf numFmtId="0" fontId="34" fillId="0" borderId="0" xfId="6" applyAlignment="1">
      <alignment vertical="center"/>
    </xf>
    <xf numFmtId="0" fontId="37" fillId="0" borderId="106" xfId="6" applyFont="1" applyBorder="1" applyAlignment="1">
      <alignment vertical="center" wrapText="1"/>
    </xf>
    <xf numFmtId="0" fontId="37" fillId="0" borderId="109" xfId="6" applyFont="1" applyBorder="1" applyAlignment="1">
      <alignment vertical="center" wrapText="1"/>
    </xf>
    <xf numFmtId="0" fontId="41" fillId="0" borderId="0" xfId="6" applyFont="1" applyAlignment="1">
      <alignment vertical="center"/>
    </xf>
    <xf numFmtId="0" fontId="39" fillId="5" borderId="22" xfId="6" applyFont="1" applyFill="1" applyBorder="1" applyAlignment="1">
      <alignment horizontal="center" vertical="center" wrapText="1"/>
    </xf>
    <xf numFmtId="0" fontId="39" fillId="5" borderId="23" xfId="6" applyFont="1" applyFill="1" applyBorder="1" applyAlignment="1">
      <alignment horizontal="center" vertical="center" wrapText="1"/>
    </xf>
    <xf numFmtId="0" fontId="39" fillId="8" borderId="23" xfId="6" applyFont="1" applyFill="1" applyBorder="1" applyAlignment="1">
      <alignment horizontal="center" vertical="center" wrapText="1"/>
    </xf>
    <xf numFmtId="0" fontId="34" fillId="0" borderId="111" xfId="6" applyBorder="1" applyAlignment="1">
      <alignment horizontal="left" vertical="top" wrapText="1"/>
    </xf>
    <xf numFmtId="14" fontId="34" fillId="0" borderId="111" xfId="6" applyNumberFormat="1" applyBorder="1" applyAlignment="1">
      <alignment horizontal="center" vertical="center"/>
    </xf>
    <xf numFmtId="185" fontId="34" fillId="0" borderId="111" xfId="6" applyNumberFormat="1" applyBorder="1" applyAlignment="1">
      <alignment horizontal="center" vertical="center"/>
    </xf>
    <xf numFmtId="0" fontId="34" fillId="0" borderId="111" xfId="6" applyBorder="1" applyAlignment="1">
      <alignment horizontal="center" vertical="center"/>
    </xf>
    <xf numFmtId="10" fontId="34" fillId="0" borderId="111" xfId="6" applyNumberFormat="1" applyBorder="1" applyAlignment="1">
      <alignment horizontal="center" vertical="center"/>
    </xf>
    <xf numFmtId="10" fontId="34" fillId="0" borderId="111" xfId="7" applyNumberFormat="1" applyFont="1" applyBorder="1" applyAlignment="1">
      <alignment horizontal="center" vertical="center"/>
    </xf>
    <xf numFmtId="0" fontId="38" fillId="10" borderId="112" xfId="6" applyFont="1" applyFill="1" applyBorder="1" applyAlignment="1">
      <alignment horizontal="center" vertical="center"/>
    </xf>
    <xf numFmtId="0" fontId="34" fillId="5" borderId="113" xfId="6" applyFill="1" applyBorder="1" applyAlignment="1">
      <alignment horizontal="center" vertical="center" wrapText="1"/>
    </xf>
    <xf numFmtId="0" fontId="34" fillId="11" borderId="113" xfId="6" applyFill="1" applyBorder="1" applyAlignment="1">
      <alignment horizontal="left" vertical="top" wrapText="1"/>
    </xf>
    <xf numFmtId="0" fontId="34" fillId="10" borderId="113" xfId="6" applyFill="1" applyBorder="1" applyAlignment="1">
      <alignment vertical="top" wrapText="1"/>
    </xf>
    <xf numFmtId="0" fontId="43" fillId="5" borderId="113" xfId="6" applyFont="1" applyFill="1" applyBorder="1" applyAlignment="1">
      <alignment horizontal="center" vertical="center" wrapText="1"/>
    </xf>
    <xf numFmtId="10" fontId="34" fillId="10" borderId="113" xfId="6" applyNumberFormat="1" applyFill="1" applyBorder="1" applyAlignment="1">
      <alignment horizontal="center" vertical="center"/>
    </xf>
    <xf numFmtId="10" fontId="40" fillId="10" borderId="2" xfId="6" applyNumberFormat="1" applyFont="1" applyFill="1" applyBorder="1" applyAlignment="1">
      <alignment horizontal="center" vertical="center"/>
    </xf>
    <xf numFmtId="0" fontId="34" fillId="0" borderId="113" xfId="6" applyBorder="1" applyAlignment="1">
      <alignment vertical="center"/>
    </xf>
    <xf numFmtId="0" fontId="34" fillId="0" borderId="113" xfId="6" applyBorder="1" applyAlignment="1">
      <alignment vertical="center" wrapText="1"/>
    </xf>
    <xf numFmtId="175" fontId="34" fillId="0" borderId="113" xfId="8" applyNumberFormat="1" applyFont="1" applyBorder="1" applyAlignment="1">
      <alignment vertical="center"/>
    </xf>
    <xf numFmtId="10" fontId="34" fillId="0" borderId="113" xfId="7" applyNumberFormat="1" applyFont="1" applyBorder="1" applyAlignment="1">
      <alignment vertical="center"/>
    </xf>
    <xf numFmtId="175" fontId="43" fillId="8" borderId="113" xfId="8" applyNumberFormat="1" applyFont="1" applyFill="1" applyBorder="1" applyAlignment="1">
      <alignment horizontal="center" vertical="center" wrapText="1"/>
    </xf>
    <xf numFmtId="175" fontId="34" fillId="8" borderId="113" xfId="8" applyNumberFormat="1" applyFont="1" applyFill="1" applyBorder="1" applyAlignment="1">
      <alignment horizontal="center" vertical="center" wrapText="1"/>
    </xf>
    <xf numFmtId="175" fontId="34" fillId="12" borderId="113" xfId="8" applyNumberFormat="1" applyFont="1" applyFill="1" applyBorder="1" applyAlignment="1">
      <alignment horizontal="center" vertical="center" wrapText="1"/>
    </xf>
    <xf numFmtId="175" fontId="34" fillId="12" borderId="113" xfId="8" applyNumberFormat="1" applyFont="1" applyFill="1" applyBorder="1" applyAlignment="1">
      <alignment horizontal="center" vertical="center"/>
    </xf>
    <xf numFmtId="0" fontId="34" fillId="0" borderId="113" xfId="6" applyBorder="1" applyAlignment="1">
      <alignment horizontal="center" vertical="center"/>
    </xf>
    <xf numFmtId="10" fontId="44" fillId="0" borderId="115" xfId="7" applyNumberFormat="1" applyFont="1" applyBorder="1" applyAlignment="1">
      <alignment horizontal="center" vertical="center" wrapText="1"/>
    </xf>
    <xf numFmtId="9" fontId="0" fillId="0" borderId="116" xfId="7" applyFont="1" applyBorder="1" applyAlignment="1">
      <alignment horizontal="center" vertical="center"/>
    </xf>
    <xf numFmtId="0" fontId="34" fillId="0" borderId="115" xfId="6" applyBorder="1" applyAlignment="1">
      <alignment horizontal="left" vertical="top" wrapText="1"/>
    </xf>
    <xf numFmtId="14" fontId="34" fillId="0" borderId="115" xfId="6" applyNumberFormat="1" applyBorder="1" applyAlignment="1">
      <alignment horizontal="center" vertical="center"/>
    </xf>
    <xf numFmtId="185" fontId="34" fillId="0" borderId="115" xfId="6" applyNumberFormat="1" applyBorder="1" applyAlignment="1">
      <alignment horizontal="center" vertical="center"/>
    </xf>
    <xf numFmtId="0" fontId="34" fillId="0" borderId="115" xfId="6" applyBorder="1" applyAlignment="1">
      <alignment horizontal="center" vertical="center"/>
    </xf>
    <xf numFmtId="10" fontId="34" fillId="0" borderId="115" xfId="6" applyNumberFormat="1" applyBorder="1" applyAlignment="1">
      <alignment horizontal="center" vertical="center"/>
    </xf>
    <xf numFmtId="0" fontId="38" fillId="10" borderId="118" xfId="6" applyFont="1" applyFill="1" applyBorder="1" applyAlignment="1">
      <alignment horizontal="center" vertical="center"/>
    </xf>
    <xf numFmtId="0" fontId="34" fillId="5" borderId="115" xfId="6" applyFill="1" applyBorder="1" applyAlignment="1">
      <alignment horizontal="center" vertical="center" wrapText="1"/>
    </xf>
    <xf numFmtId="0" fontId="34" fillId="5" borderId="115" xfId="6" applyFill="1" applyBorder="1" applyAlignment="1">
      <alignment horizontal="left" vertical="top" wrapText="1"/>
    </xf>
    <xf numFmtId="0" fontId="34" fillId="10" borderId="115" xfId="6" applyFill="1" applyBorder="1" applyAlignment="1">
      <alignment vertical="top" wrapText="1"/>
    </xf>
    <xf numFmtId="0" fontId="43" fillId="5" borderId="115" xfId="6" applyFont="1" applyFill="1" applyBorder="1" applyAlignment="1">
      <alignment horizontal="center" vertical="center" wrapText="1"/>
    </xf>
    <xf numFmtId="0" fontId="34" fillId="0" borderId="115" xfId="6" applyBorder="1" applyAlignment="1">
      <alignment vertical="center"/>
    </xf>
    <xf numFmtId="0" fontId="34" fillId="0" borderId="115" xfId="6" applyBorder="1" applyAlignment="1">
      <alignment vertical="center" wrapText="1"/>
    </xf>
    <xf numFmtId="175" fontId="34" fillId="0" borderId="115" xfId="8" applyNumberFormat="1" applyFont="1" applyBorder="1" applyAlignment="1">
      <alignment vertical="center"/>
    </xf>
    <xf numFmtId="10" fontId="34" fillId="0" borderId="115" xfId="7" applyNumberFormat="1" applyFont="1" applyBorder="1" applyAlignment="1">
      <alignment vertical="center"/>
    </xf>
    <xf numFmtId="175" fontId="43" fillId="8" borderId="115" xfId="8" applyNumberFormat="1" applyFont="1" applyFill="1" applyBorder="1" applyAlignment="1">
      <alignment horizontal="center" vertical="center" wrapText="1"/>
    </xf>
    <xf numFmtId="175" fontId="34" fillId="8" borderId="115" xfId="8" applyNumberFormat="1" applyFont="1" applyFill="1" applyBorder="1" applyAlignment="1">
      <alignment horizontal="center" vertical="center" wrapText="1"/>
    </xf>
    <xf numFmtId="175" fontId="44" fillId="8" borderId="115" xfId="8" applyNumberFormat="1" applyFont="1" applyFill="1" applyBorder="1" applyAlignment="1">
      <alignment horizontal="center" vertical="center" wrapText="1"/>
    </xf>
    <xf numFmtId="0" fontId="45" fillId="0" borderId="115" xfId="6" applyFont="1" applyBorder="1" applyAlignment="1">
      <alignment horizontal="center" vertical="center" wrapText="1"/>
    </xf>
    <xf numFmtId="9" fontId="34" fillId="0" borderId="113" xfId="6" applyNumberFormat="1" applyBorder="1" applyAlignment="1">
      <alignment horizontal="center" vertical="center"/>
    </xf>
    <xf numFmtId="0" fontId="34" fillId="0" borderId="120" xfId="6" applyBorder="1" applyAlignment="1">
      <alignment vertical="center"/>
    </xf>
    <xf numFmtId="0" fontId="43" fillId="8" borderId="115" xfId="6" applyFont="1" applyFill="1" applyBorder="1" applyAlignment="1">
      <alignment horizontal="center" vertical="center" wrapText="1"/>
    </xf>
    <xf numFmtId="0" fontId="45" fillId="8" borderId="115" xfId="6" applyFont="1" applyFill="1" applyBorder="1" applyAlignment="1">
      <alignment horizontal="center" vertical="center" wrapText="1"/>
    </xf>
    <xf numFmtId="0" fontId="38" fillId="10" borderId="121" xfId="6" applyFont="1" applyFill="1" applyBorder="1" applyAlignment="1">
      <alignment horizontal="center" vertical="center"/>
    </xf>
    <xf numFmtId="0" fontId="38" fillId="10" borderId="122" xfId="6" applyFont="1" applyFill="1" applyBorder="1" applyAlignment="1">
      <alignment horizontal="center" vertical="center"/>
    </xf>
    <xf numFmtId="0" fontId="38" fillId="10" borderId="123" xfId="6" applyFont="1" applyFill="1" applyBorder="1" applyAlignment="1">
      <alignment horizontal="center" vertical="center"/>
    </xf>
    <xf numFmtId="0" fontId="38" fillId="10" borderId="124" xfId="6" applyFont="1" applyFill="1" applyBorder="1" applyAlignment="1">
      <alignment horizontal="center" vertical="center"/>
    </xf>
    <xf numFmtId="0" fontId="34" fillId="0" borderId="126" xfId="6" applyBorder="1" applyAlignment="1">
      <alignment horizontal="left" vertical="top" wrapText="1"/>
    </xf>
    <xf numFmtId="14" fontId="34" fillId="0" borderId="126" xfId="6" applyNumberFormat="1" applyBorder="1" applyAlignment="1">
      <alignment horizontal="center" vertical="center"/>
    </xf>
    <xf numFmtId="185" fontId="34" fillId="0" borderId="126" xfId="6" applyNumberFormat="1" applyBorder="1" applyAlignment="1">
      <alignment horizontal="center" vertical="center"/>
    </xf>
    <xf numFmtId="0" fontId="34" fillId="0" borderId="126" xfId="6" applyBorder="1" applyAlignment="1">
      <alignment horizontal="center" vertical="center"/>
    </xf>
    <xf numFmtId="10" fontId="34" fillId="0" borderId="126" xfId="6" applyNumberFormat="1" applyBorder="1" applyAlignment="1">
      <alignment horizontal="center" vertical="center"/>
    </xf>
    <xf numFmtId="0" fontId="38" fillId="10" borderId="127" xfId="6" applyFont="1" applyFill="1" applyBorder="1" applyAlignment="1">
      <alignment horizontal="center" vertical="center"/>
    </xf>
    <xf numFmtId="0" fontId="34" fillId="5" borderId="126" xfId="6" applyFill="1" applyBorder="1" applyAlignment="1">
      <alignment horizontal="center" vertical="center" wrapText="1"/>
    </xf>
    <xf numFmtId="0" fontId="34" fillId="5" borderId="126" xfId="6" applyFill="1" applyBorder="1" applyAlignment="1">
      <alignment horizontal="left" vertical="top" wrapText="1"/>
    </xf>
    <xf numFmtId="0" fontId="34" fillId="10" borderId="126" xfId="6" applyFill="1" applyBorder="1" applyAlignment="1">
      <alignment vertical="top" wrapText="1"/>
    </xf>
    <xf numFmtId="0" fontId="43" fillId="11" borderId="126" xfId="6" applyFont="1" applyFill="1" applyBorder="1" applyAlignment="1">
      <alignment horizontal="center" vertical="center" wrapText="1"/>
    </xf>
    <xf numFmtId="0" fontId="38" fillId="10" borderId="128" xfId="6" applyFont="1" applyFill="1" applyBorder="1" applyAlignment="1">
      <alignment horizontal="center" vertical="center"/>
    </xf>
    <xf numFmtId="0" fontId="34" fillId="0" borderId="126" xfId="6" applyBorder="1" applyAlignment="1">
      <alignment vertical="center"/>
    </xf>
    <xf numFmtId="0" fontId="43" fillId="8" borderId="126" xfId="6" applyFont="1" applyFill="1" applyBorder="1" applyAlignment="1">
      <alignment horizontal="center" vertical="center" wrapText="1"/>
    </xf>
    <xf numFmtId="0" fontId="45" fillId="8" borderId="126" xfId="6" applyFont="1" applyFill="1" applyBorder="1" applyAlignment="1">
      <alignment horizontal="center" vertical="center" wrapText="1"/>
    </xf>
    <xf numFmtId="0" fontId="45" fillId="0" borderId="126" xfId="6" applyFont="1" applyBorder="1" applyAlignment="1">
      <alignment horizontal="center" vertical="center" wrapText="1"/>
    </xf>
    <xf numFmtId="0" fontId="34" fillId="0" borderId="130" xfId="6" applyBorder="1" applyAlignment="1">
      <alignment vertical="center"/>
    </xf>
    <xf numFmtId="0" fontId="34" fillId="11" borderId="111" xfId="6" applyFill="1" applyBorder="1" applyAlignment="1">
      <alignment horizontal="center" vertical="center" wrapText="1"/>
    </xf>
    <xf numFmtId="0" fontId="34" fillId="10" borderId="111" xfId="6" applyFill="1" applyBorder="1" applyAlignment="1">
      <alignment horizontal="left" vertical="top" wrapText="1"/>
    </xf>
    <xf numFmtId="0" fontId="34" fillId="10" borderId="111" xfId="6" applyFill="1" applyBorder="1" applyAlignment="1">
      <alignment horizontal="center" vertical="center"/>
    </xf>
    <xf numFmtId="0" fontId="34" fillId="5" borderId="111" xfId="6" applyFill="1" applyBorder="1" applyAlignment="1">
      <alignment horizontal="center" vertical="center" wrapText="1"/>
    </xf>
    <xf numFmtId="0" fontId="34" fillId="0" borderId="111" xfId="6" applyBorder="1" applyAlignment="1">
      <alignment horizontal="center" vertical="center" wrapText="1"/>
    </xf>
    <xf numFmtId="43" fontId="34" fillId="0" borderId="111" xfId="8" applyFont="1" applyBorder="1" applyAlignment="1">
      <alignment horizontal="center" vertical="center"/>
    </xf>
    <xf numFmtId="187" fontId="34" fillId="0" borderId="111" xfId="6" applyNumberFormat="1" applyBorder="1" applyAlignment="1">
      <alignment horizontal="center" vertical="center" wrapText="1"/>
    </xf>
    <xf numFmtId="188" fontId="34" fillId="0" borderId="111" xfId="6" applyNumberFormat="1" applyBorder="1" applyAlignment="1">
      <alignment horizontal="center" vertical="center"/>
    </xf>
    <xf numFmtId="43" fontId="34" fillId="12" borderId="111" xfId="8" applyFont="1" applyFill="1" applyBorder="1" applyAlignment="1">
      <alignment horizontal="center" vertical="center" wrapText="1"/>
    </xf>
    <xf numFmtId="175" fontId="34" fillId="12" borderId="111" xfId="8" applyNumberFormat="1" applyFont="1" applyFill="1" applyBorder="1" applyAlignment="1">
      <alignment horizontal="center" vertical="center" wrapText="1"/>
    </xf>
    <xf numFmtId="175" fontId="34" fillId="12" borderId="111" xfId="6" applyNumberFormat="1" applyFill="1" applyBorder="1" applyAlignment="1">
      <alignment horizontal="center" vertical="center" wrapText="1"/>
    </xf>
    <xf numFmtId="175" fontId="34" fillId="12" borderId="111" xfId="8" applyNumberFormat="1" applyFont="1" applyFill="1" applyBorder="1" applyAlignment="1">
      <alignment horizontal="center" vertical="center"/>
    </xf>
    <xf numFmtId="9" fontId="34" fillId="0" borderId="111" xfId="6" applyNumberFormat="1" applyBorder="1" applyAlignment="1">
      <alignment horizontal="center" vertical="center"/>
    </xf>
    <xf numFmtId="0" fontId="34" fillId="0" borderId="132" xfId="6" applyBorder="1" applyAlignment="1">
      <alignment horizontal="center" vertical="center" wrapText="1"/>
    </xf>
    <xf numFmtId="0" fontId="34" fillId="11" borderId="115" xfId="6" applyFill="1" applyBorder="1" applyAlignment="1">
      <alignment horizontal="center" vertical="center" wrapText="1"/>
    </xf>
    <xf numFmtId="0" fontId="34" fillId="10" borderId="115" xfId="6" applyFill="1" applyBorder="1" applyAlignment="1">
      <alignment horizontal="left" vertical="top" wrapText="1"/>
    </xf>
    <xf numFmtId="0" fontId="34" fillId="10" borderId="115" xfId="6" applyFill="1" applyBorder="1" applyAlignment="1">
      <alignment horizontal="center" vertical="center"/>
    </xf>
    <xf numFmtId="0" fontId="34" fillId="0" borderId="115" xfId="6" applyBorder="1" applyAlignment="1">
      <alignment horizontal="center" vertical="center" wrapText="1"/>
    </xf>
    <xf numFmtId="43" fontId="34" fillId="0" borderId="115" xfId="8" applyFont="1" applyBorder="1" applyAlignment="1">
      <alignment horizontal="center" vertical="center"/>
    </xf>
    <xf numFmtId="10" fontId="34" fillId="0" borderId="115" xfId="7" applyNumberFormat="1" applyFont="1" applyBorder="1" applyAlignment="1">
      <alignment horizontal="center" vertical="center"/>
    </xf>
    <xf numFmtId="187" fontId="34" fillId="0" borderId="115" xfId="6" applyNumberFormat="1" applyBorder="1" applyAlignment="1">
      <alignment horizontal="center" vertical="center" wrapText="1"/>
    </xf>
    <xf numFmtId="188" fontId="34" fillId="0" borderId="115" xfId="6" applyNumberFormat="1" applyBorder="1" applyAlignment="1">
      <alignment horizontal="center" vertical="center"/>
    </xf>
    <xf numFmtId="43" fontId="34" fillId="12" borderId="115" xfId="8" applyFont="1" applyFill="1" applyBorder="1" applyAlignment="1">
      <alignment horizontal="center" vertical="center" wrapText="1"/>
    </xf>
    <xf numFmtId="175" fontId="34" fillId="12" borderId="115" xfId="8" applyNumberFormat="1" applyFont="1" applyFill="1" applyBorder="1" applyAlignment="1">
      <alignment horizontal="center" vertical="center" wrapText="1"/>
    </xf>
    <xf numFmtId="175" fontId="34" fillId="12" borderId="115" xfId="6" applyNumberFormat="1" applyFill="1" applyBorder="1" applyAlignment="1">
      <alignment horizontal="center" vertical="center" wrapText="1"/>
    </xf>
    <xf numFmtId="175" fontId="34" fillId="12" borderId="115" xfId="8" applyNumberFormat="1" applyFont="1" applyFill="1" applyBorder="1" applyAlignment="1">
      <alignment horizontal="center" vertical="center"/>
    </xf>
    <xf numFmtId="9" fontId="34" fillId="0" borderId="115" xfId="6" applyNumberFormat="1" applyBorder="1" applyAlignment="1">
      <alignment horizontal="center" vertical="center"/>
    </xf>
    <xf numFmtId="0" fontId="34" fillId="0" borderId="120" xfId="6" applyBorder="1" applyAlignment="1">
      <alignment horizontal="center" vertical="center" wrapText="1"/>
    </xf>
    <xf numFmtId="0" fontId="38" fillId="10" borderId="115" xfId="6" applyFont="1" applyFill="1" applyBorder="1" applyAlignment="1">
      <alignment horizontal="center" vertical="center"/>
    </xf>
    <xf numFmtId="0" fontId="34" fillId="10" borderId="115" xfId="6" applyFill="1" applyBorder="1" applyAlignment="1">
      <alignment horizontal="center" vertical="center" wrapText="1"/>
    </xf>
    <xf numFmtId="187" fontId="34" fillId="0" borderId="115" xfId="6" applyNumberFormat="1" applyBorder="1" applyAlignment="1">
      <alignment horizontal="center" vertical="center"/>
    </xf>
    <xf numFmtId="188" fontId="34" fillId="12" borderId="115" xfId="6" applyNumberFormat="1" applyFill="1" applyBorder="1" applyAlignment="1">
      <alignment horizontal="center" vertical="center" wrapText="1"/>
    </xf>
    <xf numFmtId="187" fontId="34" fillId="12" borderId="115" xfId="6" applyNumberFormat="1" applyFill="1" applyBorder="1" applyAlignment="1">
      <alignment horizontal="center" vertical="center" wrapText="1"/>
    </xf>
    <xf numFmtId="187" fontId="34" fillId="12" borderId="115" xfId="6" applyNumberFormat="1" applyFill="1" applyBorder="1" applyAlignment="1">
      <alignment horizontal="center" vertical="center"/>
    </xf>
    <xf numFmtId="0" fontId="34" fillId="0" borderId="134" xfId="6" applyBorder="1" applyAlignment="1">
      <alignment horizontal="left" vertical="top" wrapText="1"/>
    </xf>
    <xf numFmtId="14" fontId="34" fillId="0" borderId="134" xfId="6" applyNumberFormat="1" applyBorder="1" applyAlignment="1">
      <alignment horizontal="center" vertical="center"/>
    </xf>
    <xf numFmtId="185" fontId="34" fillId="0" borderId="134" xfId="6" applyNumberFormat="1" applyBorder="1" applyAlignment="1">
      <alignment horizontal="center" vertical="center"/>
    </xf>
    <xf numFmtId="0" fontId="34" fillId="0" borderId="134" xfId="6" applyBorder="1" applyAlignment="1">
      <alignment horizontal="center" vertical="center"/>
    </xf>
    <xf numFmtId="10" fontId="34" fillId="0" borderId="134" xfId="6" applyNumberFormat="1" applyBorder="1" applyAlignment="1">
      <alignment horizontal="center" vertical="center"/>
    </xf>
    <xf numFmtId="0" fontId="38" fillId="10" borderId="135" xfId="6" applyFont="1" applyFill="1" applyBorder="1" applyAlignment="1">
      <alignment horizontal="center" vertical="center"/>
    </xf>
    <xf numFmtId="0" fontId="34" fillId="11" borderId="134" xfId="6" applyFill="1" applyBorder="1" applyAlignment="1">
      <alignment horizontal="center" vertical="center" wrapText="1"/>
    </xf>
    <xf numFmtId="0" fontId="34" fillId="10" borderId="134" xfId="6" applyFill="1" applyBorder="1" applyAlignment="1">
      <alignment horizontal="left" vertical="top" wrapText="1"/>
    </xf>
    <xf numFmtId="0" fontId="34" fillId="10" borderId="134" xfId="6" applyFill="1" applyBorder="1" applyAlignment="1">
      <alignment horizontal="center" vertical="center"/>
    </xf>
    <xf numFmtId="0" fontId="38" fillId="10" borderId="136" xfId="6" applyFont="1" applyFill="1" applyBorder="1" applyAlignment="1">
      <alignment horizontal="center" vertical="center"/>
    </xf>
    <xf numFmtId="0" fontId="34" fillId="5" borderId="134" xfId="6" applyFill="1" applyBorder="1" applyAlignment="1">
      <alignment horizontal="center" vertical="center" wrapText="1"/>
    </xf>
    <xf numFmtId="0" fontId="34" fillId="0" borderId="134" xfId="6" applyBorder="1" applyAlignment="1">
      <alignment horizontal="center" vertical="center" wrapText="1"/>
    </xf>
    <xf numFmtId="188" fontId="34" fillId="0" borderId="134" xfId="6" applyNumberFormat="1" applyBorder="1" applyAlignment="1">
      <alignment horizontal="center" vertical="center"/>
    </xf>
    <xf numFmtId="9" fontId="34" fillId="0" borderId="134" xfId="6" applyNumberFormat="1" applyBorder="1" applyAlignment="1">
      <alignment horizontal="center" vertical="center"/>
    </xf>
    <xf numFmtId="187" fontId="34" fillId="0" borderId="134" xfId="6" applyNumberFormat="1" applyBorder="1" applyAlignment="1">
      <alignment horizontal="center" vertical="center" wrapText="1"/>
    </xf>
    <xf numFmtId="187" fontId="34" fillId="0" borderId="134" xfId="6" applyNumberFormat="1" applyBorder="1" applyAlignment="1">
      <alignment horizontal="center" vertical="center"/>
    </xf>
    <xf numFmtId="188" fontId="34" fillId="12" borderId="134" xfId="6" applyNumberFormat="1" applyFill="1" applyBorder="1" applyAlignment="1">
      <alignment horizontal="center" vertical="center" wrapText="1"/>
    </xf>
    <xf numFmtId="187" fontId="34" fillId="12" borderId="134" xfId="6" applyNumberFormat="1" applyFill="1" applyBorder="1" applyAlignment="1">
      <alignment horizontal="center" vertical="center" wrapText="1"/>
    </xf>
    <xf numFmtId="187" fontId="34" fillId="12" borderId="134" xfId="6" applyNumberFormat="1" applyFill="1" applyBorder="1" applyAlignment="1">
      <alignment horizontal="center" vertical="center"/>
    </xf>
    <xf numFmtId="0" fontId="34" fillId="0" borderId="137" xfId="6" applyBorder="1" applyAlignment="1">
      <alignment horizontal="center" vertical="center" wrapText="1"/>
    </xf>
    <xf numFmtId="0" fontId="38" fillId="10" borderId="139" xfId="6" applyFont="1" applyFill="1" applyBorder="1" applyAlignment="1">
      <alignment horizontal="center" vertical="center"/>
    </xf>
    <xf numFmtId="43" fontId="34" fillId="0" borderId="111" xfId="8" applyFont="1" applyFill="1" applyBorder="1" applyAlignment="1">
      <alignment horizontal="center" vertical="center"/>
    </xf>
    <xf numFmtId="10" fontId="34" fillId="0" borderId="111" xfId="7" applyNumberFormat="1" applyFont="1" applyFill="1" applyBorder="1" applyAlignment="1">
      <alignment horizontal="center" vertical="center"/>
    </xf>
    <xf numFmtId="187" fontId="34" fillId="0" borderId="111" xfId="6" applyNumberFormat="1" applyBorder="1" applyAlignment="1">
      <alignment horizontal="center" vertical="center"/>
    </xf>
    <xf numFmtId="0" fontId="34" fillId="10" borderId="115" xfId="6" applyFill="1" applyBorder="1" applyAlignment="1">
      <alignment vertical="center"/>
    </xf>
    <xf numFmtId="0" fontId="34" fillId="11" borderId="115" xfId="6" applyFill="1" applyBorder="1" applyAlignment="1">
      <alignment horizontal="left" vertical="top" wrapText="1"/>
    </xf>
    <xf numFmtId="43" fontId="34" fillId="0" borderId="115" xfId="8" applyFont="1" applyFill="1" applyBorder="1" applyAlignment="1">
      <alignment horizontal="center" vertical="center"/>
    </xf>
    <xf numFmtId="10" fontId="34" fillId="0" borderId="115" xfId="7" applyNumberFormat="1" applyFont="1" applyFill="1" applyBorder="1" applyAlignment="1">
      <alignment horizontal="center" vertical="center"/>
    </xf>
    <xf numFmtId="175" fontId="34" fillId="0" borderId="115" xfId="6" applyNumberFormat="1" applyBorder="1" applyAlignment="1">
      <alignment horizontal="center" vertical="center"/>
    </xf>
    <xf numFmtId="0" fontId="34" fillId="10" borderId="126" xfId="6" applyFill="1" applyBorder="1" applyAlignment="1">
      <alignment horizontal="left" vertical="top" wrapText="1"/>
    </xf>
    <xf numFmtId="0" fontId="34" fillId="10" borderId="126" xfId="6" applyFill="1" applyBorder="1" applyAlignment="1">
      <alignment horizontal="center" vertical="center"/>
    </xf>
    <xf numFmtId="0" fontId="34" fillId="0" borderId="126" xfId="6" applyBorder="1" applyAlignment="1">
      <alignment horizontal="center" vertical="center" wrapText="1"/>
    </xf>
    <xf numFmtId="188" fontId="34" fillId="0" borderId="126" xfId="6" applyNumberFormat="1" applyBorder="1" applyAlignment="1">
      <alignment horizontal="center" vertical="center"/>
    </xf>
    <xf numFmtId="9" fontId="34" fillId="0" borderId="126" xfId="6" applyNumberFormat="1" applyBorder="1" applyAlignment="1">
      <alignment horizontal="center" vertical="center"/>
    </xf>
    <xf numFmtId="187" fontId="34" fillId="0" borderId="126" xfId="6" applyNumberFormat="1" applyBorder="1" applyAlignment="1">
      <alignment horizontal="center" vertical="center" wrapText="1"/>
    </xf>
    <xf numFmtId="187" fontId="34" fillId="0" borderId="126" xfId="6" applyNumberFormat="1" applyBorder="1" applyAlignment="1">
      <alignment horizontal="center" vertical="center"/>
    </xf>
    <xf numFmtId="188" fontId="34" fillId="12" borderId="126" xfId="6" applyNumberFormat="1" applyFill="1" applyBorder="1" applyAlignment="1">
      <alignment horizontal="center" vertical="center" wrapText="1"/>
    </xf>
    <xf numFmtId="187" fontId="34" fillId="12" borderId="126" xfId="6" applyNumberFormat="1" applyFill="1" applyBorder="1" applyAlignment="1">
      <alignment horizontal="center" vertical="center" wrapText="1"/>
    </xf>
    <xf numFmtId="187" fontId="34" fillId="12" borderId="126" xfId="6" applyNumberFormat="1" applyFill="1" applyBorder="1" applyAlignment="1">
      <alignment horizontal="center" vertical="center"/>
    </xf>
    <xf numFmtId="0" fontId="34" fillId="0" borderId="130" xfId="6" applyBorder="1" applyAlignment="1">
      <alignment horizontal="center" vertical="center" wrapText="1"/>
    </xf>
    <xf numFmtId="0" fontId="34" fillId="10" borderId="111" xfId="6" applyFill="1" applyBorder="1" applyAlignment="1">
      <alignment horizontal="center" vertical="center" wrapText="1"/>
    </xf>
    <xf numFmtId="175" fontId="34" fillId="0" borderId="111" xfId="8" applyNumberFormat="1" applyFont="1" applyBorder="1" applyAlignment="1">
      <alignment horizontal="center" vertical="center"/>
    </xf>
    <xf numFmtId="9" fontId="34" fillId="0" borderId="111" xfId="7" applyFont="1" applyBorder="1" applyAlignment="1">
      <alignment horizontal="center" vertical="center"/>
    </xf>
    <xf numFmtId="175" fontId="34" fillId="0" borderId="111" xfId="6" applyNumberFormat="1" applyBorder="1" applyAlignment="1">
      <alignment horizontal="center" vertical="center" wrapText="1"/>
    </xf>
    <xf numFmtId="175" fontId="34" fillId="0" borderId="111" xfId="6" applyNumberFormat="1" applyBorder="1" applyAlignment="1">
      <alignment horizontal="center" vertical="center"/>
    </xf>
    <xf numFmtId="175" fontId="34" fillId="0" borderId="115" xfId="8" applyNumberFormat="1" applyFont="1" applyBorder="1" applyAlignment="1">
      <alignment horizontal="center" vertical="center"/>
    </xf>
    <xf numFmtId="9" fontId="34" fillId="0" borderId="115" xfId="7" applyFont="1" applyBorder="1" applyAlignment="1">
      <alignment horizontal="center" vertical="center"/>
    </xf>
    <xf numFmtId="175" fontId="34" fillId="0" borderId="115" xfId="6" applyNumberFormat="1" applyBorder="1" applyAlignment="1">
      <alignment horizontal="center" vertical="center" wrapText="1"/>
    </xf>
    <xf numFmtId="0" fontId="34" fillId="10" borderId="126" xfId="6" applyFill="1" applyBorder="1" applyAlignment="1">
      <alignment horizontal="center" vertical="top"/>
    </xf>
    <xf numFmtId="0" fontId="34" fillId="10" borderId="126" xfId="6" applyFill="1" applyBorder="1" applyAlignment="1">
      <alignment horizontal="center" vertical="center" wrapText="1"/>
    </xf>
    <xf numFmtId="0" fontId="34" fillId="5" borderId="111" xfId="6" applyFill="1" applyBorder="1" applyAlignment="1">
      <alignment horizontal="left" vertical="top" wrapText="1"/>
    </xf>
    <xf numFmtId="0" fontId="34" fillId="5" borderId="134" xfId="6" applyFill="1" applyBorder="1" applyAlignment="1">
      <alignment horizontal="left" vertical="top" wrapText="1"/>
    </xf>
    <xf numFmtId="10" fontId="0" fillId="0" borderId="111" xfId="7" applyNumberFormat="1" applyFont="1" applyBorder="1" applyAlignment="1">
      <alignment horizontal="center" vertical="center"/>
    </xf>
    <xf numFmtId="10" fontId="0" fillId="0" borderId="120" xfId="7" applyNumberFormat="1" applyFont="1" applyBorder="1" applyAlignment="1">
      <alignment horizontal="center" vertical="center" wrapText="1"/>
    </xf>
    <xf numFmtId="3" fontId="34" fillId="0" borderId="111" xfId="6" applyNumberFormat="1" applyBorder="1" applyAlignment="1">
      <alignment horizontal="left" vertical="top" wrapText="1"/>
    </xf>
    <xf numFmtId="3" fontId="34" fillId="10" borderId="111" xfId="6" applyNumberFormat="1" applyFill="1" applyBorder="1" applyAlignment="1">
      <alignment horizontal="left" vertical="top" wrapText="1"/>
    </xf>
    <xf numFmtId="0" fontId="34" fillId="0" borderId="111" xfId="6" applyBorder="1" applyAlignment="1">
      <alignment horizontal="center" vertical="top" wrapText="1"/>
    </xf>
    <xf numFmtId="177" fontId="34" fillId="0" borderId="111" xfId="7" applyNumberFormat="1" applyFont="1" applyBorder="1" applyAlignment="1">
      <alignment horizontal="center" vertical="center"/>
    </xf>
    <xf numFmtId="3" fontId="34" fillId="0" borderId="115" xfId="6" applyNumberFormat="1" applyBorder="1" applyAlignment="1">
      <alignment horizontal="left" vertical="top" wrapText="1"/>
    </xf>
    <xf numFmtId="3" fontId="34" fillId="10" borderId="115" xfId="6" applyNumberFormat="1" applyFill="1" applyBorder="1" applyAlignment="1">
      <alignment horizontal="left" vertical="top" wrapText="1"/>
    </xf>
    <xf numFmtId="0" fontId="34" fillId="0" borderId="115" xfId="6" applyBorder="1" applyAlignment="1">
      <alignment horizontal="center" vertical="top" wrapText="1"/>
    </xf>
    <xf numFmtId="177" fontId="34" fillId="0" borderId="115" xfId="7" applyNumberFormat="1" applyFont="1" applyBorder="1" applyAlignment="1">
      <alignment horizontal="center" vertical="center"/>
    </xf>
    <xf numFmtId="0" fontId="34" fillId="10" borderId="115" xfId="6" applyFill="1" applyBorder="1" applyAlignment="1">
      <alignment horizontal="center" vertical="top" wrapText="1"/>
    </xf>
    <xf numFmtId="3" fontId="34" fillId="0" borderId="126" xfId="6" applyNumberFormat="1" applyBorder="1" applyAlignment="1">
      <alignment horizontal="left" vertical="top" wrapText="1"/>
    </xf>
    <xf numFmtId="0" fontId="34" fillId="0" borderId="144" xfId="6" applyBorder="1" applyAlignment="1">
      <alignment vertical="center"/>
    </xf>
    <xf numFmtId="0" fontId="34" fillId="0" borderId="145" xfId="6" applyBorder="1" applyAlignment="1">
      <alignment vertical="center"/>
    </xf>
    <xf numFmtId="0" fontId="34" fillId="0" borderId="145" xfId="6" applyBorder="1" applyAlignment="1">
      <alignment horizontal="center" vertical="center"/>
    </xf>
    <xf numFmtId="0" fontId="34" fillId="10" borderId="145" xfId="6" applyFill="1" applyBorder="1" applyAlignment="1">
      <alignment vertical="center"/>
    </xf>
    <xf numFmtId="0" fontId="34" fillId="10" borderId="146" xfId="6" applyFill="1" applyBorder="1" applyAlignment="1">
      <alignment vertical="center"/>
    </xf>
    <xf numFmtId="0" fontId="34" fillId="0" borderId="126" xfId="6" applyBorder="1" applyAlignment="1">
      <alignment horizontal="center" vertical="top" wrapText="1"/>
    </xf>
    <xf numFmtId="43" fontId="34" fillId="0" borderId="126" xfId="8" applyFont="1" applyBorder="1" applyAlignment="1">
      <alignment horizontal="center" vertical="center"/>
    </xf>
    <xf numFmtId="177" fontId="34" fillId="0" borderId="126" xfId="7" applyNumberFormat="1" applyFont="1" applyBorder="1" applyAlignment="1">
      <alignment horizontal="center" vertical="center"/>
    </xf>
    <xf numFmtId="175" fontId="34" fillId="12" borderId="126" xfId="8" applyNumberFormat="1" applyFont="1" applyFill="1" applyBorder="1" applyAlignment="1">
      <alignment horizontal="center" vertical="center" wrapText="1"/>
    </xf>
    <xf numFmtId="175" fontId="34" fillId="12" borderId="126" xfId="6" applyNumberFormat="1" applyFill="1" applyBorder="1" applyAlignment="1">
      <alignment horizontal="center" vertical="center" wrapText="1"/>
    </xf>
    <xf numFmtId="175" fontId="34" fillId="12" borderId="126" xfId="8" applyNumberFormat="1" applyFont="1" applyFill="1" applyBorder="1" applyAlignment="1">
      <alignment horizontal="center" vertical="center"/>
    </xf>
    <xf numFmtId="43" fontId="34" fillId="0" borderId="111" xfId="8" applyFont="1" applyBorder="1" applyAlignment="1">
      <alignment horizontal="center" vertical="top"/>
    </xf>
    <xf numFmtId="10" fontId="34" fillId="0" borderId="111" xfId="7" applyNumberFormat="1" applyFont="1" applyBorder="1" applyAlignment="1">
      <alignment horizontal="center" vertical="top"/>
    </xf>
    <xf numFmtId="187" fontId="34" fillId="0" borderId="111" xfId="6" applyNumberFormat="1" applyBorder="1" applyAlignment="1">
      <alignment horizontal="center" vertical="top" wrapText="1"/>
    </xf>
    <xf numFmtId="187" fontId="34" fillId="0" borderId="111" xfId="6" applyNumberFormat="1" applyBorder="1" applyAlignment="1">
      <alignment horizontal="center" vertical="top"/>
    </xf>
    <xf numFmtId="188" fontId="34" fillId="0" borderId="111" xfId="6" applyNumberFormat="1" applyBorder="1" applyAlignment="1">
      <alignment horizontal="center" vertical="top"/>
    </xf>
    <xf numFmtId="43" fontId="34" fillId="0" borderId="115" xfId="8" applyFont="1" applyBorder="1" applyAlignment="1">
      <alignment horizontal="center" vertical="top"/>
    </xf>
    <xf numFmtId="10" fontId="34" fillId="0" borderId="115" xfId="7" applyNumberFormat="1" applyFont="1" applyBorder="1" applyAlignment="1">
      <alignment horizontal="center" vertical="top"/>
    </xf>
    <xf numFmtId="187" fontId="34" fillId="0" borderId="115" xfId="6" applyNumberFormat="1" applyBorder="1" applyAlignment="1">
      <alignment horizontal="center" vertical="top" wrapText="1"/>
    </xf>
    <xf numFmtId="187" fontId="34" fillId="0" borderId="115" xfId="6" applyNumberFormat="1" applyBorder="1" applyAlignment="1">
      <alignment horizontal="center" vertical="top"/>
    </xf>
    <xf numFmtId="188" fontId="34" fillId="0" borderId="115" xfId="6" applyNumberFormat="1" applyBorder="1" applyAlignment="1">
      <alignment horizontal="center" vertical="top"/>
    </xf>
    <xf numFmtId="0" fontId="34" fillId="10" borderId="115" xfId="6" applyFill="1" applyBorder="1" applyAlignment="1">
      <alignment horizontal="center" vertical="top"/>
    </xf>
    <xf numFmtId="0" fontId="34" fillId="10" borderId="134" xfId="6" applyFill="1" applyBorder="1" applyAlignment="1">
      <alignment horizontal="center" vertical="top"/>
    </xf>
    <xf numFmtId="0" fontId="34" fillId="10" borderId="134" xfId="6" applyFill="1" applyBorder="1" applyAlignment="1">
      <alignment horizontal="center" vertical="center" wrapText="1"/>
    </xf>
    <xf numFmtId="3" fontId="34" fillId="0" borderId="134" xfId="6" applyNumberFormat="1" applyBorder="1" applyAlignment="1">
      <alignment horizontal="left" vertical="top" wrapText="1"/>
    </xf>
    <xf numFmtId="3" fontId="34" fillId="10" borderId="134" xfId="6" applyNumberFormat="1" applyFill="1" applyBorder="1" applyAlignment="1">
      <alignment horizontal="left" vertical="top" wrapText="1"/>
    </xf>
    <xf numFmtId="10" fontId="34" fillId="10" borderId="140" xfId="6" applyNumberFormat="1" applyFill="1" applyBorder="1" applyAlignment="1">
      <alignment horizontal="center" vertical="center"/>
    </xf>
    <xf numFmtId="10" fontId="40" fillId="10" borderId="3" xfId="6" applyNumberFormat="1" applyFont="1" applyFill="1" applyBorder="1" applyAlignment="1">
      <alignment horizontal="center" vertical="center"/>
    </xf>
    <xf numFmtId="10" fontId="34" fillId="10" borderId="111" xfId="6" applyNumberFormat="1" applyFill="1" applyBorder="1" applyAlignment="1">
      <alignment horizontal="center" vertical="center"/>
    </xf>
    <xf numFmtId="10" fontId="40" fillId="10" borderId="9" xfId="6" applyNumberFormat="1" applyFont="1" applyFill="1" applyBorder="1" applyAlignment="1">
      <alignment horizontal="center" vertical="center"/>
    </xf>
    <xf numFmtId="10" fontId="34" fillId="10" borderId="141" xfId="6" applyNumberFormat="1" applyFill="1" applyBorder="1" applyAlignment="1">
      <alignment horizontal="center" vertical="center"/>
    </xf>
    <xf numFmtId="10" fontId="40" fillId="10" borderId="23" xfId="6" applyNumberFormat="1" applyFont="1" applyFill="1" applyBorder="1" applyAlignment="1">
      <alignment horizontal="center" vertical="center"/>
    </xf>
    <xf numFmtId="0" fontId="34" fillId="0" borderId="113" xfId="6" applyBorder="1" applyAlignment="1">
      <alignment horizontal="left" vertical="top" wrapText="1"/>
    </xf>
    <xf numFmtId="14" fontId="34" fillId="0" borderId="113" xfId="6" applyNumberFormat="1" applyBorder="1" applyAlignment="1">
      <alignment horizontal="center" vertical="center"/>
    </xf>
    <xf numFmtId="185" fontId="34" fillId="0" borderId="113" xfId="6" applyNumberFormat="1" applyBorder="1" applyAlignment="1">
      <alignment horizontal="center" vertical="center"/>
    </xf>
    <xf numFmtId="10" fontId="34" fillId="0" borderId="113" xfId="6" applyNumberFormat="1" applyBorder="1" applyAlignment="1">
      <alignment horizontal="center" vertical="center"/>
    </xf>
    <xf numFmtId="0" fontId="38" fillId="10" borderId="150" xfId="6" applyFont="1" applyFill="1" applyBorder="1" applyAlignment="1">
      <alignment horizontal="center" vertical="center"/>
    </xf>
    <xf numFmtId="0" fontId="34" fillId="5" borderId="113" xfId="6" applyFill="1" applyBorder="1" applyAlignment="1">
      <alignment horizontal="left" vertical="top" wrapText="1"/>
    </xf>
    <xf numFmtId="0" fontId="34" fillId="10" borderId="113" xfId="6" applyFill="1" applyBorder="1" applyAlignment="1">
      <alignment horizontal="left" vertical="top" wrapText="1"/>
    </xf>
    <xf numFmtId="0" fontId="34" fillId="10" borderId="113" xfId="6" applyFill="1" applyBorder="1" applyAlignment="1">
      <alignment horizontal="center" vertical="center"/>
    </xf>
    <xf numFmtId="10" fontId="40" fillId="10" borderId="14" xfId="6" applyNumberFormat="1" applyFont="1" applyFill="1" applyBorder="1" applyAlignment="1">
      <alignment horizontal="center" vertical="center"/>
    </xf>
    <xf numFmtId="0" fontId="34" fillId="0" borderId="113" xfId="6" applyBorder="1" applyAlignment="1">
      <alignment horizontal="center" vertical="center" wrapText="1"/>
    </xf>
    <xf numFmtId="43" fontId="34" fillId="0" borderId="113" xfId="8" applyFont="1" applyBorder="1" applyAlignment="1">
      <alignment horizontal="center" vertical="center"/>
    </xf>
    <xf numFmtId="10" fontId="34" fillId="0" borderId="113" xfId="7" applyNumberFormat="1" applyFont="1" applyBorder="1" applyAlignment="1">
      <alignment horizontal="center" vertical="center"/>
    </xf>
    <xf numFmtId="187" fontId="34" fillId="0" borderId="113" xfId="6" applyNumberFormat="1" applyBorder="1" applyAlignment="1">
      <alignment horizontal="center" vertical="center" wrapText="1"/>
    </xf>
    <xf numFmtId="187" fontId="34" fillId="0" borderId="113" xfId="6" applyNumberFormat="1" applyBorder="1" applyAlignment="1">
      <alignment horizontal="center" vertical="center"/>
    </xf>
    <xf numFmtId="188" fontId="34" fillId="0" borderId="113" xfId="6" applyNumberFormat="1" applyBorder="1" applyAlignment="1">
      <alignment horizontal="center" vertical="center"/>
    </xf>
    <xf numFmtId="175" fontId="34" fillId="12" borderId="113" xfId="6" applyNumberFormat="1" applyFill="1" applyBorder="1" applyAlignment="1">
      <alignment horizontal="center" vertical="center" wrapText="1"/>
    </xf>
    <xf numFmtId="0" fontId="34" fillId="0" borderId="116" xfId="6" applyBorder="1" applyAlignment="1">
      <alignment horizontal="center" vertical="center" wrapText="1"/>
    </xf>
    <xf numFmtId="0" fontId="34" fillId="13" borderId="111" xfId="6" applyFill="1" applyBorder="1" applyAlignment="1">
      <alignment horizontal="left" vertical="top" wrapText="1"/>
    </xf>
    <xf numFmtId="0" fontId="34" fillId="11" borderId="151" xfId="6" applyFill="1" applyBorder="1" applyAlignment="1">
      <alignment horizontal="left" vertical="top" wrapText="1"/>
    </xf>
    <xf numFmtId="0" fontId="38" fillId="0" borderId="111" xfId="6" applyFont="1" applyBorder="1" applyAlignment="1">
      <alignment horizontal="center" vertical="center" wrapText="1"/>
    </xf>
    <xf numFmtId="175" fontId="38" fillId="0" borderId="111" xfId="8" applyNumberFormat="1" applyFont="1" applyBorder="1" applyAlignment="1">
      <alignment horizontal="center" vertical="center"/>
    </xf>
    <xf numFmtId="9" fontId="38" fillId="0" borderId="111" xfId="7" applyFont="1" applyBorder="1" applyAlignment="1">
      <alignment horizontal="center" vertical="center"/>
    </xf>
    <xf numFmtId="175" fontId="38" fillId="0" borderId="111" xfId="6" applyNumberFormat="1" applyFont="1" applyBorder="1" applyAlignment="1">
      <alignment horizontal="center" vertical="center" wrapText="1"/>
    </xf>
    <xf numFmtId="175" fontId="38" fillId="0" borderId="111" xfId="6" applyNumberFormat="1" applyFont="1" applyBorder="1" applyAlignment="1">
      <alignment horizontal="center" vertical="center"/>
    </xf>
    <xf numFmtId="188" fontId="38" fillId="0" borderId="111" xfId="6" applyNumberFormat="1" applyFont="1" applyBorder="1" applyAlignment="1">
      <alignment horizontal="center" vertical="center"/>
    </xf>
    <xf numFmtId="175" fontId="38" fillId="12" borderId="111" xfId="8" applyNumberFormat="1" applyFont="1" applyFill="1" applyBorder="1" applyAlignment="1">
      <alignment horizontal="center" vertical="center" wrapText="1"/>
    </xf>
    <xf numFmtId="175" fontId="38" fillId="12" borderId="111" xfId="6" applyNumberFormat="1" applyFont="1" applyFill="1" applyBorder="1" applyAlignment="1">
      <alignment horizontal="center" vertical="center" wrapText="1"/>
    </xf>
    <xf numFmtId="175" fontId="38" fillId="12" borderId="111" xfId="8" applyNumberFormat="1" applyFont="1" applyFill="1" applyBorder="1" applyAlignment="1">
      <alignment horizontal="center" vertical="center"/>
    </xf>
    <xf numFmtId="0" fontId="34" fillId="13" borderId="115" xfId="6" applyFill="1" applyBorder="1" applyAlignment="1">
      <alignment horizontal="left" vertical="top" wrapText="1"/>
    </xf>
    <xf numFmtId="0" fontId="34" fillId="11" borderId="152" xfId="6" applyFill="1" applyBorder="1" applyAlignment="1">
      <alignment horizontal="left" vertical="top" wrapText="1"/>
    </xf>
    <xf numFmtId="0" fontId="38" fillId="0" borderId="115" xfId="6" applyFont="1" applyBorder="1" applyAlignment="1">
      <alignment horizontal="center" vertical="center" wrapText="1"/>
    </xf>
    <xf numFmtId="175" fontId="38" fillId="0" borderId="115" xfId="8" applyNumberFormat="1" applyFont="1" applyBorder="1" applyAlignment="1">
      <alignment horizontal="center" vertical="center"/>
    </xf>
    <xf numFmtId="9" fontId="38" fillId="0" borderId="115" xfId="7" applyFont="1" applyBorder="1" applyAlignment="1">
      <alignment horizontal="center" vertical="center"/>
    </xf>
    <xf numFmtId="175" fontId="38" fillId="0" borderId="115" xfId="6" applyNumberFormat="1" applyFont="1" applyBorder="1" applyAlignment="1">
      <alignment horizontal="center" vertical="center" wrapText="1"/>
    </xf>
    <xf numFmtId="175" fontId="38" fillId="0" borderId="115" xfId="6" applyNumberFormat="1" applyFont="1" applyBorder="1" applyAlignment="1">
      <alignment horizontal="center" vertical="center"/>
    </xf>
    <xf numFmtId="188" fontId="38" fillId="0" borderId="115" xfId="6" applyNumberFormat="1" applyFont="1" applyBorder="1" applyAlignment="1">
      <alignment horizontal="center" vertical="center"/>
    </xf>
    <xf numFmtId="175" fontId="38" fillId="12" borderId="134" xfId="8" applyNumberFormat="1" applyFont="1" applyFill="1" applyBorder="1" applyAlignment="1">
      <alignment horizontal="center" vertical="center" wrapText="1"/>
    </xf>
    <xf numFmtId="175" fontId="38" fillId="12" borderId="134" xfId="6" applyNumberFormat="1" applyFont="1" applyFill="1" applyBorder="1" applyAlignment="1">
      <alignment horizontal="center" vertical="center" wrapText="1"/>
    </xf>
    <xf numFmtId="175" fontId="38" fillId="12" borderId="134" xfId="8" applyNumberFormat="1" applyFont="1" applyFill="1" applyBorder="1" applyAlignment="1">
      <alignment horizontal="center" vertical="center"/>
    </xf>
    <xf numFmtId="0" fontId="34" fillId="13" borderId="126" xfId="6" applyFill="1" applyBorder="1" applyAlignment="1">
      <alignment horizontal="left" vertical="top" wrapText="1"/>
    </xf>
    <xf numFmtId="0" fontId="34" fillId="11" borderId="126" xfId="6" applyFill="1" applyBorder="1" applyAlignment="1">
      <alignment horizontal="center" vertical="center" wrapText="1"/>
    </xf>
    <xf numFmtId="0" fontId="34" fillId="11" borderId="153" xfId="6" applyFill="1" applyBorder="1" applyAlignment="1">
      <alignment horizontal="left" vertical="top" wrapText="1"/>
    </xf>
    <xf numFmtId="0" fontId="34" fillId="10" borderId="154" xfId="6" applyFill="1" applyBorder="1" applyAlignment="1">
      <alignment vertical="top" wrapText="1"/>
    </xf>
    <xf numFmtId="0" fontId="34" fillId="10" borderId="155" xfId="6" applyFill="1" applyBorder="1" applyAlignment="1">
      <alignment vertical="top" wrapText="1"/>
    </xf>
    <xf numFmtId="0" fontId="34" fillId="10" borderId="156" xfId="6" applyFill="1" applyBorder="1" applyAlignment="1">
      <alignment vertical="top" wrapText="1"/>
    </xf>
    <xf numFmtId="0" fontId="38" fillId="0" borderId="9" xfId="6" applyFont="1" applyBorder="1" applyAlignment="1">
      <alignment horizontal="center" vertical="center" wrapText="1"/>
    </xf>
    <xf numFmtId="0" fontId="38" fillId="0" borderId="9" xfId="6" applyFont="1" applyBorder="1" applyAlignment="1">
      <alignment horizontal="center" vertical="center"/>
    </xf>
    <xf numFmtId="9" fontId="34" fillId="0" borderId="9" xfId="6" applyNumberFormat="1" applyBorder="1" applyAlignment="1">
      <alignment horizontal="center" vertical="center"/>
    </xf>
    <xf numFmtId="9" fontId="34" fillId="0" borderId="10" xfId="6" applyNumberFormat="1" applyBorder="1" applyAlignment="1">
      <alignment horizontal="center" vertical="center"/>
    </xf>
    <xf numFmtId="0" fontId="40" fillId="11" borderId="157" xfId="6" applyFont="1" applyFill="1" applyBorder="1" applyAlignment="1">
      <alignment horizontal="left" vertical="center" wrapText="1"/>
    </xf>
    <xf numFmtId="9" fontId="40" fillId="10" borderId="9" xfId="6" applyNumberFormat="1" applyFont="1" applyFill="1" applyBorder="1" applyAlignment="1">
      <alignment horizontal="center" vertical="center"/>
    </xf>
    <xf numFmtId="43" fontId="38" fillId="0" borderId="111" xfId="8" applyFont="1" applyBorder="1" applyAlignment="1">
      <alignment horizontal="center" vertical="center"/>
    </xf>
    <xf numFmtId="10" fontId="38" fillId="0" borderId="111" xfId="7" applyNumberFormat="1" applyFont="1" applyBorder="1" applyAlignment="1">
      <alignment horizontal="center" vertical="center"/>
    </xf>
    <xf numFmtId="187" fontId="38" fillId="0" borderId="111" xfId="6" applyNumberFormat="1" applyFont="1" applyBorder="1" applyAlignment="1">
      <alignment horizontal="center" vertical="center" wrapText="1"/>
    </xf>
    <xf numFmtId="187" fontId="38" fillId="0" borderId="111" xfId="6" applyNumberFormat="1" applyFont="1" applyBorder="1" applyAlignment="1">
      <alignment horizontal="center" vertical="center"/>
    </xf>
    <xf numFmtId="43" fontId="38" fillId="12" borderId="111" xfId="8" applyFont="1" applyFill="1" applyBorder="1" applyAlignment="1">
      <alignment horizontal="center" vertical="center" wrapText="1"/>
    </xf>
    <xf numFmtId="188" fontId="38" fillId="12" borderId="111" xfId="6" applyNumberFormat="1" applyFont="1" applyFill="1" applyBorder="1" applyAlignment="1">
      <alignment horizontal="center" vertical="center" wrapText="1"/>
    </xf>
    <xf numFmtId="187" fontId="38" fillId="12" borderId="111" xfId="6" applyNumberFormat="1" applyFont="1" applyFill="1" applyBorder="1" applyAlignment="1">
      <alignment horizontal="center" vertical="center" wrapText="1"/>
    </xf>
    <xf numFmtId="43" fontId="38" fillId="12" borderId="111" xfId="8" applyFont="1" applyFill="1" applyBorder="1" applyAlignment="1">
      <alignment horizontal="center" vertical="center"/>
    </xf>
    <xf numFmtId="0" fontId="40" fillId="11" borderId="158" xfId="6" applyFont="1" applyFill="1" applyBorder="1" applyAlignment="1">
      <alignment horizontal="left" vertical="center" wrapText="1"/>
    </xf>
    <xf numFmtId="43" fontId="38" fillId="0" borderId="115" xfId="8" applyFont="1" applyBorder="1" applyAlignment="1">
      <alignment horizontal="center" vertical="center"/>
    </xf>
    <xf numFmtId="10" fontId="38" fillId="0" borderId="115" xfId="7" applyNumberFormat="1" applyFont="1" applyBorder="1" applyAlignment="1">
      <alignment horizontal="center" vertical="center"/>
    </xf>
    <xf numFmtId="187" fontId="38" fillId="0" borderId="115" xfId="6" applyNumberFormat="1" applyFont="1" applyBorder="1" applyAlignment="1">
      <alignment horizontal="center" vertical="center" wrapText="1"/>
    </xf>
    <xf numFmtId="187" fontId="38" fillId="0" borderId="115" xfId="6" applyNumberFormat="1" applyFont="1" applyBorder="1" applyAlignment="1">
      <alignment horizontal="center" vertical="center"/>
    </xf>
    <xf numFmtId="43" fontId="38" fillId="12" borderId="134" xfId="8" applyFont="1" applyFill="1" applyBorder="1" applyAlignment="1">
      <alignment horizontal="center" vertical="center" wrapText="1"/>
    </xf>
    <xf numFmtId="188" fontId="38" fillId="12" borderId="134" xfId="6" applyNumberFormat="1" applyFont="1" applyFill="1" applyBorder="1" applyAlignment="1">
      <alignment horizontal="center" vertical="center" wrapText="1"/>
    </xf>
    <xf numFmtId="187" fontId="38" fillId="12" borderId="134" xfId="6" applyNumberFormat="1" applyFont="1" applyFill="1" applyBorder="1" applyAlignment="1">
      <alignment horizontal="center" vertical="center" wrapText="1"/>
    </xf>
    <xf numFmtId="43" fontId="38" fillId="12" borderId="134" xfId="8" applyFont="1" applyFill="1" applyBorder="1" applyAlignment="1">
      <alignment horizontal="center" vertical="center"/>
    </xf>
    <xf numFmtId="43" fontId="34" fillId="0" borderId="115" xfId="6" applyNumberFormat="1" applyBorder="1" applyAlignment="1">
      <alignment horizontal="center" vertical="center"/>
    </xf>
    <xf numFmtId="0" fontId="40" fillId="11" borderId="159" xfId="6" applyFont="1" applyFill="1" applyBorder="1" applyAlignment="1">
      <alignment horizontal="left" vertical="center" wrapText="1"/>
    </xf>
    <xf numFmtId="175" fontId="34" fillId="0" borderId="134" xfId="6" applyNumberFormat="1" applyBorder="1" applyAlignment="1">
      <alignment horizontal="center" vertical="center"/>
    </xf>
    <xf numFmtId="0" fontId="34" fillId="10" borderId="160" xfId="6" applyFill="1" applyBorder="1" applyAlignment="1">
      <alignment vertical="center"/>
    </xf>
    <xf numFmtId="0" fontId="34" fillId="11" borderId="113" xfId="6" applyFill="1" applyBorder="1" applyAlignment="1">
      <alignment horizontal="center" vertical="center" wrapText="1"/>
    </xf>
    <xf numFmtId="0" fontId="40" fillId="11" borderId="161" xfId="6" applyFont="1" applyFill="1" applyBorder="1" applyAlignment="1">
      <alignment horizontal="left" vertical="center" wrapText="1"/>
    </xf>
    <xf numFmtId="0" fontId="38" fillId="0" borderId="113" xfId="6" applyFont="1" applyBorder="1" applyAlignment="1">
      <alignment horizontal="center" vertical="center" wrapText="1"/>
    </xf>
    <xf numFmtId="43" fontId="38" fillId="0" borderId="113" xfId="8" applyFont="1" applyBorder="1" applyAlignment="1">
      <alignment horizontal="center" vertical="center"/>
    </xf>
    <xf numFmtId="10" fontId="38" fillId="0" borderId="113" xfId="7" applyNumberFormat="1" applyFont="1" applyBorder="1" applyAlignment="1">
      <alignment horizontal="center" vertical="center"/>
    </xf>
    <xf numFmtId="187" fontId="38" fillId="0" borderId="113" xfId="6" applyNumberFormat="1" applyFont="1" applyBorder="1" applyAlignment="1">
      <alignment horizontal="center" vertical="center" wrapText="1"/>
    </xf>
    <xf numFmtId="187" fontId="38" fillId="0" borderId="113" xfId="6" applyNumberFormat="1" applyFont="1" applyBorder="1" applyAlignment="1">
      <alignment horizontal="center" vertical="center"/>
    </xf>
    <xf numFmtId="188" fontId="38" fillId="0" borderId="113" xfId="6" applyNumberFormat="1" applyFont="1" applyBorder="1" applyAlignment="1">
      <alignment horizontal="center" vertical="center"/>
    </xf>
    <xf numFmtId="175" fontId="38" fillId="12" borderId="113" xfId="8" applyNumberFormat="1" applyFont="1" applyFill="1" applyBorder="1" applyAlignment="1">
      <alignment horizontal="center" vertical="center" wrapText="1"/>
    </xf>
    <xf numFmtId="175" fontId="38" fillId="12" borderId="113" xfId="6" applyNumberFormat="1" applyFont="1" applyFill="1" applyBorder="1" applyAlignment="1">
      <alignment horizontal="center" vertical="center" wrapText="1"/>
    </xf>
    <xf numFmtId="175" fontId="38" fillId="12" borderId="113" xfId="8" applyNumberFormat="1" applyFont="1" applyFill="1" applyBorder="1" applyAlignment="1">
      <alignment horizontal="center" vertical="center"/>
    </xf>
    <xf numFmtId="0" fontId="40" fillId="11" borderId="152" xfId="6" applyFont="1" applyFill="1" applyBorder="1" applyAlignment="1">
      <alignment horizontal="left" vertical="center" wrapText="1"/>
    </xf>
    <xf numFmtId="0" fontId="34" fillId="0" borderId="115" xfId="6" applyBorder="1" applyAlignment="1">
      <alignment vertical="top" wrapText="1"/>
    </xf>
    <xf numFmtId="0" fontId="38" fillId="10" borderId="152" xfId="6" applyFont="1" applyFill="1" applyBorder="1" applyAlignment="1">
      <alignment horizontal="center" vertical="center"/>
    </xf>
    <xf numFmtId="0" fontId="40" fillId="11" borderId="162" xfId="6" applyFont="1" applyFill="1" applyBorder="1" applyAlignment="1">
      <alignment horizontal="left" vertical="center" wrapText="1"/>
    </xf>
    <xf numFmtId="9" fontId="38" fillId="0" borderId="111" xfId="6" applyNumberFormat="1" applyFont="1" applyBorder="1" applyAlignment="1">
      <alignment horizontal="center" vertical="center"/>
    </xf>
    <xf numFmtId="10" fontId="38" fillId="0" borderId="111" xfId="6" applyNumberFormat="1" applyFont="1" applyBorder="1" applyAlignment="1">
      <alignment horizontal="center" vertical="center"/>
    </xf>
    <xf numFmtId="175" fontId="38" fillId="0" borderId="111" xfId="7" applyNumberFormat="1" applyFont="1" applyBorder="1" applyAlignment="1">
      <alignment horizontal="center" vertical="center"/>
    </xf>
    <xf numFmtId="175" fontId="38" fillId="12" borderId="111" xfId="8" applyNumberFormat="1" applyFont="1" applyFill="1" applyBorder="1" applyAlignment="1">
      <alignment horizontal="right" vertical="center" wrapText="1"/>
    </xf>
    <xf numFmtId="9" fontId="38" fillId="0" borderId="115" xfId="6" applyNumberFormat="1" applyFont="1" applyBorder="1" applyAlignment="1">
      <alignment horizontal="center" vertical="center"/>
    </xf>
    <xf numFmtId="10" fontId="38" fillId="0" borderId="115" xfId="6" applyNumberFormat="1" applyFont="1" applyBorder="1" applyAlignment="1">
      <alignment horizontal="center" vertical="center"/>
    </xf>
    <xf numFmtId="9" fontId="38" fillId="0" borderId="126" xfId="6" applyNumberFormat="1" applyFont="1" applyBorder="1" applyAlignment="1">
      <alignment horizontal="center" vertical="center"/>
    </xf>
    <xf numFmtId="10" fontId="38" fillId="0" borderId="126" xfId="6" applyNumberFormat="1" applyFont="1" applyBorder="1" applyAlignment="1">
      <alignment horizontal="center" vertical="center"/>
    </xf>
    <xf numFmtId="0" fontId="38" fillId="0" borderId="111" xfId="6" applyFont="1" applyBorder="1" applyAlignment="1">
      <alignment horizontal="center" vertical="center"/>
    </xf>
    <xf numFmtId="0" fontId="40" fillId="11" borderId="151" xfId="6" applyFont="1" applyFill="1" applyBorder="1" applyAlignment="1">
      <alignment horizontal="left" vertical="top" wrapText="1"/>
    </xf>
    <xf numFmtId="0" fontId="38" fillId="0" borderId="115" xfId="6" applyFont="1" applyBorder="1" applyAlignment="1">
      <alignment horizontal="center" vertical="center"/>
    </xf>
    <xf numFmtId="0" fontId="34" fillId="10" borderId="163" xfId="6" applyFill="1" applyBorder="1" applyAlignment="1">
      <alignment vertical="center"/>
    </xf>
    <xf numFmtId="175" fontId="38" fillId="0" borderId="115" xfId="7" applyNumberFormat="1" applyFont="1" applyBorder="1" applyAlignment="1">
      <alignment horizontal="center" vertical="center"/>
    </xf>
    <xf numFmtId="0" fontId="38" fillId="10" borderId="152" xfId="6" applyFont="1" applyFill="1" applyBorder="1" applyAlignment="1">
      <alignment horizontal="center" vertical="top"/>
    </xf>
    <xf numFmtId="0" fontId="40" fillId="11" borderId="152" xfId="6" applyFont="1" applyFill="1" applyBorder="1" applyAlignment="1">
      <alignment horizontal="left" vertical="top" wrapText="1"/>
    </xf>
    <xf numFmtId="0" fontId="38" fillId="0" borderId="134" xfId="6" applyFont="1" applyBorder="1" applyAlignment="1">
      <alignment horizontal="center" vertical="center"/>
    </xf>
    <xf numFmtId="0" fontId="40" fillId="11" borderId="162" xfId="6" applyFont="1" applyFill="1" applyBorder="1" applyAlignment="1">
      <alignment horizontal="left" vertical="top" wrapText="1"/>
    </xf>
    <xf numFmtId="0" fontId="34" fillId="10" borderId="134" xfId="6" applyFill="1" applyBorder="1" applyAlignment="1">
      <alignment vertical="center"/>
    </xf>
    <xf numFmtId="9" fontId="38" fillId="0" borderId="165" xfId="6" applyNumberFormat="1" applyFont="1" applyBorder="1" applyAlignment="1">
      <alignment horizontal="center" vertical="center"/>
    </xf>
    <xf numFmtId="10" fontId="38" fillId="0" borderId="165" xfId="7" applyNumberFormat="1" applyFont="1" applyFill="1" applyBorder="1" applyAlignment="1">
      <alignment horizontal="center" vertical="center"/>
    </xf>
    <xf numFmtId="0" fontId="38" fillId="10" borderId="166" xfId="6" applyFont="1" applyFill="1" applyBorder="1" applyAlignment="1">
      <alignment horizontal="center" vertical="center"/>
    </xf>
    <xf numFmtId="0" fontId="38" fillId="10" borderId="111" xfId="6" applyFont="1" applyFill="1" applyBorder="1" applyAlignment="1">
      <alignment horizontal="center" vertical="center"/>
    </xf>
    <xf numFmtId="0" fontId="38" fillId="10" borderId="111" xfId="6" applyFont="1" applyFill="1" applyBorder="1" applyAlignment="1">
      <alignment horizontal="center" vertical="center" wrapText="1"/>
    </xf>
    <xf numFmtId="9" fontId="38" fillId="0" borderId="118" xfId="6" applyNumberFormat="1" applyFont="1" applyBorder="1" applyAlignment="1">
      <alignment horizontal="center" vertical="center"/>
    </xf>
    <xf numFmtId="10" fontId="38" fillId="0" borderId="118" xfId="7" applyNumberFormat="1" applyFont="1" applyFill="1" applyBorder="1" applyAlignment="1">
      <alignment horizontal="center" vertical="center"/>
    </xf>
    <xf numFmtId="0" fontId="38" fillId="10" borderId="115" xfId="6" applyFont="1" applyFill="1" applyBorder="1" applyAlignment="1">
      <alignment horizontal="center" vertical="center" wrapText="1"/>
    </xf>
    <xf numFmtId="10" fontId="38" fillId="0" borderId="118" xfId="6" applyNumberFormat="1" applyFont="1" applyBorder="1" applyAlignment="1">
      <alignment horizontal="center" vertical="center"/>
    </xf>
    <xf numFmtId="177" fontId="34" fillId="0" borderId="115" xfId="6" applyNumberFormat="1" applyBorder="1" applyAlignment="1">
      <alignment horizontal="center" vertical="center"/>
    </xf>
    <xf numFmtId="0" fontId="34" fillId="10" borderId="172" xfId="6" applyFill="1" applyBorder="1" applyAlignment="1">
      <alignment horizontal="center" vertical="center"/>
    </xf>
    <xf numFmtId="9" fontId="40" fillId="10" borderId="29" xfId="6" applyNumberFormat="1" applyFont="1" applyFill="1" applyBorder="1" applyAlignment="1">
      <alignment horizontal="center" vertical="center"/>
    </xf>
    <xf numFmtId="0" fontId="38" fillId="0" borderId="122" xfId="6" applyFont="1" applyBorder="1" applyAlignment="1">
      <alignment horizontal="center" vertical="center" wrapText="1"/>
    </xf>
    <xf numFmtId="188" fontId="38" fillId="0" borderId="122" xfId="6" applyNumberFormat="1" applyFont="1" applyBorder="1" applyAlignment="1">
      <alignment horizontal="center" vertical="center"/>
    </xf>
    <xf numFmtId="9" fontId="38" fillId="0" borderId="122" xfId="6" applyNumberFormat="1" applyFont="1" applyBorder="1" applyAlignment="1">
      <alignment horizontal="center" vertical="center"/>
    </xf>
    <xf numFmtId="187" fontId="38" fillId="0" borderId="122" xfId="6" applyNumberFormat="1" applyFont="1" applyBorder="1" applyAlignment="1">
      <alignment horizontal="center" vertical="center" wrapText="1"/>
    </xf>
    <xf numFmtId="10" fontId="34" fillId="0" borderId="173" xfId="6" applyNumberFormat="1" applyBorder="1" applyAlignment="1">
      <alignment vertical="center"/>
    </xf>
    <xf numFmtId="0" fontId="34" fillId="10" borderId="0" xfId="6" applyFill="1" applyAlignment="1">
      <alignment vertical="center"/>
    </xf>
    <xf numFmtId="0" fontId="34" fillId="10" borderId="174" xfId="6" applyFill="1" applyBorder="1" applyAlignment="1">
      <alignment horizontal="center" vertical="center"/>
    </xf>
    <xf numFmtId="9" fontId="40" fillId="10" borderId="0" xfId="6" applyNumberFormat="1" applyFont="1" applyFill="1" applyAlignment="1">
      <alignment vertical="center"/>
    </xf>
    <xf numFmtId="0" fontId="34" fillId="0" borderId="175" xfId="6" applyBorder="1" applyAlignment="1">
      <alignment vertical="center"/>
    </xf>
    <xf numFmtId="0" fontId="34" fillId="10" borderId="177" xfId="6" applyFill="1" applyBorder="1" applyAlignment="1">
      <alignment horizontal="center" vertical="center"/>
    </xf>
    <xf numFmtId="0" fontId="40" fillId="11" borderId="153" xfId="6" applyFont="1" applyFill="1" applyBorder="1" applyAlignment="1">
      <alignment horizontal="left" vertical="center" wrapText="1"/>
    </xf>
    <xf numFmtId="9" fontId="40" fillId="10" borderId="73" xfId="6" applyNumberFormat="1" applyFont="1" applyFill="1" applyBorder="1" applyAlignment="1">
      <alignment vertical="center"/>
    </xf>
    <xf numFmtId="0" fontId="38" fillId="0" borderId="126" xfId="6" applyFont="1" applyBorder="1" applyAlignment="1">
      <alignment horizontal="center" vertical="center" wrapText="1"/>
    </xf>
    <xf numFmtId="175" fontId="38" fillId="0" borderId="126" xfId="8" applyNumberFormat="1" applyFont="1" applyFill="1" applyBorder="1" applyAlignment="1">
      <alignment horizontal="center" vertical="center"/>
    </xf>
    <xf numFmtId="9" fontId="38" fillId="0" borderId="126" xfId="7" applyFont="1" applyFill="1" applyBorder="1" applyAlignment="1">
      <alignment horizontal="center" vertical="center"/>
    </xf>
    <xf numFmtId="175" fontId="38" fillId="0" borderId="126" xfId="6" applyNumberFormat="1" applyFont="1" applyBorder="1" applyAlignment="1">
      <alignment horizontal="center" vertical="center" wrapText="1"/>
    </xf>
    <xf numFmtId="175" fontId="38" fillId="0" borderId="126" xfId="6" applyNumberFormat="1" applyFont="1" applyBorder="1" applyAlignment="1">
      <alignment horizontal="center" vertical="center"/>
    </xf>
    <xf numFmtId="9" fontId="38" fillId="0" borderId="112" xfId="6" applyNumberFormat="1" applyFont="1" applyBorder="1" applyAlignment="1">
      <alignment horizontal="center" vertical="center"/>
    </xf>
    <xf numFmtId="10" fontId="38" fillId="0" borderId="112" xfId="6" applyNumberFormat="1" applyFont="1" applyBorder="1" applyAlignment="1">
      <alignment horizontal="center" vertical="center"/>
    </xf>
    <xf numFmtId="0" fontId="38" fillId="10" borderId="178" xfId="6" applyFont="1" applyFill="1" applyBorder="1" applyAlignment="1">
      <alignment horizontal="center" vertical="center"/>
    </xf>
    <xf numFmtId="0" fontId="38" fillId="10" borderId="178" xfId="6" applyFont="1" applyFill="1" applyBorder="1" applyAlignment="1">
      <alignment horizontal="center" vertical="center" wrapText="1"/>
    </xf>
    <xf numFmtId="0" fontId="38" fillId="10" borderId="179" xfId="6" applyFont="1" applyFill="1" applyBorder="1" applyAlignment="1">
      <alignment horizontal="center" vertical="center" wrapText="1"/>
    </xf>
    <xf numFmtId="189" fontId="38" fillId="0" borderId="113" xfId="8" applyNumberFormat="1" applyFont="1" applyBorder="1" applyAlignment="1">
      <alignment horizontal="center" vertical="center"/>
    </xf>
    <xf numFmtId="9" fontId="38" fillId="0" borderId="113" xfId="7" applyFont="1" applyBorder="1" applyAlignment="1">
      <alignment horizontal="center" vertical="center"/>
    </xf>
    <xf numFmtId="189" fontId="38" fillId="0" borderId="113" xfId="6" applyNumberFormat="1" applyFont="1" applyBorder="1" applyAlignment="1">
      <alignment horizontal="center" vertical="center" wrapText="1"/>
    </xf>
    <xf numFmtId="189" fontId="38" fillId="0" borderId="113" xfId="6" applyNumberFormat="1" applyFont="1" applyBorder="1" applyAlignment="1">
      <alignment horizontal="center" vertical="center"/>
    </xf>
    <xf numFmtId="0" fontId="38" fillId="10" borderId="124" xfId="6" applyFont="1" applyFill="1" applyBorder="1" applyAlignment="1">
      <alignment horizontal="center" vertical="center" wrapText="1"/>
    </xf>
    <xf numFmtId="0" fontId="38" fillId="10" borderId="180" xfId="6" applyFont="1" applyFill="1" applyBorder="1" applyAlignment="1">
      <alignment horizontal="center" vertical="center" wrapText="1"/>
    </xf>
    <xf numFmtId="9" fontId="38" fillId="0" borderId="181" xfId="6" applyNumberFormat="1" applyFont="1" applyBorder="1" applyAlignment="1">
      <alignment horizontal="center" vertical="center"/>
    </xf>
    <xf numFmtId="10" fontId="38" fillId="0" borderId="181" xfId="6" applyNumberFormat="1" applyFont="1" applyBorder="1" applyAlignment="1">
      <alignment horizontal="center" vertical="center"/>
    </xf>
    <xf numFmtId="0" fontId="38" fillId="10" borderId="181" xfId="6" applyFont="1" applyFill="1" applyBorder="1" applyAlignment="1">
      <alignment horizontal="center" vertical="center"/>
    </xf>
    <xf numFmtId="0" fontId="38" fillId="10" borderId="162" xfId="6" applyFont="1" applyFill="1" applyBorder="1" applyAlignment="1">
      <alignment horizontal="left" vertical="center" wrapText="1"/>
    </xf>
    <xf numFmtId="0" fontId="38" fillId="10" borderId="136" xfId="6" applyFont="1" applyFill="1" applyBorder="1" applyAlignment="1">
      <alignment horizontal="center" vertical="center" wrapText="1"/>
    </xf>
    <xf numFmtId="0" fontId="38" fillId="10" borderId="182" xfId="6" applyFont="1" applyFill="1" applyBorder="1" applyAlignment="1">
      <alignment horizontal="center" vertical="center" wrapText="1"/>
    </xf>
    <xf numFmtId="0" fontId="38" fillId="0" borderId="165" xfId="6" applyFont="1" applyBorder="1" applyAlignment="1">
      <alignment horizontal="center" vertical="center"/>
    </xf>
    <xf numFmtId="10" fontId="38" fillId="0" borderId="165" xfId="6" applyNumberFormat="1" applyFont="1" applyBorder="1" applyAlignment="1">
      <alignment horizontal="center" vertical="center"/>
    </xf>
    <xf numFmtId="0" fontId="38" fillId="0" borderId="118" xfId="6" applyFont="1" applyBorder="1" applyAlignment="1">
      <alignment horizontal="center" vertical="center"/>
    </xf>
    <xf numFmtId="0" fontId="38" fillId="10" borderId="161" xfId="6" applyFont="1" applyFill="1" applyBorder="1" applyAlignment="1">
      <alignment horizontal="center" vertical="top"/>
    </xf>
    <xf numFmtId="0" fontId="34" fillId="10" borderId="113" xfId="6" applyFill="1" applyBorder="1" applyAlignment="1">
      <alignment horizontal="center" vertical="center" wrapText="1"/>
    </xf>
    <xf numFmtId="175" fontId="38" fillId="0" borderId="113" xfId="8" applyNumberFormat="1" applyFont="1" applyBorder="1" applyAlignment="1">
      <alignment horizontal="center" vertical="center"/>
    </xf>
    <xf numFmtId="175" fontId="38" fillId="0" borderId="113" xfId="6" applyNumberFormat="1" applyFont="1" applyBorder="1" applyAlignment="1">
      <alignment horizontal="center" vertical="center" wrapText="1"/>
    </xf>
    <xf numFmtId="175" fontId="38" fillId="0" borderId="113" xfId="6" applyNumberFormat="1" applyFont="1" applyBorder="1" applyAlignment="1">
      <alignment horizontal="center" vertical="center"/>
    </xf>
    <xf numFmtId="0" fontId="40" fillId="10" borderId="152" xfId="6" applyFont="1" applyFill="1" applyBorder="1" applyAlignment="1">
      <alignment horizontal="left" vertical="top" wrapText="1"/>
    </xf>
    <xf numFmtId="0" fontId="38" fillId="0" borderId="2" xfId="6" applyFont="1" applyBorder="1" applyAlignment="1">
      <alignment horizontal="center" vertical="center" wrapText="1"/>
    </xf>
    <xf numFmtId="9" fontId="38" fillId="0" borderId="2" xfId="6" applyNumberFormat="1" applyFont="1" applyBorder="1" applyAlignment="1">
      <alignment horizontal="center" vertical="center"/>
    </xf>
    <xf numFmtId="9" fontId="34" fillId="0" borderId="2" xfId="6" applyNumberFormat="1" applyBorder="1" applyAlignment="1">
      <alignment horizontal="center" vertical="center"/>
    </xf>
    <xf numFmtId="9" fontId="34" fillId="0" borderId="19" xfId="6" applyNumberFormat="1" applyBorder="1" applyAlignment="1">
      <alignment horizontal="center" vertical="center"/>
    </xf>
    <xf numFmtId="9" fontId="40" fillId="10" borderId="2" xfId="6" applyNumberFormat="1" applyFont="1" applyFill="1" applyBorder="1" applyAlignment="1">
      <alignment horizontal="center" vertical="center"/>
    </xf>
    <xf numFmtId="0" fontId="40" fillId="10" borderId="153" xfId="6" applyFont="1" applyFill="1" applyBorder="1" applyAlignment="1">
      <alignment horizontal="left" vertical="top" wrapText="1"/>
    </xf>
    <xf numFmtId="0" fontId="34" fillId="10" borderId="126" xfId="6" applyFill="1" applyBorder="1" applyAlignment="1">
      <alignment vertical="top"/>
    </xf>
    <xf numFmtId="0" fontId="40" fillId="11" borderId="151" xfId="6" applyFont="1" applyFill="1" applyBorder="1" applyAlignment="1">
      <alignment horizontal="left" vertical="center" wrapText="1"/>
    </xf>
    <xf numFmtId="14" fontId="34" fillId="0" borderId="138" xfId="6" applyNumberFormat="1" applyBorder="1" applyAlignment="1">
      <alignment horizontal="center" vertical="center"/>
    </xf>
    <xf numFmtId="185" fontId="34" fillId="0" borderId="111" xfId="6" applyNumberFormat="1" applyBorder="1" applyAlignment="1">
      <alignment horizontal="right" vertical="center"/>
    </xf>
    <xf numFmtId="0" fontId="40" fillId="5" borderId="151" xfId="6" applyFont="1" applyFill="1" applyBorder="1" applyAlignment="1">
      <alignment horizontal="left" vertical="center" wrapText="1"/>
    </xf>
    <xf numFmtId="0" fontId="34" fillId="0" borderId="172" xfId="6" applyBorder="1" applyAlignment="1">
      <alignment horizontal="center" vertical="center"/>
    </xf>
    <xf numFmtId="14" fontId="34" fillId="0" borderId="163" xfId="6" applyNumberFormat="1" applyBorder="1" applyAlignment="1">
      <alignment horizontal="right" vertical="center"/>
    </xf>
    <xf numFmtId="0" fontId="40" fillId="5" borderId="152" xfId="6" applyFont="1" applyFill="1" applyBorder="1" applyAlignment="1">
      <alignment horizontal="left" vertical="center" wrapText="1"/>
    </xf>
    <xf numFmtId="14" fontId="34" fillId="0" borderId="172" xfId="6" applyNumberFormat="1" applyBorder="1" applyAlignment="1">
      <alignment horizontal="center" vertical="center"/>
    </xf>
    <xf numFmtId="185" fontId="34" fillId="0" borderId="163" xfId="6" applyNumberFormat="1" applyBorder="1" applyAlignment="1">
      <alignment horizontal="right" vertical="center"/>
    </xf>
    <xf numFmtId="14" fontId="34" fillId="0" borderId="183" xfId="6" applyNumberFormat="1" applyBorder="1" applyAlignment="1">
      <alignment horizontal="center" vertical="center"/>
    </xf>
    <xf numFmtId="185" fontId="34" fillId="0" borderId="184" xfId="6" applyNumberFormat="1" applyBorder="1" applyAlignment="1">
      <alignment horizontal="right" vertical="center"/>
    </xf>
    <xf numFmtId="0" fontId="40" fillId="5" borderId="153" xfId="6" applyFont="1" applyFill="1" applyBorder="1" applyAlignment="1">
      <alignment horizontal="left" vertical="center" wrapText="1"/>
    </xf>
    <xf numFmtId="0" fontId="38" fillId="10" borderId="187" xfId="6" applyFont="1" applyFill="1" applyBorder="1" applyAlignment="1">
      <alignment horizontal="center" vertical="center"/>
    </xf>
    <xf numFmtId="0" fontId="38" fillId="0" borderId="118" xfId="6" applyFont="1" applyBorder="1" applyAlignment="1">
      <alignment horizontal="center" vertical="center" wrapText="1"/>
    </xf>
    <xf numFmtId="188" fontId="38" fillId="0" borderId="118" xfId="6" applyNumberFormat="1" applyFont="1" applyBorder="1" applyAlignment="1">
      <alignment horizontal="center" vertical="center"/>
    </xf>
    <xf numFmtId="187" fontId="38" fillId="0" borderId="118" xfId="6" applyNumberFormat="1" applyFont="1" applyBorder="1" applyAlignment="1">
      <alignment horizontal="center" vertical="center" wrapText="1"/>
    </xf>
    <xf numFmtId="187" fontId="38" fillId="0" borderId="118" xfId="6" applyNumberFormat="1" applyFont="1" applyBorder="1" applyAlignment="1">
      <alignment horizontal="center" vertical="center"/>
    </xf>
    <xf numFmtId="188" fontId="34" fillId="12" borderId="111" xfId="6" applyNumberFormat="1" applyFill="1" applyBorder="1" applyAlignment="1">
      <alignment horizontal="center" vertical="center" wrapText="1"/>
    </xf>
    <xf numFmtId="187" fontId="34" fillId="12" borderId="111" xfId="6" applyNumberFormat="1" applyFill="1" applyBorder="1" applyAlignment="1">
      <alignment horizontal="center" vertical="center" wrapText="1"/>
    </xf>
    <xf numFmtId="187" fontId="34" fillId="12" borderId="111" xfId="6" applyNumberFormat="1" applyFill="1" applyBorder="1" applyAlignment="1">
      <alignment horizontal="center" vertical="center"/>
    </xf>
    <xf numFmtId="0" fontId="38" fillId="10" borderId="189" xfId="6" applyFont="1" applyFill="1" applyBorder="1" applyAlignment="1">
      <alignment horizontal="center" vertical="center"/>
    </xf>
    <xf numFmtId="9" fontId="34" fillId="0" borderId="172" xfId="6" applyNumberFormat="1" applyBorder="1" applyAlignment="1">
      <alignment horizontal="center" vertical="center"/>
    </xf>
    <xf numFmtId="0" fontId="34" fillId="0" borderId="113" xfId="6" applyBorder="1" applyAlignment="1">
      <alignment vertical="top" wrapText="1"/>
    </xf>
    <xf numFmtId="0" fontId="34" fillId="10" borderId="115" xfId="6" applyFill="1" applyBorder="1" applyAlignment="1">
      <alignment horizontal="left" vertical="center" wrapText="1"/>
    </xf>
    <xf numFmtId="9" fontId="40" fillId="10" borderId="115" xfId="6" applyNumberFormat="1" applyFont="1" applyFill="1" applyBorder="1" applyAlignment="1">
      <alignment horizontal="center" vertical="center"/>
    </xf>
    <xf numFmtId="0" fontId="38" fillId="0" borderId="192" xfId="6" applyFont="1" applyBorder="1" applyAlignment="1">
      <alignment horizontal="center" vertical="center" wrapText="1"/>
    </xf>
    <xf numFmtId="9" fontId="38" fillId="0" borderId="192" xfId="6" applyNumberFormat="1" applyFont="1" applyBorder="1" applyAlignment="1">
      <alignment horizontal="center" vertical="center"/>
    </xf>
    <xf numFmtId="9" fontId="34" fillId="0" borderId="193" xfId="6" applyNumberFormat="1" applyBorder="1" applyAlignment="1">
      <alignment horizontal="center" vertical="center"/>
    </xf>
    <xf numFmtId="0" fontId="34" fillId="0" borderId="194" xfId="6" applyBorder="1" applyAlignment="1">
      <alignment horizontal="center" vertical="center" wrapText="1"/>
    </xf>
    <xf numFmtId="1" fontId="34" fillId="0" borderId="195" xfId="6" applyNumberFormat="1" applyBorder="1" applyAlignment="1">
      <alignment horizontal="center" vertical="center" wrapText="1"/>
    </xf>
    <xf numFmtId="186" fontId="34" fillId="0" borderId="195" xfId="6" applyNumberFormat="1" applyBorder="1" applyAlignment="1">
      <alignment horizontal="center" vertical="center" wrapText="1"/>
    </xf>
    <xf numFmtId="0" fontId="34" fillId="0" borderId="195" xfId="6" applyBorder="1" applyAlignment="1">
      <alignment horizontal="left" vertical="top" wrapText="1"/>
    </xf>
    <xf numFmtId="14" fontId="34" fillId="0" borderId="195" xfId="6" applyNumberFormat="1" applyBorder="1" applyAlignment="1">
      <alignment horizontal="center" vertical="center"/>
    </xf>
    <xf numFmtId="185" fontId="34" fillId="0" borderId="195" xfId="6" applyNumberFormat="1" applyBorder="1" applyAlignment="1">
      <alignment horizontal="center" vertical="center"/>
    </xf>
    <xf numFmtId="0" fontId="34" fillId="0" borderId="195" xfId="6" applyBorder="1" applyAlignment="1">
      <alignment horizontal="center" vertical="center"/>
    </xf>
    <xf numFmtId="9" fontId="34" fillId="0" borderId="195" xfId="6" applyNumberFormat="1" applyBorder="1" applyAlignment="1">
      <alignment horizontal="center" vertical="center"/>
    </xf>
    <xf numFmtId="0" fontId="34" fillId="10" borderId="195" xfId="6" applyFill="1" applyBorder="1" applyAlignment="1">
      <alignment horizontal="center" vertical="center"/>
    </xf>
    <xf numFmtId="0" fontId="34" fillId="10" borderId="195" xfId="6" applyFill="1" applyBorder="1" applyAlignment="1">
      <alignment horizontal="left" vertical="center" wrapText="1"/>
    </xf>
    <xf numFmtId="0" fontId="38" fillId="10" borderId="196" xfId="6" applyFont="1" applyFill="1" applyBorder="1" applyAlignment="1">
      <alignment horizontal="center" vertical="center"/>
    </xf>
    <xf numFmtId="0" fontId="34" fillId="10" borderId="195" xfId="6" applyFill="1" applyBorder="1" applyAlignment="1">
      <alignment horizontal="center" vertical="center" wrapText="1"/>
    </xf>
    <xf numFmtId="10" fontId="34" fillId="10" borderId="113" xfId="7" applyNumberFormat="1" applyFont="1" applyFill="1" applyBorder="1" applyAlignment="1">
      <alignment horizontal="center" vertical="center"/>
    </xf>
    <xf numFmtId="9" fontId="40" fillId="10" borderId="126" xfId="6" applyNumberFormat="1" applyFont="1" applyFill="1" applyBorder="1" applyAlignment="1">
      <alignment horizontal="center" vertical="center"/>
    </xf>
    <xf numFmtId="0" fontId="34" fillId="0" borderId="195" xfId="6" applyBorder="1" applyAlignment="1">
      <alignment horizontal="center" vertical="center" wrapText="1"/>
    </xf>
    <xf numFmtId="188" fontId="34" fillId="0" borderId="195" xfId="6" applyNumberFormat="1" applyBorder="1" applyAlignment="1">
      <alignment horizontal="center" vertical="center"/>
    </xf>
    <xf numFmtId="187" fontId="34" fillId="0" borderId="195" xfId="6" applyNumberFormat="1" applyBorder="1" applyAlignment="1">
      <alignment horizontal="center" vertical="center" wrapText="1"/>
    </xf>
    <xf numFmtId="187" fontId="34" fillId="0" borderId="195" xfId="6" applyNumberFormat="1" applyBorder="1" applyAlignment="1">
      <alignment horizontal="center" vertical="center"/>
    </xf>
    <xf numFmtId="188" fontId="34" fillId="12" borderId="195" xfId="6" applyNumberFormat="1" applyFill="1" applyBorder="1" applyAlignment="1">
      <alignment horizontal="center" vertical="center" wrapText="1"/>
    </xf>
    <xf numFmtId="187" fontId="34" fillId="12" borderId="195" xfId="6" applyNumberFormat="1" applyFill="1" applyBorder="1" applyAlignment="1">
      <alignment horizontal="center" vertical="center" wrapText="1"/>
    </xf>
    <xf numFmtId="187" fontId="34" fillId="12" borderId="195" xfId="6" applyNumberFormat="1" applyFill="1" applyBorder="1" applyAlignment="1">
      <alignment horizontal="center" vertical="center"/>
    </xf>
    <xf numFmtId="0" fontId="34" fillId="0" borderId="197" xfId="6" applyBorder="1" applyAlignment="1">
      <alignment horizontal="center" vertical="center" wrapText="1"/>
    </xf>
    <xf numFmtId="0" fontId="34" fillId="0" borderId="0" xfId="6" applyAlignment="1">
      <alignment horizontal="left" vertical="top"/>
    </xf>
    <xf numFmtId="0" fontId="34" fillId="0" borderId="0" xfId="6" applyAlignment="1">
      <alignment horizontal="center" vertical="center"/>
    </xf>
    <xf numFmtId="10" fontId="6" fillId="0" borderId="9" xfId="5" applyNumberFormat="1" applyFont="1" applyFill="1" applyBorder="1" applyAlignment="1">
      <alignment horizontal="center" vertical="center" wrapText="1"/>
    </xf>
    <xf numFmtId="10" fontId="6" fillId="0" borderId="2" xfId="5" applyNumberFormat="1" applyFont="1" applyFill="1" applyBorder="1" applyAlignment="1">
      <alignment horizontal="center" vertical="center" wrapText="1"/>
    </xf>
    <xf numFmtId="10" fontId="6" fillId="0" borderId="23" xfId="5" applyNumberFormat="1" applyFont="1" applyFill="1" applyBorder="1" applyAlignment="1">
      <alignment horizontal="center" vertical="center" wrapText="1"/>
    </xf>
    <xf numFmtId="10" fontId="6" fillId="0" borderId="8" xfId="5" applyNumberFormat="1" applyFont="1" applyFill="1" applyBorder="1" applyAlignment="1">
      <alignment horizontal="center" vertical="center" wrapText="1"/>
    </xf>
    <xf numFmtId="10" fontId="6" fillId="0" borderId="15" xfId="5" applyNumberFormat="1" applyFont="1" applyFill="1" applyBorder="1" applyAlignment="1">
      <alignment horizontal="center" vertical="center" wrapText="1"/>
    </xf>
    <xf numFmtId="10" fontId="6" fillId="0" borderId="24" xfId="5" applyNumberFormat="1" applyFont="1" applyFill="1" applyBorder="1" applyAlignment="1">
      <alignment horizontal="center" vertical="center" wrapText="1"/>
    </xf>
    <xf numFmtId="10" fontId="7" fillId="0" borderId="9" xfId="5" applyNumberFormat="1" applyFont="1" applyFill="1" applyBorder="1" applyAlignment="1">
      <alignment horizontal="center" vertical="center" wrapText="1"/>
    </xf>
    <xf numFmtId="10" fontId="7" fillId="0" borderId="2" xfId="5" applyNumberFormat="1" applyFont="1" applyFill="1" applyBorder="1" applyAlignment="1">
      <alignment horizontal="center" vertical="center" wrapText="1"/>
    </xf>
    <xf numFmtId="10" fontId="7" fillId="0" borderId="23" xfId="5" applyNumberFormat="1" applyFont="1" applyFill="1" applyBorder="1" applyAlignment="1">
      <alignment horizontal="center" vertical="center" wrapText="1"/>
    </xf>
    <xf numFmtId="10" fontId="7" fillId="0" borderId="10" xfId="5" applyNumberFormat="1" applyFont="1" applyFill="1" applyBorder="1" applyAlignment="1">
      <alignment horizontal="center" vertical="center" wrapText="1"/>
    </xf>
    <xf numFmtId="10" fontId="7" fillId="0" borderId="19" xfId="5" applyNumberFormat="1" applyFont="1" applyFill="1" applyBorder="1" applyAlignment="1">
      <alignment horizontal="center" vertical="center" wrapText="1"/>
    </xf>
    <xf numFmtId="10" fontId="7" fillId="0" borderId="26" xfId="5"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8" xfId="5" applyNumberFormat="1" applyFont="1" applyFill="1" applyBorder="1" applyAlignment="1">
      <alignment horizontal="center" vertical="center" wrapText="1"/>
    </xf>
    <xf numFmtId="10" fontId="2" fillId="0" borderId="15" xfId="5" applyNumberFormat="1" applyFont="1" applyFill="1" applyBorder="1" applyAlignment="1">
      <alignment horizontal="center" vertical="center" wrapText="1"/>
    </xf>
    <xf numFmtId="10" fontId="2" fillId="0" borderId="24" xfId="5" applyNumberFormat="1" applyFont="1" applyFill="1" applyBorder="1" applyAlignment="1">
      <alignment horizontal="center" vertical="center" wrapText="1"/>
    </xf>
    <xf numFmtId="10" fontId="2" fillId="0" borderId="9" xfId="5" applyNumberFormat="1" applyFont="1" applyFill="1" applyBorder="1" applyAlignment="1">
      <alignment horizontal="center" vertical="center" wrapText="1"/>
    </xf>
    <xf numFmtId="10" fontId="2" fillId="0" borderId="2" xfId="5" applyNumberFormat="1" applyFont="1" applyFill="1" applyBorder="1" applyAlignment="1">
      <alignment horizontal="center" vertical="center" wrapText="1"/>
    </xf>
    <xf numFmtId="10" fontId="2" fillId="0" borderId="23" xfId="5"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3" xfId="0" applyFont="1" applyBorder="1" applyAlignment="1">
      <alignment horizontal="center" vertical="center" textRotation="90" wrapText="1"/>
    </xf>
    <xf numFmtId="0" fontId="5" fillId="0" borderId="15" xfId="0" applyFont="1" applyBorder="1" applyAlignment="1">
      <alignment horizontal="center" vertical="center" textRotation="90" wrapText="1"/>
    </xf>
    <xf numFmtId="0" fontId="5" fillId="0" borderId="14" xfId="0" applyFont="1" applyBorder="1" applyAlignment="1">
      <alignment horizontal="center" vertical="center" textRotation="90"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7" xfId="0" applyFont="1" applyBorder="1" applyAlignment="1">
      <alignment horizontal="center" vertical="center" wrapText="1"/>
    </xf>
    <xf numFmtId="169" fontId="7" fillId="0" borderId="3" xfId="3" applyFont="1" applyFill="1" applyBorder="1" applyAlignment="1">
      <alignment horizontal="center" vertical="center" wrapText="1"/>
    </xf>
    <xf numFmtId="169" fontId="7" fillId="0" borderId="15" xfId="3" applyFont="1" applyFill="1" applyBorder="1" applyAlignment="1">
      <alignment horizontal="center" vertical="center" wrapText="1"/>
    </xf>
    <xf numFmtId="169" fontId="7" fillId="0" borderId="24" xfId="3" applyFont="1" applyFill="1" applyBorder="1" applyAlignment="1">
      <alignment horizontal="center" vertical="center" wrapText="1"/>
    </xf>
    <xf numFmtId="10" fontId="7" fillId="0" borderId="3" xfId="5" applyNumberFormat="1" applyFont="1" applyFill="1" applyBorder="1" applyAlignment="1">
      <alignment horizontal="center" vertical="center" wrapText="1"/>
    </xf>
    <xf numFmtId="10" fontId="7" fillId="0" borderId="15" xfId="5" applyNumberFormat="1" applyFont="1" applyFill="1" applyBorder="1" applyAlignment="1">
      <alignment horizontal="center" vertical="center" wrapText="1"/>
    </xf>
    <xf numFmtId="10" fontId="7" fillId="0" borderId="24" xfId="5" applyNumberFormat="1" applyFont="1" applyFill="1" applyBorder="1" applyAlignment="1">
      <alignment horizontal="center" vertical="center" wrapText="1"/>
    </xf>
    <xf numFmtId="169" fontId="7" fillId="0" borderId="14" xfId="3" applyFont="1" applyFill="1" applyBorder="1" applyAlignment="1">
      <alignment horizontal="center" vertical="center" wrapText="1"/>
    </xf>
    <xf numFmtId="1" fontId="2" fillId="0" borderId="9"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23" xfId="0" applyNumberFormat="1" applyFont="1" applyBorder="1" applyAlignment="1">
      <alignment horizontal="center" vertical="center"/>
    </xf>
    <xf numFmtId="10" fontId="7" fillId="0" borderId="13" xfId="5" applyNumberFormat="1" applyFont="1" applyFill="1" applyBorder="1" applyAlignment="1">
      <alignment horizontal="center" vertical="center" wrapText="1"/>
    </xf>
    <xf numFmtId="10" fontId="7" fillId="0" borderId="21" xfId="5" applyNumberFormat="1" applyFont="1" applyFill="1" applyBorder="1" applyAlignment="1">
      <alignment horizontal="center" vertical="center" wrapText="1"/>
    </xf>
    <xf numFmtId="169" fontId="7" fillId="0" borderId="31" xfId="3" applyFont="1" applyFill="1" applyBorder="1" applyAlignment="1">
      <alignment horizontal="center" vertical="center" wrapText="1"/>
    </xf>
    <xf numFmtId="169" fontId="7" fillId="0" borderId="18" xfId="3" applyFont="1" applyFill="1" applyBorder="1" applyAlignment="1">
      <alignment horizontal="center" vertical="center" wrapText="1"/>
    </xf>
    <xf numFmtId="169" fontId="7" fillId="0" borderId="37" xfId="3" applyFont="1" applyFill="1" applyBorder="1" applyAlignment="1">
      <alignment horizontal="center" vertical="center" wrapText="1"/>
    </xf>
    <xf numFmtId="10" fontId="7" fillId="0" borderId="32" xfId="5" applyNumberFormat="1" applyFont="1" applyFill="1" applyBorder="1" applyAlignment="1">
      <alignment horizontal="center" vertical="center" wrapText="1"/>
    </xf>
    <xf numFmtId="10" fontId="7" fillId="0" borderId="34" xfId="5" applyNumberFormat="1" applyFont="1" applyFill="1" applyBorder="1" applyAlignment="1">
      <alignment horizontal="center" vertical="center" wrapText="1"/>
    </xf>
    <xf numFmtId="10" fontId="7" fillId="0" borderId="38" xfId="5" applyNumberFormat="1" applyFont="1" applyFill="1" applyBorder="1" applyAlignment="1">
      <alignment horizontal="center" vertical="center" wrapText="1"/>
    </xf>
    <xf numFmtId="169" fontId="7" fillId="0" borderId="11" xfId="3" applyFont="1" applyFill="1" applyBorder="1" applyAlignment="1">
      <alignment horizontal="center" vertical="center" wrapText="1"/>
    </xf>
    <xf numFmtId="169" fontId="7" fillId="0" borderId="20" xfId="3" applyFont="1" applyFill="1" applyBorder="1" applyAlignment="1">
      <alignment horizontal="center" vertical="center" wrapText="1"/>
    </xf>
    <xf numFmtId="169" fontId="7" fillId="0" borderId="8" xfId="3" applyFont="1" applyFill="1" applyBorder="1" applyAlignment="1">
      <alignment horizontal="center" vertical="center" wrapText="1"/>
    </xf>
    <xf numFmtId="1" fontId="2" fillId="0" borderId="8"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1" fontId="2" fillId="0" borderId="24" xfId="0" applyNumberFormat="1" applyFont="1" applyBorder="1" applyAlignment="1">
      <alignment horizontal="center" vertical="center" wrapText="1"/>
    </xf>
    <xf numFmtId="10" fontId="7" fillId="0" borderId="8" xfId="5" applyNumberFormat="1" applyFont="1" applyFill="1" applyBorder="1" applyAlignment="1">
      <alignment horizontal="center"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center" vertical="center"/>
    </xf>
    <xf numFmtId="169" fontId="7" fillId="0" borderId="28" xfId="3" applyFont="1" applyFill="1" applyBorder="1" applyAlignment="1">
      <alignment horizontal="center" vertical="center" wrapText="1"/>
    </xf>
    <xf numFmtId="169" fontId="7" fillId="0" borderId="16" xfId="3" applyFont="1" applyFill="1" applyBorder="1" applyAlignment="1">
      <alignment horizontal="center" vertical="center" wrapText="1"/>
    </xf>
    <xf numFmtId="169" fontId="7" fillId="0" borderId="36" xfId="3" applyFont="1" applyFill="1" applyBorder="1" applyAlignment="1">
      <alignment horizontal="center" vertical="center" wrapText="1"/>
    </xf>
    <xf numFmtId="1" fontId="2" fillId="0" borderId="8" xfId="5" applyNumberFormat="1" applyFont="1" applyFill="1" applyBorder="1" applyAlignment="1">
      <alignment horizontal="center" vertical="center" wrapText="1"/>
    </xf>
    <xf numFmtId="1" fontId="2" fillId="0" borderId="14" xfId="5" applyNumberFormat="1" applyFont="1" applyFill="1" applyBorder="1" applyAlignment="1">
      <alignment horizontal="center" vertical="center" wrapText="1"/>
    </xf>
    <xf numFmtId="1" fontId="2" fillId="0" borderId="9" xfId="5" applyNumberFormat="1" applyFont="1" applyFill="1" applyBorder="1" applyAlignment="1">
      <alignment horizontal="center" vertical="center" wrapText="1"/>
    </xf>
    <xf numFmtId="1" fontId="2" fillId="0" borderId="2" xfId="5" applyNumberFormat="1" applyFont="1" applyFill="1" applyBorder="1" applyAlignment="1">
      <alignment horizontal="center" vertical="center" wrapText="1"/>
    </xf>
    <xf numFmtId="1" fontId="2" fillId="0" borderId="28" xfId="5" applyNumberFormat="1" applyFont="1" applyFill="1" applyBorder="1" applyAlignment="1">
      <alignment horizontal="center" vertical="center" wrapText="1"/>
    </xf>
    <xf numFmtId="1" fontId="2" fillId="0" borderId="42" xfId="5" applyNumberFormat="1" applyFont="1" applyFill="1" applyBorder="1" applyAlignment="1">
      <alignment horizontal="center" vertical="center" wrapText="1"/>
    </xf>
    <xf numFmtId="1" fontId="6" fillId="0" borderId="8" xfId="5" applyNumberFormat="1" applyFont="1" applyFill="1" applyBorder="1" applyAlignment="1">
      <alignment horizontal="center" vertical="center" wrapText="1"/>
    </xf>
    <xf numFmtId="1" fontId="6" fillId="0" borderId="14" xfId="5" applyNumberFormat="1" applyFont="1" applyFill="1" applyBorder="1" applyAlignment="1">
      <alignment horizontal="center" vertical="center" wrapText="1"/>
    </xf>
    <xf numFmtId="10" fontId="7" fillId="0" borderId="14" xfId="5" applyNumberFormat="1" applyFont="1" applyFill="1" applyBorder="1" applyAlignment="1">
      <alignment horizontal="center" vertical="center" wrapText="1"/>
    </xf>
    <xf numFmtId="14" fontId="2" fillId="0" borderId="9" xfId="5"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1" fontId="6" fillId="0" borderId="3" xfId="5" applyNumberFormat="1" applyFont="1" applyFill="1" applyBorder="1" applyAlignment="1">
      <alignment horizontal="center" vertical="center" wrapText="1"/>
    </xf>
    <xf numFmtId="1" fontId="6" fillId="0" borderId="15" xfId="5" applyNumberFormat="1" applyFont="1" applyFill="1" applyBorder="1" applyAlignment="1">
      <alignment horizontal="center" vertical="center" wrapText="1"/>
    </xf>
    <xf numFmtId="1" fontId="6" fillId="0" borderId="24" xfId="5" applyNumberFormat="1" applyFont="1" applyFill="1" applyBorder="1" applyAlignment="1">
      <alignment horizontal="center" vertical="center" wrapText="1"/>
    </xf>
    <xf numFmtId="14" fontId="2" fillId="0" borderId="2" xfId="5" applyNumberFormat="1" applyFont="1" applyFill="1" applyBorder="1" applyAlignment="1">
      <alignment horizontal="center" vertical="center" wrapText="1"/>
    </xf>
    <xf numFmtId="0" fontId="2" fillId="0" borderId="8"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9" xfId="5" applyNumberFormat="1" applyFont="1" applyFill="1" applyBorder="1" applyAlignment="1">
      <alignment horizontal="center" vertical="center" wrapText="1"/>
    </xf>
    <xf numFmtId="0" fontId="2" fillId="0" borderId="2" xfId="5" applyNumberFormat="1" applyFont="1" applyFill="1" applyBorder="1" applyAlignment="1">
      <alignment horizontal="center" vertical="center" wrapText="1"/>
    </xf>
    <xf numFmtId="0" fontId="2" fillId="0" borderId="8" xfId="5" applyNumberFormat="1" applyFont="1" applyFill="1" applyBorder="1" applyAlignment="1">
      <alignment horizontal="center" vertical="center" wrapText="1"/>
    </xf>
    <xf numFmtId="0" fontId="2" fillId="0" borderId="14" xfId="5" applyNumberFormat="1" applyFont="1" applyFill="1" applyBorder="1" applyAlignment="1">
      <alignment horizontal="center" vertical="center" wrapText="1"/>
    </xf>
    <xf numFmtId="0" fontId="2" fillId="0" borderId="3"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24" xfId="0" applyFont="1" applyBorder="1" applyAlignment="1">
      <alignment horizontal="justify" vertical="center" wrapText="1"/>
    </xf>
    <xf numFmtId="169" fontId="2" fillId="0" borderId="3" xfId="3" applyFont="1" applyFill="1" applyBorder="1" applyAlignment="1">
      <alignment horizontal="center" vertical="center" wrapText="1"/>
    </xf>
    <xf numFmtId="169" fontId="2" fillId="0" borderId="14" xfId="3" applyFont="1" applyFill="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169" fontId="6" fillId="0" borderId="3" xfId="3" applyFont="1" applyFill="1" applyBorder="1" applyAlignment="1">
      <alignment horizontal="center" vertical="center" wrapText="1"/>
    </xf>
    <xf numFmtId="169" fontId="6" fillId="0" borderId="14" xfId="3" applyFont="1" applyFill="1" applyBorder="1" applyAlignment="1">
      <alignment horizontal="center" vertical="center" wrapText="1"/>
    </xf>
    <xf numFmtId="169" fontId="6" fillId="0" borderId="3" xfId="3" applyFont="1" applyFill="1" applyBorder="1" applyAlignment="1">
      <alignment horizontal="center" vertical="center"/>
    </xf>
    <xf numFmtId="169" fontId="6" fillId="0" borderId="14" xfId="3" applyFont="1" applyFill="1" applyBorder="1" applyAlignment="1">
      <alignment horizontal="center" vertical="center"/>
    </xf>
    <xf numFmtId="2" fontId="2" fillId="0" borderId="2" xfId="5" applyNumberFormat="1" applyFont="1" applyFill="1" applyBorder="1" applyAlignment="1">
      <alignment horizontal="center" vertical="center" wrapText="1"/>
    </xf>
    <xf numFmtId="2" fontId="2" fillId="0" borderId="3" xfId="5" applyNumberFormat="1" applyFont="1" applyFill="1" applyBorder="1" applyAlignment="1">
      <alignment horizontal="center" vertical="center" wrapText="1"/>
    </xf>
    <xf numFmtId="2" fontId="2" fillId="0" borderId="14" xfId="5"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4" xfId="0" applyNumberFormat="1" applyFont="1" applyBorder="1" applyAlignment="1">
      <alignment horizontal="center" vertical="center"/>
    </xf>
    <xf numFmtId="10" fontId="7" fillId="0" borderId="41" xfId="5" applyNumberFormat="1" applyFont="1" applyFill="1" applyBorder="1" applyAlignment="1">
      <alignment horizontal="center" vertical="center" wrapText="1"/>
    </xf>
    <xf numFmtId="0" fontId="2" fillId="0" borderId="2" xfId="0" applyFont="1" applyBorder="1" applyAlignment="1">
      <alignment horizontal="center" vertical="center" wrapText="1"/>
    </xf>
    <xf numFmtId="1" fontId="2" fillId="0" borderId="4" xfId="0" applyNumberFormat="1" applyFont="1" applyBorder="1" applyAlignment="1">
      <alignment horizontal="center" vertical="center"/>
    </xf>
    <xf numFmtId="1" fontId="2" fillId="0" borderId="42" xfId="0" applyNumberFormat="1" applyFont="1" applyBorder="1" applyAlignment="1">
      <alignment horizontal="center" vertical="center"/>
    </xf>
    <xf numFmtId="169" fontId="7" fillId="0" borderId="5" xfId="3" applyFont="1" applyFill="1" applyBorder="1" applyAlignment="1">
      <alignment horizontal="center" vertical="center" wrapText="1"/>
    </xf>
    <xf numFmtId="169" fontId="7" fillId="0" borderId="40" xfId="3" applyFont="1" applyFill="1" applyBorder="1" applyAlignment="1">
      <alignment horizontal="center" vertical="center" wrapText="1"/>
    </xf>
    <xf numFmtId="169" fontId="2" fillId="0" borderId="15" xfId="3" applyFont="1" applyFill="1" applyBorder="1" applyAlignment="1">
      <alignment horizontal="center" vertical="center" wrapText="1"/>
    </xf>
    <xf numFmtId="2" fontId="2" fillId="0" borderId="15" xfId="5" applyNumberFormat="1" applyFont="1" applyFill="1" applyBorder="1" applyAlignment="1">
      <alignment horizontal="center" vertical="center" wrapText="1"/>
    </xf>
    <xf numFmtId="2" fontId="2" fillId="0" borderId="24" xfId="5" applyNumberFormat="1" applyFont="1" applyFill="1" applyBorder="1" applyAlignment="1">
      <alignment horizontal="center" vertical="center" wrapText="1"/>
    </xf>
    <xf numFmtId="1" fontId="2" fillId="0" borderId="23" xfId="0" applyNumberFormat="1" applyFont="1" applyBorder="1" applyAlignment="1">
      <alignment horizontal="center" vertical="center" wrapText="1"/>
    </xf>
    <xf numFmtId="17" fontId="6" fillId="0" borderId="2" xfId="5" applyNumberFormat="1" applyFont="1" applyFill="1" applyBorder="1" applyAlignment="1">
      <alignment horizontal="center" vertical="center" wrapText="1"/>
    </xf>
    <xf numFmtId="0" fontId="6" fillId="0" borderId="2" xfId="5" applyNumberFormat="1" applyFont="1" applyFill="1" applyBorder="1" applyAlignment="1">
      <alignment horizontal="center" vertical="center" wrapText="1"/>
    </xf>
    <xf numFmtId="173" fontId="6" fillId="0" borderId="4" xfId="5" applyNumberFormat="1" applyFont="1" applyFill="1" applyBorder="1" applyAlignment="1">
      <alignment horizontal="center" vertical="center" wrapText="1"/>
    </xf>
    <xf numFmtId="173" fontId="6" fillId="0" borderId="42" xfId="5"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center"/>
    </xf>
    <xf numFmtId="10" fontId="2" fillId="0" borderId="9"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173" fontId="2" fillId="0" borderId="8" xfId="0" applyNumberFormat="1" applyFont="1" applyBorder="1" applyAlignment="1">
      <alignment horizontal="center" vertical="center" wrapText="1"/>
    </xf>
    <xf numFmtId="173" fontId="2" fillId="0" borderId="14" xfId="0" applyNumberFormat="1" applyFont="1" applyBorder="1" applyAlignment="1">
      <alignment horizontal="center" vertical="center" wrapText="1"/>
    </xf>
    <xf numFmtId="169" fontId="2" fillId="0" borderId="8" xfId="3" applyFont="1" applyFill="1" applyBorder="1" applyAlignment="1">
      <alignment horizontal="center" vertical="center" wrapText="1"/>
    </xf>
    <xf numFmtId="169" fontId="2" fillId="0" borderId="24" xfId="3" applyFont="1" applyFill="1" applyBorder="1" applyAlignment="1">
      <alignment horizontal="center" vertical="center" wrapText="1"/>
    </xf>
    <xf numFmtId="173" fontId="2" fillId="0" borderId="3" xfId="0" applyNumberFormat="1" applyFont="1" applyBorder="1" applyAlignment="1">
      <alignment horizontal="center" vertical="center" wrapText="1"/>
    </xf>
    <xf numFmtId="10" fontId="2" fillId="0" borderId="2" xfId="5" applyNumberFormat="1" applyFont="1" applyBorder="1" applyAlignment="1">
      <alignment horizontal="center" vertical="center" wrapText="1"/>
    </xf>
    <xf numFmtId="10" fontId="2" fillId="0" borderId="3" xfId="5" applyNumberFormat="1" applyFont="1" applyBorder="1" applyAlignment="1">
      <alignment horizontal="center" vertical="center" wrapText="1"/>
    </xf>
    <xf numFmtId="173" fontId="2" fillId="0" borderId="15" xfId="0" applyNumberFormat="1" applyFont="1" applyBorder="1" applyAlignment="1">
      <alignment horizontal="center" vertical="center" wrapText="1"/>
    </xf>
    <xf numFmtId="2" fontId="2" fillId="0" borderId="9" xfId="5" applyNumberFormat="1" applyFont="1" applyFill="1" applyBorder="1" applyAlignment="1">
      <alignment horizontal="center" vertical="center" wrapText="1"/>
    </xf>
    <xf numFmtId="2" fontId="2" fillId="0" borderId="8" xfId="5" applyNumberFormat="1" applyFont="1" applyFill="1" applyBorder="1" applyAlignment="1">
      <alignment horizontal="center" vertical="center" wrapText="1"/>
    </xf>
    <xf numFmtId="1" fontId="2" fillId="0" borderId="9" xfId="0" applyNumberFormat="1" applyFont="1" applyBorder="1" applyAlignment="1">
      <alignment horizontal="center" vertical="center" wrapText="1"/>
    </xf>
    <xf numFmtId="169" fontId="6" fillId="0" borderId="15" xfId="3" applyFont="1" applyFill="1" applyBorder="1" applyAlignment="1">
      <alignment horizontal="center" vertical="center"/>
    </xf>
    <xf numFmtId="169" fontId="6" fillId="0" borderId="24" xfId="3" applyFont="1" applyFill="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6" fillId="0" borderId="43" xfId="0" applyFont="1" applyBorder="1" applyAlignment="1">
      <alignment horizontal="center" vertical="center"/>
    </xf>
    <xf numFmtId="165" fontId="2" fillId="0" borderId="15" xfId="0" applyNumberFormat="1" applyFont="1" applyBorder="1" applyAlignment="1">
      <alignment horizontal="center" vertical="center" wrapText="1"/>
    </xf>
    <xf numFmtId="169" fontId="7" fillId="0" borderId="4" xfId="3" applyFont="1" applyFill="1" applyBorder="1" applyAlignment="1">
      <alignment horizontal="center" vertical="center" wrapText="1"/>
    </xf>
    <xf numFmtId="0" fontId="2" fillId="0" borderId="3" xfId="0" applyFont="1" applyBorder="1" applyAlignment="1">
      <alignment horizontal="center" vertical="center"/>
    </xf>
    <xf numFmtId="0" fontId="2" fillId="0" borderId="14" xfId="0" applyFont="1" applyBorder="1" applyAlignment="1">
      <alignment horizontal="center" vertical="center"/>
    </xf>
    <xf numFmtId="169" fontId="6" fillId="0" borderId="15" xfId="3" applyFont="1" applyFill="1" applyBorder="1" applyAlignment="1">
      <alignment horizontal="center" vertical="center" wrapText="1"/>
    </xf>
    <xf numFmtId="173" fontId="6" fillId="0" borderId="3" xfId="5" applyNumberFormat="1" applyFont="1" applyFill="1" applyBorder="1" applyAlignment="1">
      <alignment horizontal="center" vertical="center" wrapText="1"/>
    </xf>
    <xf numFmtId="173" fontId="6" fillId="0" borderId="15" xfId="5" applyNumberFormat="1" applyFont="1" applyFill="1" applyBorder="1" applyAlignment="1">
      <alignment horizontal="center" vertical="center" wrapText="1"/>
    </xf>
    <xf numFmtId="173" fontId="6" fillId="0" borderId="14" xfId="5" applyNumberFormat="1" applyFont="1" applyFill="1" applyBorder="1" applyAlignment="1">
      <alignment horizontal="center" vertical="center" wrapText="1"/>
    </xf>
    <xf numFmtId="174" fontId="7" fillId="0" borderId="31" xfId="3" applyNumberFormat="1" applyFont="1" applyFill="1" applyBorder="1" applyAlignment="1">
      <alignment horizontal="center" vertical="center" wrapText="1"/>
    </xf>
    <xf numFmtId="174" fontId="7" fillId="0" borderId="18" xfId="3" applyNumberFormat="1" applyFont="1" applyFill="1" applyBorder="1" applyAlignment="1">
      <alignment horizontal="center" vertical="center" wrapText="1"/>
    </xf>
    <xf numFmtId="174" fontId="7" fillId="0" borderId="37" xfId="3" applyNumberFormat="1" applyFont="1" applyFill="1" applyBorder="1" applyAlignment="1">
      <alignment horizontal="center" vertical="center" wrapText="1"/>
    </xf>
    <xf numFmtId="169" fontId="2" fillId="0" borderId="13" xfId="3" applyFont="1" applyFill="1" applyBorder="1" applyAlignment="1">
      <alignment horizontal="center" vertical="center"/>
    </xf>
    <xf numFmtId="169" fontId="2" fillId="0" borderId="21" xfId="3" applyFont="1" applyFill="1" applyBorder="1" applyAlignment="1">
      <alignment horizontal="center" vertical="center"/>
    </xf>
    <xf numFmtId="169" fontId="2" fillId="0" borderId="43" xfId="3" applyFont="1" applyFill="1" applyBorder="1" applyAlignment="1">
      <alignment horizontal="center" vertical="center"/>
    </xf>
    <xf numFmtId="169" fontId="6" fillId="0" borderId="4" xfId="3" applyFont="1" applyFill="1" applyBorder="1" applyAlignment="1">
      <alignment horizontal="center" vertical="center" wrapText="1"/>
    </xf>
    <xf numFmtId="169" fontId="6" fillId="0" borderId="16" xfId="3" applyFont="1" applyFill="1" applyBorder="1" applyAlignment="1">
      <alignment horizontal="center" vertical="center" wrapText="1"/>
    </xf>
    <xf numFmtId="169" fontId="6" fillId="0" borderId="42" xfId="3" applyFont="1" applyFill="1" applyBorder="1" applyAlignment="1">
      <alignment horizontal="center" vertical="center" wrapText="1"/>
    </xf>
    <xf numFmtId="10" fontId="5" fillId="0" borderId="13" xfId="5" applyNumberFormat="1" applyFont="1" applyFill="1" applyBorder="1" applyAlignment="1">
      <alignment horizontal="center" vertical="center" wrapText="1"/>
    </xf>
    <xf numFmtId="10" fontId="5" fillId="0" borderId="21" xfId="5" applyNumberFormat="1" applyFont="1" applyFill="1" applyBorder="1" applyAlignment="1">
      <alignment horizontal="center" vertical="center" wrapText="1"/>
    </xf>
    <xf numFmtId="10" fontId="5" fillId="0" borderId="43" xfId="5" applyNumberFormat="1" applyFont="1" applyFill="1" applyBorder="1" applyAlignment="1">
      <alignment horizontal="center" vertical="center" wrapText="1"/>
    </xf>
    <xf numFmtId="169" fontId="2" fillId="0" borderId="3" xfId="3" applyFont="1" applyFill="1" applyBorder="1" applyAlignment="1">
      <alignment horizontal="center" vertical="center"/>
    </xf>
    <xf numFmtId="169" fontId="2" fillId="0" borderId="15" xfId="3" applyFont="1" applyFill="1" applyBorder="1" applyAlignment="1">
      <alignment horizontal="center" vertical="center"/>
    </xf>
    <xf numFmtId="169" fontId="2" fillId="0" borderId="14" xfId="3" applyFont="1" applyFill="1" applyBorder="1" applyAlignment="1">
      <alignment horizontal="center" vertical="center"/>
    </xf>
    <xf numFmtId="0" fontId="2" fillId="0" borderId="3"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10" fontId="7" fillId="0" borderId="48" xfId="5" applyNumberFormat="1" applyFont="1" applyFill="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0" fontId="6" fillId="0" borderId="8" xfId="5" applyNumberFormat="1" applyFont="1" applyFill="1" applyBorder="1" applyAlignment="1">
      <alignment horizontal="center" vertical="center" wrapText="1"/>
    </xf>
    <xf numFmtId="0" fontId="6" fillId="0" borderId="15" xfId="5" applyNumberFormat="1" applyFont="1" applyFill="1" applyBorder="1" applyAlignment="1">
      <alignment horizontal="center" vertical="center" wrapText="1"/>
    </xf>
    <xf numFmtId="0" fontId="6" fillId="0" borderId="24" xfId="5" applyNumberFormat="1" applyFont="1" applyFill="1" applyBorder="1" applyAlignment="1">
      <alignment horizontal="center" vertical="center" wrapText="1"/>
    </xf>
    <xf numFmtId="169" fontId="7" fillId="0" borderId="32" xfId="3" applyFont="1" applyFill="1" applyBorder="1" applyAlignment="1">
      <alignment horizontal="center" vertical="center" wrapText="1"/>
    </xf>
    <xf numFmtId="169" fontId="7" fillId="0" borderId="34" xfId="3" applyFont="1" applyFill="1" applyBorder="1" applyAlignment="1">
      <alignment horizontal="center" vertical="center" wrapText="1"/>
    </xf>
    <xf numFmtId="169" fontId="7" fillId="0" borderId="38" xfId="3" applyFont="1" applyFill="1" applyBorder="1" applyAlignment="1">
      <alignment horizontal="center" vertical="center" wrapText="1"/>
    </xf>
    <xf numFmtId="8" fontId="7" fillId="0" borderId="31" xfId="0" applyNumberFormat="1" applyFont="1" applyBorder="1" applyAlignment="1">
      <alignment horizontal="center" vertical="center" wrapText="1"/>
    </xf>
    <xf numFmtId="8" fontId="7" fillId="0" borderId="18" xfId="0" applyNumberFormat="1" applyFont="1" applyBorder="1" applyAlignment="1">
      <alignment horizontal="center" vertical="center" wrapText="1"/>
    </xf>
    <xf numFmtId="8" fontId="7" fillId="0" borderId="37" xfId="0" applyNumberFormat="1" applyFont="1" applyBorder="1" applyAlignment="1">
      <alignment horizontal="center" vertical="center" wrapText="1"/>
    </xf>
    <xf numFmtId="43" fontId="2" fillId="0" borderId="8" xfId="1" applyFont="1" applyFill="1" applyBorder="1" applyAlignment="1">
      <alignment horizontal="center" vertical="center" wrapText="1"/>
    </xf>
    <xf numFmtId="43" fontId="2" fillId="0" borderId="15" xfId="1" applyFont="1" applyFill="1" applyBorder="1" applyAlignment="1">
      <alignment horizontal="center" vertical="center" wrapText="1"/>
    </xf>
    <xf numFmtId="43" fontId="2" fillId="0" borderId="14" xfId="1" applyFont="1" applyFill="1" applyBorder="1" applyAlignment="1">
      <alignment horizontal="center" vertical="center" wrapText="1"/>
    </xf>
    <xf numFmtId="8" fontId="2" fillId="0" borderId="8"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4" xfId="0" applyNumberFormat="1" applyFont="1" applyBorder="1" applyAlignment="1">
      <alignment horizontal="center" vertical="center" wrapText="1"/>
    </xf>
    <xf numFmtId="169" fontId="7" fillId="0" borderId="19" xfId="3" applyFont="1" applyFill="1" applyBorder="1" applyAlignment="1">
      <alignment horizontal="center" vertical="center" wrapText="1"/>
    </xf>
    <xf numFmtId="8" fontId="7" fillId="0" borderId="40"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10" fontId="7" fillId="0" borderId="6" xfId="5" applyNumberFormat="1" applyFont="1" applyFill="1" applyBorder="1" applyAlignment="1">
      <alignment horizontal="center" vertical="center" wrapText="1"/>
    </xf>
    <xf numFmtId="10" fontId="7" fillId="0" borderId="17" xfId="5" applyNumberFormat="1" applyFont="1" applyFill="1" applyBorder="1" applyAlignment="1">
      <alignment horizontal="center" vertical="center" wrapText="1"/>
    </xf>
    <xf numFmtId="10" fontId="7" fillId="0" borderId="47" xfId="5" applyNumberFormat="1" applyFont="1" applyFill="1" applyBorder="1" applyAlignment="1">
      <alignment horizontal="center" vertical="center" wrapText="1"/>
    </xf>
    <xf numFmtId="1" fontId="10" fillId="0" borderId="8" xfId="5" applyNumberFormat="1" applyFont="1" applyFill="1" applyBorder="1" applyAlignment="1">
      <alignment horizontal="center" vertical="center" wrapText="1"/>
    </xf>
    <xf numFmtId="1" fontId="10" fillId="0" borderId="15" xfId="5" applyNumberFormat="1" applyFont="1" applyFill="1" applyBorder="1" applyAlignment="1">
      <alignment horizontal="center" vertical="center" wrapText="1"/>
    </xf>
    <xf numFmtId="1" fontId="10" fillId="0" borderId="24" xfId="5" applyNumberFormat="1" applyFont="1" applyFill="1" applyBorder="1" applyAlignment="1">
      <alignment horizontal="center" vertical="center" wrapText="1"/>
    </xf>
    <xf numFmtId="0" fontId="4" fillId="0" borderId="8" xfId="5" applyNumberFormat="1" applyFont="1" applyFill="1" applyBorder="1" applyAlignment="1">
      <alignment horizontal="center" vertical="center" wrapText="1"/>
    </xf>
    <xf numFmtId="0" fontId="4" fillId="0" borderId="15" xfId="5" applyNumberFormat="1" applyFont="1" applyFill="1" applyBorder="1" applyAlignment="1">
      <alignment horizontal="center" vertical="center" wrapText="1"/>
    </xf>
    <xf numFmtId="0" fontId="4" fillId="0" borderId="24" xfId="5" applyNumberFormat="1" applyFont="1" applyFill="1" applyBorder="1" applyAlignment="1">
      <alignment horizontal="center" vertical="center" wrapText="1"/>
    </xf>
    <xf numFmtId="10" fontId="4" fillId="0" borderId="8" xfId="5" applyNumberFormat="1" applyFont="1" applyFill="1" applyBorder="1" applyAlignment="1">
      <alignment horizontal="center" vertical="center" wrapText="1"/>
    </xf>
    <xf numFmtId="10" fontId="4" fillId="0" borderId="15" xfId="5" applyNumberFormat="1" applyFont="1" applyFill="1" applyBorder="1" applyAlignment="1">
      <alignment horizontal="center" vertical="center" wrapText="1"/>
    </xf>
    <xf numFmtId="10" fontId="4" fillId="0" borderId="24" xfId="5" applyNumberFormat="1" applyFont="1" applyFill="1" applyBorder="1" applyAlignment="1">
      <alignment horizontal="center" vertical="center" wrapText="1"/>
    </xf>
    <xf numFmtId="10" fontId="4" fillId="0" borderId="48" xfId="5" applyNumberFormat="1" applyFont="1" applyFill="1" applyBorder="1" applyAlignment="1">
      <alignment horizontal="center" vertical="center" wrapText="1"/>
    </xf>
    <xf numFmtId="10" fontId="4" fillId="0" borderId="34" xfId="5" applyNumberFormat="1" applyFont="1" applyFill="1" applyBorder="1" applyAlignment="1">
      <alignment horizontal="center" vertical="center" wrapText="1"/>
    </xf>
    <xf numFmtId="10" fontId="4" fillId="0" borderId="38" xfId="5" applyNumberFormat="1"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6" xfId="0" applyFont="1" applyBorder="1" applyAlignment="1">
      <alignment horizontal="center" vertical="center" wrapText="1"/>
    </xf>
    <xf numFmtId="169" fontId="7" fillId="0" borderId="12" xfId="3" applyFont="1" applyFill="1" applyBorder="1" applyAlignment="1">
      <alignment horizontal="center" vertical="center" wrapText="1"/>
    </xf>
    <xf numFmtId="169" fontId="7" fillId="0" borderId="25" xfId="3" applyFont="1" applyFill="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5" xfId="0" applyFont="1" applyBorder="1" applyAlignment="1">
      <alignment horizontal="center" vertical="center" wrapText="1"/>
    </xf>
    <xf numFmtId="3" fontId="6" fillId="0" borderId="8" xfId="5" applyNumberFormat="1" applyFont="1" applyFill="1" applyBorder="1" applyAlignment="1">
      <alignment horizontal="center" vertical="center" wrapText="1"/>
    </xf>
    <xf numFmtId="3" fontId="6" fillId="0" borderId="15" xfId="5" applyNumberFormat="1" applyFont="1" applyFill="1" applyBorder="1" applyAlignment="1">
      <alignment horizontal="center" vertical="center" wrapText="1"/>
    </xf>
    <xf numFmtId="3" fontId="6" fillId="0" borderId="24" xfId="5" applyNumberFormat="1" applyFont="1" applyFill="1" applyBorder="1" applyAlignment="1">
      <alignment horizontal="center" vertical="center" wrapText="1"/>
    </xf>
    <xf numFmtId="3" fontId="7" fillId="0" borderId="8" xfId="5" applyNumberFormat="1" applyFont="1" applyFill="1" applyBorder="1" applyAlignment="1">
      <alignment horizontal="center" vertical="center" wrapText="1"/>
    </xf>
    <xf numFmtId="0" fontId="7" fillId="0" borderId="15" xfId="5" applyNumberFormat="1" applyFont="1" applyFill="1" applyBorder="1" applyAlignment="1">
      <alignment horizontal="center" vertical="center" wrapText="1"/>
    </xf>
    <xf numFmtId="0" fontId="7" fillId="0" borderId="24" xfId="5" applyNumberFormat="1" applyFont="1" applyFill="1" applyBorder="1" applyAlignment="1">
      <alignment horizontal="center" vertical="center" wrapText="1"/>
    </xf>
    <xf numFmtId="1" fontId="7" fillId="0" borderId="8" xfId="5" applyNumberFormat="1" applyFont="1" applyFill="1" applyBorder="1" applyAlignment="1">
      <alignment horizontal="center" vertical="center" wrapText="1"/>
    </xf>
    <xf numFmtId="1" fontId="7" fillId="0" borderId="15" xfId="5" applyNumberFormat="1" applyFont="1" applyFill="1" applyBorder="1" applyAlignment="1">
      <alignment horizontal="center" vertical="center" wrapText="1"/>
    </xf>
    <xf numFmtId="1" fontId="7" fillId="0" borderId="24" xfId="5"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9" xfId="2" applyNumberFormat="1" applyFont="1" applyFill="1" applyBorder="1" applyAlignment="1">
      <alignment horizontal="center" vertical="center" wrapText="1"/>
    </xf>
    <xf numFmtId="0" fontId="2" fillId="0" borderId="2" xfId="2" applyNumberFormat="1" applyFont="1" applyFill="1" applyBorder="1" applyAlignment="1">
      <alignment horizontal="center" vertical="center" wrapText="1"/>
    </xf>
    <xf numFmtId="0" fontId="2" fillId="0" borderId="23" xfId="2" applyNumberFormat="1" applyFont="1" applyFill="1" applyBorder="1" applyAlignment="1">
      <alignment horizontal="center" vertical="center" wrapText="1"/>
    </xf>
    <xf numFmtId="169" fontId="7" fillId="0" borderId="22" xfId="3" applyFont="1" applyFill="1" applyBorder="1" applyAlignment="1">
      <alignment horizontal="center" vertical="center" wrapText="1"/>
    </xf>
    <xf numFmtId="165" fontId="2" fillId="0" borderId="8" xfId="0" applyNumberFormat="1" applyFont="1" applyBorder="1" applyAlignment="1">
      <alignment horizontal="center" vertical="center" wrapText="1"/>
    </xf>
    <xf numFmtId="165" fontId="2" fillId="0" borderId="24" xfId="0" applyNumberFormat="1" applyFont="1" applyBorder="1" applyAlignment="1">
      <alignment horizontal="center" vertical="center" wrapText="1"/>
    </xf>
    <xf numFmtId="10" fontId="7" fillId="0" borderId="48" xfId="5" applyNumberFormat="1" applyFont="1" applyFill="1" applyBorder="1" applyAlignment="1">
      <alignment horizontal="center" vertical="center"/>
    </xf>
    <xf numFmtId="10" fontId="7" fillId="0" borderId="38" xfId="5" applyNumberFormat="1" applyFont="1" applyFill="1" applyBorder="1" applyAlignment="1">
      <alignment horizontal="center" vertical="center"/>
    </xf>
    <xf numFmtId="10" fontId="7" fillId="0" borderId="8" xfId="5" applyNumberFormat="1" applyFont="1" applyFill="1" applyBorder="1" applyAlignment="1">
      <alignment horizontal="center" vertical="center"/>
    </xf>
    <xf numFmtId="10" fontId="7" fillId="0" borderId="15" xfId="5" applyNumberFormat="1" applyFont="1" applyFill="1" applyBorder="1" applyAlignment="1">
      <alignment horizontal="center" vertical="center"/>
    </xf>
    <xf numFmtId="10" fontId="7" fillId="0" borderId="24" xfId="5" applyNumberFormat="1" applyFont="1" applyFill="1" applyBorder="1" applyAlignment="1">
      <alignment horizontal="center" vertical="center"/>
    </xf>
    <xf numFmtId="10" fontId="7" fillId="0" borderId="34" xfId="5" applyNumberFormat="1" applyFont="1" applyFill="1" applyBorder="1" applyAlignment="1">
      <alignment horizontal="center" vertical="center"/>
    </xf>
    <xf numFmtId="0" fontId="6" fillId="0" borderId="8" xfId="5" applyNumberFormat="1" applyFont="1" applyFill="1" applyBorder="1" applyAlignment="1">
      <alignment horizontal="center" vertical="center"/>
    </xf>
    <xf numFmtId="0" fontId="6" fillId="0" borderId="15" xfId="5" applyNumberFormat="1" applyFont="1" applyFill="1" applyBorder="1" applyAlignment="1">
      <alignment horizontal="center" vertical="center"/>
    </xf>
    <xf numFmtId="0" fontId="6" fillId="0" borderId="24" xfId="5" applyNumberFormat="1" applyFont="1" applyFill="1" applyBorder="1" applyAlignment="1">
      <alignment horizontal="center" vertical="center"/>
    </xf>
    <xf numFmtId="0" fontId="2" fillId="0" borderId="8" xfId="5" applyNumberFormat="1" applyFont="1" applyFill="1" applyBorder="1" applyAlignment="1">
      <alignment horizontal="center" vertical="center"/>
    </xf>
    <xf numFmtId="0" fontId="2" fillId="0" borderId="15" xfId="5" applyNumberFormat="1" applyFont="1" applyFill="1" applyBorder="1" applyAlignment="1">
      <alignment horizontal="center" vertical="center"/>
    </xf>
    <xf numFmtId="0" fontId="2" fillId="0" borderId="24" xfId="5" applyNumberFormat="1" applyFont="1" applyFill="1" applyBorder="1" applyAlignment="1">
      <alignment horizontal="center" vertical="center"/>
    </xf>
    <xf numFmtId="0" fontId="7" fillId="0" borderId="8" xfId="5" applyNumberFormat="1" applyFont="1" applyFill="1" applyBorder="1" applyAlignment="1">
      <alignment horizontal="center" vertical="center"/>
    </xf>
    <xf numFmtId="0" fontId="7" fillId="0" borderId="15" xfId="5" applyNumberFormat="1" applyFont="1" applyFill="1" applyBorder="1" applyAlignment="1">
      <alignment horizontal="center" vertical="center"/>
    </xf>
    <xf numFmtId="0" fontId="7" fillId="0" borderId="24" xfId="5" applyNumberFormat="1" applyFont="1" applyFill="1" applyBorder="1" applyAlignment="1">
      <alignment horizontal="center" vertical="center"/>
    </xf>
    <xf numFmtId="0" fontId="7" fillId="0" borderId="20" xfId="0" applyFont="1" applyBorder="1" applyAlignment="1">
      <alignment horizontal="center" vertical="center" wrapText="1"/>
    </xf>
    <xf numFmtId="0" fontId="6" fillId="0" borderId="9" xfId="5" applyNumberFormat="1" applyFont="1" applyFill="1" applyBorder="1" applyAlignment="1">
      <alignment horizontal="center" vertical="center" wrapText="1"/>
    </xf>
    <xf numFmtId="0" fontId="6" fillId="0" borderId="23" xfId="5" applyNumberFormat="1" applyFont="1" applyFill="1" applyBorder="1" applyAlignment="1">
      <alignment horizontal="center"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0" fontId="6" fillId="0" borderId="28" xfId="5" applyNumberFormat="1" applyFont="1" applyFill="1" applyBorder="1" applyAlignment="1">
      <alignment horizontal="center" vertical="center"/>
    </xf>
    <xf numFmtId="0" fontId="6" fillId="0" borderId="36" xfId="5"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4" xfId="0" applyFont="1" applyBorder="1" applyAlignment="1">
      <alignment horizontal="center" vertical="center" wrapText="1"/>
    </xf>
    <xf numFmtId="168" fontId="2" fillId="0" borderId="8" xfId="4" applyFont="1" applyFill="1" applyBorder="1" applyAlignment="1">
      <alignment horizontal="center" vertical="center" wrapText="1"/>
    </xf>
    <xf numFmtId="168" fontId="2" fillId="0" borderId="15" xfId="4" applyFont="1" applyFill="1" applyBorder="1" applyAlignment="1">
      <alignment horizontal="center" vertical="center" wrapText="1"/>
    </xf>
    <xf numFmtId="168" fontId="2" fillId="0" borderId="14" xfId="4" applyFont="1" applyFill="1" applyBorder="1" applyAlignment="1">
      <alignment horizontal="center" vertical="center" wrapText="1"/>
    </xf>
    <xf numFmtId="168" fontId="6" fillId="0" borderId="8" xfId="4" applyFont="1" applyFill="1" applyBorder="1" applyAlignment="1">
      <alignment horizontal="center" vertical="center" wrapText="1"/>
    </xf>
    <xf numFmtId="168" fontId="6" fillId="0" borderId="15" xfId="4" applyFont="1" applyFill="1" applyBorder="1" applyAlignment="1">
      <alignment horizontal="center" vertical="center" wrapText="1"/>
    </xf>
    <xf numFmtId="168" fontId="6" fillId="0" borderId="14" xfId="4" applyFont="1" applyFill="1" applyBorder="1" applyAlignment="1">
      <alignment horizontal="center" vertical="center" wrapText="1"/>
    </xf>
    <xf numFmtId="169" fontId="7" fillId="0" borderId="9" xfId="3" applyFont="1" applyFill="1" applyBorder="1" applyAlignment="1">
      <alignment horizontal="center" vertical="center" wrapText="1"/>
    </xf>
    <xf numFmtId="169" fontId="7" fillId="0" borderId="2" xfId="3" applyFont="1" applyFill="1" applyBorder="1" applyAlignment="1">
      <alignment horizontal="center" vertical="center" wrapText="1"/>
    </xf>
    <xf numFmtId="168" fontId="7" fillId="0" borderId="28" xfId="4" applyFont="1" applyFill="1" applyBorder="1" applyAlignment="1">
      <alignment horizontal="center" vertical="center" wrapText="1"/>
    </xf>
    <xf numFmtId="168" fontId="7" fillId="0" borderId="16" xfId="4" applyFont="1" applyFill="1" applyBorder="1" applyAlignment="1">
      <alignment horizontal="center" vertical="center" wrapText="1"/>
    </xf>
    <xf numFmtId="168" fontId="7" fillId="0" borderId="42" xfId="4" applyFont="1" applyFill="1" applyBorder="1" applyAlignment="1">
      <alignment horizontal="center" vertical="center" wrapText="1"/>
    </xf>
    <xf numFmtId="168" fontId="7" fillId="0" borderId="2" xfId="4" applyFont="1" applyFill="1" applyBorder="1" applyAlignment="1">
      <alignment horizontal="center" vertical="center" wrapText="1"/>
    </xf>
    <xf numFmtId="168" fontId="7" fillId="0" borderId="23" xfId="4"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4" fontId="2" fillId="0" borderId="4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4" fillId="0" borderId="60" xfId="0" applyFont="1" applyBorder="1" applyAlignment="1">
      <alignment horizontal="center" vertical="center" wrapText="1"/>
    </xf>
    <xf numFmtId="0" fontId="2" fillId="0" borderId="43" xfId="0" applyFont="1" applyBorder="1" applyAlignment="1">
      <alignment horizontal="center" vertical="center" wrapText="1"/>
    </xf>
    <xf numFmtId="10" fontId="2" fillId="0" borderId="15" xfId="0" applyNumberFormat="1" applyFont="1" applyBorder="1" applyAlignment="1">
      <alignment horizontal="center" vertical="center" wrapText="1"/>
    </xf>
    <xf numFmtId="10" fontId="2" fillId="0" borderId="14" xfId="0" applyNumberFormat="1" applyFont="1" applyBorder="1" applyAlignment="1">
      <alignment horizontal="center" vertical="center" wrapText="1"/>
    </xf>
    <xf numFmtId="0" fontId="6" fillId="0" borderId="9" xfId="5" applyNumberFormat="1" applyFont="1" applyFill="1" applyBorder="1" applyAlignment="1">
      <alignment horizontal="center" vertical="center"/>
    </xf>
    <xf numFmtId="0" fontId="6" fillId="0" borderId="2" xfId="5" applyNumberFormat="1" applyFont="1" applyFill="1" applyBorder="1" applyAlignment="1">
      <alignment horizontal="center" vertical="center"/>
    </xf>
    <xf numFmtId="0" fontId="6" fillId="0" borderId="23" xfId="5" applyNumberFormat="1" applyFont="1" applyFill="1" applyBorder="1" applyAlignment="1">
      <alignment horizontal="center" vertical="center"/>
    </xf>
    <xf numFmtId="1" fontId="6" fillId="0" borderId="9" xfId="5" applyNumberFormat="1" applyFont="1" applyFill="1" applyBorder="1" applyAlignment="1">
      <alignment horizontal="center" vertical="center"/>
    </xf>
    <xf numFmtId="1" fontId="6" fillId="0" borderId="2" xfId="5" applyNumberFormat="1" applyFont="1" applyFill="1" applyBorder="1" applyAlignment="1">
      <alignment horizontal="center" vertical="center"/>
    </xf>
    <xf numFmtId="1" fontId="6" fillId="0" borderId="23" xfId="5" applyNumberFormat="1" applyFont="1" applyFill="1" applyBorder="1" applyAlignment="1">
      <alignment horizontal="center" vertical="center"/>
    </xf>
    <xf numFmtId="169" fontId="7" fillId="0" borderId="23" xfId="3" applyFont="1" applyFill="1" applyBorder="1" applyAlignment="1">
      <alignment horizontal="center" vertical="center" wrapText="1"/>
    </xf>
    <xf numFmtId="168" fontId="2" fillId="0" borderId="9" xfId="4" applyFont="1" applyFill="1" applyBorder="1" applyAlignment="1">
      <alignment horizontal="center" vertical="center" wrapText="1"/>
    </xf>
    <xf numFmtId="168" fontId="2" fillId="0" borderId="2" xfId="4" applyFont="1" applyFill="1" applyBorder="1" applyAlignment="1">
      <alignment horizontal="center" vertical="center" wrapText="1"/>
    </xf>
    <xf numFmtId="168" fontId="2" fillId="0" borderId="23" xfId="4" applyFont="1" applyFill="1" applyBorder="1" applyAlignment="1">
      <alignment horizontal="center" vertical="center" wrapText="1"/>
    </xf>
    <xf numFmtId="169" fontId="2" fillId="0" borderId="9" xfId="3" applyFont="1" applyFill="1" applyBorder="1" applyAlignment="1">
      <alignment horizontal="center" vertical="center" wrapText="1"/>
    </xf>
    <xf numFmtId="169" fontId="2" fillId="0" borderId="2" xfId="3" applyFont="1" applyFill="1" applyBorder="1" applyAlignment="1">
      <alignment horizontal="center" vertical="center" wrapText="1"/>
    </xf>
    <xf numFmtId="169" fontId="2" fillId="0" borderId="23" xfId="3" applyFont="1" applyFill="1" applyBorder="1" applyAlignment="1">
      <alignment horizontal="center" vertical="center" wrapText="1"/>
    </xf>
    <xf numFmtId="169" fontId="7" fillId="0" borderId="15" xfId="3" applyFont="1" applyFill="1" applyBorder="1" applyAlignment="1">
      <alignment horizontal="center" vertical="center"/>
    </xf>
    <xf numFmtId="0" fontId="2" fillId="0" borderId="13" xfId="0"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10" fontId="7" fillId="0" borderId="16" xfId="5" applyNumberFormat="1" applyFont="1" applyFill="1" applyBorder="1" applyAlignment="1">
      <alignment horizontal="center" vertical="center" wrapText="1"/>
    </xf>
    <xf numFmtId="10" fontId="7" fillId="0" borderId="42" xfId="5" applyNumberFormat="1" applyFont="1" applyFill="1" applyBorder="1" applyAlignment="1">
      <alignment horizontal="center" vertical="center" wrapText="1"/>
    </xf>
    <xf numFmtId="10" fontId="2" fillId="0" borderId="15" xfId="5" applyNumberFormat="1" applyFont="1" applyFill="1" applyBorder="1" applyAlignment="1">
      <alignment horizontal="center" vertical="center"/>
    </xf>
    <xf numFmtId="10" fontId="2" fillId="0" borderId="14" xfId="5" applyNumberFormat="1" applyFont="1" applyFill="1" applyBorder="1" applyAlignment="1">
      <alignment horizontal="center" vertical="center"/>
    </xf>
    <xf numFmtId="10" fontId="6" fillId="0" borderId="14" xfId="5" applyNumberFormat="1" applyFont="1" applyFill="1" applyBorder="1" applyAlignment="1">
      <alignment horizontal="center" vertical="center" wrapText="1"/>
    </xf>
    <xf numFmtId="169" fontId="7" fillId="0" borderId="8" xfId="3" applyFont="1" applyFill="1" applyBorder="1" applyAlignment="1">
      <alignment horizontal="center" vertical="center"/>
    </xf>
    <xf numFmtId="169" fontId="7" fillId="0" borderId="24" xfId="3"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5" applyNumberFormat="1" applyFont="1" applyFill="1" applyBorder="1" applyAlignment="1">
      <alignment horizontal="center" vertical="center" wrapText="1"/>
    </xf>
    <xf numFmtId="0" fontId="6" fillId="0" borderId="14" xfId="5" applyNumberFormat="1" applyFont="1" applyFill="1" applyBorder="1" applyAlignment="1">
      <alignment horizontal="center" vertical="center" wrapText="1"/>
    </xf>
    <xf numFmtId="10" fontId="7" fillId="0" borderId="4"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0" fontId="7" fillId="0" borderId="14" xfId="5" applyNumberFormat="1" applyFont="1" applyFill="1" applyBorder="1" applyAlignment="1">
      <alignment horizontal="center" vertical="center" wrapText="1"/>
    </xf>
    <xf numFmtId="9" fontId="6" fillId="0" borderId="3" xfId="5" applyFont="1" applyFill="1" applyBorder="1" applyAlignment="1">
      <alignment horizontal="center" vertical="center" wrapText="1"/>
    </xf>
    <xf numFmtId="9" fontId="6" fillId="0" borderId="15" xfId="5" applyFont="1" applyFill="1" applyBorder="1" applyAlignment="1">
      <alignment horizontal="center" vertical="center" wrapText="1"/>
    </xf>
    <xf numFmtId="9" fontId="6" fillId="0" borderId="3" xfId="0" applyNumberFormat="1" applyFont="1" applyBorder="1" applyAlignment="1">
      <alignment horizontal="center" vertical="center" wrapText="1"/>
    </xf>
    <xf numFmtId="9" fontId="6" fillId="0" borderId="15" xfId="0" applyNumberFormat="1" applyFont="1" applyBorder="1" applyAlignment="1">
      <alignment horizontal="center" vertical="center" wrapText="1"/>
    </xf>
    <xf numFmtId="10" fontId="6" fillId="0" borderId="3" xfId="0" applyNumberFormat="1" applyFont="1" applyBorder="1" applyAlignment="1">
      <alignment horizontal="center" vertical="center" wrapText="1"/>
    </xf>
    <xf numFmtId="10" fontId="6" fillId="0" borderId="15" xfId="0" applyNumberFormat="1" applyFont="1" applyBorder="1" applyAlignment="1">
      <alignment horizontal="center" vertical="center" wrapText="1"/>
    </xf>
    <xf numFmtId="10" fontId="7" fillId="0" borderId="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4" xfId="5" applyNumberFormat="1" applyFont="1" applyFill="1" applyBorder="1" applyAlignment="1">
      <alignment horizontal="center" vertical="center"/>
    </xf>
    <xf numFmtId="0" fontId="6" fillId="0" borderId="3" xfId="5" applyNumberFormat="1" applyFont="1" applyFill="1" applyBorder="1" applyAlignment="1">
      <alignment horizontal="center" vertical="center"/>
    </xf>
    <xf numFmtId="1" fontId="7" fillId="0" borderId="3" xfId="5" applyNumberFormat="1" applyFont="1" applyFill="1" applyBorder="1" applyAlignment="1">
      <alignment horizontal="center" vertical="center" wrapText="1"/>
    </xf>
    <xf numFmtId="1" fontId="7" fillId="0" borderId="14" xfId="5" applyNumberFormat="1"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10" fontId="2" fillId="0" borderId="16" xfId="0" applyNumberFormat="1" applyFont="1" applyBorder="1" applyAlignment="1">
      <alignment horizontal="center" vertical="center" wrapText="1"/>
    </xf>
    <xf numFmtId="10" fontId="2" fillId="0" borderId="0" xfId="0" applyNumberFormat="1" applyFont="1" applyAlignment="1">
      <alignment horizontal="center" vertical="center" wrapText="1"/>
    </xf>
    <xf numFmtId="10" fontId="7" fillId="0" borderId="4" xfId="0" applyNumberFormat="1" applyFont="1" applyBorder="1" applyAlignment="1">
      <alignment horizontal="center" vertical="center" wrapText="1"/>
    </xf>
    <xf numFmtId="10" fontId="7" fillId="0" borderId="16" xfId="0" applyNumberFormat="1" applyFont="1" applyBorder="1" applyAlignment="1">
      <alignment horizontal="center" vertical="center" wrapText="1"/>
    </xf>
    <xf numFmtId="169" fontId="6" fillId="0" borderId="2" xfId="3" applyFont="1" applyFill="1" applyBorder="1" applyAlignment="1">
      <alignment horizontal="center" vertical="center" wrapText="1"/>
    </xf>
    <xf numFmtId="165" fontId="2" fillId="0" borderId="29" xfId="0" applyNumberFormat="1" applyFont="1" applyBorder="1" applyAlignment="1">
      <alignment horizontal="center" vertical="center" wrapText="1"/>
    </xf>
    <xf numFmtId="0" fontId="6" fillId="0" borderId="29" xfId="0" applyFont="1" applyBorder="1" applyAlignment="1">
      <alignment horizontal="center" vertical="center"/>
    </xf>
    <xf numFmtId="0" fontId="2" fillId="0" borderId="28" xfId="0" applyFont="1" applyBorder="1" applyAlignment="1">
      <alignment horizontal="center" vertical="center" wrapText="1"/>
    </xf>
    <xf numFmtId="0" fontId="2" fillId="0" borderId="42" xfId="0" applyFont="1" applyBorder="1" applyAlignment="1">
      <alignment horizontal="center" vertical="center" wrapText="1"/>
    </xf>
    <xf numFmtId="169" fontId="6" fillId="0" borderId="8" xfId="3" applyFont="1" applyFill="1" applyBorder="1" applyAlignment="1">
      <alignment horizontal="center" vertical="center" wrapText="1"/>
    </xf>
    <xf numFmtId="169" fontId="6" fillId="0" borderId="24" xfId="3" applyFont="1" applyFill="1" applyBorder="1" applyAlignment="1">
      <alignment horizontal="center" vertical="center" wrapText="1"/>
    </xf>
    <xf numFmtId="1" fontId="6" fillId="0" borderId="3" xfId="5" applyNumberFormat="1" applyFont="1" applyFill="1" applyBorder="1" applyAlignment="1">
      <alignment horizontal="center" vertical="center"/>
    </xf>
    <xf numFmtId="1" fontId="6" fillId="0" borderId="15" xfId="5" applyNumberFormat="1" applyFont="1" applyFill="1" applyBorder="1" applyAlignment="1">
      <alignment horizontal="center" vertical="center"/>
    </xf>
    <xf numFmtId="1" fontId="6" fillId="0" borderId="79" xfId="5" applyNumberFormat="1" applyFont="1" applyFill="1" applyBorder="1" applyAlignment="1">
      <alignment horizontal="center" vertical="center"/>
    </xf>
    <xf numFmtId="1" fontId="7" fillId="0" borderId="3" xfId="5" applyNumberFormat="1" applyFont="1" applyFill="1" applyBorder="1" applyAlignment="1">
      <alignment horizontal="center" vertical="center"/>
    </xf>
    <xf numFmtId="1" fontId="7" fillId="0" borderId="15" xfId="5" applyNumberFormat="1" applyFont="1" applyFill="1" applyBorder="1" applyAlignment="1">
      <alignment horizontal="center" vertical="center"/>
    </xf>
    <xf numFmtId="1" fontId="7" fillId="0" borderId="14" xfId="5" applyNumberFormat="1" applyFont="1" applyFill="1" applyBorder="1" applyAlignment="1">
      <alignment horizontal="center" vertical="center"/>
    </xf>
    <xf numFmtId="10" fontId="7" fillId="0" borderId="3" xfId="5" applyNumberFormat="1" applyFont="1" applyFill="1" applyBorder="1" applyAlignment="1">
      <alignment horizontal="center" vertical="center"/>
    </xf>
    <xf numFmtId="10" fontId="7" fillId="0" borderId="14" xfId="5" applyNumberFormat="1" applyFont="1" applyFill="1" applyBorder="1" applyAlignment="1">
      <alignment horizontal="center" vertical="center"/>
    </xf>
    <xf numFmtId="10" fontId="7" fillId="0" borderId="5" xfId="5"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2" fillId="0" borderId="36" xfId="0" applyFont="1" applyBorder="1" applyAlignment="1">
      <alignment horizontal="center" vertical="center" wrapText="1"/>
    </xf>
    <xf numFmtId="10" fontId="7" fillId="0" borderId="8" xfId="0" applyNumberFormat="1" applyFont="1" applyBorder="1" applyAlignment="1">
      <alignment horizontal="center" vertical="center" wrapText="1"/>
    </xf>
    <xf numFmtId="10" fontId="7" fillId="0" borderId="24" xfId="0" applyNumberFormat="1" applyFont="1" applyBorder="1" applyAlignment="1">
      <alignment horizontal="center" vertical="center" wrapText="1"/>
    </xf>
    <xf numFmtId="10" fontId="2" fillId="0" borderId="14" xfId="5" applyNumberFormat="1" applyFont="1" applyFill="1" applyBorder="1" applyAlignment="1">
      <alignment horizontal="center" vertical="center" wrapText="1"/>
    </xf>
    <xf numFmtId="0" fontId="2" fillId="0" borderId="15" xfId="5" applyNumberFormat="1" applyFont="1" applyFill="1" applyBorder="1" applyAlignment="1">
      <alignment horizontal="center" vertical="center" wrapText="1"/>
    </xf>
    <xf numFmtId="0" fontId="2" fillId="0" borderId="80" xfId="0" applyFont="1" applyBorder="1" applyAlignment="1">
      <alignment horizontal="left" vertical="center" wrapText="1"/>
    </xf>
    <xf numFmtId="0" fontId="2" fillId="0" borderId="82" xfId="0" applyFont="1" applyBorder="1" applyAlignment="1">
      <alignment horizontal="left" vertical="center" wrapText="1"/>
    </xf>
    <xf numFmtId="1" fontId="6" fillId="0" borderId="14" xfId="5" applyNumberFormat="1" applyFont="1" applyFill="1" applyBorder="1" applyAlignment="1">
      <alignment horizontal="center" vertical="center"/>
    </xf>
    <xf numFmtId="0" fontId="8" fillId="0" borderId="15" xfId="5" applyNumberFormat="1" applyFont="1" applyFill="1" applyBorder="1" applyAlignment="1">
      <alignment horizontal="center" vertical="center"/>
    </xf>
    <xf numFmtId="0" fontId="8" fillId="0" borderId="14" xfId="5" applyNumberFormat="1" applyFont="1" applyFill="1" applyBorder="1" applyAlignment="1">
      <alignment horizontal="center" vertical="center"/>
    </xf>
    <xf numFmtId="0" fontId="7" fillId="0" borderId="3" xfId="5" applyNumberFormat="1" applyFont="1" applyFill="1" applyBorder="1" applyAlignment="1">
      <alignment horizontal="center" vertical="center"/>
    </xf>
    <xf numFmtId="0" fontId="7" fillId="0" borderId="14" xfId="5" applyNumberFormat="1" applyFont="1" applyFill="1" applyBorder="1" applyAlignment="1">
      <alignment horizontal="center" vertical="center"/>
    </xf>
    <xf numFmtId="0" fontId="2" fillId="0" borderId="70" xfId="0" applyFont="1" applyBorder="1" applyAlignment="1">
      <alignment horizontal="left" vertical="center" wrapText="1"/>
    </xf>
    <xf numFmtId="0" fontId="2" fillId="0" borderId="78"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165" fontId="2" fillId="0" borderId="29" xfId="0" applyNumberFormat="1" applyFont="1" applyBorder="1" applyAlignment="1">
      <alignment horizontal="center" vertical="center"/>
    </xf>
    <xf numFmtId="17" fontId="6" fillId="0" borderId="3" xfId="5" applyNumberFormat="1" applyFont="1" applyFill="1" applyBorder="1" applyAlignment="1">
      <alignment horizontal="center" vertical="center" wrapText="1"/>
    </xf>
    <xf numFmtId="169" fontId="6" fillId="0" borderId="8" xfId="3" applyFont="1" applyFill="1" applyBorder="1" applyAlignment="1">
      <alignment horizontal="center" vertical="center"/>
    </xf>
    <xf numFmtId="0" fontId="6" fillId="0" borderId="9"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wrapText="1"/>
    </xf>
    <xf numFmtId="14" fontId="8" fillId="0" borderId="14" xfId="0" applyNumberFormat="1" applyFont="1" applyBorder="1" applyAlignment="1">
      <alignment horizontal="center" vertical="center"/>
    </xf>
    <xf numFmtId="14" fontId="8" fillId="0" borderId="42"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10" fontId="7" fillId="0" borderId="48" xfId="0" applyNumberFormat="1" applyFont="1" applyBorder="1" applyAlignment="1">
      <alignment horizontal="center" vertical="center" wrapText="1"/>
    </xf>
    <xf numFmtId="10" fontId="7" fillId="0" borderId="34" xfId="0" applyNumberFormat="1" applyFont="1" applyBorder="1" applyAlignment="1">
      <alignment horizontal="center" vertical="center" wrapText="1"/>
    </xf>
    <xf numFmtId="10" fontId="7" fillId="0" borderId="38" xfId="0" applyNumberFormat="1" applyFont="1" applyBorder="1" applyAlignment="1">
      <alignment horizontal="center" vertical="center" wrapText="1"/>
    </xf>
    <xf numFmtId="10" fontId="7" fillId="0" borderId="4" xfId="5" applyNumberFormat="1" applyFont="1" applyFill="1" applyBorder="1" applyAlignment="1">
      <alignment horizontal="center" vertical="center"/>
    </xf>
    <xf numFmtId="10" fontId="7" fillId="0" borderId="42" xfId="5"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23" xfId="0" applyFont="1" applyBorder="1" applyAlignment="1">
      <alignment horizontal="center" vertical="center" wrapText="1"/>
    </xf>
    <xf numFmtId="169" fontId="6" fillId="0" borderId="9" xfId="3" applyFont="1" applyFill="1" applyBorder="1" applyAlignment="1">
      <alignment horizontal="center" vertical="center"/>
    </xf>
    <xf numFmtId="169" fontId="6" fillId="0" borderId="2" xfId="3" applyFont="1" applyFill="1" applyBorder="1" applyAlignment="1">
      <alignment horizontal="center" vertical="center"/>
    </xf>
    <xf numFmtId="169" fontId="6" fillId="0" borderId="23" xfId="3" applyFont="1" applyFill="1" applyBorder="1" applyAlignment="1">
      <alignment horizontal="center" vertical="center"/>
    </xf>
    <xf numFmtId="165" fontId="2" fillId="0" borderId="74" xfId="0" applyNumberFormat="1" applyFont="1" applyBorder="1" applyAlignment="1">
      <alignment horizontal="center" vertical="center" wrapText="1"/>
    </xf>
    <xf numFmtId="0" fontId="6" fillId="0" borderId="77" xfId="0" applyFont="1" applyBorder="1" applyAlignment="1">
      <alignment wrapText="1"/>
    </xf>
    <xf numFmtId="0" fontId="6" fillId="0" borderId="81" xfId="0" applyFont="1" applyBorder="1" applyAlignment="1">
      <alignment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7" xfId="0" applyFont="1" applyBorder="1" applyAlignment="1">
      <alignment horizontal="center" vertical="center" wrapText="1"/>
    </xf>
    <xf numFmtId="1" fontId="6" fillId="0" borderId="8" xfId="0"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24"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42" xfId="0" applyFont="1" applyBorder="1" applyAlignment="1">
      <alignment horizontal="center" vertical="center" wrapText="1"/>
    </xf>
    <xf numFmtId="10" fontId="7" fillId="0" borderId="5" xfId="5" applyNumberFormat="1" applyFont="1" applyFill="1" applyBorder="1" applyAlignment="1">
      <alignment horizontal="center" vertical="center" wrapText="1"/>
    </xf>
    <xf numFmtId="169" fontId="8" fillId="0" borderId="20" xfId="3" applyFont="1" applyFill="1" applyBorder="1" applyAlignment="1">
      <alignment horizontal="center" vertical="center" wrapText="1"/>
    </xf>
    <xf numFmtId="0" fontId="7" fillId="0" borderId="2" xfId="5" applyNumberFormat="1" applyFont="1" applyFill="1" applyBorder="1" applyAlignment="1">
      <alignment horizontal="center" vertical="center" wrapText="1"/>
    </xf>
    <xf numFmtId="169" fontId="8" fillId="0" borderId="15" xfId="3" applyFont="1" applyFill="1" applyBorder="1" applyAlignment="1">
      <alignment horizontal="center" vertical="center"/>
    </xf>
    <xf numFmtId="169" fontId="8" fillId="0" borderId="14" xfId="3" applyFont="1" applyFill="1" applyBorder="1" applyAlignment="1">
      <alignment horizontal="center" vertical="center"/>
    </xf>
    <xf numFmtId="165" fontId="8" fillId="0" borderId="15" xfId="0" applyNumberFormat="1" applyFont="1" applyBorder="1" applyAlignment="1">
      <alignment horizontal="center" vertical="center" wrapText="1"/>
    </xf>
    <xf numFmtId="165" fontId="8" fillId="0" borderId="14" xfId="0" applyNumberFormat="1" applyFont="1" applyBorder="1" applyAlignment="1">
      <alignment horizontal="center" vertical="center" wrapText="1"/>
    </xf>
    <xf numFmtId="0" fontId="6" fillId="0" borderId="77" xfId="0" applyFont="1" applyBorder="1" applyAlignment="1">
      <alignment horizontal="center" vertical="center" wrapText="1"/>
    </xf>
    <xf numFmtId="0" fontId="6" fillId="0" borderId="77" xfId="0" applyFont="1" applyBorder="1" applyAlignment="1">
      <alignment horizontal="center"/>
    </xf>
    <xf numFmtId="0" fontId="6" fillId="0" borderId="80" xfId="5" applyNumberFormat="1" applyFont="1" applyFill="1" applyBorder="1" applyAlignment="1">
      <alignment horizontal="center" vertical="center"/>
    </xf>
    <xf numFmtId="0" fontId="6" fillId="0" borderId="77" xfId="5" applyNumberFormat="1" applyFont="1" applyFill="1" applyBorder="1" applyAlignment="1">
      <alignment horizontal="center" vertical="center"/>
    </xf>
    <xf numFmtId="0" fontId="6" fillId="0" borderId="78" xfId="5" applyNumberFormat="1" applyFont="1" applyFill="1" applyBorder="1" applyAlignment="1">
      <alignment horizontal="center" vertical="center"/>
    </xf>
    <xf numFmtId="0" fontId="8" fillId="0" borderId="2" xfId="0" applyFont="1" applyBorder="1" applyAlignment="1">
      <alignment horizontal="center" vertical="center" wrapText="1"/>
    </xf>
    <xf numFmtId="0" fontId="6" fillId="0" borderId="88" xfId="5" applyNumberFormat="1" applyFont="1" applyFill="1" applyBorder="1" applyAlignment="1">
      <alignment horizontal="center" vertical="center" wrapText="1"/>
    </xf>
    <xf numFmtId="0" fontId="6" fillId="0" borderId="90" xfId="5" applyNumberFormat="1" applyFont="1" applyFill="1" applyBorder="1" applyAlignment="1">
      <alignment horizontal="center" vertical="center" wrapText="1"/>
    </xf>
    <xf numFmtId="0" fontId="8" fillId="0" borderId="89" xfId="0" applyFont="1" applyBorder="1" applyAlignment="1">
      <alignment horizontal="center" vertical="center" wrapText="1"/>
    </xf>
    <xf numFmtId="0" fontId="8" fillId="0" borderId="91" xfId="0" applyFont="1" applyBorder="1" applyAlignment="1">
      <alignment horizontal="center" vertical="center" wrapText="1"/>
    </xf>
    <xf numFmtId="0" fontId="4" fillId="0" borderId="5" xfId="0" applyFont="1" applyBorder="1" applyAlignment="1">
      <alignment horizontal="center" vertical="center" wrapText="1"/>
    </xf>
    <xf numFmtId="17" fontId="2" fillId="0" borderId="30" xfId="0" applyNumberFormat="1" applyFont="1" applyBorder="1" applyAlignment="1">
      <alignment horizontal="center" vertical="center" wrapText="1"/>
    </xf>
    <xf numFmtId="169" fontId="8" fillId="0" borderId="8" xfId="3" applyFont="1" applyFill="1" applyBorder="1" applyAlignment="1">
      <alignment horizontal="center" vertical="center" wrapText="1"/>
    </xf>
    <xf numFmtId="169" fontId="8" fillId="0" borderId="15" xfId="3" applyFont="1" applyFill="1" applyBorder="1" applyAlignment="1">
      <alignment horizontal="center" vertical="center" wrapText="1"/>
    </xf>
    <xf numFmtId="165" fontId="8" fillId="0" borderId="13" xfId="0" applyNumberFormat="1" applyFont="1" applyBorder="1" applyAlignment="1">
      <alignment horizontal="center" vertical="center" wrapText="1"/>
    </xf>
    <xf numFmtId="165" fontId="8" fillId="0" borderId="21" xfId="0" applyNumberFormat="1" applyFont="1" applyBorder="1" applyAlignment="1">
      <alignment horizontal="center" vertical="center" wrapText="1"/>
    </xf>
    <xf numFmtId="165" fontId="8" fillId="0" borderId="43" xfId="0" applyNumberFormat="1" applyFont="1" applyBorder="1" applyAlignment="1">
      <alignment horizontal="center" vertical="center" wrapText="1"/>
    </xf>
    <xf numFmtId="176" fontId="2" fillId="0" borderId="4" xfId="0" applyNumberFormat="1" applyFont="1" applyBorder="1" applyAlignment="1">
      <alignment horizontal="left" vertical="center" wrapText="1"/>
    </xf>
    <xf numFmtId="176" fontId="2" fillId="0" borderId="16" xfId="0" applyNumberFormat="1" applyFont="1" applyBorder="1" applyAlignment="1">
      <alignment horizontal="left" vertical="center"/>
    </xf>
    <xf numFmtId="176" fontId="2" fillId="0" borderId="42" xfId="0" applyNumberFormat="1" applyFont="1" applyBorder="1" applyAlignment="1">
      <alignment horizontal="left" vertical="center"/>
    </xf>
    <xf numFmtId="171" fontId="8" fillId="0" borderId="7" xfId="0" applyNumberFormat="1" applyFont="1" applyBorder="1" applyAlignment="1">
      <alignment horizontal="center" vertical="center" wrapText="1"/>
    </xf>
    <xf numFmtId="171" fontId="8" fillId="0" borderId="18" xfId="0" applyNumberFormat="1" applyFont="1" applyBorder="1" applyAlignment="1">
      <alignment horizontal="center" vertical="center" wrapText="1"/>
    </xf>
    <xf numFmtId="169" fontId="8" fillId="0" borderId="9" xfId="3" applyFont="1" applyFill="1" applyBorder="1" applyAlignment="1">
      <alignment horizontal="center" vertical="center"/>
    </xf>
    <xf numFmtId="169" fontId="8" fillId="0" borderId="2" xfId="3" applyFont="1" applyFill="1" applyBorder="1" applyAlignment="1">
      <alignment horizontal="center" vertical="center"/>
    </xf>
    <xf numFmtId="169" fontId="8" fillId="0" borderId="3" xfId="3" applyFont="1" applyFill="1" applyBorder="1" applyAlignment="1">
      <alignment horizontal="center" vertical="center"/>
    </xf>
    <xf numFmtId="165" fontId="8" fillId="0" borderId="8"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1" fontId="2" fillId="0" borderId="15" xfId="0" applyNumberFormat="1" applyFont="1" applyBorder="1" applyAlignment="1">
      <alignment horizontal="center" vertical="center"/>
    </xf>
    <xf numFmtId="0" fontId="2" fillId="0" borderId="70"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1" fontId="6" fillId="0" borderId="3" xfId="3" applyNumberFormat="1" applyFont="1" applyFill="1" applyBorder="1" applyAlignment="1">
      <alignment horizontal="center" vertical="center"/>
    </xf>
    <xf numFmtId="1" fontId="6" fillId="0" borderId="15" xfId="3" applyNumberFormat="1" applyFont="1" applyFill="1" applyBorder="1" applyAlignment="1">
      <alignment horizontal="center" vertical="center"/>
    </xf>
    <xf numFmtId="1" fontId="6" fillId="0" borderId="14" xfId="3" applyNumberFormat="1" applyFont="1" applyFill="1" applyBorder="1" applyAlignment="1">
      <alignment horizontal="center" vertical="center"/>
    </xf>
    <xf numFmtId="0" fontId="5" fillId="0" borderId="3" xfId="0" applyFont="1" applyBorder="1" applyAlignment="1">
      <alignment horizontal="center" vertical="center" wrapText="1"/>
    </xf>
    <xf numFmtId="1" fontId="7" fillId="0" borderId="3" xfId="3" applyNumberFormat="1" applyFont="1" applyFill="1" applyBorder="1" applyAlignment="1">
      <alignment horizontal="center" vertical="center"/>
    </xf>
    <xf numFmtId="1" fontId="7" fillId="0" borderId="15" xfId="3" applyNumberFormat="1" applyFont="1" applyFill="1" applyBorder="1" applyAlignment="1">
      <alignment horizontal="center" vertical="center"/>
    </xf>
    <xf numFmtId="1" fontId="7" fillId="0" borderId="14" xfId="3" applyNumberFormat="1" applyFont="1" applyFill="1" applyBorder="1" applyAlignment="1">
      <alignment horizontal="center" vertical="center"/>
    </xf>
    <xf numFmtId="10" fontId="7" fillId="0" borderId="10" xfId="0" applyNumberFormat="1" applyFont="1" applyBorder="1" applyAlignment="1">
      <alignment horizontal="center" vertical="center" wrapText="1"/>
    </xf>
    <xf numFmtId="10" fontId="7" fillId="0" borderId="19" xfId="0" applyNumberFormat="1" applyFont="1" applyBorder="1" applyAlignment="1">
      <alignment horizontal="center" vertical="center" wrapText="1"/>
    </xf>
    <xf numFmtId="10" fontId="7" fillId="0" borderId="26" xfId="0" applyNumberFormat="1" applyFont="1" applyBorder="1" applyAlignment="1">
      <alignment horizontal="center" vertical="center" wrapText="1"/>
    </xf>
    <xf numFmtId="0" fontId="2" fillId="0" borderId="92" xfId="0" applyFont="1" applyBorder="1" applyAlignment="1">
      <alignment horizontal="center" vertical="center" wrapText="1"/>
    </xf>
    <xf numFmtId="178" fontId="2" fillId="0" borderId="14" xfId="3" applyNumberFormat="1" applyFont="1" applyFill="1" applyBorder="1" applyAlignment="1">
      <alignment horizontal="center" vertical="center" wrapText="1"/>
    </xf>
    <xf numFmtId="178" fontId="2" fillId="0" borderId="2" xfId="3" applyNumberFormat="1" applyFont="1" applyFill="1" applyBorder="1" applyAlignment="1">
      <alignment horizontal="center" vertical="center" wrapText="1"/>
    </xf>
    <xf numFmtId="0" fontId="2" fillId="0" borderId="82" xfId="0" applyFont="1" applyBorder="1" applyAlignment="1">
      <alignment horizontal="center"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 fontId="7" fillId="0" borderId="2" xfId="5" applyNumberFormat="1" applyFont="1" applyFill="1" applyBorder="1" applyAlignment="1">
      <alignment horizontal="center" vertical="center" wrapText="1"/>
    </xf>
    <xf numFmtId="169" fontId="6" fillId="0" borderId="13" xfId="3" applyFont="1" applyFill="1" applyBorder="1" applyAlignment="1">
      <alignment horizontal="center" vertical="center" wrapText="1"/>
    </xf>
    <xf numFmtId="169" fontId="7" fillId="0" borderId="43" xfId="3"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42" xfId="0" applyFont="1" applyBorder="1" applyAlignment="1">
      <alignment horizontal="left" vertical="center" wrapText="1"/>
    </xf>
    <xf numFmtId="0" fontId="2" fillId="0" borderId="4" xfId="0" applyFont="1" applyBorder="1" applyAlignment="1">
      <alignment horizontal="left" vertical="top" wrapText="1"/>
    </xf>
    <xf numFmtId="0" fontId="2" fillId="0" borderId="42" xfId="0" applyFont="1" applyBorder="1" applyAlignment="1">
      <alignment horizontal="left" vertical="top" wrapText="1"/>
    </xf>
    <xf numFmtId="0" fontId="2" fillId="0" borderId="67" xfId="0" applyFont="1" applyBorder="1" applyAlignment="1">
      <alignment horizontal="left" vertical="center"/>
    </xf>
    <xf numFmtId="17" fontId="2" fillId="0" borderId="21" xfId="0" applyNumberFormat="1" applyFont="1" applyBorder="1" applyAlignment="1">
      <alignment horizontal="center" vertical="center"/>
    </xf>
    <xf numFmtId="17" fontId="2" fillId="0" borderId="43" xfId="0" applyNumberFormat="1" applyFont="1" applyBorder="1" applyAlignment="1">
      <alignment horizontal="center" vertical="center"/>
    </xf>
    <xf numFmtId="1" fontId="6" fillId="0" borderId="3"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0" fontId="6" fillId="0" borderId="14" xfId="0" applyNumberFormat="1" applyFont="1" applyBorder="1" applyAlignment="1">
      <alignment horizontal="center" vertical="center" wrapText="1"/>
    </xf>
    <xf numFmtId="0" fontId="2" fillId="0" borderId="85" xfId="0" applyFont="1" applyBorder="1" applyAlignment="1">
      <alignment horizontal="center" vertical="center" wrapText="1"/>
    </xf>
    <xf numFmtId="0" fontId="2" fillId="0" borderId="95" xfId="0" applyFont="1" applyBorder="1" applyAlignment="1">
      <alignment horizontal="center" vertical="center" wrapText="1"/>
    </xf>
    <xf numFmtId="165" fontId="2" fillId="0" borderId="13" xfId="0" applyNumberFormat="1" applyFont="1" applyBorder="1" applyAlignment="1">
      <alignment horizontal="center" vertical="center" wrapText="1"/>
    </xf>
    <xf numFmtId="169" fontId="7" fillId="0" borderId="21" xfId="3" applyFont="1" applyFill="1" applyBorder="1" applyAlignment="1">
      <alignment horizontal="center" vertical="center" wrapText="1"/>
    </xf>
    <xf numFmtId="0" fontId="2" fillId="0" borderId="94" xfId="0" applyFont="1" applyBorder="1" applyAlignment="1">
      <alignment horizontal="justify" vertical="center" wrapText="1"/>
    </xf>
    <xf numFmtId="0" fontId="2" fillId="0" borderId="42" xfId="0" applyFont="1" applyBorder="1" applyAlignment="1">
      <alignment horizontal="justify" vertical="center" wrapText="1"/>
    </xf>
    <xf numFmtId="0" fontId="6" fillId="0" borderId="3" xfId="3" applyNumberFormat="1" applyFont="1" applyFill="1" applyBorder="1" applyAlignment="1">
      <alignment horizontal="center" vertical="center" wrapText="1"/>
    </xf>
    <xf numFmtId="0" fontId="6" fillId="0" borderId="14" xfId="3" applyNumberFormat="1" applyFont="1" applyFill="1" applyBorder="1" applyAlignment="1">
      <alignment horizontal="center" vertical="center" wrapText="1"/>
    </xf>
    <xf numFmtId="1" fontId="6" fillId="0" borderId="3" xfId="3" applyNumberFormat="1" applyFont="1" applyFill="1" applyBorder="1" applyAlignment="1">
      <alignment horizontal="center" vertical="center" wrapText="1"/>
    </xf>
    <xf numFmtId="1" fontId="6" fillId="0" borderId="14" xfId="3" applyNumberFormat="1" applyFont="1" applyFill="1" applyBorder="1" applyAlignment="1">
      <alignment horizontal="center" vertical="center" wrapText="1"/>
    </xf>
    <xf numFmtId="165" fontId="2" fillId="0" borderId="2" xfId="0" applyNumberFormat="1" applyFont="1" applyBorder="1" applyAlignment="1">
      <alignment horizontal="center" vertical="center" wrapText="1"/>
    </xf>
    <xf numFmtId="165" fontId="2" fillId="0" borderId="16" xfId="0" applyNumberFormat="1" applyFont="1" applyBorder="1" applyAlignment="1">
      <alignment horizontal="center" vertical="center" wrapText="1"/>
    </xf>
    <xf numFmtId="169" fontId="6" fillId="0" borderId="18" xfId="3" applyFont="1" applyFill="1" applyBorder="1" applyAlignment="1">
      <alignment horizontal="center" vertical="center" wrapText="1"/>
    </xf>
    <xf numFmtId="169" fontId="6" fillId="0" borderId="37" xfId="3" applyFont="1" applyFill="1" applyBorder="1" applyAlignment="1">
      <alignment horizontal="center" vertical="center" wrapText="1"/>
    </xf>
    <xf numFmtId="0" fontId="8" fillId="0" borderId="84" xfId="0" applyFont="1" applyBorder="1" applyAlignment="1">
      <alignment horizontal="center" vertical="center"/>
    </xf>
    <xf numFmtId="0" fontId="8" fillId="0" borderId="90" xfId="0" applyFont="1" applyBorder="1" applyAlignment="1">
      <alignment horizontal="center" vertical="center"/>
    </xf>
    <xf numFmtId="0" fontId="6" fillId="0" borderId="2" xfId="0" applyFont="1" applyBorder="1" applyAlignment="1">
      <alignment horizontal="center" vertical="center"/>
    </xf>
    <xf numFmtId="1" fontId="6" fillId="0" borderId="2" xfId="5" applyNumberFormat="1" applyFont="1" applyFill="1" applyBorder="1" applyAlignment="1">
      <alignment horizontal="center" vertical="center" wrapText="1"/>
    </xf>
    <xf numFmtId="176" fontId="2" fillId="0" borderId="4" xfId="0" applyNumberFormat="1" applyFont="1" applyBorder="1" applyAlignment="1">
      <alignment horizontal="left" vertical="top" wrapText="1"/>
    </xf>
    <xf numFmtId="176" fontId="2" fillId="0" borderId="16" xfId="0" applyNumberFormat="1" applyFont="1" applyBorder="1" applyAlignment="1">
      <alignment horizontal="left" vertical="top" wrapText="1"/>
    </xf>
    <xf numFmtId="176" fontId="2" fillId="0" borderId="42" xfId="0" applyNumberFormat="1" applyFont="1" applyBorder="1" applyAlignment="1">
      <alignment horizontal="left" vertical="top" wrapText="1"/>
    </xf>
    <xf numFmtId="0" fontId="2" fillId="0" borderId="14" xfId="0" applyFont="1" applyBorder="1" applyAlignment="1">
      <alignment horizontal="left" vertical="top"/>
    </xf>
    <xf numFmtId="0" fontId="2" fillId="0" borderId="77" xfId="0" applyFont="1" applyBorder="1" applyAlignment="1">
      <alignment horizontal="left" vertical="center"/>
    </xf>
    <xf numFmtId="0" fontId="2" fillId="0" borderId="82" xfId="0" applyFont="1" applyBorder="1" applyAlignment="1">
      <alignment horizontal="left" vertical="center"/>
    </xf>
    <xf numFmtId="0" fontId="2" fillId="0" borderId="14" xfId="0" applyFont="1" applyBorder="1" applyAlignment="1">
      <alignment horizontal="left" vertical="center" wrapText="1"/>
    </xf>
    <xf numFmtId="169" fontId="8" fillId="0" borderId="16" xfId="3" applyFont="1" applyFill="1" applyBorder="1" applyAlignment="1">
      <alignment horizontal="center" vertical="center"/>
    </xf>
    <xf numFmtId="165" fontId="8" fillId="0" borderId="92" xfId="0" applyNumberFormat="1" applyFont="1" applyBorder="1" applyAlignment="1">
      <alignment horizontal="center" vertical="center" wrapText="1"/>
    </xf>
    <xf numFmtId="0" fontId="6" fillId="0" borderId="92" xfId="0" applyFont="1" applyBorder="1" applyAlignment="1">
      <alignment wrapText="1"/>
    </xf>
    <xf numFmtId="0" fontId="8" fillId="0" borderId="16" xfId="0" applyFont="1" applyBorder="1" applyAlignment="1">
      <alignment horizontal="center" vertical="center" wrapText="1"/>
    </xf>
    <xf numFmtId="169" fontId="8" fillId="0" borderId="18" xfId="3" applyFont="1" applyFill="1" applyBorder="1" applyAlignment="1">
      <alignment horizontal="center" vertical="center"/>
    </xf>
    <xf numFmtId="1" fontId="2" fillId="0" borderId="8" xfId="0" applyNumberFormat="1" applyFont="1" applyBorder="1" applyAlignment="1">
      <alignment horizontal="center" vertical="center"/>
    </xf>
    <xf numFmtId="1" fontId="2" fillId="0" borderId="24" xfId="0" applyNumberFormat="1" applyFont="1" applyBorder="1" applyAlignment="1">
      <alignment horizontal="center" vertical="center"/>
    </xf>
    <xf numFmtId="169" fontId="7" fillId="0" borderId="3" xfId="3" applyFont="1" applyFill="1" applyBorder="1" applyAlignment="1">
      <alignment horizontal="center" vertical="center"/>
    </xf>
    <xf numFmtId="169" fontId="7" fillId="0" borderId="14" xfId="3" applyFont="1" applyFill="1" applyBorder="1" applyAlignment="1">
      <alignment horizontal="center" vertical="center"/>
    </xf>
    <xf numFmtId="17" fontId="2" fillId="0" borderId="29" xfId="0" applyNumberFormat="1" applyFont="1" applyBorder="1" applyAlignment="1">
      <alignment horizontal="center" vertical="center" wrapText="1"/>
    </xf>
    <xf numFmtId="17" fontId="2" fillId="0" borderId="2" xfId="0" applyNumberFormat="1" applyFont="1" applyBorder="1" applyAlignment="1">
      <alignment horizontal="center" vertical="center" wrapText="1"/>
    </xf>
    <xf numFmtId="17" fontId="2" fillId="0" borderId="5" xfId="0" applyNumberFormat="1" applyFont="1" applyBorder="1" applyAlignment="1">
      <alignment horizontal="center" vertical="center" wrapText="1"/>
    </xf>
    <xf numFmtId="0" fontId="8" fillId="0" borderId="29" xfId="0" applyFont="1" applyBorder="1" applyAlignment="1">
      <alignment horizontal="center" vertical="center"/>
    </xf>
    <xf numFmtId="10" fontId="7" fillId="0" borderId="14" xfId="0" applyNumberFormat="1" applyFont="1" applyBorder="1" applyAlignment="1">
      <alignment horizontal="center" vertical="center" wrapText="1"/>
    </xf>
    <xf numFmtId="179" fontId="2" fillId="0" borderId="14" xfId="0" applyNumberFormat="1" applyFont="1" applyBorder="1" applyAlignment="1">
      <alignment horizontal="center" vertical="center" wrapText="1"/>
    </xf>
    <xf numFmtId="179" fontId="2" fillId="0" borderId="2" xfId="0" applyNumberFormat="1" applyFont="1" applyBorder="1" applyAlignment="1">
      <alignment horizontal="center" vertical="center" wrapText="1"/>
    </xf>
    <xf numFmtId="179" fontId="2" fillId="0" borderId="3" xfId="0" applyNumberFormat="1" applyFont="1" applyBorder="1" applyAlignment="1">
      <alignment horizontal="center" vertical="center" wrapText="1"/>
    </xf>
    <xf numFmtId="180" fontId="2" fillId="0" borderId="14" xfId="4" applyNumberFormat="1" applyFont="1" applyFill="1" applyBorder="1" applyAlignment="1">
      <alignment horizontal="center" vertical="center"/>
    </xf>
    <xf numFmtId="180" fontId="2" fillId="0" borderId="2" xfId="4" applyNumberFormat="1" applyFont="1" applyFill="1" applyBorder="1" applyAlignment="1">
      <alignment horizontal="center" vertical="center"/>
    </xf>
    <xf numFmtId="180" fontId="2" fillId="0" borderId="3" xfId="4" applyNumberFormat="1" applyFont="1" applyFill="1" applyBorder="1" applyAlignment="1">
      <alignment horizontal="center" vertical="center"/>
    </xf>
    <xf numFmtId="1" fontId="2" fillId="0" borderId="3" xfId="5" applyNumberFormat="1" applyFont="1" applyFill="1" applyBorder="1" applyAlignment="1">
      <alignment horizontal="center" vertical="center" wrapText="1"/>
    </xf>
    <xf numFmtId="10" fontId="7"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3" xfId="0"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33" xfId="0" applyNumberFormat="1" applyFont="1" applyBorder="1" applyAlignment="1">
      <alignment horizontal="center" vertical="center" wrapText="1"/>
    </xf>
    <xf numFmtId="14" fontId="2" fillId="0" borderId="30" xfId="0" applyNumberFormat="1" applyFont="1" applyBorder="1" applyAlignment="1">
      <alignment horizontal="center" vertical="center" wrapText="1"/>
    </xf>
    <xf numFmtId="0" fontId="8" fillId="0" borderId="3" xfId="0" applyFont="1" applyBorder="1" applyAlignment="1">
      <alignment horizontal="center" vertical="center" wrapText="1"/>
    </xf>
    <xf numFmtId="44" fontId="2" fillId="0" borderId="10" xfId="3" applyNumberFormat="1" applyFont="1" applyFill="1" applyBorder="1" applyAlignment="1">
      <alignment horizontal="center" vertical="center" wrapText="1"/>
    </xf>
    <xf numFmtId="44" fontId="2" fillId="0" borderId="19" xfId="3" applyNumberFormat="1" applyFont="1" applyFill="1" applyBorder="1" applyAlignment="1">
      <alignment horizontal="center" vertical="center" wrapText="1"/>
    </xf>
    <xf numFmtId="180" fontId="2" fillId="0" borderId="6" xfId="4" applyNumberFormat="1" applyFont="1" applyFill="1" applyBorder="1" applyAlignment="1">
      <alignment horizontal="center" vertical="center" wrapText="1"/>
    </xf>
    <xf numFmtId="180" fontId="2" fillId="0" borderId="17" xfId="4" applyNumberFormat="1" applyFont="1" applyFill="1" applyBorder="1" applyAlignment="1">
      <alignment horizontal="center" vertical="center" wrapText="1"/>
    </xf>
    <xf numFmtId="180" fontId="2" fillId="0" borderId="47" xfId="4" applyNumberFormat="1" applyFont="1" applyFill="1" applyBorder="1" applyAlignment="1">
      <alignment horizontal="center" vertical="center" wrapText="1"/>
    </xf>
    <xf numFmtId="181" fontId="2" fillId="0" borderId="8" xfId="3" applyNumberFormat="1" applyFont="1" applyFill="1" applyBorder="1" applyAlignment="1">
      <alignment horizontal="center" vertical="center" wrapText="1"/>
    </xf>
    <xf numFmtId="181" fontId="2" fillId="0" borderId="15" xfId="3" applyNumberFormat="1" applyFont="1" applyFill="1" applyBorder="1" applyAlignment="1">
      <alignment horizontal="center" vertical="center" wrapText="1"/>
    </xf>
    <xf numFmtId="181" fontId="2" fillId="0" borderId="14" xfId="3" applyNumberFormat="1" applyFont="1" applyFill="1" applyBorder="1" applyAlignment="1">
      <alignment horizontal="center" vertical="center" wrapText="1"/>
    </xf>
    <xf numFmtId="44" fontId="2" fillId="0" borderId="34" xfId="3" applyNumberFormat="1" applyFont="1" applyFill="1" applyBorder="1" applyAlignment="1">
      <alignment horizontal="center" vertical="center" wrapText="1"/>
    </xf>
    <xf numFmtId="44" fontId="2" fillId="0" borderId="38" xfId="3" applyNumberFormat="1" applyFont="1" applyFill="1" applyBorder="1" applyAlignment="1">
      <alignment horizontal="center" vertical="center" wrapText="1"/>
    </xf>
    <xf numFmtId="183" fontId="2" fillId="0" borderId="9" xfId="3" applyNumberFormat="1" applyFont="1" applyFill="1" applyBorder="1" applyAlignment="1">
      <alignment horizontal="center" vertical="center"/>
    </xf>
    <xf numFmtId="183" fontId="2" fillId="0" borderId="2" xfId="3" applyNumberFormat="1" applyFont="1" applyFill="1" applyBorder="1" applyAlignment="1">
      <alignment horizontal="center" vertical="center"/>
    </xf>
    <xf numFmtId="183" fontId="2" fillId="0" borderId="23" xfId="3" applyNumberFormat="1" applyFont="1" applyFill="1" applyBorder="1" applyAlignment="1">
      <alignment horizontal="center" vertical="center"/>
    </xf>
    <xf numFmtId="169" fontId="2" fillId="0" borderId="13" xfId="3" applyFont="1" applyFill="1" applyBorder="1" applyAlignment="1">
      <alignment horizontal="center" vertical="center" wrapText="1"/>
    </xf>
    <xf numFmtId="169" fontId="2" fillId="0" borderId="43" xfId="3" applyFont="1" applyFill="1" applyBorder="1" applyAlignment="1">
      <alignment horizontal="center" vertical="center" wrapText="1"/>
    </xf>
    <xf numFmtId="0" fontId="8" fillId="0" borderId="18" xfId="0" applyFont="1" applyBorder="1" applyAlignment="1">
      <alignment horizontal="center" vertical="center" wrapText="1"/>
    </xf>
    <xf numFmtId="182" fontId="6" fillId="0" borderId="3" xfId="5" applyNumberFormat="1" applyFont="1" applyFill="1" applyBorder="1" applyAlignment="1">
      <alignment horizontal="center" vertical="center"/>
    </xf>
    <xf numFmtId="182" fontId="6" fillId="0" borderId="15" xfId="5" applyNumberFormat="1" applyFont="1" applyFill="1" applyBorder="1" applyAlignment="1">
      <alignment horizontal="center" vertical="center"/>
    </xf>
    <xf numFmtId="182" fontId="6" fillId="0" borderId="14" xfId="5" applyNumberFormat="1" applyFont="1" applyFill="1" applyBorder="1" applyAlignment="1">
      <alignment horizontal="center" vertical="center"/>
    </xf>
    <xf numFmtId="182" fontId="7" fillId="0" borderId="2" xfId="5" applyNumberFormat="1" applyFont="1" applyFill="1" applyBorder="1" applyAlignment="1">
      <alignment horizontal="center" vertical="center"/>
    </xf>
    <xf numFmtId="10" fontId="7" fillId="0" borderId="2" xfId="5" applyNumberFormat="1" applyFont="1" applyFill="1" applyBorder="1" applyAlignment="1">
      <alignment horizontal="center" vertical="center"/>
    </xf>
    <xf numFmtId="10" fontId="7" fillId="0" borderId="27" xfId="5" applyNumberFormat="1" applyFont="1" applyFill="1" applyBorder="1" applyAlignment="1">
      <alignment horizontal="center" vertical="center" wrapText="1"/>
    </xf>
    <xf numFmtId="10" fontId="7" fillId="0" borderId="35" xfId="5" applyNumberFormat="1" applyFont="1" applyFill="1" applyBorder="1" applyAlignment="1">
      <alignment horizontal="center" vertical="center" wrapText="1"/>
    </xf>
    <xf numFmtId="10" fontId="7" fillId="0" borderId="98" xfId="5" applyNumberFormat="1" applyFont="1" applyFill="1" applyBorder="1" applyAlignment="1">
      <alignment horizontal="center" vertical="center" wrapText="1"/>
    </xf>
    <xf numFmtId="10" fontId="7" fillId="0" borderId="99" xfId="5" applyNumberFormat="1" applyFont="1" applyFill="1" applyBorder="1" applyAlignment="1">
      <alignment horizontal="center" vertical="center" wrapText="1"/>
    </xf>
    <xf numFmtId="10" fontId="7" fillId="0" borderId="100" xfId="5" applyNumberFormat="1" applyFont="1" applyFill="1" applyBorder="1" applyAlignment="1">
      <alignment horizontal="center" vertical="center" wrapText="1"/>
    </xf>
    <xf numFmtId="169" fontId="2" fillId="0" borderId="21" xfId="3" applyFont="1" applyFill="1" applyBorder="1" applyAlignment="1">
      <alignment horizontal="center" vertical="center" wrapText="1"/>
    </xf>
    <xf numFmtId="44" fontId="2" fillId="0" borderId="8" xfId="3" applyNumberFormat="1" applyFont="1" applyFill="1" applyBorder="1" applyAlignment="1">
      <alignment horizontal="center" vertical="center" wrapText="1"/>
    </xf>
    <xf numFmtId="44" fontId="2" fillId="0" borderId="15" xfId="3" applyNumberFormat="1" applyFont="1" applyFill="1" applyBorder="1" applyAlignment="1">
      <alignment horizontal="center" vertical="center" wrapText="1"/>
    </xf>
    <xf numFmtId="44" fontId="2" fillId="0" borderId="24" xfId="3" applyNumberFormat="1" applyFont="1" applyFill="1" applyBorder="1" applyAlignment="1">
      <alignment horizontal="center" vertical="center" wrapText="1"/>
    </xf>
    <xf numFmtId="169" fontId="7" fillId="0" borderId="7" xfId="3" applyFont="1" applyFill="1" applyBorder="1" applyAlignment="1">
      <alignment horizontal="center" vertical="center" wrapText="1"/>
    </xf>
    <xf numFmtId="169" fontId="7" fillId="0" borderId="27" xfId="3" applyFont="1" applyFill="1" applyBorder="1" applyAlignment="1">
      <alignment horizontal="center" vertical="center" wrapText="1"/>
    </xf>
    <xf numFmtId="169" fontId="7" fillId="0" borderId="35" xfId="3" applyFont="1" applyFill="1" applyBorder="1" applyAlignment="1">
      <alignment horizontal="center" vertical="center" wrapText="1"/>
    </xf>
    <xf numFmtId="10" fontId="7" fillId="0" borderId="16" xfId="5" applyNumberFormat="1" applyFont="1" applyFill="1" applyBorder="1" applyAlignment="1">
      <alignment horizontal="center" vertical="center"/>
    </xf>
    <xf numFmtId="9" fontId="6" fillId="0" borderId="14" xfId="0" applyNumberFormat="1" applyFont="1" applyBorder="1" applyAlignment="1">
      <alignment horizontal="center" vertical="center" wrapText="1"/>
    </xf>
    <xf numFmtId="169" fontId="6" fillId="0" borderId="21" xfId="3" applyFont="1" applyFill="1" applyBorder="1" applyAlignment="1">
      <alignment horizontal="center" vertical="center" wrapText="1"/>
    </xf>
    <xf numFmtId="169" fontId="6" fillId="0" borderId="43" xfId="3" applyFont="1" applyFill="1" applyBorder="1" applyAlignment="1">
      <alignment horizontal="center" vertical="center" wrapText="1"/>
    </xf>
    <xf numFmtId="10" fontId="6" fillId="0" borderId="3" xfId="5" applyNumberFormat="1" applyFont="1" applyFill="1" applyBorder="1" applyAlignment="1">
      <alignment horizontal="center" vertical="center" wrapText="1"/>
    </xf>
    <xf numFmtId="3" fontId="2" fillId="0" borderId="8"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2" fillId="0" borderId="24" xfId="0" applyNumberFormat="1" applyFont="1" applyBorder="1" applyAlignment="1">
      <alignment horizontal="center" vertical="center"/>
    </xf>
    <xf numFmtId="44" fontId="2" fillId="0" borderId="8" xfId="3" applyNumberFormat="1" applyFont="1" applyFill="1" applyBorder="1" applyAlignment="1">
      <alignment horizontal="center" vertical="center"/>
    </xf>
    <xf numFmtId="44" fontId="2" fillId="0" borderId="15" xfId="3" applyNumberFormat="1" applyFont="1" applyFill="1" applyBorder="1" applyAlignment="1">
      <alignment horizontal="center" vertical="center"/>
    </xf>
    <xf numFmtId="44" fontId="2" fillId="0" borderId="24" xfId="3" applyNumberFormat="1" applyFont="1" applyFill="1" applyBorder="1" applyAlignment="1">
      <alignment horizontal="center" vertical="center"/>
    </xf>
    <xf numFmtId="0" fontId="7" fillId="0" borderId="2" xfId="0" applyFont="1" applyBorder="1" applyAlignment="1">
      <alignment horizontal="center" vertical="center"/>
    </xf>
    <xf numFmtId="10" fontId="6" fillId="0" borderId="4" xfId="5" applyNumberFormat="1" applyFont="1" applyFill="1" applyBorder="1" applyAlignment="1">
      <alignment horizontal="center" vertical="center" wrapText="1"/>
    </xf>
    <xf numFmtId="10" fontId="6" fillId="0" borderId="16" xfId="5" applyNumberFormat="1" applyFont="1" applyFill="1" applyBorder="1" applyAlignment="1">
      <alignment horizontal="center" vertical="center" wrapText="1"/>
    </xf>
    <xf numFmtId="10" fontId="6" fillId="0" borderId="42" xfId="5" applyNumberFormat="1" applyFont="1" applyFill="1" applyBorder="1" applyAlignment="1">
      <alignment horizontal="center" vertical="center" wrapText="1"/>
    </xf>
    <xf numFmtId="15" fontId="2" fillId="0" borderId="57" xfId="0" applyNumberFormat="1" applyFont="1" applyBorder="1" applyAlignment="1">
      <alignment horizontal="center" vertical="center" wrapText="1"/>
    </xf>
    <xf numFmtId="15" fontId="2" fillId="0" borderId="58" xfId="0" applyNumberFormat="1" applyFont="1" applyBorder="1" applyAlignment="1">
      <alignment horizontal="center" vertical="center" wrapText="1"/>
    </xf>
    <xf numFmtId="15" fontId="2" fillId="0" borderId="59" xfId="0" applyNumberFormat="1" applyFont="1" applyBorder="1" applyAlignment="1">
      <alignment horizontal="center"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177" fontId="6" fillId="0" borderId="29" xfId="5" applyNumberFormat="1" applyFont="1" applyFill="1" applyBorder="1" applyAlignment="1">
      <alignment horizontal="center" vertical="center" wrapText="1"/>
    </xf>
    <xf numFmtId="177" fontId="6" fillId="0" borderId="2" xfId="5" applyNumberFormat="1" applyFont="1" applyFill="1" applyBorder="1" applyAlignment="1">
      <alignment horizontal="center" vertical="center" wrapText="1"/>
    </xf>
    <xf numFmtId="10" fontId="2" fillId="0" borderId="3" xfId="5" applyNumberFormat="1" applyFont="1" applyFill="1" applyBorder="1" applyAlignment="1">
      <alignment horizontal="center" vertical="center" wrapText="1"/>
    </xf>
    <xf numFmtId="9" fontId="8" fillId="0" borderId="3"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169" fontId="2" fillId="0" borderId="8" xfId="3" applyFont="1" applyFill="1" applyBorder="1" applyAlignment="1">
      <alignment horizontal="center" vertical="center"/>
    </xf>
    <xf numFmtId="169" fontId="2" fillId="0" borderId="24" xfId="3" applyFont="1" applyFill="1" applyBorder="1" applyAlignment="1">
      <alignment horizontal="center" vertical="center"/>
    </xf>
    <xf numFmtId="6" fontId="2" fillId="0" borderId="8" xfId="0" applyNumberFormat="1" applyFont="1" applyBorder="1" applyAlignment="1">
      <alignment horizontal="center" vertical="center" wrapText="1"/>
    </xf>
    <xf numFmtId="6" fontId="2" fillId="0" borderId="15" xfId="0" applyNumberFormat="1" applyFont="1" applyBorder="1" applyAlignment="1">
      <alignment horizontal="center" vertical="center" wrapText="1"/>
    </xf>
    <xf numFmtId="6" fontId="2" fillId="0" borderId="24"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7" xfId="0" applyFont="1" applyBorder="1" applyAlignment="1">
      <alignment horizontal="center" vertical="center" wrapText="1"/>
    </xf>
    <xf numFmtId="169" fontId="7" fillId="0" borderId="41" xfId="3" applyFont="1" applyFill="1" applyBorder="1" applyAlignment="1">
      <alignment horizontal="center" vertical="center" wrapText="1"/>
    </xf>
    <xf numFmtId="10" fontId="7" fillId="0" borderId="42"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1" fontId="2" fillId="0" borderId="15" xfId="5"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179" fontId="2" fillId="0" borderId="8" xfId="0" applyNumberFormat="1" applyFont="1" applyBorder="1" applyAlignment="1">
      <alignment horizontal="center" vertical="center" wrapText="1"/>
    </xf>
    <xf numFmtId="179" fontId="2" fillId="0" borderId="15" xfId="0" applyNumberFormat="1" applyFont="1" applyBorder="1" applyAlignment="1">
      <alignment horizontal="center" vertical="center" wrapText="1"/>
    </xf>
    <xf numFmtId="179" fontId="2" fillId="0" borderId="24" xfId="0" applyNumberFormat="1" applyFont="1" applyBorder="1" applyAlignment="1">
      <alignment horizontal="center" vertical="center" wrapText="1"/>
    </xf>
    <xf numFmtId="8" fontId="2" fillId="0" borderId="13" xfId="0" applyNumberFormat="1" applyFont="1" applyBorder="1" applyAlignment="1">
      <alignment horizontal="center" vertical="center" wrapText="1"/>
    </xf>
    <xf numFmtId="8" fontId="2" fillId="0" borderId="21" xfId="0" applyNumberFormat="1" applyFont="1" applyBorder="1" applyAlignment="1">
      <alignment horizontal="center" vertical="center" wrapText="1"/>
    </xf>
    <xf numFmtId="173" fontId="2" fillId="0" borderId="3" xfId="5" applyNumberFormat="1" applyFont="1" applyFill="1" applyBorder="1" applyAlignment="1">
      <alignment horizontal="center" vertical="center" wrapText="1"/>
    </xf>
    <xf numFmtId="173" fontId="2" fillId="0" borderId="15" xfId="5" applyNumberFormat="1" applyFont="1" applyFill="1" applyBorder="1" applyAlignment="1">
      <alignment horizontal="center" vertical="center" wrapText="1"/>
    </xf>
    <xf numFmtId="9" fontId="2" fillId="0" borderId="2" xfId="0" applyNumberFormat="1" applyFont="1" applyBorder="1" applyAlignment="1">
      <alignment horizontal="center" vertical="center" wrapText="1"/>
    </xf>
    <xf numFmtId="8" fontId="15" fillId="0" borderId="8" xfId="0" applyNumberFormat="1" applyFont="1" applyBorder="1" applyAlignment="1">
      <alignment horizontal="center" vertical="center" wrapText="1"/>
    </xf>
    <xf numFmtId="8" fontId="15" fillId="0" borderId="15" xfId="0" applyNumberFormat="1" applyFont="1" applyBorder="1" applyAlignment="1">
      <alignment horizontal="center" vertical="center" wrapText="1"/>
    </xf>
    <xf numFmtId="8" fontId="15" fillId="0" borderId="24" xfId="0" applyNumberFormat="1" applyFont="1" applyBorder="1" applyAlignment="1">
      <alignment horizontal="center" vertical="center" wrapText="1"/>
    </xf>
    <xf numFmtId="43" fontId="2" fillId="0" borderId="24" xfId="1" applyFont="1" applyFill="1" applyBorder="1" applyAlignment="1">
      <alignment horizontal="center" vertical="center" wrapText="1"/>
    </xf>
    <xf numFmtId="8" fontId="2" fillId="0" borderId="24" xfId="0" applyNumberFormat="1" applyFont="1" applyBorder="1" applyAlignment="1">
      <alignment horizontal="center" vertical="center" wrapText="1"/>
    </xf>
    <xf numFmtId="9" fontId="2" fillId="0" borderId="14" xfId="0" applyNumberFormat="1" applyFont="1" applyBorder="1" applyAlignment="1">
      <alignment horizontal="center" vertical="center" wrapText="1"/>
    </xf>
    <xf numFmtId="8" fontId="2" fillId="0" borderId="43" xfId="0" applyNumberFormat="1" applyFont="1" applyBorder="1" applyAlignment="1">
      <alignment horizontal="center" vertical="center" wrapText="1"/>
    </xf>
    <xf numFmtId="14" fontId="2" fillId="0" borderId="3" xfId="5" applyNumberFormat="1" applyFont="1" applyFill="1" applyBorder="1" applyAlignment="1">
      <alignment horizontal="center" vertical="center" wrapText="1"/>
    </xf>
    <xf numFmtId="14" fontId="2" fillId="0" borderId="15" xfId="5" applyNumberFormat="1" applyFont="1" applyFill="1" applyBorder="1" applyAlignment="1">
      <alignment horizontal="center" vertical="center" wrapText="1"/>
    </xf>
    <xf numFmtId="14" fontId="2" fillId="0" borderId="14" xfId="5" applyNumberFormat="1" applyFont="1" applyFill="1" applyBorder="1" applyAlignment="1">
      <alignment horizontal="center" vertical="center" wrapText="1"/>
    </xf>
    <xf numFmtId="174" fontId="2" fillId="0" borderId="8" xfId="3" applyNumberFormat="1" applyFont="1" applyFill="1" applyBorder="1" applyAlignment="1">
      <alignment horizontal="center" vertical="center" wrapText="1"/>
    </xf>
    <xf numFmtId="174" fontId="2" fillId="0" borderId="14" xfId="3"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1" fontId="6" fillId="0" borderId="8" xfId="0" applyNumberFormat="1" applyFont="1" applyBorder="1" applyAlignment="1">
      <alignment horizontal="center" vertical="center" wrapText="1"/>
    </xf>
    <xf numFmtId="1" fontId="6" fillId="0" borderId="15" xfId="0" applyNumberFormat="1" applyFont="1" applyBorder="1" applyAlignment="1">
      <alignment horizontal="center" vertical="center" wrapText="1"/>
    </xf>
    <xf numFmtId="1" fontId="6" fillId="0" borderId="24"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2" fillId="0" borderId="1" xfId="0" applyFont="1" applyBorder="1" applyAlignment="1">
      <alignment horizontal="center" vertical="center"/>
    </xf>
    <xf numFmtId="0" fontId="16" fillId="0" borderId="5"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horizontal="center" vertical="center" wrapText="1"/>
    </xf>
    <xf numFmtId="9" fontId="6" fillId="0" borderId="2" xfId="5" applyFont="1" applyFill="1" applyBorder="1" applyAlignment="1">
      <alignment horizontal="center" vertical="center"/>
    </xf>
    <xf numFmtId="9" fontId="2" fillId="0" borderId="3" xfId="5" applyFont="1" applyFill="1" applyBorder="1" applyAlignment="1">
      <alignment horizontal="center" vertical="center" wrapText="1"/>
    </xf>
    <xf numFmtId="9" fontId="2" fillId="0" borderId="15" xfId="5" applyFont="1" applyFill="1" applyBorder="1" applyAlignment="1">
      <alignment horizontal="center" vertical="center" wrapText="1"/>
    </xf>
    <xf numFmtId="9" fontId="2" fillId="0" borderId="14" xfId="5" applyFont="1" applyFill="1" applyBorder="1" applyAlignment="1">
      <alignment horizontal="center" vertical="center" wrapText="1"/>
    </xf>
    <xf numFmtId="10" fontId="6" fillId="0" borderId="3" xfId="0" applyNumberFormat="1" applyFont="1" applyBorder="1" applyAlignment="1">
      <alignment horizontal="left" vertical="center" wrapText="1"/>
    </xf>
    <xf numFmtId="10" fontId="6" fillId="0" borderId="15" xfId="0" applyNumberFormat="1" applyFont="1" applyBorder="1" applyAlignment="1">
      <alignment horizontal="left" vertical="center" wrapText="1"/>
    </xf>
    <xf numFmtId="10" fontId="6" fillId="0" borderId="14" xfId="0" applyNumberFormat="1" applyFont="1" applyBorder="1" applyAlignment="1">
      <alignment horizontal="left" vertical="center" wrapText="1"/>
    </xf>
    <xf numFmtId="0" fontId="8" fillId="0" borderId="4"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42" xfId="0" applyFont="1" applyBorder="1" applyAlignment="1">
      <alignment horizontal="justify" vertical="center" wrapText="1"/>
    </xf>
    <xf numFmtId="0" fontId="6" fillId="0" borderId="15" xfId="3" applyNumberFormat="1" applyFont="1" applyFill="1" applyBorder="1" applyAlignment="1">
      <alignment horizontal="center" vertical="center" wrapText="1"/>
    </xf>
    <xf numFmtId="10" fontId="7" fillId="0" borderId="3" xfId="0" applyNumberFormat="1" applyFont="1" applyBorder="1" applyAlignment="1">
      <alignment horizontal="center" vertical="center"/>
    </xf>
    <xf numFmtId="10" fontId="7" fillId="0" borderId="15" xfId="0" applyNumberFormat="1" applyFont="1" applyBorder="1" applyAlignment="1">
      <alignment horizontal="center" vertical="center"/>
    </xf>
    <xf numFmtId="10" fontId="7" fillId="0" borderId="14" xfId="0" applyNumberFormat="1" applyFont="1" applyBorder="1" applyAlignment="1">
      <alignment horizontal="center" vertical="center"/>
    </xf>
    <xf numFmtId="14" fontId="6" fillId="0" borderId="3" xfId="5" applyNumberFormat="1" applyFont="1" applyFill="1" applyBorder="1" applyAlignment="1">
      <alignment horizontal="center" vertical="center" wrapText="1"/>
    </xf>
    <xf numFmtId="14" fontId="6" fillId="0" borderId="14" xfId="5"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6" fillId="0" borderId="2" xfId="0" applyFont="1" applyBorder="1" applyAlignment="1">
      <alignment horizontal="center" vertical="center"/>
    </xf>
    <xf numFmtId="0" fontId="6" fillId="0" borderId="13" xfId="3" applyNumberFormat="1" applyFont="1" applyFill="1" applyBorder="1" applyAlignment="1">
      <alignment horizontal="center" vertical="center" wrapText="1"/>
    </xf>
    <xf numFmtId="0" fontId="6" fillId="0" borderId="21" xfId="3" applyNumberFormat="1" applyFont="1" applyFill="1" applyBorder="1" applyAlignment="1">
      <alignment horizontal="center" vertical="center" wrapText="1"/>
    </xf>
    <xf numFmtId="0" fontId="6" fillId="0" borderId="43" xfId="3" applyNumberFormat="1" applyFont="1" applyFill="1" applyBorder="1" applyAlignment="1">
      <alignment horizontal="center" vertical="center" wrapText="1"/>
    </xf>
    <xf numFmtId="0" fontId="7" fillId="0" borderId="3" xfId="0" applyFont="1" applyBorder="1" applyAlignment="1">
      <alignment horizontal="center" vertical="center" wrapText="1"/>
    </xf>
    <xf numFmtId="1" fontId="6" fillId="0" borderId="2"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34" fillId="10" borderId="167" xfId="6" applyFill="1" applyBorder="1" applyAlignment="1">
      <alignment horizontal="center" vertical="center" wrapText="1"/>
    </xf>
    <xf numFmtId="0" fontId="34" fillId="10" borderId="173" xfId="6" applyFill="1" applyBorder="1" applyAlignment="1">
      <alignment horizontal="center" vertical="center" wrapText="1"/>
    </xf>
    <xf numFmtId="10" fontId="34" fillId="10" borderId="134" xfId="7" applyNumberFormat="1" applyFont="1" applyFill="1" applyBorder="1" applyAlignment="1">
      <alignment horizontal="center" vertical="center"/>
    </xf>
    <xf numFmtId="10" fontId="34" fillId="10" borderId="140" xfId="7" applyNumberFormat="1" applyFont="1" applyFill="1" applyBorder="1" applyAlignment="1">
      <alignment horizontal="center" vertical="center"/>
    </xf>
    <xf numFmtId="10" fontId="34" fillId="10" borderId="113" xfId="7" applyNumberFormat="1" applyFont="1" applyFill="1" applyBorder="1" applyAlignment="1">
      <alignment horizontal="center" vertical="center"/>
    </xf>
    <xf numFmtId="9" fontId="40" fillId="10" borderId="188" xfId="6" applyNumberFormat="1" applyFont="1" applyFill="1" applyBorder="1" applyAlignment="1">
      <alignment horizontal="center" vertical="center"/>
    </xf>
    <xf numFmtId="9" fontId="40" fillId="10" borderId="129" xfId="6" applyNumberFormat="1" applyFont="1" applyFill="1" applyBorder="1" applyAlignment="1">
      <alignment horizontal="center" vertical="center"/>
    </xf>
    <xf numFmtId="0" fontId="38" fillId="0" borderId="134" xfId="6" applyFont="1" applyBorder="1" applyAlignment="1">
      <alignment horizontal="center" vertical="center" wrapText="1"/>
    </xf>
    <xf numFmtId="0" fontId="38" fillId="0" borderId="191" xfId="6" applyFont="1" applyBorder="1" applyAlignment="1">
      <alignment horizontal="center" vertical="center" wrapText="1"/>
    </xf>
    <xf numFmtId="185" fontId="34" fillId="0" borderId="2" xfId="6" applyNumberFormat="1" applyBorder="1" applyAlignment="1">
      <alignment horizontal="center" vertical="center"/>
    </xf>
    <xf numFmtId="9" fontId="34" fillId="0" borderId="2" xfId="6" applyNumberFormat="1" applyBorder="1" applyAlignment="1">
      <alignment horizontal="center" vertical="center"/>
    </xf>
    <xf numFmtId="0" fontId="34" fillId="10" borderId="138" xfId="6" applyFill="1" applyBorder="1" applyAlignment="1">
      <alignment horizontal="center" vertical="center"/>
    </xf>
    <xf numFmtId="0" fontId="34" fillId="10" borderId="113" xfId="6" applyFill="1" applyBorder="1" applyAlignment="1">
      <alignment horizontal="center" vertical="center"/>
    </xf>
    <xf numFmtId="0" fontId="34" fillId="10" borderId="167" xfId="6" applyFill="1" applyBorder="1" applyAlignment="1">
      <alignment horizontal="center" vertical="top" wrapText="1"/>
    </xf>
    <xf numFmtId="0" fontId="34" fillId="10" borderId="173" xfId="6" applyFill="1" applyBorder="1" applyAlignment="1">
      <alignment horizontal="center" vertical="top" wrapText="1"/>
    </xf>
    <xf numFmtId="1" fontId="34" fillId="0" borderId="111" xfId="6" applyNumberFormat="1" applyBorder="1" applyAlignment="1">
      <alignment horizontal="center" vertical="center" wrapText="1"/>
    </xf>
    <xf numFmtId="1" fontId="34" fillId="0" borderId="115" xfId="6" applyNumberFormat="1" applyBorder="1" applyAlignment="1">
      <alignment horizontal="center" vertical="center" wrapText="1"/>
    </xf>
    <xf numFmtId="1" fontId="34" fillId="0" borderId="126" xfId="6" applyNumberFormat="1" applyBorder="1" applyAlignment="1">
      <alignment horizontal="center" vertical="center" wrapText="1"/>
    </xf>
    <xf numFmtId="186" fontId="34" fillId="0" borderId="186" xfId="6" applyNumberFormat="1" applyBorder="1" applyAlignment="1">
      <alignment horizontal="center" vertical="center" wrapText="1"/>
    </xf>
    <xf numFmtId="186" fontId="34" fillId="0" borderId="172" xfId="6" applyNumberFormat="1" applyBorder="1" applyAlignment="1">
      <alignment horizontal="center" vertical="center" wrapText="1"/>
    </xf>
    <xf numFmtId="186" fontId="34" fillId="0" borderId="126" xfId="6" applyNumberFormat="1" applyBorder="1" applyAlignment="1">
      <alignment horizontal="center" vertical="center" wrapText="1"/>
    </xf>
    <xf numFmtId="0" fontId="34" fillId="0" borderId="2" xfId="6" applyBorder="1" applyAlignment="1">
      <alignment horizontal="center" vertical="center" wrapText="1"/>
    </xf>
    <xf numFmtId="14" fontId="34" fillId="0" borderId="2" xfId="6" applyNumberFormat="1" applyBorder="1" applyAlignment="1">
      <alignment horizontal="center" vertical="center"/>
    </xf>
    <xf numFmtId="9" fontId="40" fillId="10" borderId="3" xfId="6" applyNumberFormat="1" applyFont="1" applyFill="1" applyBorder="1" applyAlignment="1">
      <alignment horizontal="center" vertical="center"/>
    </xf>
    <xf numFmtId="9" fontId="40" fillId="10" borderId="15" xfId="6" applyNumberFormat="1" applyFont="1" applyFill="1" applyBorder="1" applyAlignment="1">
      <alignment horizontal="center" vertical="center"/>
    </xf>
    <xf numFmtId="9" fontId="40" fillId="10" borderId="14" xfId="6" applyNumberFormat="1" applyFont="1" applyFill="1" applyBorder="1" applyAlignment="1">
      <alignment horizontal="center" vertical="center"/>
    </xf>
    <xf numFmtId="0" fontId="42" fillId="0" borderId="185" xfId="6" applyFont="1" applyBorder="1" applyAlignment="1">
      <alignment horizontal="center" vertical="center" wrapText="1"/>
    </xf>
    <xf numFmtId="0" fontId="42" fillId="0" borderId="190" xfId="6" applyFont="1" applyBorder="1" applyAlignment="1">
      <alignment horizontal="center" vertical="center" wrapText="1"/>
    </xf>
    <xf numFmtId="0" fontId="42" fillId="0" borderId="140" xfId="6" applyFont="1" applyBorder="1" applyAlignment="1">
      <alignment horizontal="center" vertical="center" wrapText="1"/>
    </xf>
    <xf numFmtId="0" fontId="42" fillId="0" borderId="191" xfId="6" applyFont="1" applyBorder="1" applyAlignment="1">
      <alignment horizontal="center" vertical="center" wrapText="1"/>
    </xf>
    <xf numFmtId="0" fontId="38" fillId="0" borderId="140" xfId="6" applyFont="1" applyBorder="1" applyAlignment="1">
      <alignment horizontal="center" vertical="center" wrapText="1"/>
    </xf>
    <xf numFmtId="0" fontId="38" fillId="0" borderId="113" xfId="6" applyFont="1" applyBorder="1" applyAlignment="1">
      <alignment horizontal="center" vertical="center" wrapText="1"/>
    </xf>
    <xf numFmtId="0" fontId="38" fillId="0" borderId="115" xfId="6" applyFont="1" applyBorder="1" applyAlignment="1">
      <alignment horizontal="center" vertical="center" wrapText="1"/>
    </xf>
    <xf numFmtId="0" fontId="38" fillId="0" borderId="113" xfId="6" applyFont="1" applyBorder="1" applyAlignment="1">
      <alignment horizontal="center" vertical="center"/>
    </xf>
    <xf numFmtId="0" fontId="38" fillId="0" borderId="115" xfId="6" applyFont="1" applyBorder="1" applyAlignment="1">
      <alignment horizontal="center" vertical="center"/>
    </xf>
    <xf numFmtId="9" fontId="34" fillId="0" borderId="113" xfId="6" applyNumberFormat="1" applyBorder="1" applyAlignment="1">
      <alignment horizontal="center" vertical="center"/>
    </xf>
    <xf numFmtId="9" fontId="34" fillId="0" borderId="115" xfId="6" applyNumberFormat="1" applyBorder="1" applyAlignment="1">
      <alignment horizontal="center" vertical="center"/>
    </xf>
    <xf numFmtId="9" fontId="34" fillId="0" borderId="173" xfId="6" applyNumberFormat="1" applyBorder="1" applyAlignment="1">
      <alignment horizontal="center" vertical="center"/>
    </xf>
    <xf numFmtId="9" fontId="34" fillId="0" borderId="172" xfId="6" applyNumberFormat="1" applyBorder="1" applyAlignment="1">
      <alignment horizontal="center" vertical="center"/>
    </xf>
    <xf numFmtId="0" fontId="34" fillId="0" borderId="110" xfId="6" applyBorder="1" applyAlignment="1">
      <alignment horizontal="center" vertical="center" wrapText="1"/>
    </xf>
    <xf numFmtId="0" fontId="34" fillId="0" borderId="117" xfId="6" applyBorder="1" applyAlignment="1">
      <alignment horizontal="center" vertical="center" wrapText="1"/>
    </xf>
    <xf numFmtId="0" fontId="34" fillId="0" borderId="125" xfId="6" applyBorder="1" applyAlignment="1">
      <alignment horizontal="center" vertical="center" wrapText="1"/>
    </xf>
    <xf numFmtId="0" fontId="38" fillId="0" borderId="2" xfId="6" applyFont="1" applyBorder="1" applyAlignment="1">
      <alignment horizontal="center" vertical="center" wrapText="1"/>
    </xf>
    <xf numFmtId="0" fontId="38" fillId="0" borderId="23" xfId="6" applyFont="1" applyBorder="1" applyAlignment="1">
      <alignment horizontal="center" vertical="center" wrapText="1"/>
    </xf>
    <xf numFmtId="9" fontId="38" fillId="0" borderId="2" xfId="6" applyNumberFormat="1" applyFont="1" applyBorder="1" applyAlignment="1">
      <alignment horizontal="center" vertical="center"/>
    </xf>
    <xf numFmtId="0" fontId="38" fillId="0" borderId="2" xfId="6" applyFont="1" applyBorder="1" applyAlignment="1">
      <alignment horizontal="center" vertical="center"/>
    </xf>
    <xf numFmtId="0" fontId="38" fillId="0" borderId="23" xfId="6" applyFont="1" applyBorder="1" applyAlignment="1">
      <alignment horizontal="center" vertical="center"/>
    </xf>
    <xf numFmtId="9" fontId="34" fillId="0" borderId="23" xfId="6" applyNumberFormat="1" applyBorder="1" applyAlignment="1">
      <alignment horizontal="center" vertical="center"/>
    </xf>
    <xf numFmtId="9" fontId="34" fillId="0" borderId="19" xfId="6" applyNumberFormat="1" applyBorder="1" applyAlignment="1">
      <alignment horizontal="center" vertical="center"/>
    </xf>
    <xf numFmtId="9" fontId="34" fillId="0" borderId="26" xfId="6" applyNumberFormat="1" applyBorder="1" applyAlignment="1">
      <alignment horizontal="center" vertical="center"/>
    </xf>
    <xf numFmtId="186" fontId="34" fillId="0" borderId="111" xfId="6" applyNumberFormat="1" applyBorder="1" applyAlignment="1">
      <alignment horizontal="center" vertical="center" wrapText="1"/>
    </xf>
    <xf numFmtId="186" fontId="34" fillId="0" borderId="115" xfId="6" applyNumberFormat="1" applyBorder="1" applyAlignment="1">
      <alignment horizontal="center" vertical="center" wrapText="1"/>
    </xf>
    <xf numFmtId="10" fontId="34" fillId="10" borderId="131" xfId="7" applyNumberFormat="1" applyFont="1" applyFill="1" applyBorder="1" applyAlignment="1">
      <alignment horizontal="center" vertical="center"/>
    </xf>
    <xf numFmtId="10" fontId="34" fillId="10" borderId="119" xfId="7" applyNumberFormat="1" applyFont="1" applyFill="1" applyBorder="1" applyAlignment="1">
      <alignment horizontal="center" vertical="center"/>
    </xf>
    <xf numFmtId="10" fontId="34" fillId="10" borderId="129" xfId="7" applyNumberFormat="1" applyFont="1" applyFill="1" applyBorder="1" applyAlignment="1">
      <alignment horizontal="center" vertical="center"/>
    </xf>
    <xf numFmtId="0" fontId="34" fillId="0" borderId="149" xfId="6" applyBorder="1" applyAlignment="1">
      <alignment horizontal="center" vertical="center" wrapText="1"/>
    </xf>
    <xf numFmtId="0" fontId="34" fillId="0" borderId="133" xfId="6" applyBorder="1" applyAlignment="1">
      <alignment horizontal="center" vertical="center" wrapText="1"/>
    </xf>
    <xf numFmtId="1" fontId="34" fillId="0" borderId="113" xfId="6" applyNumberFormat="1" applyBorder="1" applyAlignment="1">
      <alignment horizontal="center" vertical="center" wrapText="1"/>
    </xf>
    <xf numFmtId="1" fontId="34" fillId="0" borderId="134" xfId="6" applyNumberFormat="1" applyBorder="1" applyAlignment="1">
      <alignment horizontal="center" vertical="center" wrapText="1"/>
    </xf>
    <xf numFmtId="186" fontId="34" fillId="0" borderId="113" xfId="6" applyNumberFormat="1" applyBorder="1" applyAlignment="1">
      <alignment horizontal="center" vertical="center" wrapText="1"/>
    </xf>
    <xf numFmtId="186" fontId="34" fillId="0" borderId="134" xfId="6" applyNumberFormat="1" applyBorder="1" applyAlignment="1">
      <alignment horizontal="center" vertical="center" wrapText="1"/>
    </xf>
    <xf numFmtId="9" fontId="40" fillId="10" borderId="8" xfId="6" applyNumberFormat="1" applyFont="1" applyFill="1" applyBorder="1" applyAlignment="1">
      <alignment horizontal="center" vertical="center"/>
    </xf>
    <xf numFmtId="0" fontId="42" fillId="0" borderId="11" xfId="6" applyFont="1" applyBorder="1" applyAlignment="1">
      <alignment horizontal="center" vertical="center" wrapText="1"/>
    </xf>
    <xf numFmtId="0" fontId="42" fillId="0" borderId="20" xfId="6" applyFont="1" applyBorder="1" applyAlignment="1">
      <alignment horizontal="center" vertical="center" wrapText="1"/>
    </xf>
    <xf numFmtId="0" fontId="42" fillId="0" borderId="22" xfId="6" applyFont="1" applyBorder="1" applyAlignment="1">
      <alignment horizontal="center" vertical="center" wrapText="1"/>
    </xf>
    <xf numFmtId="0" fontId="38" fillId="0" borderId="9" xfId="6" applyFont="1" applyBorder="1" applyAlignment="1">
      <alignment horizontal="center" vertical="center" wrapText="1"/>
    </xf>
    <xf numFmtId="9" fontId="34" fillId="0" borderId="9" xfId="6" applyNumberFormat="1" applyBorder="1" applyAlignment="1">
      <alignment horizontal="center" vertical="center"/>
    </xf>
    <xf numFmtId="9" fontId="34" fillId="0" borderId="10" xfId="6" applyNumberFormat="1" applyBorder="1" applyAlignment="1">
      <alignment horizontal="center" vertical="center"/>
    </xf>
    <xf numFmtId="1" fontId="34" fillId="0" borderId="138" xfId="6" applyNumberFormat="1" applyBorder="1" applyAlignment="1">
      <alignment horizontal="center" vertical="center" wrapText="1"/>
    </xf>
    <xf numFmtId="1" fontId="34" fillId="0" borderId="140" xfId="6" applyNumberFormat="1" applyBorder="1" applyAlignment="1">
      <alignment horizontal="center" vertical="center" wrapText="1"/>
    </xf>
    <xf numFmtId="1" fontId="34" fillId="0" borderId="141" xfId="6" applyNumberFormat="1" applyBorder="1" applyAlignment="1">
      <alignment horizontal="center" vertical="center" wrapText="1"/>
    </xf>
    <xf numFmtId="186" fontId="34" fillId="0" borderId="138" xfId="6" applyNumberFormat="1" applyBorder="1" applyAlignment="1">
      <alignment horizontal="center" vertical="center" wrapText="1"/>
    </xf>
    <xf numFmtId="186" fontId="34" fillId="0" borderId="140" xfId="6" applyNumberFormat="1" applyBorder="1" applyAlignment="1">
      <alignment horizontal="center" vertical="center" wrapText="1"/>
    </xf>
    <xf numFmtId="186" fontId="34" fillId="0" borderId="141" xfId="6" applyNumberFormat="1" applyBorder="1" applyAlignment="1">
      <alignment horizontal="center" vertical="center" wrapText="1"/>
    </xf>
    <xf numFmtId="10" fontId="34" fillId="10" borderId="114" xfId="7" applyNumberFormat="1" applyFont="1" applyFill="1" applyBorder="1" applyAlignment="1">
      <alignment horizontal="center" vertical="center"/>
    </xf>
    <xf numFmtId="10" fontId="34" fillId="10" borderId="148" xfId="7" applyNumberFormat="1" applyFont="1" applyFill="1" applyBorder="1" applyAlignment="1">
      <alignment horizontal="center" vertical="center"/>
    </xf>
    <xf numFmtId="9" fontId="38" fillId="0" borderId="2" xfId="6" applyNumberFormat="1" applyFont="1" applyBorder="1" applyAlignment="1">
      <alignment horizontal="center" vertical="center" wrapText="1"/>
    </xf>
    <xf numFmtId="9" fontId="38" fillId="0" borderId="23" xfId="6" applyNumberFormat="1" applyFont="1" applyBorder="1" applyAlignment="1">
      <alignment horizontal="center" vertical="center" wrapText="1"/>
    </xf>
    <xf numFmtId="9" fontId="34" fillId="0" borderId="2" xfId="7" applyFont="1" applyBorder="1" applyAlignment="1">
      <alignment horizontal="center" vertical="center"/>
    </xf>
    <xf numFmtId="9" fontId="34" fillId="0" borderId="23" xfId="7" applyFont="1" applyBorder="1" applyAlignment="1">
      <alignment horizontal="center" vertical="center"/>
    </xf>
    <xf numFmtId="9" fontId="40" fillId="10" borderId="3" xfId="7" applyFont="1" applyFill="1" applyBorder="1" applyAlignment="1">
      <alignment horizontal="center" vertical="center"/>
    </xf>
    <xf numFmtId="9" fontId="40" fillId="10" borderId="15" xfId="7" applyFont="1" applyFill="1" applyBorder="1" applyAlignment="1">
      <alignment horizontal="center" vertical="center"/>
    </xf>
    <xf numFmtId="9" fontId="40" fillId="10" borderId="24" xfId="7" applyFont="1" applyFill="1" applyBorder="1" applyAlignment="1">
      <alignment horizontal="center" vertical="center"/>
    </xf>
    <xf numFmtId="9" fontId="38" fillId="0" borderId="2" xfId="7" applyFont="1" applyBorder="1" applyAlignment="1">
      <alignment horizontal="center" vertical="center" wrapText="1"/>
    </xf>
    <xf numFmtId="0" fontId="34" fillId="0" borderId="164" xfId="6" applyBorder="1" applyAlignment="1">
      <alignment horizontal="center" vertical="center" wrapText="1"/>
    </xf>
    <xf numFmtId="0" fontId="34" fillId="0" borderId="169" xfId="6" applyBorder="1" applyAlignment="1">
      <alignment horizontal="center" vertical="center" wrapText="1"/>
    </xf>
    <xf numFmtId="0" fontId="34" fillId="0" borderId="176" xfId="6" applyBorder="1" applyAlignment="1">
      <alignment horizontal="center" vertical="center" wrapText="1"/>
    </xf>
    <xf numFmtId="9" fontId="34" fillId="0" borderId="2" xfId="7" applyFont="1" applyBorder="1" applyAlignment="1">
      <alignment horizontal="center" vertical="center" wrapText="1"/>
    </xf>
    <xf numFmtId="9" fontId="40" fillId="10" borderId="24" xfId="6" applyNumberFormat="1" applyFont="1" applyFill="1" applyBorder="1" applyAlignment="1">
      <alignment horizontal="center" vertical="center"/>
    </xf>
    <xf numFmtId="0" fontId="38" fillId="0" borderId="168" xfId="6" applyFont="1" applyBorder="1" applyAlignment="1">
      <alignment horizontal="center" vertical="center" wrapText="1"/>
    </xf>
    <xf numFmtId="0" fontId="38" fillId="0" borderId="171" xfId="6" applyFont="1" applyBorder="1" applyAlignment="1">
      <alignment horizontal="center" vertical="center" wrapText="1"/>
    </xf>
    <xf numFmtId="175" fontId="38" fillId="0" borderId="138" xfId="8" applyNumberFormat="1" applyFont="1" applyFill="1" applyBorder="1" applyAlignment="1">
      <alignment horizontal="center" vertical="center"/>
    </xf>
    <xf numFmtId="175" fontId="38" fillId="0" borderId="140" xfId="8" applyNumberFormat="1" applyFont="1" applyFill="1" applyBorder="1" applyAlignment="1">
      <alignment horizontal="center" vertical="center"/>
    </xf>
    <xf numFmtId="175" fontId="38" fillId="0" borderId="113" xfId="8" applyNumberFormat="1" applyFont="1" applyFill="1" applyBorder="1" applyAlignment="1">
      <alignment horizontal="center" vertical="center"/>
    </xf>
    <xf numFmtId="175" fontId="38" fillId="0" borderId="138" xfId="6" applyNumberFormat="1" applyFont="1" applyBorder="1" applyAlignment="1">
      <alignment horizontal="center" vertical="center"/>
    </xf>
    <xf numFmtId="175" fontId="38" fillId="0" borderId="140" xfId="6" applyNumberFormat="1" applyFont="1" applyBorder="1" applyAlignment="1">
      <alignment horizontal="center" vertical="center"/>
    </xf>
    <xf numFmtId="175" fontId="38" fillId="0" borderId="113" xfId="6" applyNumberFormat="1" applyFont="1" applyBorder="1" applyAlignment="1">
      <alignment horizontal="center" vertical="center"/>
    </xf>
    <xf numFmtId="0" fontId="38" fillId="0" borderId="4" xfId="6" applyFont="1" applyBorder="1" applyAlignment="1">
      <alignment horizontal="center" vertical="center" wrapText="1"/>
    </xf>
    <xf numFmtId="0" fontId="38" fillId="0" borderId="16" xfId="6" applyFont="1" applyBorder="1" applyAlignment="1">
      <alignment horizontal="center" vertical="center" wrapText="1"/>
    </xf>
    <xf numFmtId="0" fontId="38" fillId="0" borderId="42" xfId="6" applyFont="1" applyBorder="1" applyAlignment="1">
      <alignment horizontal="center" vertical="center" wrapText="1"/>
    </xf>
    <xf numFmtId="9" fontId="38" fillId="0" borderId="4" xfId="7" applyFont="1" applyBorder="1" applyAlignment="1">
      <alignment horizontal="center" vertical="center" wrapText="1"/>
    </xf>
    <xf numFmtId="9" fontId="38" fillId="0" borderId="16" xfId="7" applyFont="1" applyBorder="1" applyAlignment="1">
      <alignment horizontal="center" vertical="center" wrapText="1"/>
    </xf>
    <xf numFmtId="9" fontId="38" fillId="0" borderId="42" xfId="7" applyFont="1" applyBorder="1" applyAlignment="1">
      <alignment horizontal="center" vertical="center" wrapText="1"/>
    </xf>
    <xf numFmtId="10" fontId="34" fillId="10" borderId="8" xfId="7" applyNumberFormat="1" applyFont="1" applyFill="1" applyBorder="1" applyAlignment="1">
      <alignment horizontal="center" vertical="center"/>
    </xf>
    <xf numFmtId="10" fontId="34" fillId="10" borderId="15" xfId="7" applyNumberFormat="1" applyFont="1" applyFill="1" applyBorder="1" applyAlignment="1">
      <alignment horizontal="center" vertical="center"/>
    </xf>
    <xf numFmtId="10" fontId="34" fillId="10" borderId="24" xfId="7" applyNumberFormat="1" applyFont="1" applyFill="1" applyBorder="1" applyAlignment="1">
      <alignment horizontal="center" vertical="center"/>
    </xf>
    <xf numFmtId="0" fontId="38" fillId="0" borderId="167" xfId="6" applyFont="1" applyBorder="1" applyAlignment="1">
      <alignment horizontal="center" vertical="center" wrapText="1"/>
    </xf>
    <xf numFmtId="0" fontId="38" fillId="0" borderId="170" xfId="6" applyFont="1" applyBorder="1" applyAlignment="1">
      <alignment horizontal="center" vertical="center" wrapText="1"/>
    </xf>
    <xf numFmtId="0" fontId="42" fillId="7" borderId="11" xfId="6" applyFont="1" applyFill="1" applyBorder="1" applyAlignment="1">
      <alignment horizontal="center" vertical="center" wrapText="1"/>
    </xf>
    <xf numFmtId="0" fontId="42" fillId="7" borderId="20" xfId="6" applyFont="1" applyFill="1" applyBorder="1" applyAlignment="1">
      <alignment horizontal="center" vertical="center" wrapText="1"/>
    </xf>
    <xf numFmtId="0" fontId="42" fillId="7" borderId="22" xfId="6" applyFont="1" applyFill="1" applyBorder="1" applyAlignment="1">
      <alignment horizontal="center" vertical="center" wrapText="1"/>
    </xf>
    <xf numFmtId="9" fontId="38" fillId="0" borderId="9" xfId="7" applyFont="1" applyBorder="1" applyAlignment="1">
      <alignment horizontal="center" vertical="center" wrapText="1"/>
    </xf>
    <xf numFmtId="0" fontId="38" fillId="0" borderId="9" xfId="6" applyFont="1" applyBorder="1" applyAlignment="1">
      <alignment horizontal="center" vertical="center"/>
    </xf>
    <xf numFmtId="0" fontId="34" fillId="11" borderId="131" xfId="6" applyFill="1" applyBorder="1" applyAlignment="1">
      <alignment horizontal="center" vertical="center" wrapText="1"/>
    </xf>
    <xf numFmtId="0" fontId="34" fillId="11" borderId="129" xfId="6" applyFill="1" applyBorder="1" applyAlignment="1">
      <alignment horizontal="center" vertical="center" wrapText="1"/>
    </xf>
    <xf numFmtId="0" fontId="38" fillId="0" borderId="3" xfId="6" applyFont="1" applyBorder="1" applyAlignment="1">
      <alignment horizontal="center" vertical="center" wrapText="1"/>
    </xf>
    <xf numFmtId="0" fontId="38" fillId="0" borderId="14" xfId="6" applyFont="1" applyBorder="1" applyAlignment="1">
      <alignment horizontal="center" vertical="center" wrapText="1"/>
    </xf>
    <xf numFmtId="9" fontId="34" fillId="0" borderId="32" xfId="6" applyNumberFormat="1" applyBorder="1" applyAlignment="1">
      <alignment horizontal="center" vertical="center"/>
    </xf>
    <xf numFmtId="9" fontId="34" fillId="0" borderId="41" xfId="6" applyNumberFormat="1" applyBorder="1" applyAlignment="1">
      <alignment horizontal="center" vertical="center"/>
    </xf>
    <xf numFmtId="0" fontId="40" fillId="10" borderId="3" xfId="6" applyFont="1" applyFill="1" applyBorder="1" applyAlignment="1">
      <alignment horizontal="center" vertical="center"/>
    </xf>
    <xf numFmtId="0" fontId="40" fillId="10" borderId="15" xfId="6" applyFont="1" applyFill="1" applyBorder="1" applyAlignment="1">
      <alignment horizontal="center" vertical="center"/>
    </xf>
    <xf numFmtId="0" fontId="40" fillId="10" borderId="14" xfId="6" applyFont="1" applyFill="1" applyBorder="1" applyAlignment="1">
      <alignment horizontal="center" vertical="center"/>
    </xf>
    <xf numFmtId="0" fontId="34" fillId="0" borderId="134" xfId="6" applyBorder="1" applyAlignment="1">
      <alignment horizontal="left" vertical="center" wrapText="1"/>
    </xf>
    <xf numFmtId="0" fontId="34" fillId="0" borderId="113" xfId="6" applyBorder="1" applyAlignment="1">
      <alignment horizontal="left" vertical="center" wrapText="1"/>
    </xf>
    <xf numFmtId="14" fontId="34" fillId="0" borderId="134" xfId="6" applyNumberFormat="1" applyBorder="1" applyAlignment="1">
      <alignment horizontal="center" vertical="center"/>
    </xf>
    <xf numFmtId="14" fontId="34" fillId="0" borderId="113" xfId="6" applyNumberFormat="1" applyBorder="1" applyAlignment="1">
      <alignment horizontal="center" vertical="center"/>
    </xf>
    <xf numFmtId="185" fontId="34" fillId="0" borderId="134" xfId="6" applyNumberFormat="1" applyBorder="1" applyAlignment="1">
      <alignment horizontal="center" vertical="center"/>
    </xf>
    <xf numFmtId="185" fontId="34" fillId="0" borderId="113" xfId="6" applyNumberFormat="1" applyBorder="1" applyAlignment="1">
      <alignment horizontal="center" vertical="center"/>
    </xf>
    <xf numFmtId="0" fontId="34" fillId="0" borderId="134" xfId="6" applyBorder="1" applyAlignment="1">
      <alignment horizontal="center" vertical="center"/>
    </xf>
    <xf numFmtId="0" fontId="34" fillId="0" borderId="113" xfId="6" applyBorder="1" applyAlignment="1">
      <alignment horizontal="center" vertical="center"/>
    </xf>
    <xf numFmtId="9" fontId="34" fillId="0" borderId="134" xfId="6" applyNumberFormat="1" applyBorder="1" applyAlignment="1">
      <alignment horizontal="center" vertical="center"/>
    </xf>
    <xf numFmtId="10" fontId="34" fillId="0" borderId="134" xfId="6" applyNumberFormat="1" applyBorder="1" applyAlignment="1">
      <alignment horizontal="center" vertical="center"/>
    </xf>
    <xf numFmtId="10" fontId="34" fillId="0" borderId="113" xfId="6" applyNumberFormat="1" applyBorder="1" applyAlignment="1">
      <alignment horizontal="center" vertical="center"/>
    </xf>
    <xf numFmtId="0" fontId="38" fillId="10" borderId="134" xfId="6" applyFont="1" applyFill="1" applyBorder="1" applyAlignment="1">
      <alignment horizontal="center" vertical="center"/>
    </xf>
    <xf numFmtId="0" fontId="38" fillId="10" borderId="113" xfId="6" applyFont="1" applyFill="1" applyBorder="1" applyAlignment="1">
      <alignment horizontal="center" vertical="center"/>
    </xf>
    <xf numFmtId="0" fontId="34" fillId="11" borderId="134" xfId="6" applyFill="1" applyBorder="1" applyAlignment="1">
      <alignment horizontal="center" vertical="center" wrapText="1"/>
    </xf>
    <xf numFmtId="0" fontId="34" fillId="11" borderId="113" xfId="6" applyFill="1" applyBorder="1" applyAlignment="1">
      <alignment horizontal="center" vertical="center" wrapText="1"/>
    </xf>
    <xf numFmtId="0" fontId="38" fillId="14" borderId="3" xfId="6" applyFont="1" applyFill="1" applyBorder="1" applyAlignment="1">
      <alignment horizontal="center" vertical="center" wrapText="1"/>
    </xf>
    <xf numFmtId="0" fontId="38" fillId="14" borderId="15" xfId="6" applyFont="1" applyFill="1" applyBorder="1" applyAlignment="1">
      <alignment horizontal="center" vertical="center" wrapText="1"/>
    </xf>
    <xf numFmtId="0" fontId="38" fillId="14" borderId="14" xfId="6" applyFont="1" applyFill="1" applyBorder="1" applyAlignment="1">
      <alignment horizontal="center" vertical="center" wrapText="1"/>
    </xf>
    <xf numFmtId="0" fontId="34" fillId="0" borderId="2" xfId="6" applyBorder="1" applyAlignment="1">
      <alignment horizontal="center" vertical="center"/>
    </xf>
    <xf numFmtId="9" fontId="34" fillId="0" borderId="34" xfId="6" applyNumberFormat="1" applyBorder="1" applyAlignment="1">
      <alignment horizontal="center" vertical="center"/>
    </xf>
    <xf numFmtId="0" fontId="38" fillId="9" borderId="9" xfId="6" applyFont="1" applyFill="1" applyBorder="1" applyAlignment="1">
      <alignment horizontal="center" vertical="center" wrapText="1"/>
    </xf>
    <xf numFmtId="0" fontId="38" fillId="9" borderId="2" xfId="6" applyFont="1" applyFill="1" applyBorder="1" applyAlignment="1">
      <alignment horizontal="center" vertical="center" wrapText="1"/>
    </xf>
    <xf numFmtId="0" fontId="38" fillId="0" borderId="3" xfId="6" applyFont="1" applyBorder="1" applyAlignment="1">
      <alignment horizontal="center" vertical="center"/>
    </xf>
    <xf numFmtId="9" fontId="34" fillId="0" borderId="3" xfId="6" applyNumberFormat="1" applyBorder="1" applyAlignment="1">
      <alignment horizontal="center" vertical="center"/>
    </xf>
    <xf numFmtId="9" fontId="34" fillId="0" borderId="5" xfId="6" applyNumberFormat="1" applyBorder="1" applyAlignment="1">
      <alignment horizontal="center" vertical="center"/>
    </xf>
    <xf numFmtId="9" fontId="34" fillId="0" borderId="4" xfId="6" applyNumberFormat="1" applyBorder="1" applyAlignment="1">
      <alignment horizontal="center" vertical="center"/>
    </xf>
    <xf numFmtId="9" fontId="34" fillId="10" borderId="111" xfId="7" applyFont="1" applyFill="1" applyBorder="1" applyAlignment="1">
      <alignment horizontal="center" vertical="center" wrapText="1"/>
    </xf>
    <xf numFmtId="9" fontId="34" fillId="10" borderId="115" xfId="7" applyFont="1" applyFill="1" applyBorder="1" applyAlignment="1">
      <alignment horizontal="center" vertical="center" wrapText="1"/>
    </xf>
    <xf numFmtId="9" fontId="34" fillId="10" borderId="134" xfId="7" applyFont="1" applyFill="1" applyBorder="1" applyAlignment="1">
      <alignment horizontal="center" vertical="center" wrapText="1"/>
    </xf>
    <xf numFmtId="9" fontId="34" fillId="10" borderId="126" xfId="7" applyFont="1" applyFill="1" applyBorder="1" applyAlignment="1">
      <alignment horizontal="center" vertical="center" wrapText="1"/>
    </xf>
    <xf numFmtId="0" fontId="42" fillId="0" borderId="2" xfId="6" applyFont="1" applyBorder="1" applyAlignment="1">
      <alignment horizontal="center" vertical="center" wrapText="1"/>
    </xf>
    <xf numFmtId="0" fontId="42" fillId="0" borderId="3" xfId="6" applyFont="1" applyBorder="1" applyAlignment="1">
      <alignment horizontal="center" vertical="center" wrapText="1"/>
    </xf>
    <xf numFmtId="9" fontId="38" fillId="0" borderId="2" xfId="7" applyFont="1" applyBorder="1" applyAlignment="1">
      <alignment horizontal="center" vertical="center"/>
    </xf>
    <xf numFmtId="0" fontId="34" fillId="0" borderId="142" xfId="6" applyBorder="1" applyAlignment="1">
      <alignment horizontal="center" vertical="center" wrapText="1"/>
    </xf>
    <xf numFmtId="0" fontId="34" fillId="0" borderId="143" xfId="6" applyBorder="1" applyAlignment="1">
      <alignment horizontal="center" vertical="center" wrapText="1"/>
    </xf>
    <xf numFmtId="0" fontId="34" fillId="0" borderId="147" xfId="6" applyBorder="1" applyAlignment="1">
      <alignment horizontal="center" vertical="center" wrapText="1"/>
    </xf>
    <xf numFmtId="10" fontId="40" fillId="10" borderId="8" xfId="6" applyNumberFormat="1" applyFont="1" applyFill="1" applyBorder="1" applyAlignment="1">
      <alignment horizontal="center" vertical="center"/>
    </xf>
    <xf numFmtId="10" fontId="40" fillId="10" borderId="15" xfId="6" applyNumberFormat="1" applyFont="1" applyFill="1" applyBorder="1" applyAlignment="1">
      <alignment horizontal="center" vertical="center"/>
    </xf>
    <xf numFmtId="10" fontId="40" fillId="10" borderId="24" xfId="6" applyNumberFormat="1" applyFont="1" applyFill="1" applyBorder="1" applyAlignment="1">
      <alignment horizontal="center" vertical="center"/>
    </xf>
    <xf numFmtId="0" fontId="42" fillId="7" borderId="14" xfId="6" applyFont="1" applyFill="1" applyBorder="1" applyAlignment="1">
      <alignment horizontal="center" vertical="center" wrapText="1"/>
    </xf>
    <xf numFmtId="0" fontId="42" fillId="7" borderId="2" xfId="6" applyFont="1" applyFill="1" applyBorder="1" applyAlignment="1">
      <alignment horizontal="center" vertical="center" wrapText="1"/>
    </xf>
    <xf numFmtId="0" fontId="34" fillId="0" borderId="14" xfId="6" applyBorder="1" applyAlignment="1">
      <alignment horizontal="center" vertical="center" wrapText="1"/>
    </xf>
    <xf numFmtId="10" fontId="38" fillId="0" borderId="14" xfId="6" applyNumberFormat="1" applyFont="1" applyBorder="1" applyAlignment="1">
      <alignment horizontal="center" vertical="center"/>
    </xf>
    <xf numFmtId="10" fontId="38" fillId="0" borderId="2" xfId="6" applyNumberFormat="1" applyFont="1" applyBorder="1" applyAlignment="1">
      <alignment horizontal="center" vertical="center"/>
    </xf>
    <xf numFmtId="10" fontId="34" fillId="0" borderId="14" xfId="6" applyNumberFormat="1" applyBorder="1" applyAlignment="1">
      <alignment horizontal="center" vertical="center"/>
    </xf>
    <xf numFmtId="10" fontId="34" fillId="0" borderId="2" xfId="6" applyNumberFormat="1" applyBorder="1" applyAlignment="1">
      <alignment horizontal="center" vertical="center"/>
    </xf>
    <xf numFmtId="10" fontId="34" fillId="0" borderId="42" xfId="6" applyNumberFormat="1" applyBorder="1" applyAlignment="1">
      <alignment horizontal="center" vertical="center"/>
    </xf>
    <xf numFmtId="10" fontId="34" fillId="0" borderId="5" xfId="6" applyNumberFormat="1" applyBorder="1" applyAlignment="1">
      <alignment horizontal="center" vertical="center"/>
    </xf>
    <xf numFmtId="0" fontId="34" fillId="7" borderId="110" xfId="6" applyFill="1" applyBorder="1" applyAlignment="1">
      <alignment horizontal="center" vertical="center" wrapText="1"/>
    </xf>
    <xf numFmtId="0" fontId="34" fillId="7" borderId="117" xfId="6" applyFill="1" applyBorder="1" applyAlignment="1">
      <alignment horizontal="center" vertical="center" wrapText="1"/>
    </xf>
    <xf numFmtId="0" fontId="34" fillId="7" borderId="125" xfId="6" applyFill="1" applyBorder="1" applyAlignment="1">
      <alignment horizontal="center" vertical="center" wrapText="1"/>
    </xf>
    <xf numFmtId="0" fontId="38" fillId="7" borderId="2" xfId="6" applyFont="1" applyFill="1" applyBorder="1" applyAlignment="1">
      <alignment horizontal="center" vertical="center" wrapText="1"/>
    </xf>
    <xf numFmtId="9" fontId="34" fillId="0" borderId="140" xfId="6" applyNumberFormat="1" applyBorder="1" applyAlignment="1">
      <alignment horizontal="center" vertical="center"/>
    </xf>
    <xf numFmtId="9" fontId="34" fillId="0" borderId="141" xfId="6" applyNumberFormat="1" applyBorder="1" applyAlignment="1">
      <alignment horizontal="center" vertical="center"/>
    </xf>
    <xf numFmtId="10" fontId="34" fillId="10" borderId="134" xfId="6" applyNumberFormat="1" applyFill="1" applyBorder="1" applyAlignment="1">
      <alignment horizontal="center" vertical="center"/>
    </xf>
    <xf numFmtId="10" fontId="34" fillId="10" borderId="140" xfId="6" applyNumberFormat="1" applyFill="1" applyBorder="1" applyAlignment="1">
      <alignment horizontal="center" vertical="center"/>
    </xf>
    <xf numFmtId="10" fontId="34" fillId="10" borderId="113" xfId="6" applyNumberFormat="1" applyFill="1" applyBorder="1" applyAlignment="1">
      <alignment horizontal="center" vertical="center"/>
    </xf>
    <xf numFmtId="10" fontId="40" fillId="10" borderId="3" xfId="6" applyNumberFormat="1" applyFont="1" applyFill="1" applyBorder="1" applyAlignment="1">
      <alignment horizontal="center" vertical="center"/>
    </xf>
    <xf numFmtId="10" fontId="40" fillId="10" borderId="14" xfId="6" applyNumberFormat="1" applyFont="1" applyFill="1" applyBorder="1" applyAlignment="1">
      <alignment horizontal="center" vertical="center"/>
    </xf>
    <xf numFmtId="0" fontId="34" fillId="5" borderId="111" xfId="6" applyFill="1" applyBorder="1" applyAlignment="1">
      <alignment horizontal="left" vertical="top" wrapText="1"/>
    </xf>
    <xf numFmtId="0" fontId="34" fillId="5" borderId="115" xfId="6" applyFill="1" applyBorder="1" applyAlignment="1">
      <alignment horizontal="left" vertical="top" wrapText="1"/>
    </xf>
    <xf numFmtId="0" fontId="34" fillId="10" borderId="111" xfId="6" applyFill="1" applyBorder="1" applyAlignment="1">
      <alignment horizontal="left" vertical="top" wrapText="1"/>
    </xf>
    <xf numFmtId="0" fontId="34" fillId="10" borderId="115" xfId="6" applyFill="1" applyBorder="1" applyAlignment="1">
      <alignment horizontal="left" vertical="top" wrapText="1"/>
    </xf>
    <xf numFmtId="0" fontId="34" fillId="0" borderId="134" xfId="6" applyBorder="1" applyAlignment="1">
      <alignment horizontal="center" vertical="center" wrapText="1"/>
    </xf>
    <xf numFmtId="0" fontId="34" fillId="0" borderId="140" xfId="6" applyBorder="1" applyAlignment="1">
      <alignment horizontal="center" vertical="center" wrapText="1"/>
    </xf>
    <xf numFmtId="0" fontId="34" fillId="0" borderId="141" xfId="6" applyBorder="1" applyAlignment="1">
      <alignment horizontal="center" vertical="center" wrapText="1"/>
    </xf>
    <xf numFmtId="14" fontId="34" fillId="0" borderId="140" xfId="6" applyNumberFormat="1" applyBorder="1" applyAlignment="1">
      <alignment horizontal="center" vertical="center"/>
    </xf>
    <xf numFmtId="14" fontId="34" fillId="0" borderId="141" xfId="6" applyNumberFormat="1" applyBorder="1" applyAlignment="1">
      <alignment horizontal="center" vertical="center"/>
    </xf>
    <xf numFmtId="185" fontId="34" fillId="0" borderId="140" xfId="6" applyNumberFormat="1" applyBorder="1" applyAlignment="1">
      <alignment horizontal="center" vertical="center"/>
    </xf>
    <xf numFmtId="185" fontId="34" fillId="0" borderId="141" xfId="6" applyNumberFormat="1" applyBorder="1" applyAlignment="1">
      <alignment horizontal="center" vertical="center"/>
    </xf>
    <xf numFmtId="0" fontId="34" fillId="0" borderId="140" xfId="6" applyBorder="1" applyAlignment="1">
      <alignment horizontal="center" vertical="center"/>
    </xf>
    <xf numFmtId="0" fontId="34" fillId="0" borderId="141" xfId="6" applyBorder="1" applyAlignment="1">
      <alignment horizontal="center" vertical="center"/>
    </xf>
    <xf numFmtId="10" fontId="34" fillId="0" borderId="140" xfId="6" applyNumberFormat="1" applyBorder="1" applyAlignment="1">
      <alignment horizontal="center" vertical="center"/>
    </xf>
    <xf numFmtId="10" fontId="34" fillId="0" borderId="141" xfId="6" applyNumberFormat="1" applyBorder="1" applyAlignment="1">
      <alignment horizontal="center" vertical="center"/>
    </xf>
    <xf numFmtId="14" fontId="34" fillId="0" borderId="138" xfId="6" applyNumberFormat="1" applyBorder="1" applyAlignment="1">
      <alignment horizontal="center" vertical="center"/>
    </xf>
    <xf numFmtId="185" fontId="34" fillId="0" borderId="138" xfId="6" applyNumberFormat="1" applyBorder="1" applyAlignment="1">
      <alignment horizontal="center" vertical="center"/>
    </xf>
    <xf numFmtId="0" fontId="34" fillId="0" borderId="138" xfId="6" applyBorder="1" applyAlignment="1">
      <alignment horizontal="center" vertical="center"/>
    </xf>
    <xf numFmtId="10" fontId="34" fillId="0" borderId="138" xfId="6" applyNumberFormat="1" applyBorder="1" applyAlignment="1">
      <alignment horizontal="center" vertical="center"/>
    </xf>
    <xf numFmtId="9" fontId="34" fillId="0" borderId="138" xfId="6" applyNumberFormat="1" applyBorder="1" applyAlignment="1">
      <alignment horizontal="center" vertical="center"/>
    </xf>
    <xf numFmtId="0" fontId="40" fillId="10" borderId="8" xfId="6" applyFont="1" applyFill="1" applyBorder="1" applyAlignment="1">
      <alignment horizontal="center" vertical="center"/>
    </xf>
    <xf numFmtId="0" fontId="34" fillId="0" borderId="111" xfId="6" applyBorder="1" applyAlignment="1">
      <alignment horizontal="center" vertical="center" wrapText="1"/>
    </xf>
    <xf numFmtId="0" fontId="34" fillId="0" borderId="115" xfId="6" applyBorder="1" applyAlignment="1">
      <alignment horizontal="center" vertical="center" wrapText="1"/>
    </xf>
    <xf numFmtId="0" fontId="34" fillId="0" borderId="126" xfId="6" applyBorder="1" applyAlignment="1">
      <alignment horizontal="center" vertical="center" wrapText="1"/>
    </xf>
    <xf numFmtId="0" fontId="34" fillId="0" borderId="138" xfId="6" applyBorder="1" applyAlignment="1">
      <alignment horizontal="center" vertical="center" wrapText="1"/>
    </xf>
    <xf numFmtId="0" fontId="34" fillId="0" borderId="113" xfId="6" applyBorder="1" applyAlignment="1">
      <alignment horizontal="center" vertical="center" wrapText="1"/>
    </xf>
    <xf numFmtId="0" fontId="34" fillId="0" borderId="9" xfId="6" applyBorder="1" applyAlignment="1">
      <alignment horizontal="center" vertical="center"/>
    </xf>
    <xf numFmtId="9" fontId="34" fillId="0" borderId="12" xfId="6" applyNumberFormat="1" applyBorder="1" applyAlignment="1">
      <alignment horizontal="center" vertical="center"/>
    </xf>
    <xf numFmtId="0" fontId="39" fillId="8" borderId="2" xfId="6" applyFont="1" applyFill="1" applyBorder="1" applyAlignment="1">
      <alignment horizontal="center" vertical="center" wrapText="1"/>
    </xf>
    <xf numFmtId="0" fontId="38" fillId="0" borderId="23" xfId="6" applyFont="1" applyBorder="1" applyAlignment="1">
      <alignment vertical="center"/>
    </xf>
    <xf numFmtId="0" fontId="38" fillId="0" borderId="2" xfId="6" applyFont="1" applyBorder="1" applyAlignment="1">
      <alignment vertical="center"/>
    </xf>
    <xf numFmtId="0" fontId="42" fillId="0" borderId="5" xfId="6" applyFont="1" applyBorder="1" applyAlignment="1">
      <alignment horizontal="center" vertical="center" wrapText="1"/>
    </xf>
    <xf numFmtId="0" fontId="42" fillId="9" borderId="11" xfId="6" applyFont="1" applyFill="1" applyBorder="1" applyAlignment="1">
      <alignment horizontal="center" vertical="center" wrapText="1"/>
    </xf>
    <xf numFmtId="0" fontId="42" fillId="9" borderId="20" xfId="6" applyFont="1" applyFill="1" applyBorder="1" applyAlignment="1">
      <alignment horizontal="center" vertical="center" wrapText="1"/>
    </xf>
    <xf numFmtId="0" fontId="42" fillId="9" borderId="22" xfId="6" applyFont="1" applyFill="1" applyBorder="1" applyAlignment="1">
      <alignment horizontal="center" vertical="center" wrapText="1"/>
    </xf>
    <xf numFmtId="10" fontId="38" fillId="0" borderId="9" xfId="6" applyNumberFormat="1" applyFont="1" applyBorder="1" applyAlignment="1">
      <alignment horizontal="center" vertical="center"/>
    </xf>
    <xf numFmtId="0" fontId="39" fillId="5" borderId="2" xfId="6" applyFont="1" applyFill="1" applyBorder="1" applyAlignment="1">
      <alignment horizontal="center" vertical="center" wrapText="1"/>
    </xf>
    <xf numFmtId="9" fontId="39" fillId="5" borderId="2" xfId="6" applyNumberFormat="1" applyFont="1" applyFill="1" applyBorder="1" applyAlignment="1">
      <alignment horizontal="center" vertical="center" wrapText="1"/>
    </xf>
    <xf numFmtId="0" fontId="38" fillId="0" borderId="3" xfId="6" applyFont="1" applyBorder="1" applyAlignment="1">
      <alignment vertical="center"/>
    </xf>
    <xf numFmtId="0" fontId="39" fillId="5" borderId="11" xfId="6" applyFont="1" applyFill="1" applyBorder="1" applyAlignment="1">
      <alignment horizontal="center" vertical="center" wrapText="1"/>
    </xf>
    <xf numFmtId="0" fontId="38" fillId="0" borderId="9" xfId="6" applyFont="1" applyBorder="1" applyAlignment="1">
      <alignment vertical="center"/>
    </xf>
    <xf numFmtId="0" fontId="39" fillId="6" borderId="9" xfId="6" applyFont="1" applyFill="1" applyBorder="1" applyAlignment="1">
      <alignment horizontal="center" vertical="center" wrapText="1"/>
    </xf>
    <xf numFmtId="0" fontId="38" fillId="7" borderId="9" xfId="6" applyFont="1" applyFill="1" applyBorder="1" applyAlignment="1">
      <alignment vertical="center"/>
    </xf>
    <xf numFmtId="0" fontId="39" fillId="8" borderId="9" xfId="6" applyFont="1" applyFill="1" applyBorder="1" applyAlignment="1">
      <alignment horizontal="center" vertical="center" wrapText="1"/>
    </xf>
    <xf numFmtId="0" fontId="39" fillId="8" borderId="10" xfId="6" applyFont="1" applyFill="1" applyBorder="1" applyAlignment="1">
      <alignment horizontal="center" vertical="center" wrapText="1"/>
    </xf>
    <xf numFmtId="0" fontId="38" fillId="0" borderId="19" xfId="6" applyFont="1" applyBorder="1" applyAlignment="1">
      <alignment vertical="center"/>
    </xf>
    <xf numFmtId="0" fontId="38" fillId="0" borderId="26" xfId="6" applyFont="1" applyBorder="1" applyAlignment="1">
      <alignment vertical="center"/>
    </xf>
    <xf numFmtId="0" fontId="39" fillId="5" borderId="20" xfId="6" applyFont="1" applyFill="1" applyBorder="1" applyAlignment="1">
      <alignment horizontal="center" vertical="center" wrapText="1"/>
    </xf>
    <xf numFmtId="0" fontId="39" fillId="4" borderId="2" xfId="6" applyFont="1" applyFill="1" applyBorder="1" applyAlignment="1">
      <alignment horizontal="center" vertical="center" wrapText="1"/>
    </xf>
    <xf numFmtId="0" fontId="39" fillId="4" borderId="5" xfId="6" applyFont="1" applyFill="1" applyBorder="1" applyAlignment="1">
      <alignment horizontal="center" vertical="center" wrapText="1"/>
    </xf>
    <xf numFmtId="0" fontId="38" fillId="0" borderId="5" xfId="6" applyFont="1" applyBorder="1" applyAlignment="1">
      <alignment vertical="center"/>
    </xf>
    <xf numFmtId="0" fontId="38" fillId="0" borderId="4" xfId="6" applyFont="1" applyBorder="1" applyAlignment="1">
      <alignment vertical="center"/>
    </xf>
    <xf numFmtId="0" fontId="36" fillId="0" borderId="103" xfId="6" applyFont="1" applyBorder="1" applyAlignment="1">
      <alignment horizontal="center" vertical="center"/>
    </xf>
    <xf numFmtId="0" fontId="38" fillId="0" borderId="51" xfId="6" applyFont="1" applyBorder="1" applyAlignment="1">
      <alignment vertical="center"/>
    </xf>
    <xf numFmtId="0" fontId="38" fillId="0" borderId="107" xfId="6" applyFont="1" applyBorder="1" applyAlignment="1">
      <alignment vertical="center"/>
    </xf>
    <xf numFmtId="0" fontId="37" fillId="0" borderId="104" xfId="6" applyFont="1" applyBorder="1" applyAlignment="1">
      <alignment horizontal="center" vertical="center"/>
    </xf>
    <xf numFmtId="0" fontId="34" fillId="0" borderId="33" xfId="6" applyBorder="1" applyAlignment="1">
      <alignment vertical="center"/>
    </xf>
    <xf numFmtId="0" fontId="38" fillId="0" borderId="88" xfId="6" applyFont="1" applyBorder="1" applyAlignment="1">
      <alignment vertical="center"/>
    </xf>
    <xf numFmtId="0" fontId="37" fillId="0" borderId="92" xfId="6" applyFont="1" applyBorder="1" applyAlignment="1">
      <alignment horizontal="center" vertical="center"/>
    </xf>
    <xf numFmtId="0" fontId="34" fillId="0" borderId="0" xfId="6" applyAlignment="1">
      <alignment vertical="center"/>
    </xf>
    <xf numFmtId="0" fontId="38" fillId="0" borderId="84" xfId="6" applyFont="1" applyBorder="1" applyAlignment="1">
      <alignment vertical="center"/>
    </xf>
    <xf numFmtId="0" fontId="37" fillId="0" borderId="92" xfId="6" applyFont="1" applyBorder="1" applyAlignment="1">
      <alignment horizontal="center" vertical="center" wrapText="1"/>
    </xf>
    <xf numFmtId="0" fontId="37" fillId="0" borderId="108" xfId="6" applyFont="1" applyBorder="1" applyAlignment="1">
      <alignment horizontal="center" vertical="center" wrapText="1"/>
    </xf>
    <xf numFmtId="0" fontId="38" fillId="0" borderId="1" xfId="6" applyFont="1" applyBorder="1" applyAlignment="1">
      <alignment vertical="center"/>
    </xf>
    <xf numFmtId="0" fontId="38" fillId="0" borderId="90" xfId="6" applyFont="1" applyBorder="1" applyAlignment="1">
      <alignment vertical="center"/>
    </xf>
    <xf numFmtId="0" fontId="39" fillId="2" borderId="2" xfId="6" applyFont="1" applyFill="1" applyBorder="1" applyAlignment="1">
      <alignment horizontal="center" vertical="center"/>
    </xf>
    <xf numFmtId="0" fontId="40" fillId="3" borderId="3" xfId="6" applyFont="1" applyFill="1" applyBorder="1" applyAlignment="1">
      <alignment horizontal="center" vertical="center"/>
    </xf>
  </cellXfs>
  <cellStyles count="11">
    <cellStyle name="Millares" xfId="1" builtinId="3"/>
    <cellStyle name="Millares [0]" xfId="2" builtinId="6"/>
    <cellStyle name="Millares 2" xfId="8"/>
    <cellStyle name="Millares 3" xfId="10"/>
    <cellStyle name="Moneda" xfId="3" builtinId="4"/>
    <cellStyle name="Moneda [0]" xfId="4" builtinId="7"/>
    <cellStyle name="Normal" xfId="0" builtinId="0"/>
    <cellStyle name="Normal 2" xfId="6"/>
    <cellStyle name="Normal 3" xfId="9"/>
    <cellStyle name="Porcentaje" xfId="5" builtinId="5"/>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28575</xdr:rowOff>
    </xdr:from>
    <xdr:to>
      <xdr:col>0</xdr:col>
      <xdr:colOff>1066800</xdr:colOff>
      <xdr:row>6</xdr:row>
      <xdr:rowOff>171450</xdr:rowOff>
    </xdr:to>
    <xdr:pic>
      <xdr:nvPicPr>
        <xdr:cNvPr id="2" name="image1.jpg">
          <a:extLst>
            <a:ext uri="{FF2B5EF4-FFF2-40B4-BE49-F238E27FC236}">
              <a16:creationId xmlns:a16="http://schemas.microsoft.com/office/drawing/2014/main" xmlns="" id="{3D4191A5-88F8-493A-A6FE-259F27D46A92}"/>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0"/>
          <a:ext cx="771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Users/VICKY/Desktop/1.%20Matriz%20Plan%20de%20Acci&#243;n%20SED%202022%20-%20Cobertura%20IQ%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cart-my.sharepoint.com/Users/vrosa/Downloads/Desktop/SEGUIMIENTO%20PLAN%20DE%20ACCI&#211;N%20CORTE%20%2031%20DE%20MARZO%202022%20-TALENTO%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cart-my.sharepoint.com/Users/VICKY/Desktop/SEGUIMIENTO%20PLAN%20DE%20ACCI&#211;N%20CORTE%20%2031%20DE%20MARZO%202022%20-CALIDAD%20EDUCATIVA%20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lcart-my.sharepoint.com/Users/VICKY/Desktop/SEGUIMIENTO%20PLAN%20DE%20ACCI&#211;N%20CORTE%20%2031%20DE%20MARZO%202022%20-Informatica%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lcart-my.sharepoint.com/Users/vrosa/Downloads/Desktop/1.%20SEGUIMIENTO%20PLAN%20DE%20ACCI&#211;N%20CORTE%20%2031%20DE%20MARZO%202022%20-EDUSUPERIO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lcart-my.sharepoint.com/Users/vrosa/Downloads/Desktop/SEGUIMIENTO%20PLAN%20DE%20ACCI&#211;N%20CORTE%20%2031%20DE%20MARZO%202022%20-EDUCACION-Modernizaci&#243;n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s>
    <sheetDataSet>
      <sheetData sheetId="0" refreshError="1">
        <row r="3">
          <cell r="R3" t="str">
            <v>1.1.1 Organizar el proceso de Gestión de la Cobertura.</v>
          </cell>
          <cell r="U3" t="str">
            <v>Marzo de 2022</v>
          </cell>
          <cell r="V3">
            <v>200</v>
          </cell>
          <cell r="W3">
            <v>183717</v>
          </cell>
          <cell r="X3">
            <v>179165</v>
          </cell>
          <cell r="AH3">
            <v>23703768</v>
          </cell>
        </row>
        <row r="4">
          <cell r="U4" t="str">
            <v>Mayo de 2022</v>
          </cell>
          <cell r="V4">
            <v>100</v>
          </cell>
          <cell r="W4" t="str">
            <v>NA</v>
          </cell>
          <cell r="X4" t="str">
            <v>NA</v>
          </cell>
          <cell r="AH4">
            <v>47407536</v>
          </cell>
        </row>
        <row r="5">
          <cell r="U5" t="str">
            <v>Septiembre de 2022</v>
          </cell>
          <cell r="V5">
            <v>80</v>
          </cell>
          <cell r="W5" t="str">
            <v>NA</v>
          </cell>
          <cell r="X5" t="str">
            <v>NA</v>
          </cell>
          <cell r="AH5">
            <v>23703768</v>
          </cell>
        </row>
        <row r="6">
          <cell r="U6" t="str">
            <v>Enero de 2022</v>
          </cell>
          <cell r="V6">
            <v>60</v>
          </cell>
          <cell r="W6">
            <v>46052</v>
          </cell>
          <cell r="X6">
            <v>46818</v>
          </cell>
          <cell r="AH6">
            <v>71735176606</v>
          </cell>
        </row>
        <row r="7">
          <cell r="U7" t="str">
            <v>Enero de 2022</v>
          </cell>
          <cell r="V7">
            <v>180</v>
          </cell>
          <cell r="W7">
            <v>184000</v>
          </cell>
          <cell r="X7">
            <v>184000</v>
          </cell>
          <cell r="AH7">
            <v>0</v>
          </cell>
        </row>
        <row r="8">
          <cell r="U8" t="str">
            <v>Enero de 2022</v>
          </cell>
          <cell r="V8">
            <v>200</v>
          </cell>
          <cell r="W8">
            <v>139625</v>
          </cell>
          <cell r="X8">
            <v>141322</v>
          </cell>
          <cell r="AH8">
            <v>176543974.51999703</v>
          </cell>
        </row>
        <row r="9">
          <cell r="U9" t="str">
            <v>Febrero de 2022</v>
          </cell>
          <cell r="V9">
            <v>200</v>
          </cell>
          <cell r="W9" t="str">
            <v>NA</v>
          </cell>
          <cell r="X9" t="str">
            <v>NA</v>
          </cell>
          <cell r="AH9">
            <v>414415581.5</v>
          </cell>
        </row>
        <row r="10">
          <cell r="U10" t="str">
            <v>Abril de 2022</v>
          </cell>
          <cell r="V10">
            <v>120</v>
          </cell>
          <cell r="W10" t="str">
            <v>NA</v>
          </cell>
          <cell r="X10" t="str">
            <v>NA</v>
          </cell>
          <cell r="AH10">
            <v>23703768</v>
          </cell>
        </row>
        <row r="11">
          <cell r="U11" t="str">
            <v>Febrero de 2022</v>
          </cell>
          <cell r="V11">
            <v>20</v>
          </cell>
          <cell r="W11" t="str">
            <v>NA</v>
          </cell>
          <cell r="X11" t="str">
            <v>NA</v>
          </cell>
          <cell r="AH11">
            <v>23703768</v>
          </cell>
        </row>
        <row r="12">
          <cell r="U12" t="str">
            <v>Marzo de 2022</v>
          </cell>
          <cell r="V12">
            <v>120</v>
          </cell>
          <cell r="W12" t="str">
            <v>NA</v>
          </cell>
          <cell r="X12" t="str">
            <v>NA</v>
          </cell>
          <cell r="AH12">
            <v>207407970</v>
          </cell>
        </row>
        <row r="13">
          <cell r="U13" t="str">
            <v>Febrero de 2022</v>
          </cell>
          <cell r="V13">
            <v>20</v>
          </cell>
          <cell r="W13" t="str">
            <v>NA</v>
          </cell>
          <cell r="X13" t="str">
            <v>NA</v>
          </cell>
          <cell r="AH13">
            <v>11851884</v>
          </cell>
        </row>
        <row r="14">
          <cell r="U14" t="str">
            <v>Abril de 2022</v>
          </cell>
          <cell r="V14">
            <v>20</v>
          </cell>
          <cell r="W14" t="str">
            <v>NA</v>
          </cell>
          <cell r="X14" t="str">
            <v>NA</v>
          </cell>
          <cell r="AH14">
            <v>11851884</v>
          </cell>
        </row>
        <row r="15">
          <cell r="U15" t="str">
            <v>Mayo de 2022</v>
          </cell>
          <cell r="V15">
            <v>80</v>
          </cell>
          <cell r="W15" t="str">
            <v>NA</v>
          </cell>
          <cell r="X15" t="str">
            <v>NA</v>
          </cell>
          <cell r="AH15">
            <v>23703768</v>
          </cell>
        </row>
        <row r="16">
          <cell r="U16" t="str">
            <v>Mayo de 2022</v>
          </cell>
          <cell r="V16">
            <v>100</v>
          </cell>
          <cell r="W16" t="str">
            <v>NA</v>
          </cell>
          <cell r="X16" t="str">
            <v>NA</v>
          </cell>
          <cell r="AH16">
            <v>17777826</v>
          </cell>
        </row>
        <row r="17">
          <cell r="U17" t="str">
            <v>Mayo de 2022</v>
          </cell>
          <cell r="V17">
            <v>100</v>
          </cell>
          <cell r="W17" t="str">
            <v>NA</v>
          </cell>
          <cell r="X17" t="str">
            <v>NA</v>
          </cell>
          <cell r="AH17">
            <v>17777826</v>
          </cell>
        </row>
        <row r="18">
          <cell r="U18" t="str">
            <v>Marzo de 2022</v>
          </cell>
          <cell r="V18">
            <v>80</v>
          </cell>
          <cell r="W18" t="str">
            <v>NA</v>
          </cell>
          <cell r="X18" t="str">
            <v>NA</v>
          </cell>
          <cell r="AH18">
            <v>0</v>
          </cell>
        </row>
        <row r="19">
          <cell r="U19" t="str">
            <v>Febrero de 2022</v>
          </cell>
          <cell r="V19">
            <v>180</v>
          </cell>
          <cell r="W19">
            <v>1050</v>
          </cell>
          <cell r="X19">
            <v>1157</v>
          </cell>
          <cell r="AH19">
            <v>173985512.484375</v>
          </cell>
        </row>
        <row r="20">
          <cell r="U20" t="str">
            <v>Marzo de 2022</v>
          </cell>
          <cell r="V20">
            <v>80</v>
          </cell>
          <cell r="W20" t="str">
            <v>NA</v>
          </cell>
          <cell r="X20" t="str">
            <v>NA</v>
          </cell>
          <cell r="AH20">
            <v>27162631.733333327</v>
          </cell>
        </row>
        <row r="21">
          <cell r="U21" t="str">
            <v>Mayo de 2022</v>
          </cell>
          <cell r="V21">
            <v>100</v>
          </cell>
          <cell r="W21" t="str">
            <v>NA</v>
          </cell>
          <cell r="X21" t="str">
            <v>NA</v>
          </cell>
          <cell r="AH21">
            <v>63136972.799999997</v>
          </cell>
        </row>
        <row r="22">
          <cell r="U22" t="str">
            <v>Abril de 2022</v>
          </cell>
          <cell r="V22">
            <v>80</v>
          </cell>
          <cell r="W22" t="str">
            <v>NA</v>
          </cell>
          <cell r="X22" t="str">
            <v>NA</v>
          </cell>
          <cell r="AH22">
            <v>75440990.048958302</v>
          </cell>
        </row>
        <row r="23">
          <cell r="U23" t="str">
            <v>Mayo de 2022</v>
          </cell>
          <cell r="V23">
            <v>100</v>
          </cell>
          <cell r="W23" t="str">
            <v>NA</v>
          </cell>
          <cell r="X23" t="str">
            <v>NA</v>
          </cell>
          <cell r="AH23">
            <v>10522828.800000001</v>
          </cell>
        </row>
        <row r="24">
          <cell r="U24" t="str">
            <v>Mayo de 2022</v>
          </cell>
          <cell r="V24">
            <v>80</v>
          </cell>
          <cell r="W24" t="str">
            <v>NA</v>
          </cell>
          <cell r="X24" t="str">
            <v>NA</v>
          </cell>
          <cell r="AH24">
            <v>20222771.333333328</v>
          </cell>
        </row>
        <row r="25">
          <cell r="U25" t="str">
            <v>Abril de 2022</v>
          </cell>
          <cell r="V25">
            <v>80</v>
          </cell>
          <cell r="W25" t="str">
            <v>NA</v>
          </cell>
          <cell r="X25" t="str">
            <v>NA</v>
          </cell>
          <cell r="AH25">
            <v>10522828.800000001</v>
          </cell>
        </row>
        <row r="46">
          <cell r="U46" t="str">
            <v>Febrero de 2022</v>
          </cell>
          <cell r="V46">
            <v>200</v>
          </cell>
          <cell r="W46">
            <v>400</v>
          </cell>
          <cell r="X46">
            <v>331</v>
          </cell>
          <cell r="AH46">
            <v>29139205.997499991</v>
          </cell>
        </row>
        <row r="47">
          <cell r="U47" t="str">
            <v>Abril de 2022</v>
          </cell>
          <cell r="V47">
            <v>80</v>
          </cell>
          <cell r="W47" t="str">
            <v>NA</v>
          </cell>
          <cell r="X47" t="str">
            <v>NA</v>
          </cell>
          <cell r="AH47">
            <v>0</v>
          </cell>
        </row>
        <row r="48">
          <cell r="U48" t="str">
            <v>Abril de 2022</v>
          </cell>
          <cell r="V48">
            <v>80</v>
          </cell>
          <cell r="W48" t="str">
            <v>NA</v>
          </cell>
          <cell r="X48" t="str">
            <v>NA</v>
          </cell>
          <cell r="AH48">
            <v>11851884</v>
          </cell>
        </row>
        <row r="49">
          <cell r="U49" t="str">
            <v>Mayo de 2022</v>
          </cell>
          <cell r="V49">
            <v>100</v>
          </cell>
          <cell r="W49" t="str">
            <v>NA</v>
          </cell>
          <cell r="X49" t="str">
            <v>NA</v>
          </cell>
          <cell r="AH49">
            <v>17777826</v>
          </cell>
        </row>
        <row r="50">
          <cell r="U50" t="str">
            <v>Febrero de 2022</v>
          </cell>
          <cell r="V50">
            <v>200</v>
          </cell>
          <cell r="W50">
            <v>1600</v>
          </cell>
          <cell r="X50">
            <v>698</v>
          </cell>
          <cell r="AH50">
            <v>65937424.002499998</v>
          </cell>
        </row>
        <row r="51">
          <cell r="U51" t="str">
            <v>Abril de 2022</v>
          </cell>
          <cell r="V51">
            <v>80</v>
          </cell>
          <cell r="W51" t="str">
            <v>NA</v>
          </cell>
          <cell r="X51" t="str">
            <v>NA</v>
          </cell>
          <cell r="AH51">
            <v>0</v>
          </cell>
        </row>
        <row r="52">
          <cell r="U52" t="str">
            <v>Febrero de 2022</v>
          </cell>
          <cell r="V52">
            <v>200</v>
          </cell>
          <cell r="W52" t="str">
            <v>NA</v>
          </cell>
          <cell r="X52" t="str">
            <v>NA</v>
          </cell>
          <cell r="AH52">
            <v>29629710</v>
          </cell>
        </row>
        <row r="53">
          <cell r="U53" t="str">
            <v>Mayo de 2022</v>
          </cell>
          <cell r="V53">
            <v>100</v>
          </cell>
          <cell r="W53" t="str">
            <v>NA</v>
          </cell>
          <cell r="X53" t="str">
            <v>NA</v>
          </cell>
          <cell r="AH53">
            <v>0</v>
          </cell>
        </row>
        <row r="54">
          <cell r="U54" t="str">
            <v>Enero de 2022</v>
          </cell>
          <cell r="V54">
            <v>200</v>
          </cell>
          <cell r="W54" t="str">
            <v>NA</v>
          </cell>
          <cell r="X54" t="str">
            <v>NA</v>
          </cell>
          <cell r="AH54">
            <v>777634911.50967968</v>
          </cell>
        </row>
        <row r="55">
          <cell r="U55" t="str">
            <v>Abril de 2022</v>
          </cell>
          <cell r="V55">
            <v>80</v>
          </cell>
          <cell r="W55" t="str">
            <v>NA</v>
          </cell>
          <cell r="X55" t="str">
            <v>NA</v>
          </cell>
          <cell r="AH55">
            <v>0</v>
          </cell>
        </row>
        <row r="56">
          <cell r="U56" t="str">
            <v>Febrero de 2022</v>
          </cell>
          <cell r="V56">
            <v>200</v>
          </cell>
          <cell r="W56" t="str">
            <v>NA</v>
          </cell>
          <cell r="X56" t="str">
            <v>NA</v>
          </cell>
          <cell r="AH56">
            <v>0</v>
          </cell>
        </row>
        <row r="57">
          <cell r="U57" t="str">
            <v>Mayo de 2022</v>
          </cell>
          <cell r="V57">
            <v>100</v>
          </cell>
          <cell r="W57" t="str">
            <v>NA</v>
          </cell>
          <cell r="X57" t="str">
            <v>NA</v>
          </cell>
          <cell r="AH57">
            <v>0</v>
          </cell>
        </row>
        <row r="58">
          <cell r="U58" t="str">
            <v>Mayo de 2022</v>
          </cell>
          <cell r="V58">
            <v>100</v>
          </cell>
          <cell r="W58" t="str">
            <v>NA</v>
          </cell>
          <cell r="X58" t="str">
            <v>NA</v>
          </cell>
          <cell r="AH58">
            <v>0</v>
          </cell>
        </row>
        <row r="59">
          <cell r="U59" t="str">
            <v>Mayo de 2022</v>
          </cell>
          <cell r="V59">
            <v>100</v>
          </cell>
          <cell r="W59" t="str">
            <v>NA</v>
          </cell>
          <cell r="X59" t="str">
            <v>NA</v>
          </cell>
          <cell r="AH59">
            <v>0</v>
          </cell>
        </row>
        <row r="60">
          <cell r="U60" t="str">
            <v>Abril de 2022</v>
          </cell>
          <cell r="V60">
            <v>120</v>
          </cell>
          <cell r="W60" t="str">
            <v>NA</v>
          </cell>
          <cell r="X60" t="str">
            <v>NA</v>
          </cell>
          <cell r="AH60">
            <v>0</v>
          </cell>
        </row>
        <row r="61">
          <cell r="U61" t="str">
            <v>Enero de 2022</v>
          </cell>
          <cell r="V61">
            <v>180</v>
          </cell>
          <cell r="W61">
            <v>50159</v>
          </cell>
          <cell r="X61">
            <v>52061</v>
          </cell>
          <cell r="AH61">
            <v>96705339.245160341</v>
          </cell>
        </row>
        <row r="62">
          <cell r="U62" t="str">
            <v>Julio de 2022</v>
          </cell>
          <cell r="V62">
            <v>100</v>
          </cell>
          <cell r="W62" t="str">
            <v>NA</v>
          </cell>
          <cell r="X62" t="str">
            <v>NA</v>
          </cell>
        </row>
        <row r="63">
          <cell r="U63" t="str">
            <v>Febrero de 2022</v>
          </cell>
          <cell r="V63">
            <v>100</v>
          </cell>
          <cell r="W63" t="str">
            <v>NA</v>
          </cell>
          <cell r="X63" t="str">
            <v>NA</v>
          </cell>
          <cell r="AH63">
            <v>32058699.245159999</v>
          </cell>
        </row>
        <row r="64">
          <cell r="U64" t="str">
            <v>Abril de 2022</v>
          </cell>
          <cell r="V64">
            <v>180</v>
          </cell>
          <cell r="W64" t="str">
            <v>NA</v>
          </cell>
          <cell r="X64" t="str">
            <v>NA</v>
          </cell>
          <cell r="AH64">
            <v>35555652</v>
          </cell>
        </row>
        <row r="65">
          <cell r="U65" t="str">
            <v>Enero de 2022</v>
          </cell>
          <cell r="V65">
            <v>180</v>
          </cell>
          <cell r="W65">
            <v>2000</v>
          </cell>
          <cell r="X65">
            <v>258</v>
          </cell>
          <cell r="AH65">
            <v>121514680</v>
          </cell>
        </row>
        <row r="66">
          <cell r="U66" t="str">
            <v>Enero de 2022</v>
          </cell>
          <cell r="V66">
            <v>180</v>
          </cell>
          <cell r="W66">
            <v>11553</v>
          </cell>
          <cell r="X66">
            <v>3898</v>
          </cell>
          <cell r="AH66">
            <v>0</v>
          </cell>
        </row>
        <row r="67">
          <cell r="U67" t="str">
            <v>Abril de 2022</v>
          </cell>
          <cell r="V67">
            <v>220</v>
          </cell>
          <cell r="W67" t="str">
            <v>NA</v>
          </cell>
          <cell r="X67" t="str">
            <v>NA</v>
          </cell>
          <cell r="AH67">
            <v>221720901.91828001</v>
          </cell>
        </row>
        <row r="68">
          <cell r="U68" t="str">
            <v>Abril de 2022</v>
          </cell>
          <cell r="V68">
            <v>140</v>
          </cell>
          <cell r="W68" t="str">
            <v>NA</v>
          </cell>
          <cell r="X68" t="str">
            <v>NA</v>
          </cell>
          <cell r="AH68">
            <v>19657228.800000001</v>
          </cell>
        </row>
        <row r="69">
          <cell r="U69" t="str">
            <v>Abril de 2022</v>
          </cell>
          <cell r="V69">
            <v>140</v>
          </cell>
          <cell r="W69" t="str">
            <v>NA</v>
          </cell>
          <cell r="X69" t="str">
            <v>NA</v>
          </cell>
          <cell r="AH69">
            <v>19657228.800000001</v>
          </cell>
        </row>
        <row r="70">
          <cell r="U70" t="str">
            <v>Abril de 2022</v>
          </cell>
          <cell r="V70">
            <v>140</v>
          </cell>
          <cell r="W70" t="str">
            <v>NA</v>
          </cell>
          <cell r="X70" t="str">
            <v>NA</v>
          </cell>
          <cell r="AH70">
            <v>19657228.800000001</v>
          </cell>
        </row>
        <row r="71">
          <cell r="U71" t="str">
            <v>Abril de 2022</v>
          </cell>
          <cell r="V71">
            <v>180</v>
          </cell>
          <cell r="W71" t="str">
            <v>NA</v>
          </cell>
          <cell r="X71" t="str">
            <v>NA</v>
          </cell>
          <cell r="AH71">
            <v>19657228.800000001</v>
          </cell>
        </row>
        <row r="72">
          <cell r="U72" t="str">
            <v>Enero de 2022</v>
          </cell>
          <cell r="V72">
            <v>180</v>
          </cell>
          <cell r="W72">
            <v>11553</v>
          </cell>
          <cell r="X72">
            <v>4156</v>
          </cell>
          <cell r="AH72">
            <v>8706374.9634400029</v>
          </cell>
        </row>
        <row r="73">
          <cell r="U73" t="str">
            <v>Abril de 2022</v>
          </cell>
          <cell r="V73">
            <v>160</v>
          </cell>
          <cell r="W73" t="str">
            <v>NA</v>
          </cell>
          <cell r="X73" t="str">
            <v>NA</v>
          </cell>
          <cell r="AH73">
            <v>19657228.800000001</v>
          </cell>
        </row>
        <row r="74">
          <cell r="U74" t="str">
            <v>Abril de 2022</v>
          </cell>
          <cell r="V74">
            <v>140</v>
          </cell>
          <cell r="W74" t="str">
            <v>NA</v>
          </cell>
          <cell r="X74" t="str">
            <v>NA</v>
          </cell>
          <cell r="AH74">
            <v>19657228.800000001</v>
          </cell>
        </row>
        <row r="75">
          <cell r="U75" t="str">
            <v>Febrero de 2022</v>
          </cell>
          <cell r="V75">
            <v>140</v>
          </cell>
          <cell r="W75" t="str">
            <v>NA</v>
          </cell>
          <cell r="X75" t="str">
            <v>NA</v>
          </cell>
          <cell r="AH75">
            <v>15304041.318279997</v>
          </cell>
        </row>
        <row r="76">
          <cell r="U76" t="str">
            <v>Mayo de 2022</v>
          </cell>
          <cell r="V76">
            <v>120</v>
          </cell>
          <cell r="W76" t="str">
            <v>NA</v>
          </cell>
          <cell r="X76" t="str">
            <v>NA</v>
          </cell>
          <cell r="AH76">
            <v>37451953.439999998</v>
          </cell>
        </row>
        <row r="77">
          <cell r="U77" t="str">
            <v>Enero de 2022</v>
          </cell>
          <cell r="V77">
            <v>180</v>
          </cell>
          <cell r="W77">
            <v>59936</v>
          </cell>
          <cell r="X77">
            <v>49865</v>
          </cell>
          <cell r="AH77">
            <v>5714574393.0799999</v>
          </cell>
        </row>
        <row r="78">
          <cell r="U78" t="str">
            <v>Enero de 2022</v>
          </cell>
          <cell r="V78">
            <v>180</v>
          </cell>
          <cell r="W78" t="str">
            <v>NA</v>
          </cell>
          <cell r="X78" t="str">
            <v>NA</v>
          </cell>
          <cell r="AH78">
            <v>18725976.719999999</v>
          </cell>
        </row>
        <row r="79">
          <cell r="U79" t="str">
            <v>Mayo de 2022</v>
          </cell>
          <cell r="V79">
            <v>120</v>
          </cell>
          <cell r="W79" t="str">
            <v>NA</v>
          </cell>
          <cell r="X79" t="str">
            <v>NA</v>
          </cell>
          <cell r="AH79">
            <v>18725976.719999999</v>
          </cell>
        </row>
        <row r="80">
          <cell r="U80" t="str">
            <v>Febrero de 2022</v>
          </cell>
          <cell r="V80">
            <v>80</v>
          </cell>
          <cell r="W80" t="str">
            <v>NA</v>
          </cell>
          <cell r="X80" t="str">
            <v>NA</v>
          </cell>
          <cell r="AH80">
            <v>0</v>
          </cell>
        </row>
        <row r="81">
          <cell r="U81" t="str">
            <v>Febrero de 2022</v>
          </cell>
          <cell r="V81">
            <v>180</v>
          </cell>
          <cell r="W81" t="str">
            <v>NA</v>
          </cell>
          <cell r="X81" t="str">
            <v>NA</v>
          </cell>
          <cell r="AH81">
            <v>791635371.22000003</v>
          </cell>
        </row>
        <row r="82">
          <cell r="U82" t="str">
            <v>Marzo de 2022</v>
          </cell>
          <cell r="V82">
            <v>120</v>
          </cell>
          <cell r="W82" t="str">
            <v>NA</v>
          </cell>
          <cell r="X82" t="str">
            <v>NA</v>
          </cell>
          <cell r="AH82">
            <v>18963014.399999999</v>
          </cell>
        </row>
        <row r="83">
          <cell r="U83" t="str">
            <v>Mayo de 2022</v>
          </cell>
          <cell r="V83">
            <v>120</v>
          </cell>
          <cell r="W83" t="str">
            <v>NA</v>
          </cell>
          <cell r="X83" t="str">
            <v>NA</v>
          </cell>
          <cell r="AH83">
            <v>18963014.399999999</v>
          </cell>
        </row>
        <row r="84">
          <cell r="U84" t="str">
            <v>Febrero de 2022</v>
          </cell>
          <cell r="V84">
            <v>160</v>
          </cell>
          <cell r="W84" t="str">
            <v>NA</v>
          </cell>
          <cell r="X84" t="str">
            <v>NA</v>
          </cell>
          <cell r="AH84">
            <v>122613127.2</v>
          </cell>
        </row>
        <row r="90">
          <cell r="U90" t="str">
            <v>Mayo de 2022</v>
          </cell>
          <cell r="V90">
            <v>100</v>
          </cell>
          <cell r="W90" t="str">
            <v>NA</v>
          </cell>
          <cell r="X90" t="str">
            <v>NA</v>
          </cell>
          <cell r="AH90">
            <v>18619281.291575275</v>
          </cell>
        </row>
        <row r="91">
          <cell r="U91" t="str">
            <v>Mayo de 2022</v>
          </cell>
          <cell r="V91">
            <v>100</v>
          </cell>
          <cell r="W91" t="str">
            <v>NA</v>
          </cell>
          <cell r="X91" t="str">
            <v>NA</v>
          </cell>
          <cell r="AH91">
            <v>0</v>
          </cell>
        </row>
        <row r="92">
          <cell r="U92" t="str">
            <v>Enero de 2022</v>
          </cell>
          <cell r="V92">
            <v>220</v>
          </cell>
          <cell r="W92" t="str">
            <v>NA</v>
          </cell>
          <cell r="X92" t="str">
            <v>NA</v>
          </cell>
          <cell r="AH92">
            <v>61010284.520513497</v>
          </cell>
        </row>
        <row r="93">
          <cell r="U93" t="str">
            <v>Febrero de 2022</v>
          </cell>
          <cell r="V93">
            <v>120</v>
          </cell>
          <cell r="W93" t="str">
            <v>NA</v>
          </cell>
          <cell r="X93" t="str">
            <v>NA</v>
          </cell>
          <cell r="AH93">
            <v>31032135.4859588</v>
          </cell>
        </row>
        <row r="94">
          <cell r="U94" t="str">
            <v>Mayo de 2022</v>
          </cell>
          <cell r="V94">
            <v>120</v>
          </cell>
          <cell r="W94" t="str">
            <v>NA</v>
          </cell>
          <cell r="X94" t="str">
            <v>NA</v>
          </cell>
          <cell r="AH94">
            <v>15440729.610585738</v>
          </cell>
        </row>
        <row r="95">
          <cell r="U95" t="str">
            <v>Mayo de 2022</v>
          </cell>
          <cell r="V95">
            <v>120</v>
          </cell>
          <cell r="W95" t="str">
            <v>NA</v>
          </cell>
          <cell r="X95" t="str">
            <v>NA</v>
          </cell>
          <cell r="AH95">
            <v>20587639.480780989</v>
          </cell>
        </row>
        <row r="96">
          <cell r="U96" t="str">
            <v>Mayo de 2022</v>
          </cell>
          <cell r="V96">
            <v>120</v>
          </cell>
          <cell r="W96" t="str">
            <v>NA</v>
          </cell>
          <cell r="X96" t="str">
            <v>NA</v>
          </cell>
          <cell r="AH96">
            <v>15440729.610585738</v>
          </cell>
        </row>
        <row r="97">
          <cell r="U97" t="str">
            <v>Mayo de 2022</v>
          </cell>
          <cell r="V97">
            <v>100</v>
          </cell>
          <cell r="W97" t="str">
            <v>NA</v>
          </cell>
          <cell r="X97" t="str">
            <v>NA</v>
          </cell>
          <cell r="AH97">
            <v>10620346.875</v>
          </cell>
        </row>
        <row r="98">
          <cell r="U98" t="str">
            <v>Mayo de 2022</v>
          </cell>
          <cell r="V98">
            <v>120</v>
          </cell>
          <cell r="W98" t="str">
            <v>NA</v>
          </cell>
          <cell r="X98" t="str">
            <v>NA</v>
          </cell>
          <cell r="AH98">
            <v>8496277.6194785777</v>
          </cell>
        </row>
        <row r="99">
          <cell r="U99" t="str">
            <v>Febrero de 2022</v>
          </cell>
          <cell r="V99">
            <v>80</v>
          </cell>
          <cell r="W99">
            <v>6728</v>
          </cell>
          <cell r="X99">
            <v>0</v>
          </cell>
          <cell r="AH99">
            <v>0</v>
          </cell>
        </row>
        <row r="100">
          <cell r="U100" t="str">
            <v>Marzo de 2022</v>
          </cell>
          <cell r="V100">
            <v>120</v>
          </cell>
          <cell r="W100" t="str">
            <v>NA</v>
          </cell>
          <cell r="X100" t="str">
            <v>NA</v>
          </cell>
          <cell r="AH100">
            <v>25488832.261042845</v>
          </cell>
        </row>
        <row r="101">
          <cell r="U101" t="str">
            <v>Mayo de 2022</v>
          </cell>
          <cell r="V101">
            <v>100</v>
          </cell>
          <cell r="W101" t="str">
            <v>NA</v>
          </cell>
          <cell r="X101" t="str">
            <v>NA</v>
          </cell>
          <cell r="AH101">
            <v>10620346.875</v>
          </cell>
        </row>
        <row r="102">
          <cell r="U102" t="str">
            <v>Febrero de 2022</v>
          </cell>
          <cell r="V102">
            <v>20</v>
          </cell>
          <cell r="W102" t="str">
            <v>NA</v>
          </cell>
          <cell r="X102" t="str">
            <v>NA</v>
          </cell>
          <cell r="AH102">
            <v>8496277.6194785777</v>
          </cell>
        </row>
        <row r="103">
          <cell r="U103" t="str">
            <v>Mayo de 2022</v>
          </cell>
          <cell r="V103">
            <v>120</v>
          </cell>
          <cell r="W103" t="str">
            <v>NA</v>
          </cell>
          <cell r="X103" t="str">
            <v>NA</v>
          </cell>
          <cell r="AH103">
            <v>30613880.625</v>
          </cell>
        </row>
        <row r="104">
          <cell r="U104" t="str">
            <v>Mayo de 2022</v>
          </cell>
          <cell r="V104">
            <v>120</v>
          </cell>
          <cell r="W104" t="str">
            <v>NA</v>
          </cell>
          <cell r="X104" t="str">
            <v>NA</v>
          </cell>
          <cell r="AH104">
            <v>40818507.5</v>
          </cell>
        </row>
        <row r="105">
          <cell r="U105" t="str">
            <v>Mayo de 2022</v>
          </cell>
          <cell r="V105">
            <v>120</v>
          </cell>
          <cell r="W105" t="str">
            <v>NA</v>
          </cell>
          <cell r="X105" t="str">
            <v>NA</v>
          </cell>
          <cell r="AH105">
            <v>30613880.625</v>
          </cell>
        </row>
        <row r="106">
          <cell r="U106" t="str">
            <v>Mayo de 2022</v>
          </cell>
          <cell r="V106">
            <v>120</v>
          </cell>
          <cell r="W106" t="str">
            <v>NA</v>
          </cell>
          <cell r="X106" t="str">
            <v>NA</v>
          </cell>
          <cell r="AH106">
            <v>18675665.648854963</v>
          </cell>
        </row>
        <row r="107">
          <cell r="U107" t="str">
            <v>Febrero de 2022</v>
          </cell>
          <cell r="V107">
            <v>80</v>
          </cell>
          <cell r="W107" t="str">
            <v>NA</v>
          </cell>
          <cell r="X107" t="str">
            <v>NA</v>
          </cell>
          <cell r="AH107">
            <v>32682414.885496181</v>
          </cell>
        </row>
        <row r="108">
          <cell r="U108" t="str">
            <v>Julio de 2022</v>
          </cell>
          <cell r="V108">
            <v>80</v>
          </cell>
          <cell r="W108" t="str">
            <v>NA</v>
          </cell>
          <cell r="X108" t="str">
            <v>NA</v>
          </cell>
          <cell r="AH108">
            <v>1380991.4440000006</v>
          </cell>
        </row>
        <row r="109">
          <cell r="V109">
            <v>80</v>
          </cell>
          <cell r="W109" t="str">
            <v>NA</v>
          </cell>
          <cell r="X109" t="str">
            <v>NA</v>
          </cell>
          <cell r="AH109">
            <v>18675665.648854963</v>
          </cell>
        </row>
        <row r="110">
          <cell r="U110" t="str">
            <v>Julio de 2022</v>
          </cell>
          <cell r="V110">
            <v>80</v>
          </cell>
          <cell r="W110" t="str">
            <v>NA</v>
          </cell>
          <cell r="X110" t="str">
            <v>NA</v>
          </cell>
          <cell r="AH110">
            <v>32682414.885496181</v>
          </cell>
        </row>
        <row r="111">
          <cell r="U111" t="str">
            <v>Julio de 2022</v>
          </cell>
          <cell r="V111">
            <v>100</v>
          </cell>
          <cell r="W111" t="str">
            <v>NA</v>
          </cell>
          <cell r="X111" t="str">
            <v>NA</v>
          </cell>
          <cell r="AH111">
            <v>4622162.8880977109</v>
          </cell>
        </row>
        <row r="112">
          <cell r="U112" t="str">
            <v>Marzo de 2022</v>
          </cell>
          <cell r="V112">
            <v>180</v>
          </cell>
          <cell r="W112" t="str">
            <v>NA</v>
          </cell>
          <cell r="X112" t="str">
            <v>NA</v>
          </cell>
          <cell r="AH112">
            <v>2485784.599200001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s>
    <sheetDataSet>
      <sheetData sheetId="0">
        <row r="43">
          <cell r="AH43">
            <v>72459662621</v>
          </cell>
        </row>
        <row r="44">
          <cell r="AH44">
            <v>72459662621</v>
          </cell>
        </row>
        <row r="45">
          <cell r="AH4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s>
    <sheetDataSet>
      <sheetData sheetId="0" refreshError="1">
        <row r="113">
          <cell r="R113" t="str">
            <v>Beneficiar a 500 estudiantes con Procesos de Formación por Competencias en las áreas que evalúa el ICFES y competencias socioemocionales.</v>
          </cell>
          <cell r="AG113">
            <v>137400000</v>
          </cell>
        </row>
        <row r="117">
          <cell r="AG117">
            <v>54600000</v>
          </cell>
        </row>
        <row r="126">
          <cell r="AG126">
            <v>56000000</v>
          </cell>
        </row>
        <row r="129">
          <cell r="U129">
            <v>44593</v>
          </cell>
          <cell r="X129">
            <v>0</v>
          </cell>
          <cell r="Y129">
            <v>10</v>
          </cell>
        </row>
        <row r="130">
          <cell r="U130">
            <v>44593</v>
          </cell>
          <cell r="X130" t="str">
            <v>8 IEO</v>
          </cell>
          <cell r="Y130">
            <v>20</v>
          </cell>
        </row>
        <row r="131">
          <cell r="U131">
            <v>44593</v>
          </cell>
          <cell r="X131">
            <v>7</v>
          </cell>
          <cell r="Y131">
            <v>10</v>
          </cell>
        </row>
        <row r="132">
          <cell r="U132">
            <v>44593</v>
          </cell>
          <cell r="Y132">
            <v>10</v>
          </cell>
        </row>
        <row r="134">
          <cell r="U134">
            <v>44593</v>
          </cell>
          <cell r="X134" t="str">
            <v>6 IEO</v>
          </cell>
          <cell r="Y134">
            <v>20</v>
          </cell>
        </row>
        <row r="136">
          <cell r="U136">
            <v>44593</v>
          </cell>
          <cell r="X136">
            <v>5</v>
          </cell>
          <cell r="Y136">
            <v>20</v>
          </cell>
        </row>
        <row r="137">
          <cell r="U137">
            <v>44621</v>
          </cell>
          <cell r="X137">
            <v>0</v>
          </cell>
          <cell r="Y137">
            <v>10</v>
          </cell>
        </row>
        <row r="138">
          <cell r="U138">
            <v>44593</v>
          </cell>
          <cell r="X138">
            <v>0</v>
          </cell>
          <cell r="Y138">
            <v>10</v>
          </cell>
        </row>
        <row r="139">
          <cell r="U139">
            <v>44621</v>
          </cell>
          <cell r="X139">
            <v>0</v>
          </cell>
          <cell r="Y139">
            <v>30</v>
          </cell>
        </row>
        <row r="140">
          <cell r="U140">
            <v>44621</v>
          </cell>
          <cell r="X140">
            <v>0</v>
          </cell>
          <cell r="Y140">
            <v>10</v>
          </cell>
        </row>
        <row r="141">
          <cell r="U141">
            <v>44621</v>
          </cell>
          <cell r="X141">
            <v>0</v>
          </cell>
          <cell r="Y141">
            <v>30</v>
          </cell>
        </row>
        <row r="142">
          <cell r="U142">
            <v>44621</v>
          </cell>
          <cell r="X142">
            <v>0</v>
          </cell>
          <cell r="Y142">
            <v>30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s>
    <sheetDataSet>
      <sheetData sheetId="0">
        <row r="141">
          <cell r="L141">
            <v>97</v>
          </cell>
          <cell r="AG141">
            <v>0</v>
          </cell>
        </row>
        <row r="142">
          <cell r="X142">
            <v>97</v>
          </cell>
          <cell r="AG142">
            <v>0</v>
          </cell>
        </row>
        <row r="143">
          <cell r="X143">
            <v>0</v>
          </cell>
          <cell r="AG143">
            <v>0</v>
          </cell>
        </row>
        <row r="144">
          <cell r="X144">
            <v>0</v>
          </cell>
          <cell r="AG144">
            <v>0</v>
          </cell>
        </row>
        <row r="145">
          <cell r="X145">
            <v>137</v>
          </cell>
          <cell r="AG145">
            <v>0</v>
          </cell>
        </row>
        <row r="146">
          <cell r="X146">
            <v>0</v>
          </cell>
          <cell r="AG146">
            <v>0</v>
          </cell>
        </row>
        <row r="147">
          <cell r="X147">
            <v>0</v>
          </cell>
          <cell r="AG147">
            <v>123000000</v>
          </cell>
        </row>
        <row r="148">
          <cell r="X148">
            <v>0</v>
          </cell>
          <cell r="AG148">
            <v>0</v>
          </cell>
        </row>
        <row r="149">
          <cell r="X149">
            <v>165000</v>
          </cell>
          <cell r="AG149">
            <v>502052001</v>
          </cell>
        </row>
        <row r="150">
          <cell r="X150">
            <v>165000</v>
          </cell>
          <cell r="AG150">
            <v>0</v>
          </cell>
        </row>
        <row r="151">
          <cell r="X151">
            <v>500</v>
          </cell>
          <cell r="AG151">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s>
    <sheetDataSet>
      <sheetData sheetId="0" refreshError="1">
        <row r="152">
          <cell r="T152">
            <v>121</v>
          </cell>
        </row>
        <row r="163">
          <cell r="AC163">
            <v>432000000</v>
          </cell>
          <cell r="AD163" t="str">
            <v>ICLD</v>
          </cell>
          <cell r="AE163" t="str">
            <v>Mejoramiento del proceso formativo de la educación media técnica oficial en las IEO  desarrollo de potencialidades productivas de   Cartagena de Indias</v>
          </cell>
          <cell r="AF163" t="str">
            <v>SI</v>
          </cell>
          <cell r="AG163" t="str">
            <v>02-001-06-00-00-00-161-20200162</v>
          </cell>
          <cell r="AH163">
            <v>185500000</v>
          </cell>
          <cell r="AI163" t="str">
            <v>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s>
    <sheetDataSet>
      <sheetData sheetId="0" refreshError="1">
        <row r="168">
          <cell r="L168" t="str">
            <v>ND</v>
          </cell>
          <cell r="X168">
            <v>150</v>
          </cell>
          <cell r="AH168">
            <v>0</v>
          </cell>
        </row>
        <row r="169">
          <cell r="X169">
            <v>150</v>
          </cell>
          <cell r="AH169">
            <v>132262244</v>
          </cell>
        </row>
        <row r="170">
          <cell r="X170">
            <v>150</v>
          </cell>
          <cell r="AH170">
            <v>0</v>
          </cell>
        </row>
        <row r="171">
          <cell r="X171">
            <v>56</v>
          </cell>
          <cell r="AH171">
            <v>136400000</v>
          </cell>
        </row>
        <row r="172">
          <cell r="X172">
            <v>56</v>
          </cell>
        </row>
        <row r="173">
          <cell r="AH173">
            <v>7312074</v>
          </cell>
        </row>
        <row r="180">
          <cell r="X180">
            <v>1135</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28ACFF3F-9BD4-4697-A18A-D4854335E0A7}" userId="e68ce1992bea921d" providerId="Windows Live"/>
  <person displayName="PC 8CC202084D" id="{6E5B77E4-9A2F-4B54-8B57-EF68642597E7}" userId="S::8CC202084D@cartagena.gov.co::030e3e27-46bd-4c89-827c-b5f6e361d24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9" dT="2023-01-18T21:11:17.93" personId="{28ACFF3F-9BD4-4697-A18A-D4854335E0A7}" id="{8F7F8E0E-1C89-4A6A-B828-D7CE741715BE}">
    <text>Se debe tomar el ultimo dato, o la sumatoria de los trimestres?</text>
  </threadedComment>
  <threadedComment ref="AC48" dT="2023-01-18T15:00:51.72" personId="{28ACFF3F-9BD4-4697-A18A-D4854335E0A7}" id="{8E9F3AE5-9E6A-42B7-A56F-765D18691364}">
    <text>Se adquirieron 222 computadores??? O es el mismo dato de la actividad anterior??</text>
  </threadedComment>
  <threadedComment ref="R49" dT="2023-01-18T14:34:36.90" personId="{28ACFF3F-9BD4-4697-A18A-D4854335E0A7}" id="{A2820486-F408-4E57-BA12-B8B8BCA82961}">
    <text>Coloqué la ultima cifra, aunque van a preguntar por qué ha variado de un trimestre a otro, tener respuesta</text>
  </threadedComment>
  <threadedComment ref="AD161" dT="2023-01-17T16:15:58.00" personId="{6E5B77E4-9A2F-4B54-8B57-EF68642597E7}" id="{AAEFF538-C468-461A-9685-844EACB12A9C}">
    <text>SON 20 Ó 40?</text>
  </threadedComment>
  <threadedComment ref="AB164" dT="2023-01-17T16:14:58.33" personId="{6E5B77E4-9A2F-4B54-8B57-EF68642597E7}" id="{19CFA4A7-836F-42E2-84A2-8903746A0522}">
    <text>SE CAMBIA DE NA A 0 PORQUE NO SE HIZO LA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314"/>
  <sheetViews>
    <sheetView topLeftCell="BA1" zoomScale="30" zoomScaleNormal="30" workbookViewId="0">
      <pane ySplit="2" topLeftCell="A195" activePane="bottomLeft" state="frozen"/>
      <selection activeCell="A2" sqref="A2"/>
      <selection pane="bottomLeft" activeCell="BE197" sqref="BE197:BE200"/>
    </sheetView>
  </sheetViews>
  <sheetFormatPr baseColWidth="10" defaultColWidth="33.42578125" defaultRowHeight="135.75" customHeight="1" x14ac:dyDescent="0.35"/>
  <cols>
    <col min="1" max="3" width="33.42578125" style="1"/>
    <col min="4" max="4" width="33.85546875" style="1" bestFit="1" customWidth="1"/>
    <col min="5" max="8" width="33.42578125" style="1"/>
    <col min="9" max="9" width="33.85546875" style="1" bestFit="1" customWidth="1"/>
    <col min="10" max="10" width="33.42578125" style="1"/>
    <col min="11" max="11" width="33.85546875" style="1" bestFit="1" customWidth="1"/>
    <col min="12" max="12" width="33.85546875" style="733" bestFit="1" customWidth="1"/>
    <col min="13" max="17" width="33.85546875" style="1" bestFit="1" customWidth="1"/>
    <col min="18" max="20" width="33.85546875" style="729" bestFit="1" customWidth="1"/>
    <col min="21" max="21" width="33.42578125" style="1"/>
    <col min="22" max="22" width="33.85546875" style="1" bestFit="1" customWidth="1"/>
    <col min="23" max="23" width="33.42578125" style="1"/>
    <col min="24" max="24" width="54.42578125" style="735" customWidth="1"/>
    <col min="25" max="27" width="33.85546875" style="1" customWidth="1"/>
    <col min="28" max="29" width="33.85546875" style="729" customWidth="1"/>
    <col min="30" max="30" width="33.85546875" style="741" customWidth="1"/>
    <col min="31" max="37" width="33.85546875" style="1" customWidth="1"/>
    <col min="38" max="39" width="33.85546875" style="729" customWidth="1"/>
    <col min="40" max="41" width="33.85546875" style="1" customWidth="1"/>
    <col min="42" max="43" width="33.42578125" style="1" customWidth="1"/>
    <col min="44" max="44" width="41.140625" style="1" customWidth="1"/>
    <col min="45" max="46" width="33.85546875" style="1" customWidth="1"/>
    <col min="47" max="48" width="33.42578125" style="1" customWidth="1"/>
    <col min="49" max="49" width="42.5703125" style="1" customWidth="1"/>
    <col min="50" max="50" width="42.5703125" style="729" customWidth="1"/>
    <col min="51" max="51" width="45.42578125" style="729" bestFit="1" customWidth="1"/>
    <col min="52" max="52" width="33.42578125" style="729"/>
    <col min="53" max="53" width="70.42578125" style="729" customWidth="1"/>
    <col min="54" max="54" width="87.28515625" style="729" customWidth="1"/>
    <col min="55" max="55" width="104.85546875" style="729" customWidth="1"/>
    <col min="56" max="57" width="33.85546875" style="729" bestFit="1" customWidth="1"/>
    <col min="58" max="58" width="49.140625" style="729" hidden="1" customWidth="1"/>
    <col min="59" max="59" width="33.85546875" style="729" hidden="1" customWidth="1"/>
    <col min="60" max="60" width="33.85546875" style="328" bestFit="1" customWidth="1"/>
    <col min="61" max="61" width="33.42578125" style="328"/>
    <col min="62" max="62" width="33.85546875" style="328" bestFit="1" customWidth="1"/>
    <col min="63" max="63" width="50.5703125" style="1" customWidth="1"/>
    <col min="64" max="64" width="84" style="1" customWidth="1"/>
    <col min="65" max="65" width="81.5703125" style="1" customWidth="1"/>
    <col min="66" max="66" width="82.5703125" style="1" customWidth="1"/>
    <col min="67" max="67" width="68.140625" style="1" customWidth="1"/>
    <col min="68" max="16384" width="33.42578125" style="1"/>
  </cols>
  <sheetData>
    <row r="1" spans="1:67" ht="135.75" customHeight="1" x14ac:dyDescent="0.35">
      <c r="D1" s="1205" t="s">
        <v>0</v>
      </c>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05"/>
      <c r="AG1" s="1205"/>
      <c r="AH1" s="1205"/>
      <c r="AI1" s="1205"/>
      <c r="AJ1" s="1205"/>
      <c r="AK1" s="1205"/>
      <c r="AL1" s="1205"/>
      <c r="AM1" s="1205"/>
      <c r="AN1" s="1205"/>
      <c r="AO1" s="1205"/>
      <c r="AP1" s="1205"/>
      <c r="AQ1" s="1206"/>
      <c r="AR1" s="1206"/>
      <c r="AS1" s="1206"/>
      <c r="AT1" s="1206"/>
      <c r="AU1" s="1206"/>
      <c r="AV1" s="1206"/>
      <c r="AW1" s="2"/>
      <c r="AX1" s="3"/>
      <c r="AY1" s="3"/>
      <c r="AZ1" s="3"/>
      <c r="BA1" s="3"/>
      <c r="BB1" s="3"/>
      <c r="BC1" s="3"/>
      <c r="BD1" s="3"/>
      <c r="BE1" s="3"/>
      <c r="BF1" s="3"/>
      <c r="BG1" s="3"/>
      <c r="BH1" s="3"/>
      <c r="BI1" s="3"/>
      <c r="BJ1" s="3"/>
    </row>
    <row r="2" spans="1:67" ht="135.75" customHeight="1" thickBot="1" x14ac:dyDescent="0.4">
      <c r="A2" s="4" t="s">
        <v>1</v>
      </c>
      <c r="B2" s="4" t="s">
        <v>2</v>
      </c>
      <c r="C2" s="4" t="s">
        <v>3</v>
      </c>
      <c r="D2" s="4" t="s">
        <v>4</v>
      </c>
      <c r="E2" s="4" t="s">
        <v>5</v>
      </c>
      <c r="F2" s="5" t="s">
        <v>6</v>
      </c>
      <c r="G2" s="5" t="s">
        <v>7</v>
      </c>
      <c r="H2" s="5" t="s">
        <v>8</v>
      </c>
      <c r="I2" s="5" t="s">
        <v>9</v>
      </c>
      <c r="J2" s="6" t="s">
        <v>10</v>
      </c>
      <c r="K2" s="5" t="s">
        <v>11</v>
      </c>
      <c r="L2" s="7" t="s">
        <v>12</v>
      </c>
      <c r="M2" s="5" t="s">
        <v>13</v>
      </c>
      <c r="N2" s="5" t="s">
        <v>14</v>
      </c>
      <c r="O2" s="5" t="s">
        <v>15</v>
      </c>
      <c r="P2" s="5" t="s">
        <v>16</v>
      </c>
      <c r="Q2" s="5" t="s">
        <v>17</v>
      </c>
      <c r="R2" s="8" t="s">
        <v>18</v>
      </c>
      <c r="S2" s="8" t="s">
        <v>19</v>
      </c>
      <c r="T2" s="8" t="s">
        <v>20</v>
      </c>
      <c r="U2" s="5" t="s">
        <v>21</v>
      </c>
      <c r="V2" s="5" t="s">
        <v>22</v>
      </c>
      <c r="W2" s="5" t="s">
        <v>23</v>
      </c>
      <c r="X2" s="5" t="s">
        <v>24</v>
      </c>
      <c r="Y2" s="5" t="s">
        <v>25</v>
      </c>
      <c r="Z2" s="5" t="s">
        <v>26</v>
      </c>
      <c r="AA2" s="5" t="s">
        <v>27</v>
      </c>
      <c r="AB2" s="5" t="s">
        <v>28</v>
      </c>
      <c r="AC2" s="5" t="s">
        <v>29</v>
      </c>
      <c r="AD2" s="9" t="s">
        <v>30</v>
      </c>
      <c r="AE2" s="8" t="s">
        <v>31</v>
      </c>
      <c r="AF2" s="10" t="s">
        <v>32</v>
      </c>
      <c r="AG2" s="11" t="s">
        <v>33</v>
      </c>
      <c r="AH2" s="11" t="s">
        <v>34</v>
      </c>
      <c r="AI2" s="11" t="s">
        <v>35</v>
      </c>
      <c r="AJ2" s="11" t="s">
        <v>36</v>
      </c>
      <c r="AK2" s="11" t="s">
        <v>37</v>
      </c>
      <c r="AL2" s="4" t="s">
        <v>38</v>
      </c>
      <c r="AM2" s="4" t="s">
        <v>39</v>
      </c>
      <c r="AN2" s="11" t="s">
        <v>40</v>
      </c>
      <c r="AO2" s="4" t="s">
        <v>41</v>
      </c>
      <c r="AP2" s="4" t="s">
        <v>42</v>
      </c>
      <c r="AQ2" s="4" t="s">
        <v>43</v>
      </c>
      <c r="AR2" s="4" t="s">
        <v>44</v>
      </c>
      <c r="AS2" s="4" t="s">
        <v>45</v>
      </c>
      <c r="AT2" s="4" t="s">
        <v>46</v>
      </c>
      <c r="AU2" s="4" t="s">
        <v>47</v>
      </c>
      <c r="AV2" s="4" t="s">
        <v>48</v>
      </c>
      <c r="AW2" s="4" t="s">
        <v>49</v>
      </c>
      <c r="AX2" s="4" t="s">
        <v>50</v>
      </c>
      <c r="AY2" s="11" t="s">
        <v>51</v>
      </c>
      <c r="AZ2" s="10" t="s">
        <v>52</v>
      </c>
      <c r="BA2" s="10" t="s">
        <v>53</v>
      </c>
      <c r="BB2" s="10" t="s">
        <v>54</v>
      </c>
      <c r="BC2" s="10" t="s">
        <v>55</v>
      </c>
      <c r="BD2" s="10" t="s">
        <v>56</v>
      </c>
      <c r="BE2" s="10" t="s">
        <v>57</v>
      </c>
      <c r="BF2" s="10" t="s">
        <v>58</v>
      </c>
      <c r="BG2" s="10" t="s">
        <v>59</v>
      </c>
      <c r="BH2" s="4" t="s">
        <v>60</v>
      </c>
      <c r="BI2" s="4" t="s">
        <v>61</v>
      </c>
      <c r="BJ2" s="4" t="s">
        <v>62</v>
      </c>
      <c r="BK2" s="12" t="s">
        <v>63</v>
      </c>
      <c r="BL2" s="4" t="s">
        <v>64</v>
      </c>
      <c r="BM2" s="4" t="s">
        <v>65</v>
      </c>
      <c r="BN2" s="4" t="s">
        <v>66</v>
      </c>
    </row>
    <row r="3" spans="1:67" ht="135.75" customHeight="1" x14ac:dyDescent="0.35">
      <c r="A3" s="1207" t="s">
        <v>67</v>
      </c>
      <c r="B3" s="1207" t="s">
        <v>68</v>
      </c>
      <c r="C3" s="1210" t="s">
        <v>69</v>
      </c>
      <c r="D3" s="1210" t="s">
        <v>70</v>
      </c>
      <c r="E3" s="1212" t="s">
        <v>71</v>
      </c>
      <c r="F3" s="1214" t="s">
        <v>72</v>
      </c>
      <c r="G3" s="1217" t="s">
        <v>73</v>
      </c>
      <c r="H3" s="1196" t="s">
        <v>74</v>
      </c>
      <c r="I3" s="1196" t="s">
        <v>75</v>
      </c>
      <c r="J3" s="1196" t="s">
        <v>76</v>
      </c>
      <c r="K3" s="1199">
        <v>3.0200000000000001E-2</v>
      </c>
      <c r="L3" s="1199">
        <v>3.3500000000000002E-2</v>
      </c>
      <c r="M3" s="1199">
        <v>3.3799999999999997E-2</v>
      </c>
      <c r="N3" s="1202" t="s">
        <v>77</v>
      </c>
      <c r="O3" s="1202" t="s">
        <v>77</v>
      </c>
      <c r="P3" s="1175" t="s">
        <v>77</v>
      </c>
      <c r="Q3" s="1178" t="s">
        <v>78</v>
      </c>
      <c r="R3" s="1181" t="s">
        <v>79</v>
      </c>
      <c r="S3" s="1181" t="s">
        <v>79</v>
      </c>
      <c r="T3" s="1184">
        <f>+(4.02-3.38)/(4.02-3.02)</f>
        <v>0.64</v>
      </c>
      <c r="U3" s="1187" t="s">
        <v>80</v>
      </c>
      <c r="V3" s="1227">
        <v>2020130010065</v>
      </c>
      <c r="W3" s="1196" t="s">
        <v>81</v>
      </c>
      <c r="X3" s="18" t="s">
        <v>82</v>
      </c>
      <c r="Y3" s="19">
        <v>1</v>
      </c>
      <c r="Z3" s="15">
        <v>0.16666666666666666</v>
      </c>
      <c r="AA3" s="15">
        <v>0.33333333333333331</v>
      </c>
      <c r="AB3" s="20">
        <v>0.5</v>
      </c>
      <c r="AC3" s="21">
        <v>1</v>
      </c>
      <c r="AD3" s="22">
        <f>+AC3</f>
        <v>1</v>
      </c>
      <c r="AE3" s="17">
        <f>+AD3/Y3</f>
        <v>1</v>
      </c>
      <c r="AF3" s="1230">
        <f>AVERAGE(AE3:AE15)</f>
        <v>0.92307692307692313</v>
      </c>
      <c r="AG3" s="23" t="str">
        <f>'[1]Plan de Acción'!U3</f>
        <v>Marzo de 2022</v>
      </c>
      <c r="AH3" s="24">
        <f>'[1]Plan de Acción'!V3</f>
        <v>200</v>
      </c>
      <c r="AI3" s="24">
        <f>'[1]Plan de Acción'!W3</f>
        <v>183717</v>
      </c>
      <c r="AJ3" s="25">
        <f>'[1]Plan de Acción'!X3</f>
        <v>179165</v>
      </c>
      <c r="AK3" s="25">
        <v>181832</v>
      </c>
      <c r="AL3" s="26">
        <v>182498</v>
      </c>
      <c r="AM3" s="26">
        <v>182424</v>
      </c>
      <c r="AN3" s="43">
        <v>7.6923076923076927E-2</v>
      </c>
      <c r="AO3" s="1210" t="s">
        <v>83</v>
      </c>
      <c r="AP3" s="1210" t="s">
        <v>84</v>
      </c>
      <c r="AQ3" s="1210" t="s">
        <v>85</v>
      </c>
      <c r="AR3" s="28">
        <v>23703768</v>
      </c>
      <c r="AS3" s="29" t="s">
        <v>86</v>
      </c>
      <c r="AT3" s="30"/>
      <c r="AU3" s="30" t="s">
        <v>87</v>
      </c>
      <c r="AV3" s="29" t="s">
        <v>88</v>
      </c>
      <c r="AW3" s="31">
        <f>'[1]Plan de Acción'!AH3</f>
        <v>23703768</v>
      </c>
      <c r="AX3" s="32"/>
      <c r="AY3" s="1220"/>
      <c r="AZ3" s="1220" t="s">
        <v>89</v>
      </c>
      <c r="BA3" s="1220">
        <v>1949663466.02</v>
      </c>
      <c r="BB3" s="1220">
        <v>1934109035.3199999</v>
      </c>
      <c r="BC3" s="1220">
        <v>1896524384.02</v>
      </c>
      <c r="BD3" s="1182">
        <f>+BB3/BA3</f>
        <v>0.99202199201498475</v>
      </c>
      <c r="BE3" s="1182">
        <f>+BC3/BA3</f>
        <v>0.97274448491950416</v>
      </c>
      <c r="BF3" s="35"/>
      <c r="BG3" s="35"/>
      <c r="BH3" s="31" t="s">
        <v>87</v>
      </c>
      <c r="BI3" s="36" t="s">
        <v>90</v>
      </c>
      <c r="BJ3" s="23" t="s">
        <v>91</v>
      </c>
      <c r="BK3" s="37" t="s">
        <v>92</v>
      </c>
      <c r="BL3" s="38" t="s">
        <v>93</v>
      </c>
      <c r="BM3" s="39" t="s">
        <v>94</v>
      </c>
      <c r="BN3" s="39" t="s">
        <v>95</v>
      </c>
    </row>
    <row r="4" spans="1:67" ht="135.75" customHeight="1" x14ac:dyDescent="0.35">
      <c r="A4" s="1208"/>
      <c r="B4" s="1208"/>
      <c r="C4" s="1197"/>
      <c r="D4" s="1197"/>
      <c r="E4" s="1213"/>
      <c r="F4" s="1215"/>
      <c r="G4" s="1218"/>
      <c r="H4" s="1197"/>
      <c r="I4" s="1197"/>
      <c r="J4" s="1197"/>
      <c r="K4" s="1200"/>
      <c r="L4" s="1200"/>
      <c r="M4" s="1200"/>
      <c r="N4" s="1203"/>
      <c r="O4" s="1203"/>
      <c r="P4" s="1176"/>
      <c r="Q4" s="1179"/>
      <c r="R4" s="1182"/>
      <c r="S4" s="1182"/>
      <c r="T4" s="1185"/>
      <c r="U4" s="1188"/>
      <c r="V4" s="1228"/>
      <c r="W4" s="1197"/>
      <c r="X4" s="47" t="s">
        <v>96</v>
      </c>
      <c r="Y4" s="24">
        <v>1</v>
      </c>
      <c r="Z4" s="24" t="s">
        <v>97</v>
      </c>
      <c r="AA4" s="24" t="s">
        <v>97</v>
      </c>
      <c r="AB4" s="31" t="s">
        <v>97</v>
      </c>
      <c r="AC4" s="48">
        <v>1</v>
      </c>
      <c r="AD4" s="49">
        <f t="shared" ref="AD4:AD14" si="0">+AC4</f>
        <v>1</v>
      </c>
      <c r="AE4" s="45">
        <f>+AD4/Y4</f>
        <v>1</v>
      </c>
      <c r="AF4" s="1231"/>
      <c r="AG4" s="23" t="str">
        <f>'[1]Plan de Acción'!U4</f>
        <v>Mayo de 2022</v>
      </c>
      <c r="AH4" s="24">
        <f>'[1]Plan de Acción'!V4</f>
        <v>100</v>
      </c>
      <c r="AI4" s="24" t="str">
        <f>'[1]Plan de Acción'!W4</f>
        <v>NA</v>
      </c>
      <c r="AJ4" s="25" t="str">
        <f>'[1]Plan de Acción'!X4</f>
        <v>NA</v>
      </c>
      <c r="AK4" s="25" t="s">
        <v>97</v>
      </c>
      <c r="AL4" s="51" t="s">
        <v>97</v>
      </c>
      <c r="AM4" s="51" t="s">
        <v>97</v>
      </c>
      <c r="AN4" s="43">
        <v>7.6923076923076927E-2</v>
      </c>
      <c r="AO4" s="1197"/>
      <c r="AP4" s="1197"/>
      <c r="AQ4" s="1197"/>
      <c r="AR4" s="28">
        <v>47407536</v>
      </c>
      <c r="AS4" s="29" t="s">
        <v>86</v>
      </c>
      <c r="AT4" s="52"/>
      <c r="AU4" s="30" t="s">
        <v>87</v>
      </c>
      <c r="AV4" s="29" t="s">
        <v>88</v>
      </c>
      <c r="AW4" s="52">
        <f>'[1]Plan de Acción'!AH4</f>
        <v>47407536</v>
      </c>
      <c r="AX4" s="53"/>
      <c r="AY4" s="1221"/>
      <c r="AZ4" s="1221"/>
      <c r="BA4" s="1221"/>
      <c r="BB4" s="1221"/>
      <c r="BC4" s="1221"/>
      <c r="BD4" s="1182"/>
      <c r="BE4" s="1182"/>
      <c r="BF4" s="34"/>
      <c r="BG4" s="34"/>
      <c r="BH4" s="36" t="s">
        <v>87</v>
      </c>
      <c r="BI4" s="36" t="s">
        <v>90</v>
      </c>
      <c r="BJ4" s="23" t="s">
        <v>91</v>
      </c>
      <c r="BK4" s="37" t="s">
        <v>98</v>
      </c>
      <c r="BL4" s="38" t="s">
        <v>99</v>
      </c>
      <c r="BM4" s="39" t="s">
        <v>100</v>
      </c>
      <c r="BN4" s="39" t="s">
        <v>101</v>
      </c>
    </row>
    <row r="5" spans="1:67" ht="135.75" customHeight="1" x14ac:dyDescent="0.35">
      <c r="A5" s="1208"/>
      <c r="B5" s="1208"/>
      <c r="C5" s="1197"/>
      <c r="D5" s="1197"/>
      <c r="E5" s="1213"/>
      <c r="F5" s="1215"/>
      <c r="G5" s="1218"/>
      <c r="H5" s="1197"/>
      <c r="I5" s="1197"/>
      <c r="J5" s="1197"/>
      <c r="K5" s="1200"/>
      <c r="L5" s="1200"/>
      <c r="M5" s="1200"/>
      <c r="N5" s="1203"/>
      <c r="O5" s="1203"/>
      <c r="P5" s="1176"/>
      <c r="Q5" s="1179"/>
      <c r="R5" s="1182"/>
      <c r="S5" s="1182"/>
      <c r="T5" s="1185"/>
      <c r="U5" s="1188"/>
      <c r="V5" s="1228"/>
      <c r="W5" s="1197"/>
      <c r="X5" s="47" t="s">
        <v>102</v>
      </c>
      <c r="Y5" s="24">
        <v>1</v>
      </c>
      <c r="Z5" s="24" t="s">
        <v>97</v>
      </c>
      <c r="AA5" s="24" t="s">
        <v>97</v>
      </c>
      <c r="AB5" s="31" t="s">
        <v>97</v>
      </c>
      <c r="AC5" s="54">
        <v>0</v>
      </c>
      <c r="AD5" s="54">
        <v>0</v>
      </c>
      <c r="AE5" s="45">
        <v>0</v>
      </c>
      <c r="AF5" s="1231"/>
      <c r="AG5" s="23" t="str">
        <f>'[1]Plan de Acción'!U5</f>
        <v>Septiembre de 2022</v>
      </c>
      <c r="AH5" s="24">
        <f>'[1]Plan de Acción'!V5</f>
        <v>80</v>
      </c>
      <c r="AI5" s="24" t="str">
        <f>'[1]Plan de Acción'!W5</f>
        <v>NA</v>
      </c>
      <c r="AJ5" s="25" t="str">
        <f>'[1]Plan de Acción'!X5</f>
        <v>NA</v>
      </c>
      <c r="AK5" s="25" t="s">
        <v>97</v>
      </c>
      <c r="AL5" s="51" t="s">
        <v>97</v>
      </c>
      <c r="AM5" s="51" t="s">
        <v>97</v>
      </c>
      <c r="AN5" s="43">
        <v>7.6923076923076927E-2</v>
      </c>
      <c r="AO5" s="1197"/>
      <c r="AP5" s="1197"/>
      <c r="AQ5" s="1197"/>
      <c r="AR5" s="28">
        <v>23703768</v>
      </c>
      <c r="AS5" s="29" t="s">
        <v>86</v>
      </c>
      <c r="AT5" s="52"/>
      <c r="AU5" s="30" t="s">
        <v>87</v>
      </c>
      <c r="AV5" s="29" t="s">
        <v>88</v>
      </c>
      <c r="AW5" s="52">
        <f>'[1]Plan de Acción'!AH5</f>
        <v>23703768</v>
      </c>
      <c r="AX5" s="53"/>
      <c r="AY5" s="1221"/>
      <c r="AZ5" s="1221"/>
      <c r="BA5" s="1221"/>
      <c r="BB5" s="1221"/>
      <c r="BC5" s="1221"/>
      <c r="BD5" s="1182"/>
      <c r="BE5" s="1182"/>
      <c r="BF5" s="34"/>
      <c r="BG5" s="34"/>
      <c r="BH5" s="36" t="s">
        <v>87</v>
      </c>
      <c r="BI5" s="36" t="s">
        <v>90</v>
      </c>
      <c r="BJ5" s="23" t="s">
        <v>91</v>
      </c>
      <c r="BK5" s="37" t="s">
        <v>103</v>
      </c>
      <c r="BL5" s="38" t="s">
        <v>103</v>
      </c>
      <c r="BM5" s="39" t="s">
        <v>103</v>
      </c>
      <c r="BN5" s="39" t="s">
        <v>104</v>
      </c>
    </row>
    <row r="6" spans="1:67" ht="135.75" customHeight="1" x14ac:dyDescent="0.35">
      <c r="A6" s="1208"/>
      <c r="B6" s="1208"/>
      <c r="C6" s="1197"/>
      <c r="D6" s="1197"/>
      <c r="E6" s="1213"/>
      <c r="F6" s="1215"/>
      <c r="G6" s="1218"/>
      <c r="H6" s="1197"/>
      <c r="I6" s="1197"/>
      <c r="J6" s="1197"/>
      <c r="K6" s="1200"/>
      <c r="L6" s="1200"/>
      <c r="M6" s="1200"/>
      <c r="N6" s="1203"/>
      <c r="O6" s="1203"/>
      <c r="P6" s="1176"/>
      <c r="Q6" s="1179"/>
      <c r="R6" s="1182"/>
      <c r="S6" s="1182"/>
      <c r="T6" s="1185"/>
      <c r="U6" s="1188"/>
      <c r="V6" s="1228"/>
      <c r="W6" s="1197"/>
      <c r="X6" s="47" t="s">
        <v>105</v>
      </c>
      <c r="Y6" s="24">
        <v>46052</v>
      </c>
      <c r="Z6" s="24">
        <v>46818</v>
      </c>
      <c r="AA6" s="24">
        <v>46818</v>
      </c>
      <c r="AB6" s="56">
        <v>46818</v>
      </c>
      <c r="AC6" s="26">
        <v>46818</v>
      </c>
      <c r="AD6" s="49">
        <f t="shared" si="0"/>
        <v>46818</v>
      </c>
      <c r="AE6" s="45">
        <v>1</v>
      </c>
      <c r="AF6" s="1231"/>
      <c r="AG6" s="23" t="str">
        <f>'[1]Plan de Acción'!U6</f>
        <v>Enero de 2022</v>
      </c>
      <c r="AH6" s="24">
        <f>'[1]Plan de Acción'!V6</f>
        <v>60</v>
      </c>
      <c r="AI6" s="24">
        <f>'[1]Plan de Acción'!W6</f>
        <v>46052</v>
      </c>
      <c r="AJ6" s="25">
        <f>'[1]Plan de Acción'!X6</f>
        <v>46818</v>
      </c>
      <c r="AK6" s="25">
        <f>+AA6</f>
        <v>46818</v>
      </c>
      <c r="AL6" s="26">
        <v>46818</v>
      </c>
      <c r="AM6" s="26">
        <v>46818</v>
      </c>
      <c r="AN6" s="43">
        <v>7.6923076923076927E-2</v>
      </c>
      <c r="AO6" s="1197"/>
      <c r="AP6" s="1197"/>
      <c r="AQ6" s="1197"/>
      <c r="AR6" s="28">
        <v>72626478309</v>
      </c>
      <c r="AS6" s="29" t="s">
        <v>106</v>
      </c>
      <c r="AT6" s="52"/>
      <c r="AU6" s="30" t="s">
        <v>87</v>
      </c>
      <c r="AV6" s="29" t="s">
        <v>88</v>
      </c>
      <c r="AW6" s="52">
        <f>'[1]Plan de Acción'!AH6</f>
        <v>71735176606</v>
      </c>
      <c r="AX6" s="53"/>
      <c r="AY6" s="1221"/>
      <c r="AZ6" s="1221"/>
      <c r="BA6" s="1221"/>
      <c r="BB6" s="1221"/>
      <c r="BC6" s="1221"/>
      <c r="BD6" s="1182"/>
      <c r="BE6" s="1182"/>
      <c r="BF6" s="34">
        <f>+(BC3+BC9)/(BA3+BA9)</f>
        <v>0.99677310507797789</v>
      </c>
      <c r="BG6" s="34"/>
      <c r="BH6" s="36" t="s">
        <v>87</v>
      </c>
      <c r="BI6" s="36" t="s">
        <v>107</v>
      </c>
      <c r="BJ6" s="23" t="s">
        <v>91</v>
      </c>
      <c r="BK6" s="37" t="s">
        <v>108</v>
      </c>
      <c r="BL6" s="38" t="s">
        <v>109</v>
      </c>
      <c r="BM6" s="39" t="s">
        <v>109</v>
      </c>
      <c r="BN6" s="39" t="s">
        <v>109</v>
      </c>
    </row>
    <row r="7" spans="1:67" ht="135.75" customHeight="1" x14ac:dyDescent="0.35">
      <c r="A7" s="1208"/>
      <c r="B7" s="1208"/>
      <c r="C7" s="1197"/>
      <c r="D7" s="1197"/>
      <c r="E7" s="1213"/>
      <c r="F7" s="1215"/>
      <c r="G7" s="1218"/>
      <c r="H7" s="1197"/>
      <c r="I7" s="1197"/>
      <c r="J7" s="1197"/>
      <c r="K7" s="1200"/>
      <c r="L7" s="1200"/>
      <c r="M7" s="1200"/>
      <c r="N7" s="1203"/>
      <c r="O7" s="1203"/>
      <c r="P7" s="1176"/>
      <c r="Q7" s="1179"/>
      <c r="R7" s="1182"/>
      <c r="S7" s="1182"/>
      <c r="T7" s="1185"/>
      <c r="U7" s="1188"/>
      <c r="V7" s="1228"/>
      <c r="W7" s="1197"/>
      <c r="X7" s="47" t="s">
        <v>110</v>
      </c>
      <c r="Y7" s="24">
        <v>184000</v>
      </c>
      <c r="Z7" s="24">
        <v>184000</v>
      </c>
      <c r="AA7" s="24">
        <v>184000</v>
      </c>
      <c r="AB7" s="56">
        <v>184000</v>
      </c>
      <c r="AC7" s="26">
        <v>184000</v>
      </c>
      <c r="AD7" s="49">
        <f t="shared" si="0"/>
        <v>184000</v>
      </c>
      <c r="AE7" s="45">
        <f>+AD7/Y7</f>
        <v>1</v>
      </c>
      <c r="AF7" s="1231"/>
      <c r="AG7" s="23" t="str">
        <f>'[1]Plan de Acción'!U7</f>
        <v>Enero de 2022</v>
      </c>
      <c r="AH7" s="24">
        <f>'[1]Plan de Acción'!V7</f>
        <v>180</v>
      </c>
      <c r="AI7" s="24">
        <f>'[1]Plan de Acción'!W7</f>
        <v>184000</v>
      </c>
      <c r="AJ7" s="25">
        <f>'[1]Plan de Acción'!X7</f>
        <v>184000</v>
      </c>
      <c r="AK7" s="25">
        <v>184000</v>
      </c>
      <c r="AL7" s="26">
        <v>184000</v>
      </c>
      <c r="AM7" s="26">
        <v>184000</v>
      </c>
      <c r="AN7" s="43">
        <v>7.6923076923076927E-2</v>
      </c>
      <c r="AO7" s="1197"/>
      <c r="AP7" s="1197"/>
      <c r="AQ7" s="1197"/>
      <c r="AR7" s="28">
        <v>84098359.500000358</v>
      </c>
      <c r="AS7" s="29" t="s">
        <v>86</v>
      </c>
      <c r="AT7" s="52"/>
      <c r="AU7" s="30" t="s">
        <v>87</v>
      </c>
      <c r="AV7" s="29" t="s">
        <v>88</v>
      </c>
      <c r="AW7" s="52">
        <f>'[1]Plan de Acción'!AH7</f>
        <v>0</v>
      </c>
      <c r="AX7" s="53"/>
      <c r="AY7" s="1221"/>
      <c r="AZ7" s="1221"/>
      <c r="BA7" s="1221"/>
      <c r="BB7" s="1221"/>
      <c r="BC7" s="1221"/>
      <c r="BD7" s="1182"/>
      <c r="BE7" s="1182"/>
      <c r="BF7" s="34">
        <f>+(AF3*0.5)+(BF6*0.5)</f>
        <v>0.95992501407745046</v>
      </c>
      <c r="BG7" s="34"/>
      <c r="BH7" s="36" t="s">
        <v>87</v>
      </c>
      <c r="BI7" s="36" t="s">
        <v>111</v>
      </c>
      <c r="BJ7" s="23" t="s">
        <v>91</v>
      </c>
      <c r="BK7" s="37" t="s">
        <v>112</v>
      </c>
      <c r="BL7" s="38" t="s">
        <v>113</v>
      </c>
      <c r="BM7" s="39" t="s">
        <v>113</v>
      </c>
      <c r="BN7" s="39" t="s">
        <v>114</v>
      </c>
    </row>
    <row r="8" spans="1:67" ht="135.75" customHeight="1" x14ac:dyDescent="0.35">
      <c r="A8" s="1208"/>
      <c r="B8" s="1208"/>
      <c r="C8" s="1197"/>
      <c r="D8" s="1197"/>
      <c r="E8" s="1213"/>
      <c r="F8" s="1215"/>
      <c r="G8" s="1218"/>
      <c r="H8" s="1197"/>
      <c r="I8" s="1197"/>
      <c r="J8" s="1197"/>
      <c r="K8" s="1200"/>
      <c r="L8" s="1200"/>
      <c r="M8" s="1200"/>
      <c r="N8" s="1203"/>
      <c r="O8" s="1203"/>
      <c r="P8" s="1176"/>
      <c r="Q8" s="1179"/>
      <c r="R8" s="1182"/>
      <c r="S8" s="1182"/>
      <c r="T8" s="1185"/>
      <c r="U8" s="1188"/>
      <c r="V8" s="1228"/>
      <c r="W8" s="1197"/>
      <c r="X8" s="47" t="s">
        <v>115</v>
      </c>
      <c r="Y8" s="24">
        <v>139625</v>
      </c>
      <c r="Z8" s="24">
        <v>141322</v>
      </c>
      <c r="AA8" s="24">
        <v>142133</v>
      </c>
      <c r="AB8" s="56">
        <v>140709</v>
      </c>
      <c r="AC8" s="26">
        <v>140709</v>
      </c>
      <c r="AD8" s="49">
        <f t="shared" si="0"/>
        <v>140709</v>
      </c>
      <c r="AE8" s="45">
        <v>1</v>
      </c>
      <c r="AF8" s="1231"/>
      <c r="AG8" s="23" t="str">
        <f>'[1]Plan de Acción'!U8</f>
        <v>Enero de 2022</v>
      </c>
      <c r="AH8" s="24">
        <f>'[1]Plan de Acción'!V8</f>
        <v>200</v>
      </c>
      <c r="AI8" s="24">
        <f>'[1]Plan de Acción'!W8</f>
        <v>139625</v>
      </c>
      <c r="AJ8" s="25">
        <f>'[1]Plan de Acción'!X8</f>
        <v>141322</v>
      </c>
      <c r="AK8" s="25">
        <f>+AA8</f>
        <v>142133</v>
      </c>
      <c r="AL8" s="26">
        <v>140709</v>
      </c>
      <c r="AM8" s="26">
        <v>182170</v>
      </c>
      <c r="AN8" s="43">
        <v>7.6923076923076927E-2</v>
      </c>
      <c r="AO8" s="1197"/>
      <c r="AP8" s="1197"/>
      <c r="AQ8" s="1197"/>
      <c r="AR8" s="28">
        <v>185687820</v>
      </c>
      <c r="AS8" s="29" t="s">
        <v>86</v>
      </c>
      <c r="AT8" s="52"/>
      <c r="AU8" s="30" t="s">
        <v>87</v>
      </c>
      <c r="AV8" s="29" t="s">
        <v>88</v>
      </c>
      <c r="AW8" s="52">
        <f>'[1]Plan de Acción'!AH8</f>
        <v>176543974.51999703</v>
      </c>
      <c r="AX8" s="57"/>
      <c r="AY8" s="1226"/>
      <c r="AZ8" s="1226"/>
      <c r="BA8" s="1226"/>
      <c r="BB8" s="1226"/>
      <c r="BC8" s="1226"/>
      <c r="BD8" s="1182"/>
      <c r="BE8" s="1182"/>
      <c r="BF8" s="34"/>
      <c r="BG8" s="34"/>
      <c r="BH8" s="36" t="s">
        <v>87</v>
      </c>
      <c r="BI8" s="36" t="s">
        <v>116</v>
      </c>
      <c r="BJ8" s="23" t="s">
        <v>91</v>
      </c>
      <c r="BK8" s="37" t="s">
        <v>117</v>
      </c>
      <c r="BL8" s="38" t="s">
        <v>118</v>
      </c>
      <c r="BM8" s="39" t="s">
        <v>119</v>
      </c>
      <c r="BN8" s="39" t="s">
        <v>120</v>
      </c>
    </row>
    <row r="9" spans="1:67" ht="135.75" customHeight="1" x14ac:dyDescent="0.35">
      <c r="A9" s="1208"/>
      <c r="B9" s="1208"/>
      <c r="C9" s="1197"/>
      <c r="D9" s="1197"/>
      <c r="E9" s="1213"/>
      <c r="F9" s="1215"/>
      <c r="G9" s="1218"/>
      <c r="H9" s="1197"/>
      <c r="I9" s="1197"/>
      <c r="J9" s="1197"/>
      <c r="K9" s="1200"/>
      <c r="L9" s="1200"/>
      <c r="M9" s="1200"/>
      <c r="N9" s="1203"/>
      <c r="O9" s="1203"/>
      <c r="P9" s="1176"/>
      <c r="Q9" s="1179"/>
      <c r="R9" s="1182"/>
      <c r="S9" s="1182"/>
      <c r="T9" s="1185"/>
      <c r="U9" s="1188"/>
      <c r="V9" s="1228"/>
      <c r="W9" s="1197"/>
      <c r="X9" s="58" t="s">
        <v>121</v>
      </c>
      <c r="Y9" s="24">
        <v>6</v>
      </c>
      <c r="Z9" s="24">
        <v>1</v>
      </c>
      <c r="AA9" s="24">
        <v>2</v>
      </c>
      <c r="AB9" s="56">
        <v>4</v>
      </c>
      <c r="AC9" s="26">
        <v>6</v>
      </c>
      <c r="AD9" s="49">
        <f t="shared" si="0"/>
        <v>6</v>
      </c>
      <c r="AE9" s="45">
        <f t="shared" ref="AE9:AE25" si="1">+AD9/Y9</f>
        <v>1</v>
      </c>
      <c r="AF9" s="1231"/>
      <c r="AG9" s="23" t="str">
        <f>'[1]Plan de Acción'!U9</f>
        <v>Febrero de 2022</v>
      </c>
      <c r="AH9" s="24">
        <f>'[1]Plan de Acción'!V9</f>
        <v>200</v>
      </c>
      <c r="AI9" s="24" t="str">
        <f>'[1]Plan de Acción'!W9</f>
        <v>NA</v>
      </c>
      <c r="AJ9" s="25" t="str">
        <f>'[1]Plan de Acción'!X9</f>
        <v>NA</v>
      </c>
      <c r="AK9" s="25" t="s">
        <v>97</v>
      </c>
      <c r="AL9" s="51" t="s">
        <v>97</v>
      </c>
      <c r="AM9" s="51" t="s">
        <v>97</v>
      </c>
      <c r="AN9" s="43">
        <v>7.6923076923076927E-2</v>
      </c>
      <c r="AO9" s="1197"/>
      <c r="AP9" s="1197"/>
      <c r="AQ9" s="1197"/>
      <c r="AR9" s="28">
        <v>533175706.5</v>
      </c>
      <c r="AS9" s="29" t="s">
        <v>86</v>
      </c>
      <c r="AT9" s="52"/>
      <c r="AU9" s="30" t="s">
        <v>87</v>
      </c>
      <c r="AV9" s="29" t="s">
        <v>88</v>
      </c>
      <c r="AW9" s="52">
        <f>'[1]Plan de Acción'!AH9</f>
        <v>414415581.5</v>
      </c>
      <c r="AX9" s="33"/>
      <c r="AY9" s="1220"/>
      <c r="AZ9" s="1220" t="s">
        <v>122</v>
      </c>
      <c r="BA9" s="1220">
        <v>71206348956</v>
      </c>
      <c r="BB9" s="1220">
        <v>71023421273</v>
      </c>
      <c r="BC9" s="1220">
        <v>71023421273</v>
      </c>
      <c r="BD9" s="1223">
        <f>+BB9/BA9</f>
        <v>0.99743102004691975</v>
      </c>
      <c r="BE9" s="1223">
        <f>+BC9/BA9</f>
        <v>0.99743102004691975</v>
      </c>
      <c r="BF9" s="59"/>
      <c r="BG9" s="59"/>
      <c r="BH9" s="36" t="s">
        <v>87</v>
      </c>
      <c r="BI9" s="36" t="s">
        <v>90</v>
      </c>
      <c r="BJ9" s="23" t="s">
        <v>91</v>
      </c>
      <c r="BK9" s="37" t="s">
        <v>123</v>
      </c>
      <c r="BL9" s="38" t="s">
        <v>124</v>
      </c>
      <c r="BM9" s="39" t="s">
        <v>125</v>
      </c>
      <c r="BN9" s="39" t="s">
        <v>126</v>
      </c>
    </row>
    <row r="10" spans="1:67" ht="135.75" customHeight="1" x14ac:dyDescent="0.35">
      <c r="A10" s="1208"/>
      <c r="B10" s="1208"/>
      <c r="C10" s="1197"/>
      <c r="D10" s="1197"/>
      <c r="E10" s="1213"/>
      <c r="F10" s="1215"/>
      <c r="G10" s="1218"/>
      <c r="H10" s="1197"/>
      <c r="I10" s="1197"/>
      <c r="J10" s="1197"/>
      <c r="K10" s="1200"/>
      <c r="L10" s="1200"/>
      <c r="M10" s="1200"/>
      <c r="N10" s="1203"/>
      <c r="O10" s="1203"/>
      <c r="P10" s="1176"/>
      <c r="Q10" s="1179"/>
      <c r="R10" s="1182"/>
      <c r="S10" s="1182"/>
      <c r="T10" s="1185"/>
      <c r="U10" s="1188"/>
      <c r="V10" s="1228"/>
      <c r="W10" s="1197"/>
      <c r="X10" s="47" t="s">
        <v>127</v>
      </c>
      <c r="Y10" s="24">
        <v>1</v>
      </c>
      <c r="Z10" s="24" t="s">
        <v>97</v>
      </c>
      <c r="AA10" s="60">
        <v>0.25</v>
      </c>
      <c r="AB10" s="61">
        <v>0.75</v>
      </c>
      <c r="AC10" s="26">
        <v>1</v>
      </c>
      <c r="AD10" s="49">
        <f t="shared" si="0"/>
        <v>1</v>
      </c>
      <c r="AE10" s="45">
        <f t="shared" si="1"/>
        <v>1</v>
      </c>
      <c r="AF10" s="1231"/>
      <c r="AG10" s="23" t="str">
        <f>'[1]Plan de Acción'!U10</f>
        <v>Abril de 2022</v>
      </c>
      <c r="AH10" s="24">
        <f>'[1]Plan de Acción'!V10</f>
        <v>120</v>
      </c>
      <c r="AI10" s="24" t="str">
        <f>'[1]Plan de Acción'!W10</f>
        <v>NA</v>
      </c>
      <c r="AJ10" s="25" t="str">
        <f>'[1]Plan de Acción'!X10</f>
        <v>NA</v>
      </c>
      <c r="AK10" s="25" t="s">
        <v>97</v>
      </c>
      <c r="AL10" s="51" t="s">
        <v>97</v>
      </c>
      <c r="AM10" s="51" t="s">
        <v>97</v>
      </c>
      <c r="AN10" s="43">
        <v>7.6923076923076927E-2</v>
      </c>
      <c r="AO10" s="1197"/>
      <c r="AP10" s="1197"/>
      <c r="AQ10" s="1197"/>
      <c r="AR10" s="28">
        <v>23703768</v>
      </c>
      <c r="AS10" s="29" t="s">
        <v>86</v>
      </c>
      <c r="AT10" s="52"/>
      <c r="AU10" s="30" t="s">
        <v>87</v>
      </c>
      <c r="AV10" s="29" t="s">
        <v>88</v>
      </c>
      <c r="AW10" s="52">
        <f>'[1]Plan de Acción'!AH10</f>
        <v>23703768</v>
      </c>
      <c r="AX10" s="53"/>
      <c r="AY10" s="1221"/>
      <c r="AZ10" s="1221"/>
      <c r="BA10" s="1221"/>
      <c r="BB10" s="1221"/>
      <c r="BC10" s="1221"/>
      <c r="BD10" s="1224"/>
      <c r="BE10" s="1224"/>
      <c r="BF10" s="62"/>
      <c r="BG10" s="62"/>
      <c r="BH10" s="36" t="s">
        <v>87</v>
      </c>
      <c r="BI10" s="36" t="s">
        <v>90</v>
      </c>
      <c r="BJ10" s="23" t="s">
        <v>91</v>
      </c>
      <c r="BK10" s="37" t="s">
        <v>128</v>
      </c>
      <c r="BL10" s="38" t="s">
        <v>129</v>
      </c>
      <c r="BM10" s="39" t="s">
        <v>130</v>
      </c>
      <c r="BN10" s="39" t="s">
        <v>131</v>
      </c>
    </row>
    <row r="11" spans="1:67" ht="135.75" customHeight="1" x14ac:dyDescent="0.35">
      <c r="A11" s="1208"/>
      <c r="B11" s="1208"/>
      <c r="C11" s="1197"/>
      <c r="D11" s="1197"/>
      <c r="E11" s="1213"/>
      <c r="F11" s="1215"/>
      <c r="G11" s="1218"/>
      <c r="H11" s="1197"/>
      <c r="I11" s="1197"/>
      <c r="J11" s="1197"/>
      <c r="K11" s="1200"/>
      <c r="L11" s="1200"/>
      <c r="M11" s="1200"/>
      <c r="N11" s="1203"/>
      <c r="O11" s="1203"/>
      <c r="P11" s="1176"/>
      <c r="Q11" s="1179"/>
      <c r="R11" s="1182"/>
      <c r="S11" s="1182"/>
      <c r="T11" s="1185"/>
      <c r="U11" s="1188"/>
      <c r="V11" s="1228"/>
      <c r="W11" s="1197"/>
      <c r="X11" s="47" t="s">
        <v>132</v>
      </c>
      <c r="Y11" s="24">
        <v>1</v>
      </c>
      <c r="Z11" s="24">
        <v>1</v>
      </c>
      <c r="AA11" s="24">
        <v>1</v>
      </c>
      <c r="AB11" s="56">
        <v>1</v>
      </c>
      <c r="AC11" s="26">
        <v>1</v>
      </c>
      <c r="AD11" s="49">
        <f t="shared" si="0"/>
        <v>1</v>
      </c>
      <c r="AE11" s="45">
        <f t="shared" si="1"/>
        <v>1</v>
      </c>
      <c r="AF11" s="1231"/>
      <c r="AG11" s="23" t="str">
        <f>'[1]Plan de Acción'!U11</f>
        <v>Febrero de 2022</v>
      </c>
      <c r="AH11" s="24">
        <f>'[1]Plan de Acción'!V11</f>
        <v>20</v>
      </c>
      <c r="AI11" s="24" t="str">
        <f>'[1]Plan de Acción'!W11</f>
        <v>NA</v>
      </c>
      <c r="AJ11" s="25" t="str">
        <f>'[1]Plan de Acción'!X11</f>
        <v>NA</v>
      </c>
      <c r="AK11" s="25" t="s">
        <v>97</v>
      </c>
      <c r="AL11" s="51" t="s">
        <v>97</v>
      </c>
      <c r="AM11" s="51" t="s">
        <v>97</v>
      </c>
      <c r="AN11" s="43">
        <v>7.6923076923076927E-2</v>
      </c>
      <c r="AO11" s="1197"/>
      <c r="AP11" s="1197"/>
      <c r="AQ11" s="1197"/>
      <c r="AR11" s="28">
        <v>23703768</v>
      </c>
      <c r="AS11" s="29" t="s">
        <v>86</v>
      </c>
      <c r="AT11" s="52"/>
      <c r="AU11" s="30" t="s">
        <v>87</v>
      </c>
      <c r="AV11" s="29" t="s">
        <v>88</v>
      </c>
      <c r="AW11" s="52">
        <f>'[1]Plan de Acción'!AH11</f>
        <v>23703768</v>
      </c>
      <c r="AX11" s="53"/>
      <c r="AY11" s="1221"/>
      <c r="AZ11" s="1221"/>
      <c r="BA11" s="1221"/>
      <c r="BB11" s="1221"/>
      <c r="BC11" s="1221"/>
      <c r="BD11" s="1224"/>
      <c r="BE11" s="1224"/>
      <c r="BF11" s="62"/>
      <c r="BG11" s="62"/>
      <c r="BH11" s="36" t="s">
        <v>87</v>
      </c>
      <c r="BI11" s="36" t="s">
        <v>90</v>
      </c>
      <c r="BJ11" s="23" t="s">
        <v>91</v>
      </c>
      <c r="BK11" s="37" t="s">
        <v>133</v>
      </c>
      <c r="BL11" s="38" t="s">
        <v>134</v>
      </c>
      <c r="BM11" s="39" t="s">
        <v>135</v>
      </c>
      <c r="BN11" s="39" t="s">
        <v>135</v>
      </c>
    </row>
    <row r="12" spans="1:67" ht="135.75" customHeight="1" x14ac:dyDescent="0.35">
      <c r="A12" s="1208"/>
      <c r="B12" s="1208"/>
      <c r="C12" s="1197"/>
      <c r="D12" s="1197"/>
      <c r="E12" s="1213"/>
      <c r="F12" s="1215"/>
      <c r="G12" s="1218"/>
      <c r="H12" s="1197"/>
      <c r="I12" s="1197"/>
      <c r="J12" s="1197"/>
      <c r="K12" s="1200"/>
      <c r="L12" s="1200"/>
      <c r="M12" s="1200"/>
      <c r="N12" s="1203"/>
      <c r="O12" s="1203"/>
      <c r="P12" s="1176"/>
      <c r="Q12" s="1179"/>
      <c r="R12" s="1182"/>
      <c r="S12" s="1182"/>
      <c r="T12" s="1185"/>
      <c r="U12" s="1188"/>
      <c r="V12" s="1228"/>
      <c r="W12" s="1197"/>
      <c r="X12" s="47" t="s">
        <v>136</v>
      </c>
      <c r="Y12" s="24">
        <v>6</v>
      </c>
      <c r="Z12" s="24">
        <v>0</v>
      </c>
      <c r="AA12" s="24">
        <v>1</v>
      </c>
      <c r="AB12" s="56">
        <v>5</v>
      </c>
      <c r="AC12" s="26">
        <v>6</v>
      </c>
      <c r="AD12" s="49">
        <f t="shared" si="0"/>
        <v>6</v>
      </c>
      <c r="AE12" s="45">
        <f t="shared" si="1"/>
        <v>1</v>
      </c>
      <c r="AF12" s="1231"/>
      <c r="AG12" s="23" t="str">
        <f>'[1]Plan de Acción'!U12</f>
        <v>Marzo de 2022</v>
      </c>
      <c r="AH12" s="24">
        <f>'[1]Plan de Acción'!V12</f>
        <v>120</v>
      </c>
      <c r="AI12" s="24" t="str">
        <f>'[1]Plan de Acción'!W12</f>
        <v>NA</v>
      </c>
      <c r="AJ12" s="25" t="str">
        <f>'[1]Plan de Acción'!X12</f>
        <v>NA</v>
      </c>
      <c r="AK12" s="25" t="s">
        <v>97</v>
      </c>
      <c r="AL12" s="26" t="s">
        <v>137</v>
      </c>
      <c r="AM12" s="26" t="s">
        <v>97</v>
      </c>
      <c r="AN12" s="43">
        <v>7.6923076923076927E-2</v>
      </c>
      <c r="AO12" s="1197"/>
      <c r="AP12" s="1197"/>
      <c r="AQ12" s="1197"/>
      <c r="AR12" s="28">
        <v>207407970</v>
      </c>
      <c r="AS12" s="29" t="s">
        <v>86</v>
      </c>
      <c r="AT12" s="52"/>
      <c r="AU12" s="30" t="s">
        <v>87</v>
      </c>
      <c r="AV12" s="29" t="s">
        <v>88</v>
      </c>
      <c r="AW12" s="52">
        <f>'[1]Plan de Acción'!AH12</f>
        <v>207407970</v>
      </c>
      <c r="AX12" s="53"/>
      <c r="AY12" s="1221"/>
      <c r="AZ12" s="1221"/>
      <c r="BA12" s="1221"/>
      <c r="BB12" s="1221"/>
      <c r="BC12" s="1221"/>
      <c r="BD12" s="1224"/>
      <c r="BE12" s="1224"/>
      <c r="BF12" s="62"/>
      <c r="BG12" s="62"/>
      <c r="BH12" s="36" t="s">
        <v>87</v>
      </c>
      <c r="BI12" s="36" t="s">
        <v>90</v>
      </c>
      <c r="BJ12" s="23" t="s">
        <v>91</v>
      </c>
      <c r="BK12" s="37" t="s">
        <v>138</v>
      </c>
      <c r="BL12" s="38" t="s">
        <v>139</v>
      </c>
      <c r="BM12" s="63" t="s">
        <v>140</v>
      </c>
      <c r="BN12" s="39" t="s">
        <v>141</v>
      </c>
    </row>
    <row r="13" spans="1:67" ht="135.75" customHeight="1" x14ac:dyDescent="0.35">
      <c r="A13" s="1208"/>
      <c r="B13" s="1208"/>
      <c r="C13" s="1197"/>
      <c r="D13" s="1197"/>
      <c r="E13" s="1213"/>
      <c r="F13" s="1215"/>
      <c r="G13" s="1218"/>
      <c r="H13" s="1197"/>
      <c r="I13" s="1197"/>
      <c r="J13" s="1197"/>
      <c r="K13" s="1200"/>
      <c r="L13" s="1200"/>
      <c r="M13" s="1200"/>
      <c r="N13" s="1203"/>
      <c r="O13" s="1203"/>
      <c r="P13" s="1176"/>
      <c r="Q13" s="1179"/>
      <c r="R13" s="1182"/>
      <c r="S13" s="1182"/>
      <c r="T13" s="1185"/>
      <c r="U13" s="1188"/>
      <c r="V13" s="1228"/>
      <c r="W13" s="1197"/>
      <c r="X13" s="47" t="s">
        <v>142</v>
      </c>
      <c r="Y13" s="24">
        <v>1</v>
      </c>
      <c r="Z13" s="24">
        <v>0</v>
      </c>
      <c r="AA13" s="24">
        <v>1</v>
      </c>
      <c r="AB13" s="56">
        <v>1</v>
      </c>
      <c r="AC13" s="26" t="s">
        <v>97</v>
      </c>
      <c r="AD13" s="49">
        <f>+AB13</f>
        <v>1</v>
      </c>
      <c r="AE13" s="45">
        <f t="shared" si="1"/>
        <v>1</v>
      </c>
      <c r="AF13" s="1231"/>
      <c r="AG13" s="23" t="str">
        <f>'[1]Plan de Acción'!U13</f>
        <v>Febrero de 2022</v>
      </c>
      <c r="AH13" s="24">
        <f>'[1]Plan de Acción'!V13</f>
        <v>20</v>
      </c>
      <c r="AI13" s="24" t="str">
        <f>'[1]Plan de Acción'!W13</f>
        <v>NA</v>
      </c>
      <c r="AJ13" s="25" t="str">
        <f>'[1]Plan de Acción'!X13</f>
        <v>NA</v>
      </c>
      <c r="AK13" s="25" t="s">
        <v>97</v>
      </c>
      <c r="AL13" s="26" t="s">
        <v>137</v>
      </c>
      <c r="AM13" s="26" t="s">
        <v>97</v>
      </c>
      <c r="AN13" s="43">
        <v>7.6923076923076927E-2</v>
      </c>
      <c r="AO13" s="1197"/>
      <c r="AP13" s="1197"/>
      <c r="AQ13" s="1197"/>
      <c r="AR13" s="28">
        <v>11851884</v>
      </c>
      <c r="AS13" s="29" t="s">
        <v>86</v>
      </c>
      <c r="AT13" s="52"/>
      <c r="AU13" s="30" t="s">
        <v>87</v>
      </c>
      <c r="AV13" s="29" t="s">
        <v>88</v>
      </c>
      <c r="AW13" s="52">
        <f>'[1]Plan de Acción'!AH13</f>
        <v>11851884</v>
      </c>
      <c r="AX13" s="53"/>
      <c r="AY13" s="1221"/>
      <c r="AZ13" s="1221"/>
      <c r="BA13" s="1221"/>
      <c r="BB13" s="1221"/>
      <c r="BC13" s="1221"/>
      <c r="BD13" s="1224"/>
      <c r="BE13" s="1224"/>
      <c r="BF13" s="62"/>
      <c r="BG13" s="62"/>
      <c r="BH13" s="36" t="s">
        <v>87</v>
      </c>
      <c r="BI13" s="36" t="s">
        <v>90</v>
      </c>
      <c r="BJ13" s="23" t="s">
        <v>91</v>
      </c>
      <c r="BK13" s="37" t="s">
        <v>143</v>
      </c>
      <c r="BL13" s="38" t="s">
        <v>144</v>
      </c>
      <c r="BM13" s="64" t="s">
        <v>145</v>
      </c>
      <c r="BN13" s="39" t="s">
        <v>145</v>
      </c>
    </row>
    <row r="14" spans="1:67" ht="135.75" customHeight="1" x14ac:dyDescent="0.35">
      <c r="A14" s="1208"/>
      <c r="B14" s="1208"/>
      <c r="C14" s="1197"/>
      <c r="D14" s="1197"/>
      <c r="E14" s="1213"/>
      <c r="F14" s="1215"/>
      <c r="G14" s="1218"/>
      <c r="H14" s="1197"/>
      <c r="I14" s="1197"/>
      <c r="J14" s="1197"/>
      <c r="K14" s="1200"/>
      <c r="L14" s="1200"/>
      <c r="M14" s="1200"/>
      <c r="N14" s="1203"/>
      <c r="O14" s="1203"/>
      <c r="P14" s="1176"/>
      <c r="Q14" s="1179"/>
      <c r="R14" s="1182"/>
      <c r="S14" s="1182"/>
      <c r="T14" s="1185"/>
      <c r="U14" s="1188"/>
      <c r="V14" s="1228"/>
      <c r="W14" s="1197"/>
      <c r="X14" s="47" t="s">
        <v>146</v>
      </c>
      <c r="Y14" s="24">
        <v>1</v>
      </c>
      <c r="Z14" s="24" t="s">
        <v>97</v>
      </c>
      <c r="AA14" s="65">
        <v>1</v>
      </c>
      <c r="AB14" s="56">
        <v>1</v>
      </c>
      <c r="AC14" s="26">
        <v>1</v>
      </c>
      <c r="AD14" s="49">
        <f t="shared" si="0"/>
        <v>1</v>
      </c>
      <c r="AE14" s="45">
        <f t="shared" si="1"/>
        <v>1</v>
      </c>
      <c r="AF14" s="1231"/>
      <c r="AG14" s="23" t="str">
        <f>'[1]Plan de Acción'!U14</f>
        <v>Abril de 2022</v>
      </c>
      <c r="AH14" s="24">
        <f>'[1]Plan de Acción'!V14</f>
        <v>20</v>
      </c>
      <c r="AI14" s="24" t="str">
        <f>'[1]Plan de Acción'!W14</f>
        <v>NA</v>
      </c>
      <c r="AJ14" s="25" t="str">
        <f>'[1]Plan de Acción'!X14</f>
        <v>NA</v>
      </c>
      <c r="AK14" s="25" t="s">
        <v>97</v>
      </c>
      <c r="AL14" s="26" t="s">
        <v>137</v>
      </c>
      <c r="AM14" s="26" t="s">
        <v>97</v>
      </c>
      <c r="AN14" s="43">
        <v>7.6923076923076927E-2</v>
      </c>
      <c r="AO14" s="1197"/>
      <c r="AP14" s="1197"/>
      <c r="AQ14" s="1197"/>
      <c r="AR14" s="28">
        <v>11851884</v>
      </c>
      <c r="AS14" s="29" t="s">
        <v>86</v>
      </c>
      <c r="AT14" s="52"/>
      <c r="AU14" s="30" t="s">
        <v>87</v>
      </c>
      <c r="AV14" s="29" t="s">
        <v>88</v>
      </c>
      <c r="AW14" s="52">
        <f>'[1]Plan de Acción'!AH14</f>
        <v>11851884</v>
      </c>
      <c r="AX14" s="53"/>
      <c r="AY14" s="1221"/>
      <c r="AZ14" s="1221"/>
      <c r="BA14" s="1221"/>
      <c r="BB14" s="1221"/>
      <c r="BC14" s="1221"/>
      <c r="BD14" s="1224"/>
      <c r="BE14" s="1224"/>
      <c r="BF14" s="62"/>
      <c r="BG14" s="62"/>
      <c r="BH14" s="36" t="s">
        <v>87</v>
      </c>
      <c r="BI14" s="36" t="s">
        <v>90</v>
      </c>
      <c r="BJ14" s="23" t="s">
        <v>91</v>
      </c>
      <c r="BK14" s="37" t="s">
        <v>147</v>
      </c>
      <c r="BL14" s="38" t="s">
        <v>148</v>
      </c>
      <c r="BM14" s="63" t="s">
        <v>149</v>
      </c>
      <c r="BN14" s="39" t="s">
        <v>150</v>
      </c>
    </row>
    <row r="15" spans="1:67" ht="135.75" customHeight="1" thickBot="1" x14ac:dyDescent="0.4">
      <c r="A15" s="1208"/>
      <c r="B15" s="1208"/>
      <c r="C15" s="1197"/>
      <c r="D15" s="1197"/>
      <c r="E15" s="1213"/>
      <c r="F15" s="1215"/>
      <c r="G15" s="1218"/>
      <c r="H15" s="1197"/>
      <c r="I15" s="1197"/>
      <c r="J15" s="1197"/>
      <c r="K15" s="1200"/>
      <c r="L15" s="1200"/>
      <c r="M15" s="1200"/>
      <c r="N15" s="1203"/>
      <c r="O15" s="1203"/>
      <c r="P15" s="1176"/>
      <c r="Q15" s="1179"/>
      <c r="R15" s="1182"/>
      <c r="S15" s="1182"/>
      <c r="T15" s="1185"/>
      <c r="U15" s="1189"/>
      <c r="V15" s="1229"/>
      <c r="W15" s="1198"/>
      <c r="X15" s="68" t="s">
        <v>151</v>
      </c>
      <c r="Y15" s="69">
        <v>3</v>
      </c>
      <c r="Z15" s="69" t="s">
        <v>97</v>
      </c>
      <c r="AA15" s="70">
        <v>3</v>
      </c>
      <c r="AB15" s="71">
        <v>0</v>
      </c>
      <c r="AC15" s="72">
        <v>0</v>
      </c>
      <c r="AD15" s="73">
        <f>SUM(AA15:AC15)</f>
        <v>3</v>
      </c>
      <c r="AE15" s="74">
        <f t="shared" si="1"/>
        <v>1</v>
      </c>
      <c r="AF15" s="1231"/>
      <c r="AG15" s="75" t="str">
        <f>'[1]Plan de Acción'!U15</f>
        <v>Mayo de 2022</v>
      </c>
      <c r="AH15" s="76">
        <f>'[1]Plan de Acción'!V15</f>
        <v>80</v>
      </c>
      <c r="AI15" s="76" t="str">
        <f>'[1]Plan de Acción'!W15</f>
        <v>NA</v>
      </c>
      <c r="AJ15" s="76" t="str">
        <f>'[1]Plan de Acción'!X15</f>
        <v>NA</v>
      </c>
      <c r="AK15" s="76" t="s">
        <v>97</v>
      </c>
      <c r="AL15" s="77" t="s">
        <v>137</v>
      </c>
      <c r="AM15" s="77" t="s">
        <v>97</v>
      </c>
      <c r="AN15" s="43">
        <v>7.6923076923076927E-2</v>
      </c>
      <c r="AO15" s="1197"/>
      <c r="AP15" s="1197"/>
      <c r="AQ15" s="1197"/>
      <c r="AR15" s="78">
        <v>23703768</v>
      </c>
      <c r="AS15" s="13" t="s">
        <v>86</v>
      </c>
      <c r="AT15" s="79"/>
      <c r="AU15" s="80" t="s">
        <v>87</v>
      </c>
      <c r="AV15" s="13" t="s">
        <v>88</v>
      </c>
      <c r="AW15" s="79">
        <f>'[1]Plan de Acción'!AH15</f>
        <v>23703768</v>
      </c>
      <c r="AX15" s="53"/>
      <c r="AY15" s="1221"/>
      <c r="AZ15" s="1221"/>
      <c r="BA15" s="1222"/>
      <c r="BB15" s="1222"/>
      <c r="BC15" s="1222"/>
      <c r="BD15" s="1225"/>
      <c r="BE15" s="1225"/>
      <c r="BF15" s="62"/>
      <c r="BG15" s="62"/>
      <c r="BH15" s="36" t="s">
        <v>87</v>
      </c>
      <c r="BI15" s="36" t="s">
        <v>90</v>
      </c>
      <c r="BJ15" s="23" t="s">
        <v>91</v>
      </c>
      <c r="BK15" s="37" t="s">
        <v>152</v>
      </c>
      <c r="BL15" s="38" t="s">
        <v>153</v>
      </c>
      <c r="BM15" s="63" t="s">
        <v>154</v>
      </c>
      <c r="BN15" s="39" t="s">
        <v>155</v>
      </c>
      <c r="BO15" s="83"/>
    </row>
    <row r="16" spans="1:67" ht="135.75" customHeight="1" x14ac:dyDescent="0.35">
      <c r="A16" s="1208"/>
      <c r="B16" s="1208"/>
      <c r="C16" s="1197"/>
      <c r="D16" s="1197"/>
      <c r="E16" s="1213"/>
      <c r="F16" s="1215"/>
      <c r="G16" s="1218"/>
      <c r="H16" s="1197"/>
      <c r="I16" s="1197"/>
      <c r="J16" s="1197"/>
      <c r="K16" s="1200"/>
      <c r="L16" s="1200"/>
      <c r="M16" s="1200"/>
      <c r="N16" s="1203"/>
      <c r="O16" s="1203"/>
      <c r="P16" s="1176"/>
      <c r="Q16" s="1179"/>
      <c r="R16" s="1182"/>
      <c r="S16" s="1182"/>
      <c r="T16" s="1185"/>
      <c r="U16" s="1190" t="s">
        <v>156</v>
      </c>
      <c r="V16" s="1241">
        <v>2020130010085</v>
      </c>
      <c r="W16" s="1196" t="s">
        <v>157</v>
      </c>
      <c r="X16" s="18" t="s">
        <v>158</v>
      </c>
      <c r="Y16" s="19">
        <v>1</v>
      </c>
      <c r="Z16" s="19" t="s">
        <v>97</v>
      </c>
      <c r="AA16" s="85">
        <v>0.25</v>
      </c>
      <c r="AB16" s="86">
        <v>0.5</v>
      </c>
      <c r="AC16" s="87">
        <v>1</v>
      </c>
      <c r="AD16" s="22">
        <f>+AC16</f>
        <v>1</v>
      </c>
      <c r="AE16" s="16">
        <f t="shared" si="1"/>
        <v>1</v>
      </c>
      <c r="AF16" s="1244">
        <f>AVERAGE(AE16:AE25)</f>
        <v>0.94571428571428573</v>
      </c>
      <c r="AG16" s="89" t="str">
        <f>'[1]Plan de Acción'!U16</f>
        <v>Mayo de 2022</v>
      </c>
      <c r="AH16" s="19">
        <f>'[1]Plan de Acción'!V16</f>
        <v>100</v>
      </c>
      <c r="AI16" s="19" t="str">
        <f>'[1]Plan de Acción'!W16</f>
        <v>NA</v>
      </c>
      <c r="AJ16" s="19" t="str">
        <f>'[1]Plan de Acción'!X16</f>
        <v>NA</v>
      </c>
      <c r="AK16" s="19" t="s">
        <v>97</v>
      </c>
      <c r="AL16" s="90" t="s">
        <v>97</v>
      </c>
      <c r="AM16" s="87" t="s">
        <v>97</v>
      </c>
      <c r="AN16" s="15">
        <v>0.1</v>
      </c>
      <c r="AO16" s="91"/>
      <c r="AP16" s="1245" t="s">
        <v>159</v>
      </c>
      <c r="AQ16" s="1196" t="s">
        <v>160</v>
      </c>
      <c r="AR16" s="92">
        <v>17777826</v>
      </c>
      <c r="AS16" s="91" t="s">
        <v>86</v>
      </c>
      <c r="AT16" s="93"/>
      <c r="AU16" s="94" t="s">
        <v>87</v>
      </c>
      <c r="AV16" s="91" t="s">
        <v>161</v>
      </c>
      <c r="AW16" s="95">
        <f>'[1]Plan de Acción'!AH16</f>
        <v>17777826</v>
      </c>
      <c r="AX16" s="96"/>
      <c r="AY16" s="1248"/>
      <c r="AZ16" s="1238" t="s">
        <v>89</v>
      </c>
      <c r="BA16" s="1240">
        <v>1638009053</v>
      </c>
      <c r="BB16" s="1240">
        <v>1479631323.48</v>
      </c>
      <c r="BC16" s="1240">
        <v>1469976549.48</v>
      </c>
      <c r="BD16" s="1181">
        <f>+BB16/BA16</f>
        <v>0.9033108338260204</v>
      </c>
      <c r="BE16" s="1184">
        <f>+BC16/BA16</f>
        <v>0.89741662098127617</v>
      </c>
      <c r="BF16" s="98"/>
      <c r="BG16" s="98"/>
      <c r="BH16" s="99" t="s">
        <v>87</v>
      </c>
      <c r="BI16" s="36" t="s">
        <v>90</v>
      </c>
      <c r="BJ16" s="100" t="s">
        <v>91</v>
      </c>
      <c r="BK16" s="38" t="s">
        <v>162</v>
      </c>
      <c r="BL16" s="38" t="s">
        <v>163</v>
      </c>
      <c r="BM16" s="63" t="s">
        <v>164</v>
      </c>
      <c r="BN16" s="39" t="s">
        <v>165</v>
      </c>
    </row>
    <row r="17" spans="1:66" ht="135.75" customHeight="1" x14ac:dyDescent="0.35">
      <c r="A17" s="1208"/>
      <c r="B17" s="1208"/>
      <c r="C17" s="1197"/>
      <c r="D17" s="1197"/>
      <c r="E17" s="1213"/>
      <c r="F17" s="1215"/>
      <c r="G17" s="1218"/>
      <c r="H17" s="1197"/>
      <c r="I17" s="1197"/>
      <c r="J17" s="1197"/>
      <c r="K17" s="1200"/>
      <c r="L17" s="1200"/>
      <c r="M17" s="1200"/>
      <c r="N17" s="1203"/>
      <c r="O17" s="1203"/>
      <c r="P17" s="1176"/>
      <c r="Q17" s="1179"/>
      <c r="R17" s="1182"/>
      <c r="S17" s="1182"/>
      <c r="T17" s="1185"/>
      <c r="U17" s="1191"/>
      <c r="V17" s="1242"/>
      <c r="W17" s="1197"/>
      <c r="X17" s="47" t="s">
        <v>166</v>
      </c>
      <c r="Y17" s="24">
        <v>1</v>
      </c>
      <c r="Z17" s="24" t="s">
        <v>97</v>
      </c>
      <c r="AA17" s="60">
        <v>0.25</v>
      </c>
      <c r="AB17" s="102">
        <v>0.5</v>
      </c>
      <c r="AC17" s="103">
        <v>1</v>
      </c>
      <c r="AD17" s="49">
        <f t="shared" ref="AD17:AD25" si="2">+AC17</f>
        <v>1</v>
      </c>
      <c r="AE17" s="34">
        <f t="shared" si="1"/>
        <v>1</v>
      </c>
      <c r="AF17" s="1224"/>
      <c r="AG17" s="23" t="str">
        <f>'[1]Plan de Acción'!U17</f>
        <v>Mayo de 2022</v>
      </c>
      <c r="AH17" s="24">
        <f>'[1]Plan de Acción'!V17</f>
        <v>100</v>
      </c>
      <c r="AI17" s="24" t="str">
        <f>'[1]Plan de Acción'!W17</f>
        <v>NA</v>
      </c>
      <c r="AJ17" s="25" t="str">
        <f>'[1]Plan de Acción'!X17</f>
        <v>NA</v>
      </c>
      <c r="AK17" s="25" t="s">
        <v>97</v>
      </c>
      <c r="AL17" s="54" t="s">
        <v>97</v>
      </c>
      <c r="AM17" s="103" t="s">
        <v>97</v>
      </c>
      <c r="AN17" s="55">
        <v>0.1</v>
      </c>
      <c r="AO17" s="29"/>
      <c r="AP17" s="1246"/>
      <c r="AQ17" s="1197"/>
      <c r="AR17" s="28">
        <v>17777826</v>
      </c>
      <c r="AS17" s="29" t="s">
        <v>86</v>
      </c>
      <c r="AT17" s="105"/>
      <c r="AU17" s="30" t="s">
        <v>87</v>
      </c>
      <c r="AV17" s="29" t="s">
        <v>161</v>
      </c>
      <c r="AW17" s="52">
        <f>'[1]Plan de Acción'!AH17</f>
        <v>17777826</v>
      </c>
      <c r="AX17" s="53"/>
      <c r="AY17" s="1249"/>
      <c r="AZ17" s="1239"/>
      <c r="BA17" s="1221"/>
      <c r="BB17" s="1221"/>
      <c r="BC17" s="1221"/>
      <c r="BD17" s="1182"/>
      <c r="BE17" s="1185"/>
      <c r="BF17" s="108"/>
      <c r="BG17" s="108"/>
      <c r="BH17" s="99" t="s">
        <v>87</v>
      </c>
      <c r="BI17" s="36" t="s">
        <v>90</v>
      </c>
      <c r="BJ17" s="100" t="s">
        <v>91</v>
      </c>
      <c r="BK17" s="38" t="s">
        <v>167</v>
      </c>
      <c r="BL17" s="38" t="s">
        <v>168</v>
      </c>
      <c r="BM17" s="63" t="s">
        <v>169</v>
      </c>
      <c r="BN17" s="39" t="s">
        <v>170</v>
      </c>
    </row>
    <row r="18" spans="1:66" ht="135.75" customHeight="1" x14ac:dyDescent="0.35">
      <c r="A18" s="1208"/>
      <c r="B18" s="1208"/>
      <c r="C18" s="1197"/>
      <c r="D18" s="1197"/>
      <c r="E18" s="1213"/>
      <c r="F18" s="1215"/>
      <c r="G18" s="1218"/>
      <c r="H18" s="1197"/>
      <c r="I18" s="1197"/>
      <c r="J18" s="1197"/>
      <c r="K18" s="1200"/>
      <c r="L18" s="1200"/>
      <c r="M18" s="1200"/>
      <c r="N18" s="1203"/>
      <c r="O18" s="1203"/>
      <c r="P18" s="1176"/>
      <c r="Q18" s="1179"/>
      <c r="R18" s="1182"/>
      <c r="S18" s="1182"/>
      <c r="T18" s="1185"/>
      <c r="U18" s="1191"/>
      <c r="V18" s="1242"/>
      <c r="W18" s="1197"/>
      <c r="X18" s="47" t="s">
        <v>171</v>
      </c>
      <c r="Y18" s="24">
        <v>35</v>
      </c>
      <c r="Z18" s="24">
        <v>0</v>
      </c>
      <c r="AA18" s="24">
        <v>16</v>
      </c>
      <c r="AB18" s="109">
        <v>16</v>
      </c>
      <c r="AC18" s="103">
        <v>16</v>
      </c>
      <c r="AD18" s="49">
        <f t="shared" si="2"/>
        <v>16</v>
      </c>
      <c r="AE18" s="34">
        <f t="shared" si="1"/>
        <v>0.45714285714285713</v>
      </c>
      <c r="AF18" s="1224"/>
      <c r="AG18" s="23" t="str">
        <f>'[1]Plan de Acción'!U18</f>
        <v>Marzo de 2022</v>
      </c>
      <c r="AH18" s="24">
        <f>'[1]Plan de Acción'!V18</f>
        <v>80</v>
      </c>
      <c r="AI18" s="24" t="str">
        <f>'[1]Plan de Acción'!W18</f>
        <v>NA</v>
      </c>
      <c r="AJ18" s="25" t="str">
        <f>'[1]Plan de Acción'!X18</f>
        <v>NA</v>
      </c>
      <c r="AK18" s="25" t="s">
        <v>97</v>
      </c>
      <c r="AL18" s="110" t="s">
        <v>97</v>
      </c>
      <c r="AM18" s="103" t="s">
        <v>97</v>
      </c>
      <c r="AN18" s="55">
        <v>0.1</v>
      </c>
      <c r="AO18" s="29"/>
      <c r="AP18" s="1246"/>
      <c r="AQ18" s="1197"/>
      <c r="AR18" s="28">
        <v>59145436</v>
      </c>
      <c r="AS18" s="29" t="s">
        <v>86</v>
      </c>
      <c r="AT18" s="105"/>
      <c r="AU18" s="30" t="s">
        <v>87</v>
      </c>
      <c r="AV18" s="29" t="s">
        <v>161</v>
      </c>
      <c r="AW18" s="52">
        <f>'[1]Plan de Acción'!AH18</f>
        <v>0</v>
      </c>
      <c r="AX18" s="53"/>
      <c r="AY18" s="1249"/>
      <c r="AZ18" s="1239"/>
      <c r="BA18" s="1221"/>
      <c r="BB18" s="1221"/>
      <c r="BC18" s="1221"/>
      <c r="BD18" s="1182"/>
      <c r="BE18" s="1185"/>
      <c r="BF18" s="108">
        <f>+(BC16+BC21)/(BA16+BA21)</f>
        <v>0.8957909520384334</v>
      </c>
      <c r="BG18" s="108"/>
      <c r="BH18" s="99" t="s">
        <v>87</v>
      </c>
      <c r="BI18" s="36" t="s">
        <v>107</v>
      </c>
      <c r="BJ18" s="100" t="s">
        <v>172</v>
      </c>
      <c r="BK18" s="38" t="s">
        <v>173</v>
      </c>
      <c r="BL18" s="38" t="s">
        <v>174</v>
      </c>
      <c r="BM18" s="63" t="s">
        <v>175</v>
      </c>
      <c r="BN18" s="39" t="s">
        <v>176</v>
      </c>
    </row>
    <row r="19" spans="1:66" ht="135.75" customHeight="1" x14ac:dyDescent="0.35">
      <c r="A19" s="1208"/>
      <c r="B19" s="1208"/>
      <c r="C19" s="1197"/>
      <c r="D19" s="1197"/>
      <c r="E19" s="1213"/>
      <c r="F19" s="1215"/>
      <c r="G19" s="1218"/>
      <c r="H19" s="1197"/>
      <c r="I19" s="1197"/>
      <c r="J19" s="1197"/>
      <c r="K19" s="1200"/>
      <c r="L19" s="1200"/>
      <c r="M19" s="1200"/>
      <c r="N19" s="1203"/>
      <c r="O19" s="1203"/>
      <c r="P19" s="1176"/>
      <c r="Q19" s="1179"/>
      <c r="R19" s="1182"/>
      <c r="S19" s="1182"/>
      <c r="T19" s="1185"/>
      <c r="U19" s="1191"/>
      <c r="V19" s="1242"/>
      <c r="W19" s="1197"/>
      <c r="X19" s="47" t="s">
        <v>177</v>
      </c>
      <c r="Y19" s="24">
        <v>1050</v>
      </c>
      <c r="Z19" s="24">
        <v>1157</v>
      </c>
      <c r="AA19" s="24">
        <v>1213</v>
      </c>
      <c r="AB19" s="109">
        <v>1198</v>
      </c>
      <c r="AC19" s="103">
        <v>1178</v>
      </c>
      <c r="AD19" s="49">
        <f t="shared" si="2"/>
        <v>1178</v>
      </c>
      <c r="AE19" s="34">
        <v>1</v>
      </c>
      <c r="AF19" s="1224"/>
      <c r="AG19" s="23" t="str">
        <f>'[1]Plan de Acción'!U19</f>
        <v>Febrero de 2022</v>
      </c>
      <c r="AH19" s="24">
        <f>'[1]Plan de Acción'!V19</f>
        <v>180</v>
      </c>
      <c r="AI19" s="24">
        <f>'[1]Plan de Acción'!W19</f>
        <v>1050</v>
      </c>
      <c r="AJ19" s="25">
        <f>'[1]Plan de Acción'!X19</f>
        <v>1157</v>
      </c>
      <c r="AK19" s="25">
        <f>+AA19</f>
        <v>1213</v>
      </c>
      <c r="AL19" s="110">
        <v>1198</v>
      </c>
      <c r="AM19" s="103">
        <v>1178</v>
      </c>
      <c r="AN19" s="55">
        <v>0.1</v>
      </c>
      <c r="AO19" s="29"/>
      <c r="AP19" s="1246"/>
      <c r="AQ19" s="1197"/>
      <c r="AR19" s="28">
        <v>1334628117</v>
      </c>
      <c r="AS19" s="29" t="s">
        <v>86</v>
      </c>
      <c r="AT19" s="105"/>
      <c r="AU19" s="30" t="s">
        <v>87</v>
      </c>
      <c r="AV19" s="29" t="s">
        <v>161</v>
      </c>
      <c r="AW19" s="52">
        <f>'[1]Plan de Acción'!AH19</f>
        <v>173985512.484375</v>
      </c>
      <c r="AX19" s="53"/>
      <c r="AY19" s="1249"/>
      <c r="AZ19" s="1239"/>
      <c r="BA19" s="1221"/>
      <c r="BB19" s="1221"/>
      <c r="BC19" s="1221"/>
      <c r="BD19" s="1182"/>
      <c r="BE19" s="1185"/>
      <c r="BF19" s="108">
        <f>+(AF16*0.5)+(BF18*0.5)</f>
        <v>0.92075261887635951</v>
      </c>
      <c r="BG19" s="108"/>
      <c r="BH19" s="99" t="s">
        <v>87</v>
      </c>
      <c r="BI19" s="36" t="s">
        <v>107</v>
      </c>
      <c r="BJ19" s="100" t="s">
        <v>91</v>
      </c>
      <c r="BK19" s="38" t="s">
        <v>178</v>
      </c>
      <c r="BL19" s="38" t="s">
        <v>179</v>
      </c>
      <c r="BM19" s="63" t="s">
        <v>180</v>
      </c>
      <c r="BN19" s="39" t="s">
        <v>181</v>
      </c>
    </row>
    <row r="20" spans="1:66" ht="135.75" customHeight="1" x14ac:dyDescent="0.35">
      <c r="A20" s="1208"/>
      <c r="B20" s="1208"/>
      <c r="C20" s="1197"/>
      <c r="D20" s="1197"/>
      <c r="E20" s="1213"/>
      <c r="F20" s="1215"/>
      <c r="G20" s="1218"/>
      <c r="H20" s="1197"/>
      <c r="I20" s="1197"/>
      <c r="J20" s="1197"/>
      <c r="K20" s="1200"/>
      <c r="L20" s="1200"/>
      <c r="M20" s="1200"/>
      <c r="N20" s="1203"/>
      <c r="O20" s="1203"/>
      <c r="P20" s="1176"/>
      <c r="Q20" s="1179"/>
      <c r="R20" s="1182"/>
      <c r="S20" s="1182"/>
      <c r="T20" s="1185"/>
      <c r="U20" s="1191"/>
      <c r="V20" s="1242"/>
      <c r="W20" s="1197"/>
      <c r="X20" s="47" t="s">
        <v>182</v>
      </c>
      <c r="Y20" s="24">
        <v>4</v>
      </c>
      <c r="Z20" s="24">
        <v>0</v>
      </c>
      <c r="AA20" s="24">
        <v>1</v>
      </c>
      <c r="AB20" s="109">
        <v>3</v>
      </c>
      <c r="AC20" s="103">
        <v>4</v>
      </c>
      <c r="AD20" s="49">
        <f t="shared" si="2"/>
        <v>4</v>
      </c>
      <c r="AE20" s="34">
        <f t="shared" si="1"/>
        <v>1</v>
      </c>
      <c r="AF20" s="1224"/>
      <c r="AG20" s="23" t="str">
        <f>'[1]Plan de Acción'!U20</f>
        <v>Marzo de 2022</v>
      </c>
      <c r="AH20" s="24">
        <f>'[1]Plan de Acción'!V20</f>
        <v>80</v>
      </c>
      <c r="AI20" s="24" t="str">
        <f>'[1]Plan de Acción'!W20</f>
        <v>NA</v>
      </c>
      <c r="AJ20" s="25" t="str">
        <f>'[1]Plan de Acción'!X20</f>
        <v>NA</v>
      </c>
      <c r="AK20" s="25" t="s">
        <v>97</v>
      </c>
      <c r="AL20" s="110" t="s">
        <v>97</v>
      </c>
      <c r="AM20" s="103" t="s">
        <v>97</v>
      </c>
      <c r="AN20" s="55">
        <v>0.1</v>
      </c>
      <c r="AO20" s="29"/>
      <c r="AP20" s="1246"/>
      <c r="AQ20" s="1197"/>
      <c r="AR20" s="28">
        <v>27162631.733333327</v>
      </c>
      <c r="AS20" s="29" t="s">
        <v>86</v>
      </c>
      <c r="AT20" s="105"/>
      <c r="AU20" s="30" t="s">
        <v>87</v>
      </c>
      <c r="AV20" s="29" t="s">
        <v>161</v>
      </c>
      <c r="AW20" s="52">
        <f>'[1]Plan de Acción'!AH20</f>
        <v>27162631.733333327</v>
      </c>
      <c r="AX20" s="53"/>
      <c r="AY20" s="1249"/>
      <c r="AZ20" s="1239"/>
      <c r="BA20" s="1226"/>
      <c r="BB20" s="1226"/>
      <c r="BC20" s="1226"/>
      <c r="BD20" s="1182"/>
      <c r="BE20" s="1185"/>
      <c r="BF20" s="108"/>
      <c r="BG20" s="108"/>
      <c r="BH20" s="99" t="s">
        <v>87</v>
      </c>
      <c r="BI20" s="36" t="s">
        <v>90</v>
      </c>
      <c r="BJ20" s="100" t="s">
        <v>91</v>
      </c>
      <c r="BK20" s="38" t="s">
        <v>183</v>
      </c>
      <c r="BL20" s="38" t="s">
        <v>184</v>
      </c>
      <c r="BM20" s="63" t="s">
        <v>185</v>
      </c>
      <c r="BN20" s="39" t="s">
        <v>186</v>
      </c>
    </row>
    <row r="21" spans="1:66" ht="135.75" customHeight="1" x14ac:dyDescent="0.35">
      <c r="A21" s="1208"/>
      <c r="B21" s="1208"/>
      <c r="C21" s="1197"/>
      <c r="D21" s="1197"/>
      <c r="E21" s="1213"/>
      <c r="F21" s="1215"/>
      <c r="G21" s="1218"/>
      <c r="H21" s="1197"/>
      <c r="I21" s="1197"/>
      <c r="J21" s="1197"/>
      <c r="K21" s="1200"/>
      <c r="L21" s="1200"/>
      <c r="M21" s="1200"/>
      <c r="N21" s="1203"/>
      <c r="O21" s="1203"/>
      <c r="P21" s="1176"/>
      <c r="Q21" s="1179"/>
      <c r="R21" s="1182"/>
      <c r="S21" s="1182"/>
      <c r="T21" s="1185"/>
      <c r="U21" s="1191"/>
      <c r="V21" s="1242"/>
      <c r="W21" s="1197"/>
      <c r="X21" s="47" t="s">
        <v>187</v>
      </c>
      <c r="Y21" s="24">
        <v>1</v>
      </c>
      <c r="Z21" s="24" t="s">
        <v>97</v>
      </c>
      <c r="AA21" s="111">
        <v>0.25</v>
      </c>
      <c r="AB21" s="102">
        <v>0.5</v>
      </c>
      <c r="AC21" s="103">
        <v>1</v>
      </c>
      <c r="AD21" s="49">
        <f t="shared" si="2"/>
        <v>1</v>
      </c>
      <c r="AE21" s="34">
        <f t="shared" si="1"/>
        <v>1</v>
      </c>
      <c r="AF21" s="1224"/>
      <c r="AG21" s="23" t="str">
        <f>'[1]Plan de Acción'!U21</f>
        <v>Mayo de 2022</v>
      </c>
      <c r="AH21" s="24">
        <f>'[1]Plan de Acción'!V21</f>
        <v>100</v>
      </c>
      <c r="AI21" s="24" t="str">
        <f>'[1]Plan de Acción'!W21</f>
        <v>NA</v>
      </c>
      <c r="AJ21" s="25" t="str">
        <f>'[1]Plan de Acción'!X21</f>
        <v>NA</v>
      </c>
      <c r="AK21" s="25" t="s">
        <v>97</v>
      </c>
      <c r="AL21" s="110" t="s">
        <v>97</v>
      </c>
      <c r="AM21" s="103" t="s">
        <v>97</v>
      </c>
      <c r="AN21" s="55">
        <v>0.1</v>
      </c>
      <c r="AO21" s="29"/>
      <c r="AP21" s="1246"/>
      <c r="AQ21" s="1197"/>
      <c r="AR21" s="28">
        <v>63136972.799999997</v>
      </c>
      <c r="AS21" s="29" t="s">
        <v>86</v>
      </c>
      <c r="AT21" s="105"/>
      <c r="AU21" s="30" t="s">
        <v>87</v>
      </c>
      <c r="AV21" s="29" t="s">
        <v>161</v>
      </c>
      <c r="AW21" s="52">
        <f>'[1]Plan de Acción'!AH21</f>
        <v>63136972.799999997</v>
      </c>
      <c r="AX21" s="53"/>
      <c r="AY21" s="1249"/>
      <c r="AZ21" s="1232" t="s">
        <v>188</v>
      </c>
      <c r="BA21" s="1220">
        <v>9734352</v>
      </c>
      <c r="BB21" s="1220">
        <v>6057084</v>
      </c>
      <c r="BC21" s="1220">
        <v>6057084</v>
      </c>
      <c r="BD21" s="1223">
        <f>+BB21/BA21</f>
        <v>0.6222380287871242</v>
      </c>
      <c r="BE21" s="1235">
        <f>+BC21/BA21</f>
        <v>0.6222380287871242</v>
      </c>
      <c r="BF21" s="113"/>
      <c r="BG21" s="113"/>
      <c r="BH21" s="99" t="s">
        <v>87</v>
      </c>
      <c r="BI21" s="36" t="s">
        <v>90</v>
      </c>
      <c r="BJ21" s="100" t="s">
        <v>91</v>
      </c>
      <c r="BK21" s="38" t="s">
        <v>189</v>
      </c>
      <c r="BL21" s="38" t="s">
        <v>190</v>
      </c>
      <c r="BM21" s="63" t="s">
        <v>191</v>
      </c>
      <c r="BN21" s="39" t="s">
        <v>192</v>
      </c>
    </row>
    <row r="22" spans="1:66" ht="135.75" customHeight="1" x14ac:dyDescent="0.35">
      <c r="A22" s="1208"/>
      <c r="B22" s="1208"/>
      <c r="C22" s="1197"/>
      <c r="D22" s="1197"/>
      <c r="E22" s="1213"/>
      <c r="F22" s="1215"/>
      <c r="G22" s="1218"/>
      <c r="H22" s="1197"/>
      <c r="I22" s="1197"/>
      <c r="J22" s="1197"/>
      <c r="K22" s="1200"/>
      <c r="L22" s="1200"/>
      <c r="M22" s="1200"/>
      <c r="N22" s="1203"/>
      <c r="O22" s="1203"/>
      <c r="P22" s="1176"/>
      <c r="Q22" s="1179"/>
      <c r="R22" s="1182"/>
      <c r="S22" s="1182"/>
      <c r="T22" s="1185"/>
      <c r="U22" s="1191"/>
      <c r="V22" s="1242"/>
      <c r="W22" s="1197"/>
      <c r="X22" s="47" t="s">
        <v>193</v>
      </c>
      <c r="Y22" s="29">
        <v>4</v>
      </c>
      <c r="Z22" s="29" t="s">
        <v>97</v>
      </c>
      <c r="AA22" s="24">
        <v>2</v>
      </c>
      <c r="AB22" s="109">
        <v>3</v>
      </c>
      <c r="AC22" s="103">
        <v>4</v>
      </c>
      <c r="AD22" s="49">
        <f t="shared" si="2"/>
        <v>4</v>
      </c>
      <c r="AE22" s="34">
        <f t="shared" si="1"/>
        <v>1</v>
      </c>
      <c r="AF22" s="1224"/>
      <c r="AG22" s="23" t="str">
        <f>'[1]Plan de Acción'!U22</f>
        <v>Abril de 2022</v>
      </c>
      <c r="AH22" s="24">
        <f>'[1]Plan de Acción'!V22</f>
        <v>80</v>
      </c>
      <c r="AI22" s="24" t="str">
        <f>'[1]Plan de Acción'!W22</f>
        <v>NA</v>
      </c>
      <c r="AJ22" s="25" t="str">
        <f>'[1]Plan de Acción'!X22</f>
        <v>NA</v>
      </c>
      <c r="AK22" s="25" t="s">
        <v>97</v>
      </c>
      <c r="AL22" s="110" t="s">
        <v>97</v>
      </c>
      <c r="AM22" s="103" t="s">
        <v>97</v>
      </c>
      <c r="AN22" s="55">
        <v>0.1</v>
      </c>
      <c r="AO22" s="29"/>
      <c r="AP22" s="1246"/>
      <c r="AQ22" s="1197"/>
      <c r="AR22" s="28">
        <v>77111814.533333331</v>
      </c>
      <c r="AS22" s="29" t="s">
        <v>86</v>
      </c>
      <c r="AT22" s="105"/>
      <c r="AU22" s="30" t="s">
        <v>87</v>
      </c>
      <c r="AV22" s="29" t="s">
        <v>161</v>
      </c>
      <c r="AW22" s="52">
        <f>'[1]Plan de Acción'!AH22</f>
        <v>75440990.048958302</v>
      </c>
      <c r="AX22" s="53"/>
      <c r="AY22" s="1249"/>
      <c r="AZ22" s="1233"/>
      <c r="BA22" s="1221"/>
      <c r="BB22" s="1221"/>
      <c r="BC22" s="1221"/>
      <c r="BD22" s="1224"/>
      <c r="BE22" s="1236"/>
      <c r="BF22" s="115"/>
      <c r="BG22" s="115"/>
      <c r="BH22" s="99" t="s">
        <v>87</v>
      </c>
      <c r="BI22" s="36" t="s">
        <v>90</v>
      </c>
      <c r="BJ22" s="100" t="s">
        <v>91</v>
      </c>
      <c r="BK22" s="38" t="s">
        <v>194</v>
      </c>
      <c r="BL22" s="38" t="s">
        <v>195</v>
      </c>
      <c r="BM22" s="63" t="s">
        <v>196</v>
      </c>
      <c r="BN22" s="39" t="s">
        <v>197</v>
      </c>
    </row>
    <row r="23" spans="1:66" ht="135.75" customHeight="1" x14ac:dyDescent="0.35">
      <c r="A23" s="1208"/>
      <c r="B23" s="1208"/>
      <c r="C23" s="1197"/>
      <c r="D23" s="1197"/>
      <c r="E23" s="1213"/>
      <c r="F23" s="1215"/>
      <c r="G23" s="1218"/>
      <c r="H23" s="1197"/>
      <c r="I23" s="1197"/>
      <c r="J23" s="1197"/>
      <c r="K23" s="1200"/>
      <c r="L23" s="1200"/>
      <c r="M23" s="1200"/>
      <c r="N23" s="1203"/>
      <c r="O23" s="1203"/>
      <c r="P23" s="1176"/>
      <c r="Q23" s="1179"/>
      <c r="R23" s="1182"/>
      <c r="S23" s="1182"/>
      <c r="T23" s="1185"/>
      <c r="U23" s="1191"/>
      <c r="V23" s="1242"/>
      <c r="W23" s="1197"/>
      <c r="X23" s="47" t="s">
        <v>198</v>
      </c>
      <c r="Y23" s="29">
        <v>1</v>
      </c>
      <c r="Z23" s="29" t="s">
        <v>97</v>
      </c>
      <c r="AA23" s="60">
        <v>0.25</v>
      </c>
      <c r="AB23" s="102">
        <v>0.5</v>
      </c>
      <c r="AC23" s="103">
        <v>1</v>
      </c>
      <c r="AD23" s="49">
        <f t="shared" si="2"/>
        <v>1</v>
      </c>
      <c r="AE23" s="34">
        <f t="shared" si="1"/>
        <v>1</v>
      </c>
      <c r="AF23" s="1224"/>
      <c r="AG23" s="23" t="str">
        <f>'[1]Plan de Acción'!U23</f>
        <v>Mayo de 2022</v>
      </c>
      <c r="AH23" s="24">
        <f>'[1]Plan de Acción'!V23</f>
        <v>100</v>
      </c>
      <c r="AI23" s="24" t="str">
        <f>'[1]Plan de Acción'!W23</f>
        <v>NA</v>
      </c>
      <c r="AJ23" s="25" t="str">
        <f>'[1]Plan de Acción'!X23</f>
        <v>NA</v>
      </c>
      <c r="AK23" s="25" t="s">
        <v>97</v>
      </c>
      <c r="AL23" s="110" t="s">
        <v>97</v>
      </c>
      <c r="AM23" s="103" t="s">
        <v>97</v>
      </c>
      <c r="AN23" s="55">
        <v>0.1</v>
      </c>
      <c r="AO23" s="29"/>
      <c r="AP23" s="1246"/>
      <c r="AQ23" s="1197"/>
      <c r="AR23" s="28">
        <v>10522828.800000001</v>
      </c>
      <c r="AS23" s="29" t="s">
        <v>86</v>
      </c>
      <c r="AT23" s="105"/>
      <c r="AU23" s="30" t="s">
        <v>87</v>
      </c>
      <c r="AV23" s="29" t="s">
        <v>161</v>
      </c>
      <c r="AW23" s="52">
        <f>'[1]Plan de Acción'!AH23</f>
        <v>10522828.800000001</v>
      </c>
      <c r="AX23" s="53"/>
      <c r="AY23" s="1249"/>
      <c r="AZ23" s="1233"/>
      <c r="BA23" s="1221"/>
      <c r="BB23" s="1221"/>
      <c r="BC23" s="1221"/>
      <c r="BD23" s="1224"/>
      <c r="BE23" s="1236"/>
      <c r="BF23" s="115"/>
      <c r="BG23" s="115"/>
      <c r="BH23" s="99" t="s">
        <v>87</v>
      </c>
      <c r="BI23" s="36" t="s">
        <v>90</v>
      </c>
      <c r="BJ23" s="100" t="s">
        <v>91</v>
      </c>
      <c r="BK23" s="38" t="s">
        <v>189</v>
      </c>
      <c r="BL23" s="38" t="s">
        <v>199</v>
      </c>
      <c r="BM23" s="63" t="s">
        <v>200</v>
      </c>
      <c r="BN23" s="39" t="s">
        <v>201</v>
      </c>
    </row>
    <row r="24" spans="1:66" ht="135.75" customHeight="1" x14ac:dyDescent="0.35">
      <c r="A24" s="1208"/>
      <c r="B24" s="1208"/>
      <c r="C24" s="1197"/>
      <c r="D24" s="1197"/>
      <c r="E24" s="1213"/>
      <c r="F24" s="1215"/>
      <c r="G24" s="1218"/>
      <c r="H24" s="1197"/>
      <c r="I24" s="1197"/>
      <c r="J24" s="1197"/>
      <c r="K24" s="1200"/>
      <c r="L24" s="1200"/>
      <c r="M24" s="1200"/>
      <c r="N24" s="1203"/>
      <c r="O24" s="1203"/>
      <c r="P24" s="1176"/>
      <c r="Q24" s="1179"/>
      <c r="R24" s="1182"/>
      <c r="S24" s="1182"/>
      <c r="T24" s="1185"/>
      <c r="U24" s="1191"/>
      <c r="V24" s="1242"/>
      <c r="W24" s="1197"/>
      <c r="X24" s="47" t="s">
        <v>202</v>
      </c>
      <c r="Y24" s="29">
        <v>4</v>
      </c>
      <c r="Z24" s="29" t="s">
        <v>97</v>
      </c>
      <c r="AA24" s="116">
        <v>1</v>
      </c>
      <c r="AB24" s="109">
        <v>2</v>
      </c>
      <c r="AC24" s="103">
        <v>4</v>
      </c>
      <c r="AD24" s="49">
        <f t="shared" si="2"/>
        <v>4</v>
      </c>
      <c r="AE24" s="34">
        <f t="shared" si="1"/>
        <v>1</v>
      </c>
      <c r="AF24" s="1224"/>
      <c r="AG24" s="23" t="str">
        <f>'[1]Plan de Acción'!U24</f>
        <v>Mayo de 2022</v>
      </c>
      <c r="AH24" s="24">
        <f>'[1]Plan de Acción'!V24</f>
        <v>80</v>
      </c>
      <c r="AI24" s="24" t="str">
        <f>'[1]Plan de Acción'!W24</f>
        <v>NA</v>
      </c>
      <c r="AJ24" s="25" t="str">
        <f>'[1]Plan de Acción'!X24</f>
        <v>NA</v>
      </c>
      <c r="AK24" s="25" t="s">
        <v>97</v>
      </c>
      <c r="AL24" s="110" t="s">
        <v>97</v>
      </c>
      <c r="AM24" s="103" t="s">
        <v>97</v>
      </c>
      <c r="AN24" s="55">
        <v>0.1</v>
      </c>
      <c r="AO24" s="29"/>
      <c r="AP24" s="1246"/>
      <c r="AQ24" s="1197"/>
      <c r="AR24" s="28">
        <v>20222771.333333328</v>
      </c>
      <c r="AS24" s="29" t="s">
        <v>86</v>
      </c>
      <c r="AT24" s="105"/>
      <c r="AU24" s="30" t="s">
        <v>87</v>
      </c>
      <c r="AV24" s="29" t="s">
        <v>161</v>
      </c>
      <c r="AW24" s="52">
        <f>'[1]Plan de Acción'!AH24</f>
        <v>20222771.333333328</v>
      </c>
      <c r="AX24" s="53"/>
      <c r="AY24" s="1249"/>
      <c r="AZ24" s="1233"/>
      <c r="BA24" s="1221"/>
      <c r="BB24" s="1221"/>
      <c r="BC24" s="1221"/>
      <c r="BD24" s="1224"/>
      <c r="BE24" s="1236"/>
      <c r="BF24" s="115"/>
      <c r="BG24" s="115"/>
      <c r="BH24" s="99" t="s">
        <v>87</v>
      </c>
      <c r="BI24" s="36" t="s">
        <v>90</v>
      </c>
      <c r="BJ24" s="100" t="s">
        <v>91</v>
      </c>
      <c r="BK24" s="38" t="s">
        <v>189</v>
      </c>
      <c r="BL24" s="38" t="s">
        <v>203</v>
      </c>
      <c r="BM24" s="63" t="s">
        <v>204</v>
      </c>
      <c r="BN24" s="39" t="s">
        <v>205</v>
      </c>
    </row>
    <row r="25" spans="1:66" ht="135.75" customHeight="1" thickBot="1" x14ac:dyDescent="0.4">
      <c r="A25" s="1208"/>
      <c r="B25" s="1208"/>
      <c r="C25" s="1197"/>
      <c r="D25" s="1197"/>
      <c r="E25" s="1213"/>
      <c r="F25" s="1215"/>
      <c r="G25" s="1218"/>
      <c r="H25" s="1197"/>
      <c r="I25" s="1197"/>
      <c r="J25" s="1197"/>
      <c r="K25" s="1200"/>
      <c r="L25" s="1200"/>
      <c r="M25" s="1200"/>
      <c r="N25" s="1203"/>
      <c r="O25" s="1203"/>
      <c r="P25" s="1176"/>
      <c r="Q25" s="1179"/>
      <c r="R25" s="1182"/>
      <c r="S25" s="1182"/>
      <c r="T25" s="1185"/>
      <c r="U25" s="1192"/>
      <c r="V25" s="1243"/>
      <c r="W25" s="1198"/>
      <c r="X25" s="68" t="s">
        <v>206</v>
      </c>
      <c r="Y25" s="118">
        <v>1</v>
      </c>
      <c r="Z25" s="118" t="s">
        <v>97</v>
      </c>
      <c r="AA25" s="119">
        <v>0.5</v>
      </c>
      <c r="AB25" s="120">
        <v>0.75</v>
      </c>
      <c r="AC25" s="121">
        <v>1</v>
      </c>
      <c r="AD25" s="73">
        <f t="shared" si="2"/>
        <v>1</v>
      </c>
      <c r="AE25" s="122">
        <f t="shared" si="1"/>
        <v>1</v>
      </c>
      <c r="AF25" s="1225"/>
      <c r="AG25" s="123" t="str">
        <f>'[1]Plan de Acción'!U25</f>
        <v>Abril de 2022</v>
      </c>
      <c r="AH25" s="69">
        <f>'[1]Plan de Acción'!V25</f>
        <v>80</v>
      </c>
      <c r="AI25" s="69" t="str">
        <f>'[1]Plan de Acción'!W25</f>
        <v>NA</v>
      </c>
      <c r="AJ25" s="124" t="str">
        <f>'[1]Plan de Acción'!X25</f>
        <v>NA</v>
      </c>
      <c r="AK25" s="124" t="s">
        <v>97</v>
      </c>
      <c r="AL25" s="125" t="s">
        <v>97</v>
      </c>
      <c r="AM25" s="121" t="s">
        <v>97</v>
      </c>
      <c r="AN25" s="126">
        <v>0.1</v>
      </c>
      <c r="AO25" s="118"/>
      <c r="AP25" s="1247"/>
      <c r="AQ25" s="1198"/>
      <c r="AR25" s="128">
        <v>10522828.800000001</v>
      </c>
      <c r="AS25" s="118" t="s">
        <v>86</v>
      </c>
      <c r="AT25" s="129"/>
      <c r="AU25" s="130" t="s">
        <v>87</v>
      </c>
      <c r="AV25" s="118" t="s">
        <v>161</v>
      </c>
      <c r="AW25" s="131">
        <f>'[1]Plan de Acción'!AH25</f>
        <v>10522828.800000001</v>
      </c>
      <c r="AX25" s="81"/>
      <c r="AY25" s="1250"/>
      <c r="AZ25" s="1234"/>
      <c r="BA25" s="1222"/>
      <c r="BB25" s="1222"/>
      <c r="BC25" s="1222"/>
      <c r="BD25" s="1225"/>
      <c r="BE25" s="1237"/>
      <c r="BF25" s="115"/>
      <c r="BG25" s="115"/>
      <c r="BH25" s="99" t="s">
        <v>87</v>
      </c>
      <c r="BI25" s="36" t="s">
        <v>90</v>
      </c>
      <c r="BJ25" s="100" t="s">
        <v>91</v>
      </c>
      <c r="BK25" s="38" t="s">
        <v>207</v>
      </c>
      <c r="BL25" s="38" t="s">
        <v>208</v>
      </c>
      <c r="BM25" s="63" t="s">
        <v>209</v>
      </c>
      <c r="BN25" s="39" t="s">
        <v>210</v>
      </c>
    </row>
    <row r="26" spans="1:66" ht="135.75" customHeight="1" x14ac:dyDescent="0.35">
      <c r="A26" s="1208"/>
      <c r="B26" s="1208"/>
      <c r="C26" s="1197"/>
      <c r="D26" s="1197"/>
      <c r="E26" s="1213"/>
      <c r="F26" s="1215"/>
      <c r="G26" s="1218"/>
      <c r="H26" s="1197"/>
      <c r="I26" s="1197"/>
      <c r="J26" s="1197"/>
      <c r="K26" s="1200"/>
      <c r="L26" s="1200"/>
      <c r="M26" s="1200"/>
      <c r="N26" s="1203"/>
      <c r="O26" s="1203"/>
      <c r="P26" s="1176"/>
      <c r="Q26" s="1179"/>
      <c r="R26" s="1182"/>
      <c r="S26" s="1182"/>
      <c r="T26" s="1185"/>
      <c r="U26" s="1193" t="s">
        <v>211</v>
      </c>
      <c r="V26" s="1241">
        <v>2020130010057</v>
      </c>
      <c r="W26" s="1196" t="s">
        <v>212</v>
      </c>
      <c r="X26" s="1266" t="s">
        <v>213</v>
      </c>
      <c r="Y26" s="1268">
        <v>81</v>
      </c>
      <c r="Z26" s="1270">
        <v>16</v>
      </c>
      <c r="AA26" s="1257">
        <v>9</v>
      </c>
      <c r="AB26" s="1255">
        <v>64</v>
      </c>
      <c r="AC26" s="1251">
        <v>147</v>
      </c>
      <c r="AD26" s="1257">
        <f>+AC26</f>
        <v>147</v>
      </c>
      <c r="AE26" s="1244">
        <v>1</v>
      </c>
      <c r="AF26" s="1244">
        <f>+(AE26+AE28+AE30)/3</f>
        <v>1</v>
      </c>
      <c r="AG26" s="1260">
        <v>44562</v>
      </c>
      <c r="AH26" s="1321">
        <v>90</v>
      </c>
      <c r="AI26" s="1322">
        <v>101</v>
      </c>
      <c r="AJ26" s="1323">
        <v>16</v>
      </c>
      <c r="AK26" s="1241">
        <v>9</v>
      </c>
      <c r="AL26" s="1251">
        <v>81</v>
      </c>
      <c r="AM26" s="1253">
        <v>147</v>
      </c>
      <c r="AN26" s="1311">
        <v>0.2</v>
      </c>
      <c r="AO26" s="1241">
        <v>0</v>
      </c>
      <c r="AP26" s="1196" t="s">
        <v>214</v>
      </c>
      <c r="AQ26" s="1196" t="s">
        <v>215</v>
      </c>
      <c r="AR26" s="1313">
        <v>11094463362</v>
      </c>
      <c r="AS26" s="1315" t="s">
        <v>216</v>
      </c>
      <c r="AT26" s="135" t="s">
        <v>217</v>
      </c>
      <c r="AU26" s="94" t="s">
        <v>87</v>
      </c>
      <c r="AV26" s="136" t="s">
        <v>218</v>
      </c>
      <c r="AW26" s="137">
        <v>219173300</v>
      </c>
      <c r="AX26" s="138"/>
      <c r="AY26" s="139"/>
      <c r="AZ26" s="140" t="s">
        <v>89</v>
      </c>
      <c r="BA26" s="141">
        <v>50798221385</v>
      </c>
      <c r="BB26" s="141">
        <v>50769628819.589996</v>
      </c>
      <c r="BC26" s="57">
        <v>48916431653.290001</v>
      </c>
      <c r="BD26" s="142">
        <f>+BB26/BA26</f>
        <v>0.99943713451710636</v>
      </c>
      <c r="BE26" s="143">
        <f>+BC26/BA26</f>
        <v>0.96295559804253961</v>
      </c>
      <c r="BF26" s="98"/>
      <c r="BG26" s="98"/>
      <c r="BH26" s="144" t="s">
        <v>97</v>
      </c>
      <c r="BI26" s="51" t="s">
        <v>97</v>
      </c>
      <c r="BJ26" s="145" t="s">
        <v>97</v>
      </c>
      <c r="BK26" s="146" t="s">
        <v>219</v>
      </c>
      <c r="BL26" s="147" t="s">
        <v>220</v>
      </c>
      <c r="BM26" s="63" t="s">
        <v>220</v>
      </c>
      <c r="BN26" s="39" t="s">
        <v>221</v>
      </c>
    </row>
    <row r="27" spans="1:66" ht="135.75" customHeight="1" x14ac:dyDescent="0.35">
      <c r="A27" s="1208"/>
      <c r="B27" s="1208"/>
      <c r="C27" s="1197"/>
      <c r="D27" s="1197"/>
      <c r="E27" s="1213"/>
      <c r="F27" s="1215"/>
      <c r="G27" s="1218"/>
      <c r="H27" s="1197"/>
      <c r="I27" s="1197"/>
      <c r="J27" s="1197"/>
      <c r="K27" s="1200"/>
      <c r="L27" s="1200"/>
      <c r="M27" s="1200"/>
      <c r="N27" s="1203"/>
      <c r="O27" s="1203"/>
      <c r="P27" s="1176"/>
      <c r="Q27" s="1179"/>
      <c r="R27" s="1182"/>
      <c r="S27" s="1182"/>
      <c r="T27" s="1185"/>
      <c r="U27" s="1194"/>
      <c r="V27" s="1242"/>
      <c r="W27" s="1197"/>
      <c r="X27" s="1267"/>
      <c r="Y27" s="1269"/>
      <c r="Z27" s="1271"/>
      <c r="AA27" s="1258"/>
      <c r="AB27" s="1256"/>
      <c r="AC27" s="1252"/>
      <c r="AD27" s="1258"/>
      <c r="AE27" s="1259" t="e">
        <f>+(Z27+AA27)/Y27</f>
        <v>#DIV/0!</v>
      </c>
      <c r="AF27" s="1224"/>
      <c r="AG27" s="1203"/>
      <c r="AH27" s="1285"/>
      <c r="AI27" s="1287"/>
      <c r="AJ27" s="1288"/>
      <c r="AK27" s="1289"/>
      <c r="AL27" s="1252"/>
      <c r="AM27" s="1254"/>
      <c r="AN27" s="1312"/>
      <c r="AO27" s="1242"/>
      <c r="AP27" s="1197"/>
      <c r="AQ27" s="1197"/>
      <c r="AR27" s="1314"/>
      <c r="AS27" s="1298"/>
      <c r="AT27" s="155" t="s">
        <v>222</v>
      </c>
      <c r="AU27" s="30" t="s">
        <v>87</v>
      </c>
      <c r="AV27" s="156" t="s">
        <v>223</v>
      </c>
      <c r="AW27" s="157">
        <v>432432544</v>
      </c>
      <c r="AX27" s="51">
        <v>690149338</v>
      </c>
      <c r="AY27" s="1296"/>
      <c r="AZ27" s="1232" t="s">
        <v>224</v>
      </c>
      <c r="BA27" s="1220">
        <v>3681314327</v>
      </c>
      <c r="BB27" s="1220">
        <v>3666109753</v>
      </c>
      <c r="BC27" s="1220">
        <v>3342733362</v>
      </c>
      <c r="BD27" s="1223">
        <f>+BB27/BA27</f>
        <v>0.99586979740130188</v>
      </c>
      <c r="BE27" s="1235">
        <f>+BC27/BA27</f>
        <v>0.90802715146687341</v>
      </c>
      <c r="BF27" s="113"/>
      <c r="BG27" s="113"/>
      <c r="BH27" s="159" t="s">
        <v>225</v>
      </c>
      <c r="BI27" s="160" t="s">
        <v>97</v>
      </c>
      <c r="BJ27" s="161">
        <v>36892</v>
      </c>
      <c r="BK27" s="162" t="s">
        <v>226</v>
      </c>
      <c r="BL27" s="163" t="s">
        <v>226</v>
      </c>
      <c r="BM27" s="64" t="s">
        <v>226</v>
      </c>
      <c r="BN27" s="164" t="s">
        <v>226</v>
      </c>
    </row>
    <row r="28" spans="1:66" ht="135.75" customHeight="1" x14ac:dyDescent="0.35">
      <c r="A28" s="1208"/>
      <c r="B28" s="1208"/>
      <c r="C28" s="1197"/>
      <c r="D28" s="1197"/>
      <c r="E28" s="1213"/>
      <c r="F28" s="1215"/>
      <c r="G28" s="1218"/>
      <c r="H28" s="1197"/>
      <c r="I28" s="1197"/>
      <c r="J28" s="1197"/>
      <c r="K28" s="1200"/>
      <c r="L28" s="1200"/>
      <c r="M28" s="1200"/>
      <c r="N28" s="1203"/>
      <c r="O28" s="1203"/>
      <c r="P28" s="1176"/>
      <c r="Q28" s="1179"/>
      <c r="R28" s="1182"/>
      <c r="S28" s="1182"/>
      <c r="T28" s="1185"/>
      <c r="U28" s="1194"/>
      <c r="V28" s="1242"/>
      <c r="W28" s="1197"/>
      <c r="X28" s="1272" t="s">
        <v>227</v>
      </c>
      <c r="Y28" s="1293">
        <v>173</v>
      </c>
      <c r="Z28" s="1210">
        <v>173</v>
      </c>
      <c r="AA28" s="1262">
        <v>173</v>
      </c>
      <c r="AB28" s="1294">
        <v>173</v>
      </c>
      <c r="AC28" s="1290">
        <v>173</v>
      </c>
      <c r="AD28" s="1262">
        <f>+AA28</f>
        <v>173</v>
      </c>
      <c r="AE28" s="1223">
        <f>+AD28/Y28</f>
        <v>1</v>
      </c>
      <c r="AF28" s="1224"/>
      <c r="AG28" s="1265">
        <v>44562</v>
      </c>
      <c r="AH28" s="1285">
        <v>90</v>
      </c>
      <c r="AI28" s="1286">
        <v>173</v>
      </c>
      <c r="AJ28" s="1288">
        <v>173</v>
      </c>
      <c r="AK28" s="1261">
        <v>173</v>
      </c>
      <c r="AL28" s="1290">
        <v>173</v>
      </c>
      <c r="AM28" s="1290">
        <v>173</v>
      </c>
      <c r="AN28" s="1312">
        <v>0.18</v>
      </c>
      <c r="AO28" s="1242"/>
      <c r="AP28" s="1197"/>
      <c r="AQ28" s="1197"/>
      <c r="AR28" s="1317">
        <v>9908712708</v>
      </c>
      <c r="AS28" s="1298"/>
      <c r="AT28" s="1275" t="s">
        <v>228</v>
      </c>
      <c r="AU28" s="1277" t="s">
        <v>87</v>
      </c>
      <c r="AV28" s="1279" t="s">
        <v>229</v>
      </c>
      <c r="AW28" s="1281">
        <v>764168666</v>
      </c>
      <c r="AX28" s="1281">
        <v>1802027873</v>
      </c>
      <c r="AY28" s="1296"/>
      <c r="AZ28" s="1233"/>
      <c r="BA28" s="1221"/>
      <c r="BB28" s="1221"/>
      <c r="BC28" s="1221"/>
      <c r="BD28" s="1224"/>
      <c r="BE28" s="1236"/>
      <c r="BF28" s="115"/>
      <c r="BG28" s="115"/>
      <c r="BH28" s="159" t="s">
        <v>225</v>
      </c>
      <c r="BI28" s="1283" t="s">
        <v>97</v>
      </c>
      <c r="BJ28" s="1302">
        <v>36892</v>
      </c>
      <c r="BK28" s="1304" t="s">
        <v>230</v>
      </c>
      <c r="BL28" s="1306" t="s">
        <v>230</v>
      </c>
      <c r="BM28" s="1308" t="s">
        <v>230</v>
      </c>
      <c r="BN28" s="1310" t="s">
        <v>230</v>
      </c>
    </row>
    <row r="29" spans="1:66" ht="135.75" customHeight="1" x14ac:dyDescent="0.35">
      <c r="A29" s="1208"/>
      <c r="B29" s="1208"/>
      <c r="C29" s="1197"/>
      <c r="D29" s="1197"/>
      <c r="E29" s="1213"/>
      <c r="F29" s="1215"/>
      <c r="G29" s="1218"/>
      <c r="H29" s="1197"/>
      <c r="I29" s="1197"/>
      <c r="J29" s="1197"/>
      <c r="K29" s="1200"/>
      <c r="L29" s="1200"/>
      <c r="M29" s="1200"/>
      <c r="N29" s="1203"/>
      <c r="O29" s="1203"/>
      <c r="P29" s="1176"/>
      <c r="Q29" s="1179"/>
      <c r="R29" s="1182"/>
      <c r="S29" s="1182"/>
      <c r="T29" s="1185"/>
      <c r="U29" s="1194"/>
      <c r="V29" s="1242"/>
      <c r="W29" s="1197"/>
      <c r="X29" s="1267"/>
      <c r="Y29" s="1293"/>
      <c r="Z29" s="1211"/>
      <c r="AA29" s="1258"/>
      <c r="AB29" s="1295"/>
      <c r="AC29" s="1291"/>
      <c r="AD29" s="1258"/>
      <c r="AE29" s="1259"/>
      <c r="AF29" s="1224"/>
      <c r="AG29" s="1265"/>
      <c r="AH29" s="1285"/>
      <c r="AI29" s="1287"/>
      <c r="AJ29" s="1288"/>
      <c r="AK29" s="1289"/>
      <c r="AL29" s="1291"/>
      <c r="AM29" s="1291"/>
      <c r="AN29" s="1312"/>
      <c r="AO29" s="1242"/>
      <c r="AP29" s="1197"/>
      <c r="AQ29" s="1197"/>
      <c r="AR29" s="1314"/>
      <c r="AS29" s="1298"/>
      <c r="AT29" s="1276"/>
      <c r="AU29" s="1278"/>
      <c r="AV29" s="1280"/>
      <c r="AW29" s="1282"/>
      <c r="AX29" s="1282"/>
      <c r="AY29" s="1296"/>
      <c r="AZ29" s="1297"/>
      <c r="BA29" s="1226"/>
      <c r="BB29" s="1226"/>
      <c r="BC29" s="1226"/>
      <c r="BD29" s="1259"/>
      <c r="BE29" s="1292"/>
      <c r="BF29" s="98"/>
      <c r="BG29" s="98"/>
      <c r="BH29" s="173"/>
      <c r="BI29" s="1284"/>
      <c r="BJ29" s="1303"/>
      <c r="BK29" s="1305"/>
      <c r="BL29" s="1307"/>
      <c r="BM29" s="1309"/>
      <c r="BN29" s="1310"/>
    </row>
    <row r="30" spans="1:66" ht="135.75" customHeight="1" x14ac:dyDescent="0.35">
      <c r="A30" s="1208"/>
      <c r="B30" s="1208"/>
      <c r="C30" s="1197"/>
      <c r="D30" s="1197"/>
      <c r="E30" s="1213"/>
      <c r="F30" s="1215"/>
      <c r="G30" s="1218"/>
      <c r="H30" s="1197"/>
      <c r="I30" s="1197"/>
      <c r="J30" s="1197"/>
      <c r="K30" s="1200"/>
      <c r="L30" s="1200"/>
      <c r="M30" s="1200"/>
      <c r="N30" s="1203"/>
      <c r="O30" s="1203"/>
      <c r="P30" s="1176"/>
      <c r="Q30" s="1179"/>
      <c r="R30" s="1182"/>
      <c r="S30" s="1182"/>
      <c r="T30" s="1185"/>
      <c r="U30" s="1194"/>
      <c r="V30" s="1242"/>
      <c r="W30" s="1197"/>
      <c r="X30" s="1272" t="s">
        <v>231</v>
      </c>
      <c r="Y30" s="1210">
        <v>105</v>
      </c>
      <c r="Z30" s="1210">
        <v>173</v>
      </c>
      <c r="AA30" s="1262">
        <v>173</v>
      </c>
      <c r="AB30" s="1261">
        <v>173</v>
      </c>
      <c r="AC30" s="1261">
        <v>173</v>
      </c>
      <c r="AD30" s="1262">
        <f>+AA30</f>
        <v>173</v>
      </c>
      <c r="AE30" s="1223">
        <v>1</v>
      </c>
      <c r="AF30" s="1224"/>
      <c r="AG30" s="1265">
        <v>44562</v>
      </c>
      <c r="AH30" s="1286">
        <v>90</v>
      </c>
      <c r="AI30" s="1286">
        <v>173</v>
      </c>
      <c r="AJ30" s="1288">
        <v>173</v>
      </c>
      <c r="AK30" s="1261">
        <v>173</v>
      </c>
      <c r="AL30" s="1261">
        <v>173</v>
      </c>
      <c r="AM30" s="1261">
        <v>173</v>
      </c>
      <c r="AN30" s="1318">
        <v>0.62</v>
      </c>
      <c r="AO30" s="1242"/>
      <c r="AP30" s="1197"/>
      <c r="AQ30" s="1197"/>
      <c r="AR30" s="1317">
        <v>31561695612</v>
      </c>
      <c r="AS30" s="1298"/>
      <c r="AT30" s="1275" t="s">
        <v>232</v>
      </c>
      <c r="AU30" s="30" t="s">
        <v>87</v>
      </c>
      <c r="AV30" s="175"/>
      <c r="AW30" s="176">
        <v>6804240864</v>
      </c>
      <c r="AX30" s="176">
        <v>6804240864</v>
      </c>
      <c r="AY30" s="1296"/>
      <c r="AZ30" s="1232" t="s">
        <v>233</v>
      </c>
      <c r="BA30" s="1220">
        <v>9572686447</v>
      </c>
      <c r="BB30" s="1220">
        <v>9356929178</v>
      </c>
      <c r="BC30" s="1220">
        <v>9356929178</v>
      </c>
      <c r="BD30" s="1223">
        <f>+BB30/BA30</f>
        <v>0.97746115782705734</v>
      </c>
      <c r="BE30" s="1235">
        <f>+BC30/BA30</f>
        <v>0.97746115782705734</v>
      </c>
      <c r="BF30" s="113"/>
      <c r="BG30" s="113"/>
      <c r="BH30" s="1326" t="s">
        <v>87</v>
      </c>
      <c r="BI30" s="51" t="s">
        <v>234</v>
      </c>
      <c r="BJ30" s="178" t="s">
        <v>172</v>
      </c>
      <c r="BK30" s="31" t="s">
        <v>235</v>
      </c>
      <c r="BL30" s="147" t="s">
        <v>236</v>
      </c>
      <c r="BM30" s="63" t="s">
        <v>237</v>
      </c>
      <c r="BN30" s="39" t="s">
        <v>238</v>
      </c>
    </row>
    <row r="31" spans="1:66" ht="135.75" customHeight="1" x14ac:dyDescent="0.35">
      <c r="A31" s="1208"/>
      <c r="B31" s="1208"/>
      <c r="C31" s="1197"/>
      <c r="D31" s="1197"/>
      <c r="E31" s="1213"/>
      <c r="F31" s="1215"/>
      <c r="G31" s="1218"/>
      <c r="H31" s="1197"/>
      <c r="I31" s="1197"/>
      <c r="J31" s="1197"/>
      <c r="K31" s="1200"/>
      <c r="L31" s="1200"/>
      <c r="M31" s="1200"/>
      <c r="N31" s="1203"/>
      <c r="O31" s="1203"/>
      <c r="P31" s="1176"/>
      <c r="Q31" s="1179"/>
      <c r="R31" s="1182"/>
      <c r="S31" s="1182"/>
      <c r="T31" s="1185"/>
      <c r="U31" s="1194"/>
      <c r="V31" s="1242"/>
      <c r="W31" s="1197"/>
      <c r="X31" s="1273"/>
      <c r="Y31" s="1197"/>
      <c r="Z31" s="1197"/>
      <c r="AA31" s="1263"/>
      <c r="AB31" s="1242"/>
      <c r="AC31" s="1242"/>
      <c r="AD31" s="1263"/>
      <c r="AE31" s="1224"/>
      <c r="AF31" s="1224"/>
      <c r="AG31" s="1203"/>
      <c r="AH31" s="1299"/>
      <c r="AI31" s="1299"/>
      <c r="AJ31" s="1288"/>
      <c r="AK31" s="1242"/>
      <c r="AL31" s="1242"/>
      <c r="AM31" s="1242"/>
      <c r="AN31" s="1318"/>
      <c r="AO31" s="1242"/>
      <c r="AP31" s="1197"/>
      <c r="AQ31" s="1197"/>
      <c r="AR31" s="1320"/>
      <c r="AS31" s="1298"/>
      <c r="AT31" s="1298"/>
      <c r="AU31" s="30" t="s">
        <v>87</v>
      </c>
      <c r="AV31" s="175" t="s">
        <v>239</v>
      </c>
      <c r="AW31" s="179">
        <v>23613156891</v>
      </c>
      <c r="AX31" s="179">
        <v>23613156891</v>
      </c>
      <c r="AY31" s="1296"/>
      <c r="AZ31" s="1297"/>
      <c r="BA31" s="1226"/>
      <c r="BB31" s="1226"/>
      <c r="BC31" s="1226"/>
      <c r="BD31" s="1259"/>
      <c r="BE31" s="1292"/>
      <c r="BF31" s="115">
        <f>+BG32/BG31</f>
        <v>0.99600272129131262</v>
      </c>
      <c r="BG31" s="180">
        <v>64932777751</v>
      </c>
      <c r="BH31" s="1327"/>
      <c r="BI31" s="51" t="s">
        <v>240</v>
      </c>
      <c r="BJ31" s="181" t="s">
        <v>241</v>
      </c>
      <c r="BK31" s="182" t="s">
        <v>242</v>
      </c>
      <c r="BL31" s="183" t="s">
        <v>242</v>
      </c>
      <c r="BM31" s="184" t="s">
        <v>242</v>
      </c>
      <c r="BN31" s="39" t="s">
        <v>242</v>
      </c>
    </row>
    <row r="32" spans="1:66" ht="135.75" customHeight="1" x14ac:dyDescent="0.35">
      <c r="A32" s="1208"/>
      <c r="B32" s="1208"/>
      <c r="C32" s="1197"/>
      <c r="D32" s="1197"/>
      <c r="E32" s="1213"/>
      <c r="F32" s="1215"/>
      <c r="G32" s="1218"/>
      <c r="H32" s="1197"/>
      <c r="I32" s="1197"/>
      <c r="J32" s="1197"/>
      <c r="K32" s="1200"/>
      <c r="L32" s="1200"/>
      <c r="M32" s="1200"/>
      <c r="N32" s="1203"/>
      <c r="O32" s="1203"/>
      <c r="P32" s="1176"/>
      <c r="Q32" s="1179"/>
      <c r="R32" s="1182"/>
      <c r="S32" s="1182"/>
      <c r="T32" s="1185"/>
      <c r="U32" s="1194"/>
      <c r="V32" s="1242"/>
      <c r="W32" s="1197"/>
      <c r="X32" s="1273"/>
      <c r="Y32" s="1197"/>
      <c r="Z32" s="1197"/>
      <c r="AA32" s="1263"/>
      <c r="AB32" s="1242"/>
      <c r="AC32" s="1242"/>
      <c r="AD32" s="1263"/>
      <c r="AE32" s="1224"/>
      <c r="AF32" s="1224"/>
      <c r="AG32" s="1203"/>
      <c r="AH32" s="1299"/>
      <c r="AI32" s="1299"/>
      <c r="AJ32" s="1288"/>
      <c r="AK32" s="1242"/>
      <c r="AL32" s="1242"/>
      <c r="AM32" s="1242"/>
      <c r="AN32" s="1318"/>
      <c r="AO32" s="1242"/>
      <c r="AP32" s="1197"/>
      <c r="AQ32" s="1197"/>
      <c r="AR32" s="1320"/>
      <c r="AS32" s="1298"/>
      <c r="AT32" s="1298"/>
      <c r="AU32" s="1277" t="s">
        <v>87</v>
      </c>
      <c r="AV32" s="175"/>
      <c r="AW32" s="31">
        <v>1859167356</v>
      </c>
      <c r="AX32" s="31">
        <v>1859167356</v>
      </c>
      <c r="AY32" s="1330"/>
      <c r="AZ32" s="1232" t="s">
        <v>243</v>
      </c>
      <c r="BA32" s="1220">
        <v>623657275</v>
      </c>
      <c r="BB32" s="1220">
        <v>623657275</v>
      </c>
      <c r="BC32" s="1220">
        <v>619921020</v>
      </c>
      <c r="BD32" s="1223">
        <f>+BB32/BA32</f>
        <v>1</v>
      </c>
      <c r="BE32" s="1235">
        <f>+BC32/BA32</f>
        <v>0.99400912143612852</v>
      </c>
      <c r="BF32" s="115"/>
      <c r="BG32" s="180">
        <v>64673223341</v>
      </c>
      <c r="BH32" s="1327"/>
      <c r="BI32" s="51" t="s">
        <v>244</v>
      </c>
      <c r="BJ32" s="185" t="s">
        <v>172</v>
      </c>
      <c r="BK32" s="186" t="s">
        <v>245</v>
      </c>
      <c r="BL32" s="187" t="s">
        <v>246</v>
      </c>
      <c r="BM32" s="188" t="s">
        <v>246</v>
      </c>
      <c r="BN32" s="164" t="s">
        <v>247</v>
      </c>
    </row>
    <row r="33" spans="1:66" ht="135.75" customHeight="1" x14ac:dyDescent="0.35">
      <c r="A33" s="1208"/>
      <c r="B33" s="1208"/>
      <c r="C33" s="1197"/>
      <c r="D33" s="1197"/>
      <c r="E33" s="1213"/>
      <c r="F33" s="1215"/>
      <c r="G33" s="1218"/>
      <c r="H33" s="1197"/>
      <c r="I33" s="1197"/>
      <c r="J33" s="1197"/>
      <c r="K33" s="1200"/>
      <c r="L33" s="1200"/>
      <c r="M33" s="1200"/>
      <c r="N33" s="1203"/>
      <c r="O33" s="1203"/>
      <c r="P33" s="1176"/>
      <c r="Q33" s="1179"/>
      <c r="R33" s="1182"/>
      <c r="S33" s="1182"/>
      <c r="T33" s="1185"/>
      <c r="U33" s="1194"/>
      <c r="V33" s="1242"/>
      <c r="W33" s="1197"/>
      <c r="X33" s="1273"/>
      <c r="Y33" s="1197"/>
      <c r="Z33" s="1197"/>
      <c r="AA33" s="1263"/>
      <c r="AB33" s="1242"/>
      <c r="AC33" s="1242"/>
      <c r="AD33" s="1263"/>
      <c r="AE33" s="1224"/>
      <c r="AF33" s="1224"/>
      <c r="AG33" s="1203"/>
      <c r="AH33" s="1299"/>
      <c r="AI33" s="1299"/>
      <c r="AJ33" s="1288"/>
      <c r="AK33" s="1242"/>
      <c r="AL33" s="1242"/>
      <c r="AM33" s="1242"/>
      <c r="AN33" s="1318"/>
      <c r="AO33" s="1242"/>
      <c r="AP33" s="1197"/>
      <c r="AQ33" s="1197"/>
      <c r="AR33" s="1320"/>
      <c r="AS33" s="1298"/>
      <c r="AT33" s="1298"/>
      <c r="AU33" s="1329"/>
      <c r="AV33" s="175"/>
      <c r="AW33" s="189">
        <v>45000000</v>
      </c>
      <c r="AX33" s="189">
        <v>45000000</v>
      </c>
      <c r="AY33" s="1249"/>
      <c r="AZ33" s="1233"/>
      <c r="BA33" s="1221"/>
      <c r="BB33" s="1221"/>
      <c r="BC33" s="1221"/>
      <c r="BD33" s="1224"/>
      <c r="BE33" s="1236"/>
      <c r="BF33" s="115">
        <f>+(AF26*0.5)+(BF31*0.5)</f>
        <v>0.99800136064565637</v>
      </c>
      <c r="BG33" s="115"/>
      <c r="BH33" s="1327"/>
      <c r="BI33" s="51" t="s">
        <v>248</v>
      </c>
      <c r="BJ33" s="181" t="s">
        <v>172</v>
      </c>
      <c r="BK33" s="186" t="s">
        <v>249</v>
      </c>
      <c r="BL33" s="183" t="s">
        <v>249</v>
      </c>
      <c r="BM33" s="184" t="s">
        <v>249</v>
      </c>
      <c r="BN33" s="39" t="s">
        <v>249</v>
      </c>
    </row>
    <row r="34" spans="1:66" ht="135.75" customHeight="1" x14ac:dyDescent="0.35">
      <c r="A34" s="1208"/>
      <c r="B34" s="1208"/>
      <c r="C34" s="1197"/>
      <c r="D34" s="1197"/>
      <c r="E34" s="1213"/>
      <c r="F34" s="1215"/>
      <c r="G34" s="1218"/>
      <c r="H34" s="1197"/>
      <c r="I34" s="1197"/>
      <c r="J34" s="1197"/>
      <c r="K34" s="1200"/>
      <c r="L34" s="1200"/>
      <c r="M34" s="1200"/>
      <c r="N34" s="1203"/>
      <c r="O34" s="1203"/>
      <c r="P34" s="1176"/>
      <c r="Q34" s="1179"/>
      <c r="R34" s="1182"/>
      <c r="S34" s="1182"/>
      <c r="T34" s="1185"/>
      <c r="U34" s="1194"/>
      <c r="V34" s="1242"/>
      <c r="W34" s="1197"/>
      <c r="X34" s="1273"/>
      <c r="Y34" s="1197"/>
      <c r="Z34" s="1197"/>
      <c r="AA34" s="1263"/>
      <c r="AB34" s="1242"/>
      <c r="AC34" s="1242"/>
      <c r="AD34" s="1263"/>
      <c r="AE34" s="1224"/>
      <c r="AF34" s="1224"/>
      <c r="AG34" s="1203"/>
      <c r="AH34" s="1299"/>
      <c r="AI34" s="1299"/>
      <c r="AJ34" s="1288"/>
      <c r="AK34" s="1289"/>
      <c r="AL34" s="1289"/>
      <c r="AM34" s="1289"/>
      <c r="AN34" s="1318"/>
      <c r="AO34" s="1242"/>
      <c r="AP34" s="1197"/>
      <c r="AQ34" s="1197"/>
      <c r="AR34" s="1314"/>
      <c r="AS34" s="1298"/>
      <c r="AT34" s="1298"/>
      <c r="AU34" s="1278"/>
      <c r="AV34" s="175"/>
      <c r="AW34" s="1283">
        <v>42980000</v>
      </c>
      <c r="AX34" s="1283">
        <v>42980000</v>
      </c>
      <c r="AY34" s="1249"/>
      <c r="AZ34" s="1297"/>
      <c r="BA34" s="1226"/>
      <c r="BB34" s="1226"/>
      <c r="BC34" s="1226"/>
      <c r="BD34" s="1259"/>
      <c r="BE34" s="1292"/>
      <c r="BF34" s="98"/>
      <c r="BG34" s="98"/>
      <c r="BH34" s="1328"/>
      <c r="BI34" s="172" t="s">
        <v>250</v>
      </c>
      <c r="BJ34" s="178" t="s">
        <v>251</v>
      </c>
      <c r="BK34" s="31" t="s">
        <v>252</v>
      </c>
      <c r="BL34" s="183" t="s">
        <v>252</v>
      </c>
      <c r="BM34" s="184" t="s">
        <v>252</v>
      </c>
      <c r="BN34" s="39" t="s">
        <v>252</v>
      </c>
    </row>
    <row r="35" spans="1:66" ht="135.75" customHeight="1" x14ac:dyDescent="0.35">
      <c r="A35" s="1208"/>
      <c r="B35" s="1208"/>
      <c r="C35" s="1197"/>
      <c r="D35" s="1197"/>
      <c r="E35" s="1213"/>
      <c r="F35" s="1215"/>
      <c r="G35" s="1218"/>
      <c r="H35" s="1197"/>
      <c r="I35" s="1197"/>
      <c r="J35" s="1197"/>
      <c r="K35" s="1200"/>
      <c r="L35" s="1200"/>
      <c r="M35" s="1200"/>
      <c r="N35" s="1203"/>
      <c r="O35" s="1203"/>
      <c r="P35" s="1176"/>
      <c r="Q35" s="1179"/>
      <c r="R35" s="1182"/>
      <c r="S35" s="1182"/>
      <c r="T35" s="1185"/>
      <c r="U35" s="1194"/>
      <c r="V35" s="1242"/>
      <c r="W35" s="1197"/>
      <c r="X35" s="1273"/>
      <c r="Y35" s="1197"/>
      <c r="Z35" s="1197"/>
      <c r="AA35" s="1263"/>
      <c r="AB35" s="1242"/>
      <c r="AC35" s="1242"/>
      <c r="AD35" s="1263"/>
      <c r="AE35" s="1224"/>
      <c r="AF35" s="1224"/>
      <c r="AG35" s="190"/>
      <c r="AH35" s="1299"/>
      <c r="AI35" s="1299"/>
      <c r="AJ35" s="1288"/>
      <c r="AK35" s="152"/>
      <c r="AL35" s="191"/>
      <c r="AM35" s="191"/>
      <c r="AN35" s="1318"/>
      <c r="AO35" s="192"/>
      <c r="AP35" s="1197"/>
      <c r="AQ35" s="1197"/>
      <c r="AR35" s="193"/>
      <c r="AS35" s="1298"/>
      <c r="AT35" s="194"/>
      <c r="AU35" s="30" t="s">
        <v>87</v>
      </c>
      <c r="AV35" s="195"/>
      <c r="AW35" s="1324"/>
      <c r="AX35" s="1324"/>
      <c r="AY35" s="1249"/>
      <c r="AZ35" s="1232" t="s">
        <v>253</v>
      </c>
      <c r="BA35" s="1220">
        <v>251322857</v>
      </c>
      <c r="BB35" s="1220">
        <v>251322856</v>
      </c>
      <c r="BC35" s="1220">
        <v>251322856</v>
      </c>
      <c r="BD35" s="1223">
        <f>+BB35/BA35</f>
        <v>0.99999999602105427</v>
      </c>
      <c r="BE35" s="1235">
        <f>+BC35/BA35</f>
        <v>0.99999999602105427</v>
      </c>
      <c r="BF35" s="113"/>
      <c r="BG35" s="113"/>
      <c r="BH35" s="1340"/>
      <c r="BI35" s="1343" t="s">
        <v>248</v>
      </c>
      <c r="BJ35" s="1346" t="s">
        <v>172</v>
      </c>
      <c r="BK35" s="1349"/>
      <c r="BL35" s="1352"/>
      <c r="BM35" s="1352"/>
      <c r="BN35" s="1331"/>
    </row>
    <row r="36" spans="1:66" ht="135.75" customHeight="1" x14ac:dyDescent="0.35">
      <c r="A36" s="1208"/>
      <c r="B36" s="1208"/>
      <c r="C36" s="1197"/>
      <c r="D36" s="1197"/>
      <c r="E36" s="1213"/>
      <c r="F36" s="1215"/>
      <c r="G36" s="1218"/>
      <c r="H36" s="1197"/>
      <c r="I36" s="1197"/>
      <c r="J36" s="1197"/>
      <c r="K36" s="1200"/>
      <c r="L36" s="1200"/>
      <c r="M36" s="1200"/>
      <c r="N36" s="1203"/>
      <c r="O36" s="1203"/>
      <c r="P36" s="1176"/>
      <c r="Q36" s="1179"/>
      <c r="R36" s="1182"/>
      <c r="S36" s="1182"/>
      <c r="T36" s="1185"/>
      <c r="U36" s="1194"/>
      <c r="V36" s="1242"/>
      <c r="W36" s="1197"/>
      <c r="X36" s="1273"/>
      <c r="Y36" s="1197"/>
      <c r="Z36" s="1197"/>
      <c r="AA36" s="1263"/>
      <c r="AB36" s="1242"/>
      <c r="AC36" s="1242"/>
      <c r="AD36" s="1263"/>
      <c r="AE36" s="1224"/>
      <c r="AF36" s="1224"/>
      <c r="AG36" s="190"/>
      <c r="AH36" s="1299"/>
      <c r="AI36" s="1299"/>
      <c r="AJ36" s="1288"/>
      <c r="AK36" s="152"/>
      <c r="AL36" s="191"/>
      <c r="AM36" s="191"/>
      <c r="AN36" s="1318"/>
      <c r="AO36" s="192"/>
      <c r="AP36" s="1197"/>
      <c r="AQ36" s="1197"/>
      <c r="AR36" s="193"/>
      <c r="AS36" s="1298"/>
      <c r="AT36" s="194"/>
      <c r="AU36" s="30" t="s">
        <v>87</v>
      </c>
      <c r="AV36" s="195"/>
      <c r="AW36" s="1324"/>
      <c r="AX36" s="1324"/>
      <c r="AY36" s="1249"/>
      <c r="AZ36" s="1233"/>
      <c r="BA36" s="1221"/>
      <c r="BB36" s="1221"/>
      <c r="BC36" s="1221"/>
      <c r="BD36" s="1224"/>
      <c r="BE36" s="1236"/>
      <c r="BF36" s="115"/>
      <c r="BG36" s="115"/>
      <c r="BH36" s="1341"/>
      <c r="BI36" s="1344"/>
      <c r="BJ36" s="1347"/>
      <c r="BK36" s="1350"/>
      <c r="BL36" s="1353"/>
      <c r="BM36" s="1353"/>
      <c r="BN36" s="1246"/>
    </row>
    <row r="37" spans="1:66" ht="135.75" customHeight="1" x14ac:dyDescent="0.35">
      <c r="A37" s="1208"/>
      <c r="B37" s="1208"/>
      <c r="C37" s="1197"/>
      <c r="D37" s="1197"/>
      <c r="E37" s="1213"/>
      <c r="F37" s="1215"/>
      <c r="G37" s="1218"/>
      <c r="H37" s="1197"/>
      <c r="I37" s="1197"/>
      <c r="J37" s="1197"/>
      <c r="K37" s="1200"/>
      <c r="L37" s="1200"/>
      <c r="M37" s="1200"/>
      <c r="N37" s="1203"/>
      <c r="O37" s="1203"/>
      <c r="P37" s="1176"/>
      <c r="Q37" s="1179"/>
      <c r="R37" s="1182"/>
      <c r="S37" s="1182"/>
      <c r="T37" s="1185"/>
      <c r="U37" s="1194"/>
      <c r="V37" s="1242"/>
      <c r="W37" s="1197"/>
      <c r="X37" s="1273"/>
      <c r="Y37" s="1197"/>
      <c r="Z37" s="1197"/>
      <c r="AA37" s="1263"/>
      <c r="AB37" s="1242"/>
      <c r="AC37" s="1242"/>
      <c r="AD37" s="1263"/>
      <c r="AE37" s="1224"/>
      <c r="AF37" s="1224"/>
      <c r="AG37" s="190"/>
      <c r="AH37" s="1299"/>
      <c r="AI37" s="1299"/>
      <c r="AJ37" s="1288"/>
      <c r="AK37" s="152"/>
      <c r="AL37" s="191"/>
      <c r="AM37" s="191"/>
      <c r="AN37" s="1318"/>
      <c r="AO37" s="192"/>
      <c r="AP37" s="1197"/>
      <c r="AQ37" s="1197"/>
      <c r="AR37" s="193"/>
      <c r="AS37" s="1298"/>
      <c r="AT37" s="194"/>
      <c r="AU37" s="30" t="s">
        <v>87</v>
      </c>
      <c r="AV37" s="195"/>
      <c r="AW37" s="1324"/>
      <c r="AX37" s="1324"/>
      <c r="AY37" s="1249"/>
      <c r="AZ37" s="1233"/>
      <c r="BA37" s="1221"/>
      <c r="BB37" s="1221"/>
      <c r="BC37" s="1221"/>
      <c r="BD37" s="1224"/>
      <c r="BE37" s="1236"/>
      <c r="BF37" s="115"/>
      <c r="BG37" s="115"/>
      <c r="BH37" s="1341"/>
      <c r="BI37" s="1345"/>
      <c r="BJ37" s="1348"/>
      <c r="BK37" s="1350"/>
      <c r="BL37" s="1353"/>
      <c r="BM37" s="1353"/>
      <c r="BN37" s="1246"/>
    </row>
    <row r="38" spans="1:66" ht="135.75" customHeight="1" x14ac:dyDescent="0.35">
      <c r="A38" s="1208"/>
      <c r="B38" s="1208"/>
      <c r="C38" s="1197"/>
      <c r="D38" s="1197"/>
      <c r="E38" s="1213"/>
      <c r="F38" s="1215"/>
      <c r="G38" s="1218"/>
      <c r="H38" s="1197"/>
      <c r="I38" s="1197"/>
      <c r="J38" s="1197"/>
      <c r="K38" s="1200"/>
      <c r="L38" s="1200"/>
      <c r="M38" s="1200"/>
      <c r="N38" s="1203"/>
      <c r="O38" s="1203"/>
      <c r="P38" s="1176"/>
      <c r="Q38" s="1179"/>
      <c r="R38" s="1182"/>
      <c r="S38" s="1182"/>
      <c r="T38" s="1185"/>
      <c r="U38" s="1194"/>
      <c r="V38" s="1242"/>
      <c r="W38" s="1197"/>
      <c r="X38" s="1273"/>
      <c r="Y38" s="1197"/>
      <c r="Z38" s="1197"/>
      <c r="AA38" s="1263"/>
      <c r="AB38" s="1242"/>
      <c r="AC38" s="1242"/>
      <c r="AD38" s="1263"/>
      <c r="AE38" s="1224"/>
      <c r="AF38" s="1224"/>
      <c r="AG38" s="190"/>
      <c r="AH38" s="1299"/>
      <c r="AI38" s="1299"/>
      <c r="AJ38" s="1288"/>
      <c r="AK38" s="152"/>
      <c r="AL38" s="198"/>
      <c r="AM38" s="198"/>
      <c r="AN38" s="1318"/>
      <c r="AO38" s="192"/>
      <c r="AP38" s="1197"/>
      <c r="AQ38" s="1197"/>
      <c r="AR38" s="193"/>
      <c r="AS38" s="1298"/>
      <c r="AT38" s="194"/>
      <c r="AU38" s="30" t="s">
        <v>87</v>
      </c>
      <c r="AV38" s="195"/>
      <c r="AW38" s="1324"/>
      <c r="AX38" s="1324"/>
      <c r="AY38" s="1249"/>
      <c r="AZ38" s="1297"/>
      <c r="BA38" s="1226"/>
      <c r="BB38" s="1226"/>
      <c r="BC38" s="1226"/>
      <c r="BD38" s="1259"/>
      <c r="BE38" s="1292"/>
      <c r="BF38" s="115"/>
      <c r="BG38" s="115"/>
      <c r="BH38" s="1341"/>
      <c r="BI38" s="1281" t="s">
        <v>250</v>
      </c>
      <c r="BJ38" s="1334" t="s">
        <v>251</v>
      </c>
      <c r="BK38" s="1350"/>
      <c r="BL38" s="1353"/>
      <c r="BM38" s="1353"/>
      <c r="BN38" s="1246"/>
    </row>
    <row r="39" spans="1:66" ht="135.75" customHeight="1" x14ac:dyDescent="0.35">
      <c r="A39" s="1208"/>
      <c r="B39" s="1208"/>
      <c r="C39" s="1197"/>
      <c r="D39" s="1197"/>
      <c r="E39" s="1213"/>
      <c r="F39" s="1215"/>
      <c r="G39" s="1218"/>
      <c r="H39" s="1197"/>
      <c r="I39" s="1197"/>
      <c r="J39" s="1197"/>
      <c r="K39" s="1200"/>
      <c r="L39" s="1200"/>
      <c r="M39" s="1200"/>
      <c r="N39" s="1203"/>
      <c r="O39" s="1203"/>
      <c r="P39" s="1176"/>
      <c r="Q39" s="1179"/>
      <c r="R39" s="1182"/>
      <c r="S39" s="1182"/>
      <c r="T39" s="1185"/>
      <c r="U39" s="1194"/>
      <c r="V39" s="1242"/>
      <c r="W39" s="1197"/>
      <c r="X39" s="1273"/>
      <c r="Y39" s="1197"/>
      <c r="Z39" s="1197"/>
      <c r="AA39" s="1263"/>
      <c r="AB39" s="1242"/>
      <c r="AC39" s="1242"/>
      <c r="AD39" s="1263"/>
      <c r="AE39" s="1224"/>
      <c r="AF39" s="1224"/>
      <c r="AG39" s="190"/>
      <c r="AH39" s="1299"/>
      <c r="AI39" s="1299"/>
      <c r="AJ39" s="1288"/>
      <c r="AK39" s="152"/>
      <c r="AL39" s="198"/>
      <c r="AM39" s="198"/>
      <c r="AN39" s="1318"/>
      <c r="AO39" s="192"/>
      <c r="AP39" s="1197"/>
      <c r="AQ39" s="1197"/>
      <c r="AR39" s="193"/>
      <c r="AS39" s="1298"/>
      <c r="AT39" s="194"/>
      <c r="AU39" s="30" t="s">
        <v>87</v>
      </c>
      <c r="AV39" s="195"/>
      <c r="AW39" s="1324"/>
      <c r="AX39" s="1324"/>
      <c r="AY39" s="1249"/>
      <c r="AZ39" s="1337" t="s">
        <v>254</v>
      </c>
      <c r="BA39" s="1220">
        <v>5575460</v>
      </c>
      <c r="BB39" s="1220">
        <v>5575460</v>
      </c>
      <c r="BC39" s="1220">
        <v>5575460</v>
      </c>
      <c r="BD39" s="1223">
        <f>+BB39/BA39</f>
        <v>1</v>
      </c>
      <c r="BE39" s="1235">
        <f>+BC39/BA39</f>
        <v>1</v>
      </c>
      <c r="BF39" s="115"/>
      <c r="BG39" s="115"/>
      <c r="BH39" s="1341"/>
      <c r="BI39" s="1333"/>
      <c r="BJ39" s="1335"/>
      <c r="BK39" s="1350"/>
      <c r="BL39" s="1353"/>
      <c r="BM39" s="1353"/>
      <c r="BN39" s="1246"/>
    </row>
    <row r="40" spans="1:66" ht="135.75" customHeight="1" x14ac:dyDescent="0.35">
      <c r="A40" s="1208"/>
      <c r="B40" s="1208"/>
      <c r="C40" s="1197"/>
      <c r="D40" s="1197"/>
      <c r="E40" s="1213"/>
      <c r="F40" s="1215"/>
      <c r="G40" s="1218"/>
      <c r="H40" s="1197"/>
      <c r="I40" s="1197"/>
      <c r="J40" s="1197"/>
      <c r="K40" s="1200"/>
      <c r="L40" s="1200"/>
      <c r="M40" s="1200"/>
      <c r="N40" s="1203"/>
      <c r="O40" s="1203"/>
      <c r="P40" s="1176"/>
      <c r="Q40" s="1179"/>
      <c r="R40" s="1182"/>
      <c r="S40" s="1182"/>
      <c r="T40" s="1185"/>
      <c r="U40" s="1194"/>
      <c r="V40" s="1242"/>
      <c r="W40" s="1197"/>
      <c r="X40" s="1273"/>
      <c r="Y40" s="1197"/>
      <c r="Z40" s="1197"/>
      <c r="AA40" s="1263"/>
      <c r="AB40" s="1242"/>
      <c r="AC40" s="1242"/>
      <c r="AD40" s="1263"/>
      <c r="AE40" s="1224"/>
      <c r="AF40" s="1224"/>
      <c r="AG40" s="190"/>
      <c r="AH40" s="1299"/>
      <c r="AI40" s="1299"/>
      <c r="AJ40" s="1288"/>
      <c r="AK40" s="152"/>
      <c r="AL40" s="198"/>
      <c r="AM40" s="198"/>
      <c r="AN40" s="1318"/>
      <c r="AO40" s="192"/>
      <c r="AP40" s="1197"/>
      <c r="AQ40" s="1197"/>
      <c r="AR40" s="193"/>
      <c r="AS40" s="1298"/>
      <c r="AT40" s="194"/>
      <c r="AU40" s="30" t="s">
        <v>87</v>
      </c>
      <c r="AV40" s="195"/>
      <c r="AW40" s="1324"/>
      <c r="AX40" s="1324"/>
      <c r="AY40" s="1249"/>
      <c r="AZ40" s="1338"/>
      <c r="BA40" s="1221"/>
      <c r="BB40" s="1221"/>
      <c r="BC40" s="1221"/>
      <c r="BD40" s="1224"/>
      <c r="BE40" s="1236"/>
      <c r="BF40" s="115"/>
      <c r="BG40" s="115"/>
      <c r="BH40" s="1341"/>
      <c r="BI40" s="1333"/>
      <c r="BJ40" s="1335"/>
      <c r="BK40" s="1350"/>
      <c r="BL40" s="1353"/>
      <c r="BM40" s="1353"/>
      <c r="BN40" s="1246"/>
    </row>
    <row r="41" spans="1:66" ht="135.75" customHeight="1" x14ac:dyDescent="0.35">
      <c r="A41" s="1208"/>
      <c r="B41" s="1208"/>
      <c r="C41" s="1197"/>
      <c r="D41" s="1197"/>
      <c r="E41" s="1213"/>
      <c r="F41" s="1215"/>
      <c r="G41" s="1218"/>
      <c r="H41" s="1197"/>
      <c r="I41" s="1197"/>
      <c r="J41" s="1197"/>
      <c r="K41" s="1200"/>
      <c r="L41" s="1200"/>
      <c r="M41" s="1200"/>
      <c r="N41" s="1203"/>
      <c r="O41" s="1203"/>
      <c r="P41" s="1176"/>
      <c r="Q41" s="1179"/>
      <c r="R41" s="1182"/>
      <c r="S41" s="1182"/>
      <c r="T41" s="1185"/>
      <c r="U41" s="1194"/>
      <c r="V41" s="1242"/>
      <c r="W41" s="1197"/>
      <c r="X41" s="1273"/>
      <c r="Y41" s="1197"/>
      <c r="Z41" s="1197"/>
      <c r="AA41" s="1263"/>
      <c r="AB41" s="1242"/>
      <c r="AC41" s="1242"/>
      <c r="AD41" s="1263"/>
      <c r="AE41" s="1224"/>
      <c r="AF41" s="1224"/>
      <c r="AG41" s="190"/>
      <c r="AH41" s="1299"/>
      <c r="AI41" s="1299"/>
      <c r="AJ41" s="1288"/>
      <c r="AK41" s="152"/>
      <c r="AL41" s="198"/>
      <c r="AM41" s="198"/>
      <c r="AN41" s="1318"/>
      <c r="AO41" s="192"/>
      <c r="AP41" s="1197"/>
      <c r="AQ41" s="1197"/>
      <c r="AR41" s="193"/>
      <c r="AS41" s="1298"/>
      <c r="AT41" s="194"/>
      <c r="AU41" s="30" t="s">
        <v>87</v>
      </c>
      <c r="AV41" s="195"/>
      <c r="AW41" s="1324"/>
      <c r="AX41" s="1324"/>
      <c r="AY41" s="1249"/>
      <c r="AZ41" s="1338"/>
      <c r="BA41" s="1221"/>
      <c r="BB41" s="1221"/>
      <c r="BC41" s="1221"/>
      <c r="BD41" s="1224"/>
      <c r="BE41" s="1236"/>
      <c r="BF41" s="115"/>
      <c r="BG41" s="115"/>
      <c r="BH41" s="1341"/>
      <c r="BI41" s="1333"/>
      <c r="BJ41" s="1335"/>
      <c r="BK41" s="1350"/>
      <c r="BL41" s="1353"/>
      <c r="BM41" s="1353"/>
      <c r="BN41" s="1246"/>
    </row>
    <row r="42" spans="1:66" ht="135.75" customHeight="1" thickBot="1" x14ac:dyDescent="0.4">
      <c r="A42" s="1208"/>
      <c r="B42" s="1208"/>
      <c r="C42" s="1197"/>
      <c r="D42" s="1197"/>
      <c r="E42" s="1213"/>
      <c r="F42" s="1215"/>
      <c r="G42" s="1218"/>
      <c r="H42" s="1197"/>
      <c r="I42" s="1197"/>
      <c r="J42" s="1197"/>
      <c r="K42" s="1200"/>
      <c r="L42" s="1200"/>
      <c r="M42" s="1200"/>
      <c r="N42" s="1203"/>
      <c r="O42" s="1203"/>
      <c r="P42" s="1176"/>
      <c r="Q42" s="1179"/>
      <c r="R42" s="1182"/>
      <c r="S42" s="1182"/>
      <c r="T42" s="1185"/>
      <c r="U42" s="1195"/>
      <c r="V42" s="1243"/>
      <c r="W42" s="1198"/>
      <c r="X42" s="1274"/>
      <c r="Y42" s="1198"/>
      <c r="Z42" s="1198"/>
      <c r="AA42" s="1264"/>
      <c r="AB42" s="1243"/>
      <c r="AC42" s="1243"/>
      <c r="AD42" s="1264"/>
      <c r="AE42" s="1225"/>
      <c r="AF42" s="1225"/>
      <c r="AG42" s="201"/>
      <c r="AH42" s="1300"/>
      <c r="AI42" s="1300"/>
      <c r="AJ42" s="1301"/>
      <c r="AK42" s="202"/>
      <c r="AL42" s="203"/>
      <c r="AM42" s="203"/>
      <c r="AN42" s="1319"/>
      <c r="AO42" s="204"/>
      <c r="AP42" s="1198"/>
      <c r="AQ42" s="1198"/>
      <c r="AR42" s="205"/>
      <c r="AS42" s="1316"/>
      <c r="AT42" s="207"/>
      <c r="AU42" s="130" t="s">
        <v>87</v>
      </c>
      <c r="AV42" s="208"/>
      <c r="AW42" s="1325"/>
      <c r="AX42" s="1325"/>
      <c r="AY42" s="1250"/>
      <c r="AZ42" s="1339"/>
      <c r="BA42" s="1222"/>
      <c r="BB42" s="1222"/>
      <c r="BC42" s="1222"/>
      <c r="BD42" s="1225"/>
      <c r="BE42" s="1237"/>
      <c r="BF42" s="115"/>
      <c r="BG42" s="115"/>
      <c r="BH42" s="1342"/>
      <c r="BI42" s="1282"/>
      <c r="BJ42" s="1336"/>
      <c r="BK42" s="1351"/>
      <c r="BL42" s="1354"/>
      <c r="BM42" s="1354"/>
      <c r="BN42" s="1332"/>
    </row>
    <row r="43" spans="1:66" ht="135.75" customHeight="1" x14ac:dyDescent="0.35">
      <c r="A43" s="1208"/>
      <c r="B43" s="1208"/>
      <c r="C43" s="1197"/>
      <c r="D43" s="1197"/>
      <c r="E43" s="1213"/>
      <c r="F43" s="1215"/>
      <c r="G43" s="1218"/>
      <c r="H43" s="1197"/>
      <c r="I43" s="1197"/>
      <c r="J43" s="1197"/>
      <c r="K43" s="1200"/>
      <c r="L43" s="1200"/>
      <c r="M43" s="1200"/>
      <c r="N43" s="1203"/>
      <c r="O43" s="1203"/>
      <c r="P43" s="1176"/>
      <c r="Q43" s="1179"/>
      <c r="R43" s="1182"/>
      <c r="S43" s="1182"/>
      <c r="T43" s="1185"/>
      <c r="U43" s="1190" t="s">
        <v>255</v>
      </c>
      <c r="V43" s="1241">
        <v>2020130010052</v>
      </c>
      <c r="W43" s="1376" t="s">
        <v>256</v>
      </c>
      <c r="X43" s="18" t="s">
        <v>257</v>
      </c>
      <c r="Y43" s="134">
        <v>5700</v>
      </c>
      <c r="Z43" s="134">
        <v>5845</v>
      </c>
      <c r="AA43" s="134">
        <f>+Z43</f>
        <v>5845</v>
      </c>
      <c r="AB43" s="212">
        <v>1</v>
      </c>
      <c r="AC43" s="213">
        <v>5908</v>
      </c>
      <c r="AD43" s="214">
        <f>+AC43</f>
        <v>5908</v>
      </c>
      <c r="AE43" s="215">
        <v>1</v>
      </c>
      <c r="AF43" s="1379">
        <f>AVERAGE(AE43:AE48)</f>
        <v>0.53773300955761028</v>
      </c>
      <c r="AG43" s="216" t="s">
        <v>258</v>
      </c>
      <c r="AH43" s="133">
        <v>360</v>
      </c>
      <c r="AI43" s="22">
        <v>5845</v>
      </c>
      <c r="AJ43" s="134">
        <v>5845</v>
      </c>
      <c r="AK43" s="134">
        <f>+AJ43</f>
        <v>5845</v>
      </c>
      <c r="AL43" s="212">
        <v>5908</v>
      </c>
      <c r="AM43" s="213">
        <v>5908</v>
      </c>
      <c r="AN43" s="743">
        <v>0.16669999999999999</v>
      </c>
      <c r="AO43" s="1196" t="s">
        <v>159</v>
      </c>
      <c r="AP43" s="1196" t="s">
        <v>259</v>
      </c>
      <c r="AQ43" s="1196"/>
      <c r="AR43" s="1368">
        <v>410194887080</v>
      </c>
      <c r="AS43" s="1196" t="s">
        <v>260</v>
      </c>
      <c r="AT43" s="1371" t="s">
        <v>261</v>
      </c>
      <c r="AU43" s="94" t="s">
        <v>87</v>
      </c>
      <c r="AV43" s="1196" t="s">
        <v>262</v>
      </c>
      <c r="AW43" s="217">
        <f>'[2]Plan de Acción'!AH43</f>
        <v>72459662621</v>
      </c>
      <c r="AX43" s="218">
        <v>116661971931</v>
      </c>
      <c r="AY43" s="219">
        <v>423568869935</v>
      </c>
      <c r="AZ43" s="220" t="s">
        <v>263</v>
      </c>
      <c r="BA43" s="221">
        <v>4642986131</v>
      </c>
      <c r="BB43" s="221">
        <v>4642986131</v>
      </c>
      <c r="BC43" s="138">
        <v>4575426073</v>
      </c>
      <c r="BD43" s="16">
        <f>+BB43/BA43</f>
        <v>1</v>
      </c>
      <c r="BE43" s="17">
        <f>+BC43/BA43</f>
        <v>0.9854490071488865</v>
      </c>
      <c r="BF43" s="98"/>
      <c r="BG43" s="98"/>
      <c r="BH43" s="222" t="s">
        <v>264</v>
      </c>
      <c r="BI43" s="223" t="s">
        <v>264</v>
      </c>
      <c r="BJ43" s="178" t="s">
        <v>264</v>
      </c>
      <c r="BK43" s="224" t="s">
        <v>265</v>
      </c>
      <c r="BL43" s="224" t="s">
        <v>266</v>
      </c>
      <c r="BM43" s="225" t="s">
        <v>267</v>
      </c>
      <c r="BN43" s="226" t="s">
        <v>268</v>
      </c>
    </row>
    <row r="44" spans="1:66" ht="135.75" customHeight="1" thickBot="1" x14ac:dyDescent="0.4">
      <c r="A44" s="1208"/>
      <c r="B44" s="1208"/>
      <c r="C44" s="1197"/>
      <c r="D44" s="1197"/>
      <c r="E44" s="1213"/>
      <c r="F44" s="1215"/>
      <c r="G44" s="1218"/>
      <c r="H44" s="1197"/>
      <c r="I44" s="1197"/>
      <c r="J44" s="1197"/>
      <c r="K44" s="1200"/>
      <c r="L44" s="1200"/>
      <c r="M44" s="1200"/>
      <c r="N44" s="1203"/>
      <c r="O44" s="1203"/>
      <c r="P44" s="1176"/>
      <c r="Q44" s="1179"/>
      <c r="R44" s="1182"/>
      <c r="S44" s="1182"/>
      <c r="T44" s="1185"/>
      <c r="U44" s="1191"/>
      <c r="V44" s="1242"/>
      <c r="W44" s="1377"/>
      <c r="X44" s="47" t="s">
        <v>269</v>
      </c>
      <c r="Y44" s="152">
        <v>750</v>
      </c>
      <c r="Z44" s="152">
        <v>16</v>
      </c>
      <c r="AA44" s="152">
        <v>51</v>
      </c>
      <c r="AB44" s="227">
        <v>47</v>
      </c>
      <c r="AC44" s="116">
        <v>30</v>
      </c>
      <c r="AD44" s="228">
        <f>+Z44+AA44+AB44+AC44</f>
        <v>144</v>
      </c>
      <c r="AE44" s="35">
        <f>+AD44/Y44</f>
        <v>0.192</v>
      </c>
      <c r="AF44" s="1380"/>
      <c r="AG44" s="229" t="s">
        <v>258</v>
      </c>
      <c r="AH44" s="149">
        <v>360</v>
      </c>
      <c r="AI44" s="49">
        <v>750</v>
      </c>
      <c r="AJ44" s="152">
        <v>16</v>
      </c>
      <c r="AK44" s="152">
        <v>51</v>
      </c>
      <c r="AL44" s="116">
        <v>47</v>
      </c>
      <c r="AM44" s="116">
        <v>30</v>
      </c>
      <c r="AN44" s="743">
        <v>0.16669999999999999</v>
      </c>
      <c r="AO44" s="1197"/>
      <c r="AP44" s="1197"/>
      <c r="AQ44" s="1197"/>
      <c r="AR44" s="1369"/>
      <c r="AS44" s="1197"/>
      <c r="AT44" s="1372"/>
      <c r="AU44" s="30" t="s">
        <v>87</v>
      </c>
      <c r="AV44" s="1197"/>
      <c r="AW44" s="230">
        <f>'[2]Plan de Acción'!AH44</f>
        <v>72459662621</v>
      </c>
      <c r="AX44" s="231">
        <f>+AX43</f>
        <v>116661971931</v>
      </c>
      <c r="AY44" s="1374">
        <v>0</v>
      </c>
      <c r="AZ44" s="1365" t="s">
        <v>122</v>
      </c>
      <c r="BA44" s="1220">
        <v>413345256630.20001</v>
      </c>
      <c r="BB44" s="1220">
        <v>413345256630</v>
      </c>
      <c r="BC44" s="1220">
        <v>413310439973</v>
      </c>
      <c r="BD44" s="1223">
        <f>+BB44/BA44</f>
        <v>0.99999999999951616</v>
      </c>
      <c r="BE44" s="1235">
        <f>+BC44/BA44</f>
        <v>0.9999157685817327</v>
      </c>
      <c r="BF44" s="113"/>
      <c r="BG44" s="113"/>
      <c r="BH44" s="233" t="s">
        <v>264</v>
      </c>
      <c r="BI44" s="116" t="s">
        <v>264</v>
      </c>
      <c r="BJ44" s="44" t="s">
        <v>264</v>
      </c>
      <c r="BK44" s="224" t="s">
        <v>270</v>
      </c>
      <c r="BL44" s="224" t="s">
        <v>271</v>
      </c>
      <c r="BM44" s="225" t="s">
        <v>272</v>
      </c>
      <c r="BN44" s="226" t="s">
        <v>273</v>
      </c>
    </row>
    <row r="45" spans="1:66" ht="135.75" customHeight="1" thickBot="1" x14ac:dyDescent="0.4">
      <c r="A45" s="1208"/>
      <c r="B45" s="1208"/>
      <c r="C45" s="1197"/>
      <c r="D45" s="1197"/>
      <c r="E45" s="1213"/>
      <c r="F45" s="1215"/>
      <c r="G45" s="1218"/>
      <c r="H45" s="1197"/>
      <c r="I45" s="1197"/>
      <c r="J45" s="1197"/>
      <c r="K45" s="1200"/>
      <c r="L45" s="1200"/>
      <c r="M45" s="1200"/>
      <c r="N45" s="1203"/>
      <c r="O45" s="1203"/>
      <c r="P45" s="1176"/>
      <c r="Q45" s="1179"/>
      <c r="R45" s="1182"/>
      <c r="S45" s="1182"/>
      <c r="T45" s="1185"/>
      <c r="U45" s="1191"/>
      <c r="V45" s="1242"/>
      <c r="W45" s="1377"/>
      <c r="X45" s="47" t="s">
        <v>274</v>
      </c>
      <c r="Y45" s="152">
        <v>430</v>
      </c>
      <c r="Z45" s="152">
        <v>317</v>
      </c>
      <c r="AA45" s="152">
        <v>317</v>
      </c>
      <c r="AB45" s="234">
        <v>317</v>
      </c>
      <c r="AC45" s="116">
        <v>317</v>
      </c>
      <c r="AD45" s="228">
        <f>+AC45</f>
        <v>317</v>
      </c>
      <c r="AE45" s="35">
        <f>+AD45/Y45</f>
        <v>0.73720930232558135</v>
      </c>
      <c r="AF45" s="1380"/>
      <c r="AG45" s="229" t="s">
        <v>258</v>
      </c>
      <c r="AH45" s="149">
        <v>360</v>
      </c>
      <c r="AI45" s="235">
        <v>430</v>
      </c>
      <c r="AJ45" s="152">
        <v>317</v>
      </c>
      <c r="AK45" s="152">
        <v>317</v>
      </c>
      <c r="AL45" s="156">
        <v>317</v>
      </c>
      <c r="AM45" s="116">
        <v>317</v>
      </c>
      <c r="AN45" s="743">
        <v>0.16669999999999999</v>
      </c>
      <c r="AO45" s="1211"/>
      <c r="AP45" s="1211"/>
      <c r="AQ45" s="1211"/>
      <c r="AR45" s="1370"/>
      <c r="AS45" s="1211"/>
      <c r="AT45" s="1373"/>
      <c r="AU45" s="30" t="s">
        <v>87</v>
      </c>
      <c r="AV45" s="1211"/>
      <c r="AW45" s="238">
        <f>'[2]Plan de Acción'!AH45</f>
        <v>0</v>
      </c>
      <c r="AX45" s="231">
        <v>0</v>
      </c>
      <c r="AY45" s="1374"/>
      <c r="AZ45" s="1375"/>
      <c r="BA45" s="1226"/>
      <c r="BB45" s="1226"/>
      <c r="BC45" s="1226"/>
      <c r="BD45" s="1259"/>
      <c r="BE45" s="1292"/>
      <c r="BF45" s="239">
        <v>423568869936</v>
      </c>
      <c r="BG45" s="240">
        <f>+BF46/BF45</f>
        <v>0.99975829971637087</v>
      </c>
      <c r="BH45" s="241" t="s">
        <v>87</v>
      </c>
      <c r="BI45" s="156" t="s">
        <v>275</v>
      </c>
      <c r="BJ45" s="242" t="s">
        <v>276</v>
      </c>
      <c r="BK45" s="243" t="s">
        <v>277</v>
      </c>
      <c r="BL45" s="183" t="s">
        <v>278</v>
      </c>
      <c r="BM45" s="184" t="s">
        <v>279</v>
      </c>
      <c r="BN45" s="39" t="s">
        <v>280</v>
      </c>
    </row>
    <row r="46" spans="1:66" ht="135.75" customHeight="1" x14ac:dyDescent="0.35">
      <c r="A46" s="1208"/>
      <c r="B46" s="1208"/>
      <c r="C46" s="1197"/>
      <c r="D46" s="1197"/>
      <c r="E46" s="1213"/>
      <c r="F46" s="1215"/>
      <c r="G46" s="1218"/>
      <c r="H46" s="1197"/>
      <c r="I46" s="1197"/>
      <c r="J46" s="1197"/>
      <c r="K46" s="1200"/>
      <c r="L46" s="1200"/>
      <c r="M46" s="1200"/>
      <c r="N46" s="1203"/>
      <c r="O46" s="1203"/>
      <c r="P46" s="1176"/>
      <c r="Q46" s="1179"/>
      <c r="R46" s="1182"/>
      <c r="S46" s="1182"/>
      <c r="T46" s="1185"/>
      <c r="U46" s="1191"/>
      <c r="V46" s="1242"/>
      <c r="W46" s="1377"/>
      <c r="X46" s="47" t="s">
        <v>281</v>
      </c>
      <c r="Y46" s="152">
        <v>2</v>
      </c>
      <c r="Z46" s="152" t="s">
        <v>97</v>
      </c>
      <c r="AA46" s="152" t="s">
        <v>97</v>
      </c>
      <c r="AB46" s="244">
        <v>1</v>
      </c>
      <c r="AC46" s="116">
        <v>1</v>
      </c>
      <c r="AD46" s="228">
        <f>+AB46+AC46</f>
        <v>2</v>
      </c>
      <c r="AE46" s="35">
        <f t="shared" ref="AE46:AE48" si="3">+AD46/Y46</f>
        <v>1</v>
      </c>
      <c r="AF46" s="1380"/>
      <c r="AG46" s="229"/>
      <c r="AH46" s="149"/>
      <c r="AI46" s="235"/>
      <c r="AJ46" s="152"/>
      <c r="AK46" s="152"/>
      <c r="AL46" s="175">
        <v>50</v>
      </c>
      <c r="AM46" s="116">
        <v>1</v>
      </c>
      <c r="AN46" s="743">
        <v>0.16669999999999999</v>
      </c>
      <c r="AO46" s="42"/>
      <c r="AP46" s="42"/>
      <c r="AQ46" s="101"/>
      <c r="AR46" s="236"/>
      <c r="AS46" s="170"/>
      <c r="AT46" s="237"/>
      <c r="AU46" s="30"/>
      <c r="AV46" s="170"/>
      <c r="AW46" s="238"/>
      <c r="AX46" s="245"/>
      <c r="AY46" s="1362">
        <v>55862000</v>
      </c>
      <c r="AZ46" s="1365" t="s">
        <v>282</v>
      </c>
      <c r="BA46" s="1220">
        <v>5580627174</v>
      </c>
      <c r="BB46" s="1220">
        <v>5580627174</v>
      </c>
      <c r="BC46" s="1220">
        <v>5580627174</v>
      </c>
      <c r="BD46" s="1223">
        <f>+BB46/BA46</f>
        <v>1</v>
      </c>
      <c r="BE46" s="1235">
        <f>+BC46/BA46</f>
        <v>1</v>
      </c>
      <c r="BF46" s="180">
        <v>423466493220</v>
      </c>
      <c r="BG46" s="115"/>
      <c r="BH46" s="241"/>
      <c r="BI46" s="156"/>
      <c r="BJ46" s="242"/>
      <c r="BK46" s="243"/>
      <c r="BL46" s="183"/>
      <c r="BM46" s="63" t="s">
        <v>283</v>
      </c>
      <c r="BN46" s="39" t="s">
        <v>284</v>
      </c>
    </row>
    <row r="47" spans="1:66" ht="135.75" customHeight="1" x14ac:dyDescent="0.35">
      <c r="A47" s="1208"/>
      <c r="B47" s="1208"/>
      <c r="C47" s="1197"/>
      <c r="D47" s="1197"/>
      <c r="E47" s="1213"/>
      <c r="F47" s="1215"/>
      <c r="G47" s="1218"/>
      <c r="H47" s="1197"/>
      <c r="I47" s="1197"/>
      <c r="J47" s="1197"/>
      <c r="K47" s="1200"/>
      <c r="L47" s="1200"/>
      <c r="M47" s="1200"/>
      <c r="N47" s="1203"/>
      <c r="O47" s="1203"/>
      <c r="P47" s="1176"/>
      <c r="Q47" s="1179"/>
      <c r="R47" s="1182"/>
      <c r="S47" s="1182"/>
      <c r="T47" s="1185"/>
      <c r="U47" s="1191"/>
      <c r="V47" s="1242"/>
      <c r="W47" s="1377"/>
      <c r="X47" s="47" t="s">
        <v>285</v>
      </c>
      <c r="Y47" s="152">
        <v>747</v>
      </c>
      <c r="Z47" s="152" t="s">
        <v>97</v>
      </c>
      <c r="AA47" s="152" t="s">
        <v>97</v>
      </c>
      <c r="AB47" s="227" t="s">
        <v>97</v>
      </c>
      <c r="AC47" s="116">
        <v>222</v>
      </c>
      <c r="AD47" s="228">
        <f>+AC47</f>
        <v>222</v>
      </c>
      <c r="AE47" s="35">
        <f t="shared" si="3"/>
        <v>0.2971887550200803</v>
      </c>
      <c r="AF47" s="1380"/>
      <c r="AG47" s="229"/>
      <c r="AH47" s="149"/>
      <c r="AI47" s="235"/>
      <c r="AJ47" s="152"/>
      <c r="AK47" s="152"/>
      <c r="AL47" s="116">
        <v>747</v>
      </c>
      <c r="AM47" s="116">
        <v>222</v>
      </c>
      <c r="AN47" s="743">
        <v>0.16669999999999999</v>
      </c>
      <c r="AO47" s="42"/>
      <c r="AP47" s="42"/>
      <c r="AQ47" s="101"/>
      <c r="AR47" s="236"/>
      <c r="AS47" s="170"/>
      <c r="AT47" s="237"/>
      <c r="AU47" s="30"/>
      <c r="AV47" s="170"/>
      <c r="AW47" s="238"/>
      <c r="AX47" s="245"/>
      <c r="AY47" s="1363"/>
      <c r="AZ47" s="1366"/>
      <c r="BA47" s="1221"/>
      <c r="BB47" s="1221"/>
      <c r="BC47" s="1221"/>
      <c r="BD47" s="1224"/>
      <c r="BE47" s="1236"/>
      <c r="BF47" s="115"/>
      <c r="BG47" s="115">
        <f>+(AF43*0.5)+(BG45*0.5)</f>
        <v>0.76874565463699063</v>
      </c>
      <c r="BH47" s="241"/>
      <c r="BI47" s="156"/>
      <c r="BJ47" s="242"/>
      <c r="BK47" s="243"/>
      <c r="BL47" s="183"/>
      <c r="BM47" s="63" t="s">
        <v>286</v>
      </c>
      <c r="BN47" s="39" t="s">
        <v>287</v>
      </c>
    </row>
    <row r="48" spans="1:66" ht="135.75" customHeight="1" thickBot="1" x14ac:dyDescent="0.4">
      <c r="A48" s="1208"/>
      <c r="B48" s="1208"/>
      <c r="C48" s="1197"/>
      <c r="D48" s="1197"/>
      <c r="E48" s="1213"/>
      <c r="F48" s="1215"/>
      <c r="G48" s="1219"/>
      <c r="H48" s="1198"/>
      <c r="I48" s="1198"/>
      <c r="J48" s="1198"/>
      <c r="K48" s="1201"/>
      <c r="L48" s="1201"/>
      <c r="M48" s="1201"/>
      <c r="N48" s="1204"/>
      <c r="O48" s="1204"/>
      <c r="P48" s="1177"/>
      <c r="Q48" s="1180"/>
      <c r="R48" s="1183"/>
      <c r="S48" s="1183"/>
      <c r="T48" s="1186"/>
      <c r="U48" s="1192"/>
      <c r="V48" s="1243"/>
      <c r="W48" s="1378"/>
      <c r="X48" s="68" t="s">
        <v>288</v>
      </c>
      <c r="Y48" s="202">
        <v>90</v>
      </c>
      <c r="Z48" s="202" t="s">
        <v>97</v>
      </c>
      <c r="AA48" s="202" t="s">
        <v>97</v>
      </c>
      <c r="AB48" s="249" t="s">
        <v>97</v>
      </c>
      <c r="AC48" s="250">
        <v>0</v>
      </c>
      <c r="AD48" s="251">
        <f>+AC48</f>
        <v>0</v>
      </c>
      <c r="AE48" s="252">
        <f t="shared" si="3"/>
        <v>0</v>
      </c>
      <c r="AF48" s="1381"/>
      <c r="AG48" s="253"/>
      <c r="AH48" s="254"/>
      <c r="AI48" s="255"/>
      <c r="AJ48" s="202"/>
      <c r="AK48" s="202"/>
      <c r="AL48" s="250">
        <v>90</v>
      </c>
      <c r="AM48" s="250">
        <v>222</v>
      </c>
      <c r="AN48" s="743">
        <v>0.16669999999999999</v>
      </c>
      <c r="AO48" s="256"/>
      <c r="AP48" s="256"/>
      <c r="AQ48" s="117"/>
      <c r="AR48" s="257"/>
      <c r="AS48" s="67"/>
      <c r="AT48" s="258"/>
      <c r="AU48" s="130"/>
      <c r="AV48" s="67"/>
      <c r="AW48" s="259"/>
      <c r="AX48" s="260"/>
      <c r="AY48" s="1364"/>
      <c r="AZ48" s="1367"/>
      <c r="BA48" s="1222"/>
      <c r="BB48" s="1222"/>
      <c r="BC48" s="1222"/>
      <c r="BD48" s="1225"/>
      <c r="BE48" s="1237"/>
      <c r="BF48" s="115"/>
      <c r="BG48" s="115"/>
      <c r="BH48" s="241"/>
      <c r="BI48" s="156"/>
      <c r="BJ48" s="242"/>
      <c r="BK48" s="243"/>
      <c r="BL48" s="183"/>
      <c r="BM48" s="63" t="s">
        <v>289</v>
      </c>
      <c r="BN48" s="39" t="s">
        <v>290</v>
      </c>
    </row>
    <row r="49" spans="1:66" ht="135.75" customHeight="1" x14ac:dyDescent="0.35">
      <c r="A49" s="1208"/>
      <c r="B49" s="1208"/>
      <c r="C49" s="1197"/>
      <c r="D49" s="1197"/>
      <c r="E49" s="1213"/>
      <c r="F49" s="1215"/>
      <c r="G49" s="1217" t="s">
        <v>291</v>
      </c>
      <c r="H49" s="1196" t="s">
        <v>292</v>
      </c>
      <c r="I49" s="1196" t="s">
        <v>293</v>
      </c>
      <c r="J49" s="1196" t="s">
        <v>294</v>
      </c>
      <c r="K49" s="1196">
        <v>1200</v>
      </c>
      <c r="L49" s="1356">
        <v>400</v>
      </c>
      <c r="M49" s="1359">
        <v>449</v>
      </c>
      <c r="N49" s="1356">
        <f>+Z49</f>
        <v>331</v>
      </c>
      <c r="O49" s="1356">
        <v>449</v>
      </c>
      <c r="P49" s="1405">
        <v>455</v>
      </c>
      <c r="Q49" s="1405">
        <v>400</v>
      </c>
      <c r="R49" s="1408">
        <f>+Q49</f>
        <v>400</v>
      </c>
      <c r="S49" s="1244">
        <v>1</v>
      </c>
      <c r="T49" s="1355">
        <f>+(M49+R49)/K49</f>
        <v>0.70750000000000002</v>
      </c>
      <c r="U49" s="1217" t="s">
        <v>295</v>
      </c>
      <c r="V49" s="1399" t="s">
        <v>296</v>
      </c>
      <c r="W49" s="1196" t="s">
        <v>297</v>
      </c>
      <c r="X49" s="18" t="s">
        <v>298</v>
      </c>
      <c r="Y49" s="19">
        <v>400</v>
      </c>
      <c r="Z49" s="19">
        <v>331</v>
      </c>
      <c r="AA49" s="19">
        <v>449</v>
      </c>
      <c r="AB49" s="261">
        <v>455</v>
      </c>
      <c r="AC49" s="262">
        <v>400</v>
      </c>
      <c r="AD49" s="134">
        <f>+AC49</f>
        <v>400</v>
      </c>
      <c r="AE49" s="16">
        <v>1</v>
      </c>
      <c r="AF49" s="1244">
        <f>AVERAGE(AE49:AE55)</f>
        <v>0.93062500000000004</v>
      </c>
      <c r="AG49" s="89" t="str">
        <f>'[1]Plan de Acción'!U46</f>
        <v>Febrero de 2022</v>
      </c>
      <c r="AH49" s="19">
        <f>'[1]Plan de Acción'!V46</f>
        <v>200</v>
      </c>
      <c r="AI49" s="19">
        <f>'[1]Plan de Acción'!W46</f>
        <v>400</v>
      </c>
      <c r="AJ49" s="19">
        <f>'[1]Plan de Acción'!X46</f>
        <v>331</v>
      </c>
      <c r="AK49" s="19">
        <f>+AA49</f>
        <v>449</v>
      </c>
      <c r="AL49" s="262">
        <v>455</v>
      </c>
      <c r="AM49" s="262">
        <v>400</v>
      </c>
      <c r="AN49" s="426">
        <v>0.17499999999999999</v>
      </c>
      <c r="AO49" s="1402" t="s">
        <v>159</v>
      </c>
      <c r="AP49" s="1402" t="s">
        <v>299</v>
      </c>
      <c r="AQ49" s="1394" t="s">
        <v>300</v>
      </c>
      <c r="AR49" s="92">
        <v>395445368</v>
      </c>
      <c r="AS49" s="91" t="s">
        <v>86</v>
      </c>
      <c r="AT49" s="93"/>
      <c r="AU49" s="94" t="s">
        <v>87</v>
      </c>
      <c r="AV49" s="91" t="s">
        <v>301</v>
      </c>
      <c r="AW49" s="95">
        <f>'[1]Plan de Acción'!AH46</f>
        <v>29139205.997499991</v>
      </c>
      <c r="AX49" s="96"/>
      <c r="AY49" s="1397"/>
      <c r="AZ49" s="1233" t="s">
        <v>89</v>
      </c>
      <c r="BA49" s="1221">
        <v>868296649.33000004</v>
      </c>
      <c r="BB49" s="1221">
        <v>868296649.33000004</v>
      </c>
      <c r="BC49" s="1221">
        <v>864821225.33000004</v>
      </c>
      <c r="BD49" s="1224">
        <f>+BB49/BA49</f>
        <v>1</v>
      </c>
      <c r="BE49" s="1236">
        <f>+BC49/BA49</f>
        <v>0.99599742322778539</v>
      </c>
      <c r="BF49" s="115"/>
      <c r="BG49" s="115"/>
      <c r="BH49" s="99" t="s">
        <v>87</v>
      </c>
      <c r="BI49" s="36" t="s">
        <v>302</v>
      </c>
      <c r="BJ49" s="100" t="s">
        <v>91</v>
      </c>
      <c r="BK49" s="38" t="s">
        <v>303</v>
      </c>
      <c r="BL49" s="38" t="s">
        <v>304</v>
      </c>
      <c r="BM49" s="263" t="s">
        <v>305</v>
      </c>
      <c r="BN49" s="39" t="s">
        <v>306</v>
      </c>
    </row>
    <row r="50" spans="1:66" ht="135.75" customHeight="1" x14ac:dyDescent="0.35">
      <c r="A50" s="1208"/>
      <c r="B50" s="1208"/>
      <c r="C50" s="1197"/>
      <c r="D50" s="1197"/>
      <c r="E50" s="1213"/>
      <c r="F50" s="1215"/>
      <c r="G50" s="1218"/>
      <c r="H50" s="1197"/>
      <c r="I50" s="1197"/>
      <c r="J50" s="1197"/>
      <c r="K50" s="1197"/>
      <c r="L50" s="1357"/>
      <c r="M50" s="1360"/>
      <c r="N50" s="1197"/>
      <c r="O50" s="1357"/>
      <c r="P50" s="1406"/>
      <c r="Q50" s="1406"/>
      <c r="R50" s="1409"/>
      <c r="S50" s="1224"/>
      <c r="T50" s="1236"/>
      <c r="U50" s="1218"/>
      <c r="V50" s="1400"/>
      <c r="W50" s="1197"/>
      <c r="X50" s="47" t="s">
        <v>307</v>
      </c>
      <c r="Y50" s="24">
        <v>8</v>
      </c>
      <c r="Z50" s="24" t="s">
        <v>97</v>
      </c>
      <c r="AA50" s="24">
        <v>0</v>
      </c>
      <c r="AB50" s="109">
        <v>13</v>
      </c>
      <c r="AC50" s="110">
        <v>14</v>
      </c>
      <c r="AD50" s="152">
        <f t="shared" ref="AD50:AD55" si="4">+AC50</f>
        <v>14</v>
      </c>
      <c r="AE50" s="34">
        <v>1</v>
      </c>
      <c r="AF50" s="1224"/>
      <c r="AG50" s="23" t="str">
        <f>'[1]Plan de Acción'!U47</f>
        <v>Abril de 2022</v>
      </c>
      <c r="AH50" s="24">
        <f>'[1]Plan de Acción'!V47</f>
        <v>80</v>
      </c>
      <c r="AI50" s="24" t="str">
        <f>'[1]Plan de Acción'!W47</f>
        <v>NA</v>
      </c>
      <c r="AJ50" s="24" t="str">
        <f>'[1]Plan de Acción'!X47</f>
        <v>NA</v>
      </c>
      <c r="AK50" s="24" t="s">
        <v>97</v>
      </c>
      <c r="AL50" s="110" t="s">
        <v>97</v>
      </c>
      <c r="AM50" s="110" t="s">
        <v>97</v>
      </c>
      <c r="AN50" s="426">
        <v>0.17499999999999999</v>
      </c>
      <c r="AO50" s="1403"/>
      <c r="AP50" s="1403"/>
      <c r="AQ50" s="1395"/>
      <c r="AR50" s="28">
        <v>57600000</v>
      </c>
      <c r="AS50" s="29" t="s">
        <v>86</v>
      </c>
      <c r="AT50" s="105"/>
      <c r="AU50" s="30" t="s">
        <v>87</v>
      </c>
      <c r="AV50" s="29" t="s">
        <v>301</v>
      </c>
      <c r="AW50" s="52">
        <f>'[1]Plan de Acción'!AH47</f>
        <v>0</v>
      </c>
      <c r="AX50" s="53"/>
      <c r="AY50" s="1296"/>
      <c r="AZ50" s="1233"/>
      <c r="BA50" s="1221"/>
      <c r="BB50" s="1221"/>
      <c r="BC50" s="1221"/>
      <c r="BD50" s="1224"/>
      <c r="BE50" s="1236"/>
      <c r="BF50" s="115"/>
      <c r="BG50" s="115"/>
      <c r="BH50" s="99" t="s">
        <v>87</v>
      </c>
      <c r="BI50" s="36" t="s">
        <v>107</v>
      </c>
      <c r="BJ50" s="100" t="s">
        <v>172</v>
      </c>
      <c r="BK50" s="38" t="s">
        <v>308</v>
      </c>
      <c r="BL50" s="38" t="s">
        <v>309</v>
      </c>
      <c r="BM50" s="63" t="s">
        <v>310</v>
      </c>
      <c r="BN50" s="39" t="s">
        <v>311</v>
      </c>
    </row>
    <row r="51" spans="1:66" ht="135.75" customHeight="1" x14ac:dyDescent="0.35">
      <c r="A51" s="1208"/>
      <c r="B51" s="1208"/>
      <c r="C51" s="1197"/>
      <c r="D51" s="1197"/>
      <c r="E51" s="1213"/>
      <c r="F51" s="1215"/>
      <c r="G51" s="1218"/>
      <c r="H51" s="1197"/>
      <c r="I51" s="1197"/>
      <c r="J51" s="1197"/>
      <c r="K51" s="1197"/>
      <c r="L51" s="1357"/>
      <c r="M51" s="1360"/>
      <c r="N51" s="1197"/>
      <c r="O51" s="1357"/>
      <c r="P51" s="1406"/>
      <c r="Q51" s="1406"/>
      <c r="R51" s="1409"/>
      <c r="S51" s="1224"/>
      <c r="T51" s="1236"/>
      <c r="U51" s="1218"/>
      <c r="V51" s="1400"/>
      <c r="W51" s="1197"/>
      <c r="X51" s="47" t="s">
        <v>312</v>
      </c>
      <c r="Y51" s="24">
        <v>1</v>
      </c>
      <c r="Z51" s="24" t="s">
        <v>97</v>
      </c>
      <c r="AA51" s="24">
        <v>0</v>
      </c>
      <c r="AB51" s="109">
        <v>3</v>
      </c>
      <c r="AC51" s="110">
        <v>5</v>
      </c>
      <c r="AD51" s="152">
        <f t="shared" si="4"/>
        <v>5</v>
      </c>
      <c r="AE51" s="34">
        <v>1</v>
      </c>
      <c r="AF51" s="1224"/>
      <c r="AG51" s="23" t="str">
        <f>'[1]Plan de Acción'!U48</f>
        <v>Abril de 2022</v>
      </c>
      <c r="AH51" s="24">
        <f>'[1]Plan de Acción'!V48</f>
        <v>80</v>
      </c>
      <c r="AI51" s="24" t="str">
        <f>'[1]Plan de Acción'!W48</f>
        <v>NA</v>
      </c>
      <c r="AJ51" s="25" t="str">
        <f>'[1]Plan de Acción'!X48</f>
        <v>NA</v>
      </c>
      <c r="AK51" s="25" t="s">
        <v>97</v>
      </c>
      <c r="AL51" s="110" t="s">
        <v>97</v>
      </c>
      <c r="AM51" s="110" t="s">
        <v>97</v>
      </c>
      <c r="AN51" s="426">
        <v>0.17499999999999999</v>
      </c>
      <c r="AO51" s="1403"/>
      <c r="AP51" s="1403"/>
      <c r="AQ51" s="1395"/>
      <c r="AR51" s="28">
        <v>11851884</v>
      </c>
      <c r="AS51" s="29" t="s">
        <v>86</v>
      </c>
      <c r="AT51" s="105"/>
      <c r="AU51" s="30" t="s">
        <v>87</v>
      </c>
      <c r="AV51" s="29" t="s">
        <v>301</v>
      </c>
      <c r="AW51" s="52">
        <f>'[1]Plan de Acción'!AH48</f>
        <v>11851884</v>
      </c>
      <c r="AX51" s="53"/>
      <c r="AY51" s="1296"/>
      <c r="AZ51" s="1233"/>
      <c r="BA51" s="1221"/>
      <c r="BB51" s="1221"/>
      <c r="BC51" s="1221"/>
      <c r="BD51" s="1224"/>
      <c r="BE51" s="1236"/>
      <c r="BF51" s="115"/>
      <c r="BG51" s="115"/>
      <c r="BH51" s="99" t="s">
        <v>87</v>
      </c>
      <c r="BI51" s="36" t="s">
        <v>90</v>
      </c>
      <c r="BJ51" s="100" t="s">
        <v>91</v>
      </c>
      <c r="BK51" s="38" t="s">
        <v>313</v>
      </c>
      <c r="BL51" s="38" t="s">
        <v>314</v>
      </c>
      <c r="BM51" s="263" t="s">
        <v>315</v>
      </c>
      <c r="BN51" s="39" t="s">
        <v>316</v>
      </c>
    </row>
    <row r="52" spans="1:66" ht="135.75" customHeight="1" x14ac:dyDescent="0.35">
      <c r="A52" s="1208"/>
      <c r="B52" s="1208"/>
      <c r="C52" s="1197"/>
      <c r="D52" s="1197"/>
      <c r="E52" s="1213"/>
      <c r="F52" s="1215"/>
      <c r="G52" s="1218"/>
      <c r="H52" s="1197"/>
      <c r="I52" s="1197"/>
      <c r="J52" s="1197"/>
      <c r="K52" s="1197"/>
      <c r="L52" s="1357"/>
      <c r="M52" s="1360"/>
      <c r="N52" s="1197"/>
      <c r="O52" s="1357"/>
      <c r="P52" s="1406"/>
      <c r="Q52" s="1406"/>
      <c r="R52" s="1409"/>
      <c r="S52" s="1224"/>
      <c r="T52" s="1236"/>
      <c r="U52" s="1218"/>
      <c r="V52" s="1400"/>
      <c r="W52" s="1197"/>
      <c r="X52" s="47" t="s">
        <v>317</v>
      </c>
      <c r="Y52" s="24">
        <v>1</v>
      </c>
      <c r="Z52" s="24" t="s">
        <v>97</v>
      </c>
      <c r="AA52" s="60">
        <v>0.75</v>
      </c>
      <c r="AB52" s="266">
        <v>1</v>
      </c>
      <c r="AC52" s="24">
        <v>1</v>
      </c>
      <c r="AD52" s="152">
        <f t="shared" si="4"/>
        <v>1</v>
      </c>
      <c r="AE52" s="34">
        <f t="shared" ref="AE52:AE86" si="5">+AD52/Y52</f>
        <v>1</v>
      </c>
      <c r="AF52" s="1224"/>
      <c r="AG52" s="23" t="str">
        <f>'[1]Plan de Acción'!U49</f>
        <v>Mayo de 2022</v>
      </c>
      <c r="AH52" s="24">
        <f>'[1]Plan de Acción'!V49</f>
        <v>100</v>
      </c>
      <c r="AI52" s="24" t="str">
        <f>'[1]Plan de Acción'!W49</f>
        <v>NA</v>
      </c>
      <c r="AJ52" s="25" t="str">
        <f>'[1]Plan de Acción'!X49</f>
        <v>NA</v>
      </c>
      <c r="AK52" s="25" t="s">
        <v>97</v>
      </c>
      <c r="AL52" s="110" t="s">
        <v>97</v>
      </c>
      <c r="AM52" s="110" t="s">
        <v>97</v>
      </c>
      <c r="AN52" s="426">
        <v>0.17499999999999999</v>
      </c>
      <c r="AO52" s="1403"/>
      <c r="AP52" s="1403"/>
      <c r="AQ52" s="1395"/>
      <c r="AR52" s="28">
        <v>17777826</v>
      </c>
      <c r="AS52" s="29" t="s">
        <v>86</v>
      </c>
      <c r="AT52" s="105"/>
      <c r="AU52" s="30" t="s">
        <v>87</v>
      </c>
      <c r="AV52" s="29" t="s">
        <v>301</v>
      </c>
      <c r="AW52" s="52">
        <f>'[1]Plan de Acción'!AH49</f>
        <v>17777826</v>
      </c>
      <c r="AX52" s="53"/>
      <c r="AY52" s="1296"/>
      <c r="AZ52" s="1233"/>
      <c r="BA52" s="1221"/>
      <c r="BB52" s="1221"/>
      <c r="BC52" s="1221"/>
      <c r="BD52" s="1224"/>
      <c r="BE52" s="1236"/>
      <c r="BF52" s="115">
        <f>+(AF49*0.5)+(BE49*0.5)</f>
        <v>0.96331121161389266</v>
      </c>
      <c r="BG52" s="115"/>
      <c r="BH52" s="99" t="s">
        <v>87</v>
      </c>
      <c r="BI52" s="36" t="s">
        <v>90</v>
      </c>
      <c r="BJ52" s="100" t="s">
        <v>91</v>
      </c>
      <c r="BK52" s="38" t="s">
        <v>318</v>
      </c>
      <c r="BL52" s="38" t="s">
        <v>319</v>
      </c>
      <c r="BM52" s="263" t="s">
        <v>320</v>
      </c>
      <c r="BN52" s="39" t="s">
        <v>321</v>
      </c>
    </row>
    <row r="53" spans="1:66" ht="135.75" customHeight="1" x14ac:dyDescent="0.35">
      <c r="A53" s="1208"/>
      <c r="B53" s="1208"/>
      <c r="C53" s="1197"/>
      <c r="D53" s="1197"/>
      <c r="E53" s="1213"/>
      <c r="F53" s="1215"/>
      <c r="G53" s="1218"/>
      <c r="H53" s="1197"/>
      <c r="I53" s="1197"/>
      <c r="J53" s="1197"/>
      <c r="K53" s="1197"/>
      <c r="L53" s="1357"/>
      <c r="M53" s="1360"/>
      <c r="N53" s="1197"/>
      <c r="O53" s="1357"/>
      <c r="P53" s="1406"/>
      <c r="Q53" s="1406"/>
      <c r="R53" s="1409"/>
      <c r="S53" s="1224"/>
      <c r="T53" s="1236"/>
      <c r="U53" s="1218"/>
      <c r="V53" s="1400"/>
      <c r="W53" s="1197"/>
      <c r="X53" s="47" t="s">
        <v>322</v>
      </c>
      <c r="Y53" s="24">
        <v>1600</v>
      </c>
      <c r="Z53" s="24">
        <v>698</v>
      </c>
      <c r="AA53" s="24">
        <v>447</v>
      </c>
      <c r="AB53" s="267">
        <v>823</v>
      </c>
      <c r="AC53" s="24">
        <v>823</v>
      </c>
      <c r="AD53" s="152">
        <f t="shared" si="4"/>
        <v>823</v>
      </c>
      <c r="AE53" s="34">
        <f t="shared" si="5"/>
        <v>0.51437500000000003</v>
      </c>
      <c r="AF53" s="1224"/>
      <c r="AG53" s="23" t="str">
        <f>'[1]Plan de Acción'!U50</f>
        <v>Febrero de 2022</v>
      </c>
      <c r="AH53" s="24">
        <f>'[1]Plan de Acción'!V50</f>
        <v>200</v>
      </c>
      <c r="AI53" s="24">
        <f>'[1]Plan de Acción'!W50</f>
        <v>1600</v>
      </c>
      <c r="AJ53" s="24">
        <f>'[1]Plan de Acción'!X50</f>
        <v>698</v>
      </c>
      <c r="AK53" s="24">
        <f>+AA53</f>
        <v>447</v>
      </c>
      <c r="AL53" s="24">
        <v>823</v>
      </c>
      <c r="AM53" s="110">
        <v>823</v>
      </c>
      <c r="AN53" s="43">
        <v>0.1</v>
      </c>
      <c r="AO53" s="1403"/>
      <c r="AP53" s="1403"/>
      <c r="AQ53" s="1395"/>
      <c r="AR53" s="28">
        <v>96115930</v>
      </c>
      <c r="AS53" s="29" t="s">
        <v>86</v>
      </c>
      <c r="AT53" s="105"/>
      <c r="AU53" s="30" t="s">
        <v>87</v>
      </c>
      <c r="AV53" s="29" t="s">
        <v>301</v>
      </c>
      <c r="AW53" s="52">
        <f>'[1]Plan de Acción'!AH50</f>
        <v>65937424.002499998</v>
      </c>
      <c r="AX53" s="53"/>
      <c r="AY53" s="1296"/>
      <c r="AZ53" s="1233"/>
      <c r="BA53" s="1221"/>
      <c r="BB53" s="1221"/>
      <c r="BC53" s="1221"/>
      <c r="BD53" s="1224"/>
      <c r="BE53" s="1236"/>
      <c r="BF53" s="115"/>
      <c r="BG53" s="115"/>
      <c r="BH53" s="99" t="s">
        <v>87</v>
      </c>
      <c r="BI53" s="36" t="s">
        <v>90</v>
      </c>
      <c r="BJ53" s="100" t="s">
        <v>91</v>
      </c>
      <c r="BK53" s="38" t="s">
        <v>323</v>
      </c>
      <c r="BL53" s="38" t="s">
        <v>324</v>
      </c>
      <c r="BM53" s="268" t="s">
        <v>325</v>
      </c>
      <c r="BN53" s="39" t="s">
        <v>326</v>
      </c>
    </row>
    <row r="54" spans="1:66" ht="135.75" customHeight="1" x14ac:dyDescent="0.35">
      <c r="A54" s="1208"/>
      <c r="B54" s="1208"/>
      <c r="C54" s="1197"/>
      <c r="D54" s="1197"/>
      <c r="E54" s="1213"/>
      <c r="F54" s="1215"/>
      <c r="G54" s="1218"/>
      <c r="H54" s="1197"/>
      <c r="I54" s="1197"/>
      <c r="J54" s="1197"/>
      <c r="K54" s="1197"/>
      <c r="L54" s="1357"/>
      <c r="M54" s="1360"/>
      <c r="N54" s="1197"/>
      <c r="O54" s="1357"/>
      <c r="P54" s="1406"/>
      <c r="Q54" s="1406"/>
      <c r="R54" s="1409"/>
      <c r="S54" s="1224"/>
      <c r="T54" s="1236"/>
      <c r="U54" s="1218"/>
      <c r="V54" s="1400"/>
      <c r="W54" s="1197"/>
      <c r="X54" s="47" t="s">
        <v>327</v>
      </c>
      <c r="Y54" s="24">
        <v>41</v>
      </c>
      <c r="Z54" s="24" t="s">
        <v>97</v>
      </c>
      <c r="AA54" s="24">
        <v>0</v>
      </c>
      <c r="AB54" s="269">
        <v>41</v>
      </c>
      <c r="AC54" s="24">
        <v>41</v>
      </c>
      <c r="AD54" s="152">
        <f t="shared" si="4"/>
        <v>41</v>
      </c>
      <c r="AE54" s="34">
        <f t="shared" si="5"/>
        <v>1</v>
      </c>
      <c r="AF54" s="1224"/>
      <c r="AG54" s="23" t="str">
        <f>'[1]Plan de Acción'!U51</f>
        <v>Abril de 2022</v>
      </c>
      <c r="AH54" s="24">
        <f>'[1]Plan de Acción'!V51</f>
        <v>80</v>
      </c>
      <c r="AI54" s="24" t="str">
        <f>'[1]Plan de Acción'!W51</f>
        <v>NA</v>
      </c>
      <c r="AJ54" s="24" t="str">
        <f>'[1]Plan de Acción'!X51</f>
        <v>NA</v>
      </c>
      <c r="AK54" s="24" t="s">
        <v>97</v>
      </c>
      <c r="AL54" s="51" t="s">
        <v>97</v>
      </c>
      <c r="AM54" s="110" t="s">
        <v>97</v>
      </c>
      <c r="AN54" s="43">
        <v>0.1</v>
      </c>
      <c r="AO54" s="1403"/>
      <c r="AP54" s="1403"/>
      <c r="AQ54" s="1395"/>
      <c r="AR54" s="28">
        <v>297407051</v>
      </c>
      <c r="AS54" s="29" t="s">
        <v>86</v>
      </c>
      <c r="AT54" s="105"/>
      <c r="AU54" s="30" t="s">
        <v>87</v>
      </c>
      <c r="AV54" s="29" t="s">
        <v>301</v>
      </c>
      <c r="AW54" s="52">
        <f>'[1]Plan de Acción'!AH51</f>
        <v>0</v>
      </c>
      <c r="AX54" s="106"/>
      <c r="AY54" s="1296"/>
      <c r="AZ54" s="1233"/>
      <c r="BA54" s="1221"/>
      <c r="BB54" s="1221"/>
      <c r="BC54" s="1221"/>
      <c r="BD54" s="1224"/>
      <c r="BE54" s="1236"/>
      <c r="BF54" s="115"/>
      <c r="BG54" s="115"/>
      <c r="BH54" s="99" t="s">
        <v>87</v>
      </c>
      <c r="BI54" s="36" t="s">
        <v>90</v>
      </c>
      <c r="BJ54" s="100" t="s">
        <v>91</v>
      </c>
      <c r="BK54" s="38" t="s">
        <v>328</v>
      </c>
      <c r="BL54" s="38" t="s">
        <v>329</v>
      </c>
      <c r="BM54" s="63" t="s">
        <v>330</v>
      </c>
      <c r="BN54" s="39" t="s">
        <v>331</v>
      </c>
    </row>
    <row r="55" spans="1:66" ht="135.75" customHeight="1" thickBot="1" x14ac:dyDescent="0.4">
      <c r="A55" s="1208"/>
      <c r="B55" s="1208"/>
      <c r="C55" s="1197"/>
      <c r="D55" s="1197"/>
      <c r="E55" s="1213"/>
      <c r="F55" s="1215"/>
      <c r="G55" s="1219"/>
      <c r="H55" s="1198"/>
      <c r="I55" s="1198"/>
      <c r="J55" s="1198"/>
      <c r="K55" s="1198"/>
      <c r="L55" s="1358"/>
      <c r="M55" s="1361"/>
      <c r="N55" s="1198"/>
      <c r="O55" s="1358"/>
      <c r="P55" s="1407"/>
      <c r="Q55" s="1407"/>
      <c r="R55" s="1410"/>
      <c r="S55" s="1225"/>
      <c r="T55" s="1237"/>
      <c r="U55" s="1219"/>
      <c r="V55" s="1401"/>
      <c r="W55" s="1198"/>
      <c r="X55" s="68" t="s">
        <v>332</v>
      </c>
      <c r="Y55" s="69">
        <v>6</v>
      </c>
      <c r="Z55" s="69">
        <v>1</v>
      </c>
      <c r="AA55" s="69">
        <v>2</v>
      </c>
      <c r="AB55" s="270">
        <v>6</v>
      </c>
      <c r="AC55" s="69">
        <v>6</v>
      </c>
      <c r="AD55" s="202">
        <f t="shared" si="4"/>
        <v>6</v>
      </c>
      <c r="AE55" s="122">
        <f t="shared" si="5"/>
        <v>1</v>
      </c>
      <c r="AF55" s="1225"/>
      <c r="AG55" s="123" t="str">
        <f>'[1]Plan de Acción'!U52</f>
        <v>Febrero de 2022</v>
      </c>
      <c r="AH55" s="69">
        <f>'[1]Plan de Acción'!V52</f>
        <v>200</v>
      </c>
      <c r="AI55" s="69" t="str">
        <f>'[1]Plan de Acción'!W52</f>
        <v>NA</v>
      </c>
      <c r="AJ55" s="124" t="str">
        <f>'[1]Plan de Acción'!X52</f>
        <v>NA</v>
      </c>
      <c r="AK55" s="124" t="s">
        <v>97</v>
      </c>
      <c r="AL55" s="271" t="s">
        <v>97</v>
      </c>
      <c r="AM55" s="125" t="s">
        <v>97</v>
      </c>
      <c r="AN55" s="43">
        <v>0.1</v>
      </c>
      <c r="AO55" s="1404"/>
      <c r="AP55" s="1404"/>
      <c r="AQ55" s="1396"/>
      <c r="AR55" s="128">
        <v>29629710</v>
      </c>
      <c r="AS55" s="118" t="s">
        <v>86</v>
      </c>
      <c r="AT55" s="129"/>
      <c r="AU55" s="130" t="s">
        <v>87</v>
      </c>
      <c r="AV55" s="118" t="s">
        <v>301</v>
      </c>
      <c r="AW55" s="131">
        <f>'[1]Plan de Acción'!AH52</f>
        <v>29629710</v>
      </c>
      <c r="AX55" s="132"/>
      <c r="AY55" s="1398"/>
      <c r="AZ55" s="1234"/>
      <c r="BA55" s="1222"/>
      <c r="BB55" s="1222"/>
      <c r="BC55" s="1222"/>
      <c r="BD55" s="1225"/>
      <c r="BE55" s="1237"/>
      <c r="BF55" s="115"/>
      <c r="BG55" s="115"/>
      <c r="BH55" s="99" t="s">
        <v>87</v>
      </c>
      <c r="BI55" s="36" t="s">
        <v>90</v>
      </c>
      <c r="BJ55" s="100" t="s">
        <v>91</v>
      </c>
      <c r="BK55" s="38" t="s">
        <v>333</v>
      </c>
      <c r="BL55" s="38" t="s">
        <v>334</v>
      </c>
      <c r="BM55" s="63" t="s">
        <v>335</v>
      </c>
      <c r="BN55" s="39" t="s">
        <v>335</v>
      </c>
    </row>
    <row r="56" spans="1:66" ht="135.75" customHeight="1" x14ac:dyDescent="0.35">
      <c r="A56" s="1208"/>
      <c r="B56" s="1208"/>
      <c r="C56" s="1197"/>
      <c r="D56" s="1197"/>
      <c r="E56" s="1213"/>
      <c r="F56" s="1215"/>
      <c r="G56" s="1217" t="s">
        <v>336</v>
      </c>
      <c r="H56" s="1196" t="s">
        <v>292</v>
      </c>
      <c r="I56" s="1196">
        <v>0</v>
      </c>
      <c r="J56" s="1196" t="s">
        <v>337</v>
      </c>
      <c r="K56" s="1196">
        <v>45</v>
      </c>
      <c r="L56" s="1241">
        <v>30</v>
      </c>
      <c r="M56" s="1359">
        <v>23</v>
      </c>
      <c r="N56" s="1196">
        <v>36</v>
      </c>
      <c r="O56" s="1359">
        <v>36</v>
      </c>
      <c r="P56" s="1382">
        <v>36</v>
      </c>
      <c r="Q56" s="1382">
        <v>36</v>
      </c>
      <c r="R56" s="1385">
        <v>36</v>
      </c>
      <c r="S56" s="1388">
        <v>1</v>
      </c>
      <c r="T56" s="1391">
        <v>1</v>
      </c>
      <c r="U56" s="1217" t="s">
        <v>338</v>
      </c>
      <c r="V56" s="1241">
        <v>2020130010117</v>
      </c>
      <c r="W56" s="1376" t="s">
        <v>339</v>
      </c>
      <c r="X56" s="18" t="s">
        <v>340</v>
      </c>
      <c r="Y56" s="19">
        <v>1</v>
      </c>
      <c r="Z56" s="19" t="s">
        <v>97</v>
      </c>
      <c r="AA56" s="85">
        <v>0.75</v>
      </c>
      <c r="AB56" s="273">
        <v>1</v>
      </c>
      <c r="AC56" s="87">
        <v>1</v>
      </c>
      <c r="AD56" s="134">
        <f>+AC56</f>
        <v>1</v>
      </c>
      <c r="AE56" s="16">
        <f t="shared" si="5"/>
        <v>1</v>
      </c>
      <c r="AF56" s="1244">
        <f>AVERAGE(AE56:AE66)</f>
        <v>0.95151515151515154</v>
      </c>
      <c r="AG56" s="89" t="str">
        <f>'[1]Plan de Acción'!U53</f>
        <v>Mayo de 2022</v>
      </c>
      <c r="AH56" s="19">
        <f>'[1]Plan de Acción'!V53</f>
        <v>100</v>
      </c>
      <c r="AI56" s="19" t="str">
        <f>'[1]Plan de Acción'!W53</f>
        <v>NA</v>
      </c>
      <c r="AJ56" s="19" t="str">
        <f>'[1]Plan de Acción'!X53</f>
        <v>NA</v>
      </c>
      <c r="AK56" s="19" t="s">
        <v>97</v>
      </c>
      <c r="AL56" s="274" t="s">
        <v>137</v>
      </c>
      <c r="AM56" s="274" t="s">
        <v>137</v>
      </c>
      <c r="AN56" s="15">
        <v>9.0909090909090912E-2</v>
      </c>
      <c r="AO56" s="1402" t="s">
        <v>159</v>
      </c>
      <c r="AP56" s="1402" t="s">
        <v>341</v>
      </c>
      <c r="AQ56" s="1414" t="s">
        <v>85</v>
      </c>
      <c r="AR56" s="92">
        <v>8893339.4119458012</v>
      </c>
      <c r="AS56" s="91" t="s">
        <v>86</v>
      </c>
      <c r="AT56" s="93"/>
      <c r="AU56" s="94" t="s">
        <v>87</v>
      </c>
      <c r="AV56" s="91" t="s">
        <v>342</v>
      </c>
      <c r="AW56" s="95">
        <f>'[1]Plan de Acción'!AH53</f>
        <v>0</v>
      </c>
      <c r="AX56" s="138"/>
      <c r="AY56" s="1397"/>
      <c r="AZ56" s="1238" t="s">
        <v>89</v>
      </c>
      <c r="BA56" s="1240">
        <v>76352492</v>
      </c>
      <c r="BB56" s="1240">
        <v>76352491.989999995</v>
      </c>
      <c r="BC56" s="1240">
        <v>76352491.989999995</v>
      </c>
      <c r="BD56" s="1244">
        <f>+BB56/BA56</f>
        <v>0.99999999986902843</v>
      </c>
      <c r="BE56" s="1355">
        <f>+BC56/BA56</f>
        <v>0.99999999986902843</v>
      </c>
      <c r="BF56" s="115"/>
      <c r="BG56" s="115"/>
      <c r="BH56" s="275" t="s">
        <v>87</v>
      </c>
      <c r="BI56" s="36" t="s">
        <v>90</v>
      </c>
      <c r="BJ56" s="100" t="s">
        <v>91</v>
      </c>
      <c r="BK56" s="276" t="s">
        <v>343</v>
      </c>
      <c r="BL56" s="37" t="s">
        <v>344</v>
      </c>
      <c r="BM56" s="37" t="s">
        <v>345</v>
      </c>
      <c r="BN56" s="39" t="s">
        <v>346</v>
      </c>
    </row>
    <row r="57" spans="1:66" ht="135.75" customHeight="1" x14ac:dyDescent="0.35">
      <c r="A57" s="1208"/>
      <c r="B57" s="1208"/>
      <c r="C57" s="1197"/>
      <c r="D57" s="1197"/>
      <c r="E57" s="1213"/>
      <c r="F57" s="1215"/>
      <c r="G57" s="1218"/>
      <c r="H57" s="1197"/>
      <c r="I57" s="1197"/>
      <c r="J57" s="1197"/>
      <c r="K57" s="1197"/>
      <c r="L57" s="1242"/>
      <c r="M57" s="1360"/>
      <c r="N57" s="1197"/>
      <c r="O57" s="1360"/>
      <c r="P57" s="1383"/>
      <c r="Q57" s="1383"/>
      <c r="R57" s="1386"/>
      <c r="S57" s="1389"/>
      <c r="T57" s="1392"/>
      <c r="U57" s="1218"/>
      <c r="V57" s="1242"/>
      <c r="W57" s="1377"/>
      <c r="X57" s="47" t="s">
        <v>347</v>
      </c>
      <c r="Y57" s="24">
        <v>6</v>
      </c>
      <c r="Z57" s="24">
        <v>6</v>
      </c>
      <c r="AA57" s="24">
        <v>6</v>
      </c>
      <c r="AB57" s="278">
        <v>6</v>
      </c>
      <c r="AC57" s="103">
        <v>6</v>
      </c>
      <c r="AD57" s="152">
        <f t="shared" ref="AD57:AD66" si="6">+AC57</f>
        <v>6</v>
      </c>
      <c r="AE57" s="34">
        <f t="shared" si="5"/>
        <v>1</v>
      </c>
      <c r="AF57" s="1224"/>
      <c r="AG57" s="23" t="str">
        <f>'[1]Plan de Acción'!U54</f>
        <v>Enero de 2022</v>
      </c>
      <c r="AH57" s="24">
        <f>'[1]Plan de Acción'!V54</f>
        <v>200</v>
      </c>
      <c r="AI57" s="24" t="str">
        <f>'[1]Plan de Acción'!W54</f>
        <v>NA</v>
      </c>
      <c r="AJ57" s="25" t="str">
        <f>'[1]Plan de Acción'!X54</f>
        <v>NA</v>
      </c>
      <c r="AK57" s="25" t="s">
        <v>97</v>
      </c>
      <c r="AL57" s="51" t="s">
        <v>137</v>
      </c>
      <c r="AM57" s="51" t="s">
        <v>137</v>
      </c>
      <c r="AN57" s="426">
        <v>9.0909090909090912E-2</v>
      </c>
      <c r="AO57" s="1403"/>
      <c r="AP57" s="1403"/>
      <c r="AQ57" s="1293"/>
      <c r="AR57" s="28">
        <v>2216275984.6474147</v>
      </c>
      <c r="AS57" s="29" t="s">
        <v>348</v>
      </c>
      <c r="AT57" s="105"/>
      <c r="AU57" s="30" t="s">
        <v>87</v>
      </c>
      <c r="AV57" s="29" t="s">
        <v>342</v>
      </c>
      <c r="AW57" s="52">
        <f>'[1]Plan de Acción'!AH54</f>
        <v>777634911.50967968</v>
      </c>
      <c r="AX57" s="279"/>
      <c r="AY57" s="1296"/>
      <c r="AZ57" s="1239"/>
      <c r="BA57" s="1221"/>
      <c r="BB57" s="1221"/>
      <c r="BC57" s="1221"/>
      <c r="BD57" s="1224"/>
      <c r="BE57" s="1236"/>
      <c r="BF57" s="115"/>
      <c r="BG57" s="115"/>
      <c r="BH57" s="275" t="s">
        <v>87</v>
      </c>
      <c r="BI57" s="36" t="s">
        <v>349</v>
      </c>
      <c r="BJ57" s="100" t="s">
        <v>91</v>
      </c>
      <c r="BK57" s="37" t="s">
        <v>350</v>
      </c>
      <c r="BL57" s="37" t="s">
        <v>351</v>
      </c>
      <c r="BM57" s="37" t="s">
        <v>351</v>
      </c>
      <c r="BN57" s="39" t="s">
        <v>352</v>
      </c>
    </row>
    <row r="58" spans="1:66" ht="135.75" customHeight="1" x14ac:dyDescent="0.35">
      <c r="A58" s="1208"/>
      <c r="B58" s="1208"/>
      <c r="C58" s="1197"/>
      <c r="D58" s="1197"/>
      <c r="E58" s="1213"/>
      <c r="F58" s="1215"/>
      <c r="G58" s="1218"/>
      <c r="H58" s="1197"/>
      <c r="I58" s="1197"/>
      <c r="J58" s="1197"/>
      <c r="K58" s="1197"/>
      <c r="L58" s="1242"/>
      <c r="M58" s="1360"/>
      <c r="N58" s="1197"/>
      <c r="O58" s="1360"/>
      <c r="P58" s="1383"/>
      <c r="Q58" s="1383"/>
      <c r="R58" s="1386"/>
      <c r="S58" s="1389"/>
      <c r="T58" s="1392"/>
      <c r="U58" s="1218"/>
      <c r="V58" s="1242"/>
      <c r="W58" s="1377"/>
      <c r="X58" s="47" t="s">
        <v>353</v>
      </c>
      <c r="Y58" s="24">
        <v>30</v>
      </c>
      <c r="Z58" s="24">
        <v>0</v>
      </c>
      <c r="AA58" s="24">
        <v>0</v>
      </c>
      <c r="AB58" s="278">
        <v>6</v>
      </c>
      <c r="AC58" s="103">
        <v>8</v>
      </c>
      <c r="AD58" s="152">
        <f>+AB58+AC58</f>
        <v>14</v>
      </c>
      <c r="AE58" s="34">
        <f t="shared" si="5"/>
        <v>0.46666666666666667</v>
      </c>
      <c r="AF58" s="1224"/>
      <c r="AG58" s="23" t="str">
        <f>'[1]Plan de Acción'!U55</f>
        <v>Abril de 2022</v>
      </c>
      <c r="AH58" s="24">
        <f>'[1]Plan de Acción'!V55</f>
        <v>80</v>
      </c>
      <c r="AI58" s="24" t="str">
        <f>'[1]Plan de Acción'!W55</f>
        <v>NA</v>
      </c>
      <c r="AJ58" s="25" t="str">
        <f>'[1]Plan de Acción'!X55</f>
        <v>NA</v>
      </c>
      <c r="AK58" s="25" t="s">
        <v>97</v>
      </c>
      <c r="AL58" s="51" t="s">
        <v>137</v>
      </c>
      <c r="AM58" s="51" t="s">
        <v>137</v>
      </c>
      <c r="AN58" s="426">
        <v>9.0909090909090912E-2</v>
      </c>
      <c r="AO58" s="1403"/>
      <c r="AP58" s="1403"/>
      <c r="AQ58" s="1293"/>
      <c r="AR58" s="28">
        <v>400260939.98408008</v>
      </c>
      <c r="AS58" s="29" t="s">
        <v>348</v>
      </c>
      <c r="AT58" s="105"/>
      <c r="AU58" s="30" t="s">
        <v>87</v>
      </c>
      <c r="AV58" s="29" t="s">
        <v>342</v>
      </c>
      <c r="AW58" s="52">
        <f>'[1]Plan de Acción'!AH55</f>
        <v>0</v>
      </c>
      <c r="AX58" s="279"/>
      <c r="AY58" s="1296"/>
      <c r="AZ58" s="1239"/>
      <c r="BA58" s="1221"/>
      <c r="BB58" s="1221"/>
      <c r="BC58" s="1221"/>
      <c r="BD58" s="1224"/>
      <c r="BE58" s="1236"/>
      <c r="BF58" s="115"/>
      <c r="BG58" s="115"/>
      <c r="BH58" s="275" t="s">
        <v>87</v>
      </c>
      <c r="BI58" s="172" t="s">
        <v>107</v>
      </c>
      <c r="BJ58" s="100" t="s">
        <v>172</v>
      </c>
      <c r="BK58" s="37" t="s">
        <v>354</v>
      </c>
      <c r="BL58" s="37" t="s">
        <v>355</v>
      </c>
      <c r="BM58" s="37" t="s">
        <v>356</v>
      </c>
      <c r="BN58" s="39" t="s">
        <v>357</v>
      </c>
    </row>
    <row r="59" spans="1:66" ht="135.75" customHeight="1" x14ac:dyDescent="0.35">
      <c r="A59" s="1208"/>
      <c r="B59" s="1208"/>
      <c r="C59" s="1197"/>
      <c r="D59" s="1197"/>
      <c r="E59" s="1213"/>
      <c r="F59" s="1215"/>
      <c r="G59" s="1218"/>
      <c r="H59" s="1197"/>
      <c r="I59" s="1197"/>
      <c r="J59" s="1197"/>
      <c r="K59" s="1197"/>
      <c r="L59" s="1242"/>
      <c r="M59" s="1360"/>
      <c r="N59" s="1197"/>
      <c r="O59" s="1360"/>
      <c r="P59" s="1383"/>
      <c r="Q59" s="1383"/>
      <c r="R59" s="1386"/>
      <c r="S59" s="1389"/>
      <c r="T59" s="1392"/>
      <c r="U59" s="1218"/>
      <c r="V59" s="1242"/>
      <c r="W59" s="1377"/>
      <c r="X59" s="47" t="s">
        <v>358</v>
      </c>
      <c r="Y59" s="24">
        <v>6</v>
      </c>
      <c r="Z59" s="24">
        <v>1</v>
      </c>
      <c r="AA59" s="24">
        <v>3</v>
      </c>
      <c r="AB59" s="278">
        <v>5</v>
      </c>
      <c r="AC59" s="103">
        <v>6</v>
      </c>
      <c r="AD59" s="152">
        <f t="shared" si="6"/>
        <v>6</v>
      </c>
      <c r="AE59" s="34">
        <f t="shared" si="5"/>
        <v>1</v>
      </c>
      <c r="AF59" s="1224"/>
      <c r="AG59" s="23" t="str">
        <f>'[1]Plan de Acción'!U56</f>
        <v>Febrero de 2022</v>
      </c>
      <c r="AH59" s="24">
        <f>'[1]Plan de Acción'!V56</f>
        <v>200</v>
      </c>
      <c r="AI59" s="24" t="str">
        <f>'[1]Plan de Acción'!W56</f>
        <v>NA</v>
      </c>
      <c r="AJ59" s="25" t="str">
        <f>'[1]Plan de Acción'!X56</f>
        <v>NA</v>
      </c>
      <c r="AK59" s="25" t="s">
        <v>97</v>
      </c>
      <c r="AL59" s="51" t="s">
        <v>137</v>
      </c>
      <c r="AM59" s="51" t="s">
        <v>137</v>
      </c>
      <c r="AN59" s="426">
        <v>9.0909090909090912E-2</v>
      </c>
      <c r="AO59" s="1403"/>
      <c r="AP59" s="1403"/>
      <c r="AQ59" s="1293"/>
      <c r="AR59" s="28">
        <v>8893339.4119458012</v>
      </c>
      <c r="AS59" s="29" t="s">
        <v>86</v>
      </c>
      <c r="AT59" s="105"/>
      <c r="AU59" s="30" t="s">
        <v>87</v>
      </c>
      <c r="AV59" s="29" t="s">
        <v>342</v>
      </c>
      <c r="AW59" s="52">
        <f>'[1]Plan de Acción'!AH56</f>
        <v>0</v>
      </c>
      <c r="AX59" s="279"/>
      <c r="AY59" s="1296"/>
      <c r="AZ59" s="1239"/>
      <c r="BA59" s="1221"/>
      <c r="BB59" s="1221"/>
      <c r="BC59" s="1221"/>
      <c r="BD59" s="1224"/>
      <c r="BE59" s="1236"/>
      <c r="BF59" s="280">
        <v>1700325168.8</v>
      </c>
      <c r="BG59" s="115">
        <f>+BF60/BF59</f>
        <v>0.99067865011891487</v>
      </c>
      <c r="BH59" s="275" t="s">
        <v>87</v>
      </c>
      <c r="BI59" s="36" t="s">
        <v>90</v>
      </c>
      <c r="BJ59" s="100" t="s">
        <v>91</v>
      </c>
      <c r="BK59" s="37" t="s">
        <v>359</v>
      </c>
      <c r="BL59" s="37" t="s">
        <v>360</v>
      </c>
      <c r="BM59" s="37" t="s">
        <v>360</v>
      </c>
      <c r="BN59" s="39" t="s">
        <v>361</v>
      </c>
    </row>
    <row r="60" spans="1:66" ht="135.75" customHeight="1" x14ac:dyDescent="0.35">
      <c r="A60" s="1208"/>
      <c r="B60" s="1208"/>
      <c r="C60" s="1197"/>
      <c r="D60" s="1197"/>
      <c r="E60" s="1213"/>
      <c r="F60" s="1215"/>
      <c r="G60" s="1218"/>
      <c r="H60" s="1197"/>
      <c r="I60" s="1197"/>
      <c r="J60" s="1197"/>
      <c r="K60" s="1197"/>
      <c r="L60" s="1242"/>
      <c r="M60" s="1360"/>
      <c r="N60" s="1197"/>
      <c r="O60" s="1360"/>
      <c r="P60" s="1383"/>
      <c r="Q60" s="1383"/>
      <c r="R60" s="1386"/>
      <c r="S60" s="1389"/>
      <c r="T60" s="1392"/>
      <c r="U60" s="1218"/>
      <c r="V60" s="1242"/>
      <c r="W60" s="1377"/>
      <c r="X60" s="281" t="s">
        <v>362</v>
      </c>
      <c r="Y60" s="24">
        <v>1</v>
      </c>
      <c r="Z60" s="24" t="s">
        <v>97</v>
      </c>
      <c r="AA60" s="24">
        <v>0</v>
      </c>
      <c r="AB60" s="278">
        <v>1</v>
      </c>
      <c r="AC60" s="103">
        <v>1</v>
      </c>
      <c r="AD60" s="152">
        <f t="shared" si="6"/>
        <v>1</v>
      </c>
      <c r="AE60" s="34">
        <f t="shared" si="5"/>
        <v>1</v>
      </c>
      <c r="AF60" s="1224"/>
      <c r="AG60" s="23" t="str">
        <f>'[1]Plan de Acción'!U57</f>
        <v>Mayo de 2022</v>
      </c>
      <c r="AH60" s="24">
        <f>'[1]Plan de Acción'!V57</f>
        <v>100</v>
      </c>
      <c r="AI60" s="24" t="str">
        <f>'[1]Plan de Acción'!W57</f>
        <v>NA</v>
      </c>
      <c r="AJ60" s="25" t="str">
        <f>'[1]Plan de Acción'!X57</f>
        <v>NA</v>
      </c>
      <c r="AK60" s="25" t="s">
        <v>97</v>
      </c>
      <c r="AL60" s="51" t="s">
        <v>137</v>
      </c>
      <c r="AM60" s="51" t="s">
        <v>137</v>
      </c>
      <c r="AN60" s="426">
        <v>9.0909090909090912E-2</v>
      </c>
      <c r="AO60" s="1403"/>
      <c r="AP60" s="1403"/>
      <c r="AQ60" s="1293"/>
      <c r="AR60" s="28">
        <v>7635591.6030116566</v>
      </c>
      <c r="AS60" s="29" t="s">
        <v>86</v>
      </c>
      <c r="AT60" s="105"/>
      <c r="AU60" s="30" t="s">
        <v>87</v>
      </c>
      <c r="AV60" s="29" t="s">
        <v>342</v>
      </c>
      <c r="AW60" s="52">
        <f>'[1]Plan de Acción'!AH57</f>
        <v>0</v>
      </c>
      <c r="AX60" s="279"/>
      <c r="AY60" s="1296"/>
      <c r="AZ60" s="1239"/>
      <c r="BA60" s="1221"/>
      <c r="BB60" s="1221"/>
      <c r="BC60" s="1221"/>
      <c r="BD60" s="1224"/>
      <c r="BE60" s="1236"/>
      <c r="BF60" s="280">
        <v>1684475842.99</v>
      </c>
      <c r="BG60" s="115"/>
      <c r="BH60" s="275" t="s">
        <v>87</v>
      </c>
      <c r="BI60" s="36" t="s">
        <v>90</v>
      </c>
      <c r="BJ60" s="100" t="s">
        <v>91</v>
      </c>
      <c r="BK60" s="37" t="s">
        <v>363</v>
      </c>
      <c r="BL60" s="37" t="s">
        <v>364</v>
      </c>
      <c r="BM60" s="37" t="s">
        <v>365</v>
      </c>
      <c r="BN60" s="39" t="s">
        <v>366</v>
      </c>
    </row>
    <row r="61" spans="1:66" ht="135.75" customHeight="1" x14ac:dyDescent="0.35">
      <c r="A61" s="1208"/>
      <c r="B61" s="1208"/>
      <c r="C61" s="1197"/>
      <c r="D61" s="1197"/>
      <c r="E61" s="1213"/>
      <c r="F61" s="1215"/>
      <c r="G61" s="1218"/>
      <c r="H61" s="1197"/>
      <c r="I61" s="1197"/>
      <c r="J61" s="1197"/>
      <c r="K61" s="1197"/>
      <c r="L61" s="1242"/>
      <c r="M61" s="1360"/>
      <c r="N61" s="1197"/>
      <c r="O61" s="1360"/>
      <c r="P61" s="1383"/>
      <c r="Q61" s="1383"/>
      <c r="R61" s="1386"/>
      <c r="S61" s="1389"/>
      <c r="T61" s="1392"/>
      <c r="U61" s="1218"/>
      <c r="V61" s="1242"/>
      <c r="W61" s="1377"/>
      <c r="X61" s="281" t="s">
        <v>367</v>
      </c>
      <c r="Y61" s="24">
        <v>1</v>
      </c>
      <c r="Z61" s="24" t="s">
        <v>97</v>
      </c>
      <c r="AA61" s="60">
        <v>0.75</v>
      </c>
      <c r="AB61" s="278">
        <v>1</v>
      </c>
      <c r="AC61" s="103">
        <v>1</v>
      </c>
      <c r="AD61" s="152">
        <f t="shared" si="6"/>
        <v>1</v>
      </c>
      <c r="AE61" s="34">
        <f t="shared" si="5"/>
        <v>1</v>
      </c>
      <c r="AF61" s="1224"/>
      <c r="AG61" s="23" t="str">
        <f>'[1]Plan de Acción'!U58</f>
        <v>Mayo de 2022</v>
      </c>
      <c r="AH61" s="24">
        <f>'[1]Plan de Acción'!V58</f>
        <v>100</v>
      </c>
      <c r="AI61" s="24" t="str">
        <f>'[1]Plan de Acción'!W58</f>
        <v>NA</v>
      </c>
      <c r="AJ61" s="25" t="str">
        <f>'[1]Plan de Acción'!X58</f>
        <v>NA</v>
      </c>
      <c r="AK61" s="25" t="s">
        <v>97</v>
      </c>
      <c r="AL61" s="51" t="s">
        <v>137</v>
      </c>
      <c r="AM61" s="51" t="s">
        <v>137</v>
      </c>
      <c r="AN61" s="426">
        <v>9.0909090909090912E-2</v>
      </c>
      <c r="AO61" s="1403"/>
      <c r="AP61" s="1403"/>
      <c r="AQ61" s="1293"/>
      <c r="AR61" s="28">
        <v>7635591.6030116566</v>
      </c>
      <c r="AS61" s="29" t="s">
        <v>86</v>
      </c>
      <c r="AT61" s="105"/>
      <c r="AU61" s="30" t="s">
        <v>87</v>
      </c>
      <c r="AV61" s="29" t="s">
        <v>342</v>
      </c>
      <c r="AW61" s="52">
        <f>'[1]Plan de Acción'!AH58</f>
        <v>0</v>
      </c>
      <c r="AX61" s="279"/>
      <c r="AY61" s="1296"/>
      <c r="AZ61" s="1239"/>
      <c r="BA61" s="1226"/>
      <c r="BB61" s="1226"/>
      <c r="BC61" s="1226"/>
      <c r="BD61" s="1259"/>
      <c r="BE61" s="1292"/>
      <c r="BF61" s="98"/>
      <c r="BG61" s="98">
        <f>+(AF56*0.5)+(BG59*0.5)</f>
        <v>0.97109690081703315</v>
      </c>
      <c r="BH61" s="275" t="s">
        <v>87</v>
      </c>
      <c r="BI61" s="36" t="s">
        <v>90</v>
      </c>
      <c r="BJ61" s="100" t="s">
        <v>91</v>
      </c>
      <c r="BK61" s="37" t="s">
        <v>363</v>
      </c>
      <c r="BL61" s="37" t="s">
        <v>368</v>
      </c>
      <c r="BM61" s="37" t="s">
        <v>369</v>
      </c>
      <c r="BN61" s="39" t="s">
        <v>370</v>
      </c>
    </row>
    <row r="62" spans="1:66" ht="135.75" customHeight="1" x14ac:dyDescent="0.35">
      <c r="A62" s="1208"/>
      <c r="B62" s="1208"/>
      <c r="C62" s="1197"/>
      <c r="D62" s="1197"/>
      <c r="E62" s="1213"/>
      <c r="F62" s="1215"/>
      <c r="G62" s="1218"/>
      <c r="H62" s="1197"/>
      <c r="I62" s="1197"/>
      <c r="J62" s="1197"/>
      <c r="K62" s="1197"/>
      <c r="L62" s="1242"/>
      <c r="M62" s="1360"/>
      <c r="N62" s="1197"/>
      <c r="O62" s="1360"/>
      <c r="P62" s="1383"/>
      <c r="Q62" s="1383"/>
      <c r="R62" s="1386"/>
      <c r="S62" s="1389"/>
      <c r="T62" s="1392"/>
      <c r="U62" s="1218"/>
      <c r="V62" s="1242"/>
      <c r="W62" s="1377"/>
      <c r="X62" s="281" t="s">
        <v>371</v>
      </c>
      <c r="Y62" s="24">
        <v>1</v>
      </c>
      <c r="Z62" s="24" t="s">
        <v>97</v>
      </c>
      <c r="AA62" s="60">
        <v>0.75</v>
      </c>
      <c r="AB62" s="278">
        <v>1</v>
      </c>
      <c r="AC62" s="103">
        <v>1</v>
      </c>
      <c r="AD62" s="152">
        <f t="shared" si="6"/>
        <v>1</v>
      </c>
      <c r="AE62" s="34">
        <f t="shared" si="5"/>
        <v>1</v>
      </c>
      <c r="AF62" s="1224"/>
      <c r="AG62" s="23" t="str">
        <f>'[1]Plan de Acción'!U59</f>
        <v>Mayo de 2022</v>
      </c>
      <c r="AH62" s="24">
        <f>'[1]Plan de Acción'!V59</f>
        <v>100</v>
      </c>
      <c r="AI62" s="24" t="str">
        <f>'[1]Plan de Acción'!W59</f>
        <v>NA</v>
      </c>
      <c r="AJ62" s="25" t="str">
        <f>'[1]Plan de Acción'!X59</f>
        <v>NA</v>
      </c>
      <c r="AK62" s="25" t="s">
        <v>97</v>
      </c>
      <c r="AL62" s="51" t="s">
        <v>137</v>
      </c>
      <c r="AM62" s="51" t="s">
        <v>137</v>
      </c>
      <c r="AN62" s="426">
        <v>9.0909090909090912E-2</v>
      </c>
      <c r="AO62" s="1403"/>
      <c r="AP62" s="1403"/>
      <c r="AQ62" s="1293"/>
      <c r="AR62" s="28">
        <v>7635591.6030116566</v>
      </c>
      <c r="AS62" s="29" t="s">
        <v>86</v>
      </c>
      <c r="AT62" s="105"/>
      <c r="AU62" s="30" t="s">
        <v>87</v>
      </c>
      <c r="AV62" s="29" t="s">
        <v>342</v>
      </c>
      <c r="AW62" s="52">
        <f>'[1]Plan de Acción'!AH59</f>
        <v>0</v>
      </c>
      <c r="AX62" s="33"/>
      <c r="AY62" s="1296"/>
      <c r="AZ62" s="1239" t="s">
        <v>122</v>
      </c>
      <c r="BA62" s="1220">
        <v>1623972676.8</v>
      </c>
      <c r="BB62" s="1220">
        <v>1623972676</v>
      </c>
      <c r="BC62" s="1220">
        <v>1608123351</v>
      </c>
      <c r="BD62" s="1223">
        <f>+BB62/BA62</f>
        <v>0.99999999950738094</v>
      </c>
      <c r="BE62" s="1235">
        <f>+BC62/BA62</f>
        <v>0.99024039872934888</v>
      </c>
      <c r="BF62" s="113"/>
      <c r="BG62" s="113"/>
      <c r="BH62" s="275" t="s">
        <v>87</v>
      </c>
      <c r="BI62" s="36" t="s">
        <v>90</v>
      </c>
      <c r="BJ62" s="100" t="s">
        <v>91</v>
      </c>
      <c r="BK62" s="37" t="s">
        <v>363</v>
      </c>
      <c r="BL62" s="37" t="s">
        <v>372</v>
      </c>
      <c r="BM62" s="37" t="s">
        <v>369</v>
      </c>
      <c r="BN62" s="39" t="s">
        <v>373</v>
      </c>
    </row>
    <row r="63" spans="1:66" ht="135.75" customHeight="1" x14ac:dyDescent="0.35">
      <c r="A63" s="1208"/>
      <c r="B63" s="1208"/>
      <c r="C63" s="1197"/>
      <c r="D63" s="1197"/>
      <c r="E63" s="1213"/>
      <c r="F63" s="1215"/>
      <c r="G63" s="1218"/>
      <c r="H63" s="1197"/>
      <c r="I63" s="1197"/>
      <c r="J63" s="1197"/>
      <c r="K63" s="1197"/>
      <c r="L63" s="1242"/>
      <c r="M63" s="1360"/>
      <c r="N63" s="1197"/>
      <c r="O63" s="1360"/>
      <c r="P63" s="1383"/>
      <c r="Q63" s="1383"/>
      <c r="R63" s="1386"/>
      <c r="S63" s="1389"/>
      <c r="T63" s="1392"/>
      <c r="U63" s="1218"/>
      <c r="V63" s="1242"/>
      <c r="W63" s="1377"/>
      <c r="X63" s="47" t="s">
        <v>374</v>
      </c>
      <c r="Y63" s="24">
        <v>3</v>
      </c>
      <c r="Z63" s="24">
        <v>1</v>
      </c>
      <c r="AA63" s="60">
        <v>0.75</v>
      </c>
      <c r="AB63" s="278">
        <v>2</v>
      </c>
      <c r="AC63" s="103">
        <v>2</v>
      </c>
      <c r="AD63" s="152">
        <v>3</v>
      </c>
      <c r="AE63" s="34">
        <f t="shared" si="5"/>
        <v>1</v>
      </c>
      <c r="AF63" s="1224"/>
      <c r="AG63" s="23" t="str">
        <f>'[1]Plan de Acción'!U60</f>
        <v>Abril de 2022</v>
      </c>
      <c r="AH63" s="24">
        <f>'[1]Plan de Acción'!V60</f>
        <v>120</v>
      </c>
      <c r="AI63" s="24" t="str">
        <f>'[1]Plan de Acción'!W60</f>
        <v>NA</v>
      </c>
      <c r="AJ63" s="25" t="str">
        <f>'[1]Plan de Acción'!X60</f>
        <v>NA</v>
      </c>
      <c r="AK63" s="25" t="s">
        <v>97</v>
      </c>
      <c r="AL63" s="51" t="s">
        <v>137</v>
      </c>
      <c r="AM63" s="51" t="s">
        <v>137</v>
      </c>
      <c r="AN63" s="426">
        <v>9.0909090909090912E-2</v>
      </c>
      <c r="AO63" s="1403"/>
      <c r="AP63" s="1403"/>
      <c r="AQ63" s="1293"/>
      <c r="AR63" s="28">
        <v>7635591.6030116566</v>
      </c>
      <c r="AS63" s="29" t="s">
        <v>86</v>
      </c>
      <c r="AT63" s="105"/>
      <c r="AU63" s="30" t="s">
        <v>87</v>
      </c>
      <c r="AV63" s="29" t="s">
        <v>342</v>
      </c>
      <c r="AW63" s="52">
        <f>'[1]Plan de Acción'!AH60</f>
        <v>0</v>
      </c>
      <c r="AX63" s="53"/>
      <c r="AY63" s="1296"/>
      <c r="AZ63" s="1239"/>
      <c r="BA63" s="1221"/>
      <c r="BB63" s="1221"/>
      <c r="BC63" s="1221"/>
      <c r="BD63" s="1224"/>
      <c r="BE63" s="1236"/>
      <c r="BF63" s="115"/>
      <c r="BG63" s="115"/>
      <c r="BH63" s="275" t="s">
        <v>87</v>
      </c>
      <c r="BI63" s="36" t="s">
        <v>90</v>
      </c>
      <c r="BJ63" s="100" t="s">
        <v>91</v>
      </c>
      <c r="BK63" s="37" t="s">
        <v>375</v>
      </c>
      <c r="BL63" s="37" t="s">
        <v>376</v>
      </c>
      <c r="BM63" s="37" t="s">
        <v>377</v>
      </c>
      <c r="BN63" s="39" t="s">
        <v>378</v>
      </c>
    </row>
    <row r="64" spans="1:66" ht="135.75" customHeight="1" x14ac:dyDescent="0.35">
      <c r="A64" s="1208"/>
      <c r="B64" s="1208"/>
      <c r="C64" s="1197"/>
      <c r="D64" s="1197"/>
      <c r="E64" s="1213"/>
      <c r="F64" s="1215"/>
      <c r="G64" s="1218"/>
      <c r="H64" s="1197"/>
      <c r="I64" s="1197"/>
      <c r="J64" s="1197"/>
      <c r="K64" s="1197"/>
      <c r="L64" s="1242"/>
      <c r="M64" s="1360"/>
      <c r="N64" s="1197"/>
      <c r="O64" s="1360"/>
      <c r="P64" s="1383"/>
      <c r="Q64" s="1383"/>
      <c r="R64" s="1386"/>
      <c r="S64" s="1389"/>
      <c r="T64" s="1392"/>
      <c r="U64" s="1218"/>
      <c r="V64" s="1242"/>
      <c r="W64" s="1377"/>
      <c r="X64" s="47" t="s">
        <v>379</v>
      </c>
      <c r="Y64" s="24">
        <v>50159</v>
      </c>
      <c r="Z64" s="24">
        <v>52061</v>
      </c>
      <c r="AA64" s="65">
        <v>54839</v>
      </c>
      <c r="AB64" s="282">
        <v>53958</v>
      </c>
      <c r="AC64" s="103">
        <v>53958</v>
      </c>
      <c r="AD64" s="152">
        <f t="shared" si="6"/>
        <v>53958</v>
      </c>
      <c r="AE64" s="34">
        <v>1</v>
      </c>
      <c r="AF64" s="1224"/>
      <c r="AG64" s="23" t="str">
        <f>'[1]Plan de Acción'!U61</f>
        <v>Enero de 2022</v>
      </c>
      <c r="AH64" s="24">
        <f>'[1]Plan de Acción'!V61</f>
        <v>180</v>
      </c>
      <c r="AI64" s="24">
        <f>'[1]Plan de Acción'!W61</f>
        <v>50159</v>
      </c>
      <c r="AJ64" s="24">
        <f>'[1]Plan de Acción'!X61</f>
        <v>52061</v>
      </c>
      <c r="AK64" s="24">
        <f>+AA64</f>
        <v>54839</v>
      </c>
      <c r="AL64" s="51" t="s">
        <v>137</v>
      </c>
      <c r="AM64" s="51" t="s">
        <v>137</v>
      </c>
      <c r="AN64" s="43">
        <v>9.0909090909090912E-2</v>
      </c>
      <c r="AO64" s="1403"/>
      <c r="AP64" s="1403"/>
      <c r="AQ64" s="1293"/>
      <c r="AR64" s="28">
        <v>120767211.60301165</v>
      </c>
      <c r="AS64" s="29" t="s">
        <v>348</v>
      </c>
      <c r="AT64" s="105"/>
      <c r="AU64" s="30" t="s">
        <v>87</v>
      </c>
      <c r="AV64" s="29" t="s">
        <v>342</v>
      </c>
      <c r="AW64" s="52">
        <f>'[1]Plan de Acción'!AH61</f>
        <v>96705339.245160341</v>
      </c>
      <c r="AX64" s="53"/>
      <c r="AY64" s="1296"/>
      <c r="AZ64" s="1239"/>
      <c r="BA64" s="1221"/>
      <c r="BB64" s="1221"/>
      <c r="BC64" s="1221"/>
      <c r="BD64" s="1224"/>
      <c r="BE64" s="1236"/>
      <c r="BF64" s="115"/>
      <c r="BG64" s="115"/>
      <c r="BH64" s="275" t="s">
        <v>87</v>
      </c>
      <c r="BI64" s="36" t="s">
        <v>116</v>
      </c>
      <c r="BJ64" s="100" t="s">
        <v>91</v>
      </c>
      <c r="BK64" s="37" t="s">
        <v>380</v>
      </c>
      <c r="BL64" s="37" t="s">
        <v>381</v>
      </c>
      <c r="BM64" s="37" t="s">
        <v>382</v>
      </c>
      <c r="BN64" s="39" t="s">
        <v>383</v>
      </c>
    </row>
    <row r="65" spans="1:66" ht="135.75" customHeight="1" x14ac:dyDescent="0.35">
      <c r="A65" s="1208"/>
      <c r="B65" s="1208"/>
      <c r="C65" s="1197"/>
      <c r="D65" s="1197"/>
      <c r="E65" s="1213"/>
      <c r="F65" s="1215"/>
      <c r="G65" s="1218"/>
      <c r="H65" s="1197"/>
      <c r="I65" s="1197"/>
      <c r="J65" s="1197"/>
      <c r="K65" s="1197"/>
      <c r="L65" s="1242"/>
      <c r="M65" s="1360"/>
      <c r="N65" s="1197"/>
      <c r="O65" s="1360"/>
      <c r="P65" s="1383"/>
      <c r="Q65" s="1383"/>
      <c r="R65" s="1386"/>
      <c r="S65" s="1389"/>
      <c r="T65" s="1392"/>
      <c r="U65" s="1218"/>
      <c r="V65" s="1242"/>
      <c r="W65" s="1377"/>
      <c r="X65" s="47" t="s">
        <v>384</v>
      </c>
      <c r="Y65" s="24">
        <v>1</v>
      </c>
      <c r="Z65" s="24" t="s">
        <v>97</v>
      </c>
      <c r="AA65" s="60">
        <v>0.75</v>
      </c>
      <c r="AB65" s="278">
        <v>1</v>
      </c>
      <c r="AC65" s="103">
        <v>1</v>
      </c>
      <c r="AD65" s="152">
        <f t="shared" si="6"/>
        <v>1</v>
      </c>
      <c r="AE65" s="34">
        <f t="shared" si="5"/>
        <v>1</v>
      </c>
      <c r="AF65" s="1224"/>
      <c r="AG65" s="23" t="str">
        <f>'[1]Plan de Acción'!U62</f>
        <v>Julio de 2022</v>
      </c>
      <c r="AH65" s="24">
        <f>'[1]Plan de Acción'!V62</f>
        <v>100</v>
      </c>
      <c r="AI65" s="24" t="str">
        <f>'[1]Plan de Acción'!W62</f>
        <v>NA</v>
      </c>
      <c r="AJ65" s="25" t="str">
        <f>'[1]Plan de Acción'!X62</f>
        <v>NA</v>
      </c>
      <c r="AK65" s="25" t="s">
        <v>97</v>
      </c>
      <c r="AL65" s="51" t="s">
        <v>137</v>
      </c>
      <c r="AM65" s="51" t="s">
        <v>137</v>
      </c>
      <c r="AN65" s="426">
        <v>9.0909090909090912E-2</v>
      </c>
      <c r="AO65" s="1403"/>
      <c r="AP65" s="1403"/>
      <c r="AQ65" s="1293"/>
      <c r="AR65" s="28">
        <v>3557335.7647783197</v>
      </c>
      <c r="AS65" s="29" t="s">
        <v>86</v>
      </c>
      <c r="AT65" s="105"/>
      <c r="AU65" s="30" t="s">
        <v>87</v>
      </c>
      <c r="AV65" s="29" t="s">
        <v>342</v>
      </c>
      <c r="AW65" s="52" t="e">
        <f>'[1]Plan de Acción'!AH62</f>
        <v>#REF!</v>
      </c>
      <c r="AX65" s="53"/>
      <c r="AY65" s="1296"/>
      <c r="AZ65" s="1239"/>
      <c r="BA65" s="1221"/>
      <c r="BB65" s="1221"/>
      <c r="BC65" s="1221"/>
      <c r="BD65" s="1224"/>
      <c r="BE65" s="1236"/>
      <c r="BF65" s="115"/>
      <c r="BG65" s="115"/>
      <c r="BH65" s="275" t="s">
        <v>87</v>
      </c>
      <c r="BI65" s="36" t="s">
        <v>90</v>
      </c>
      <c r="BJ65" s="100" t="s">
        <v>91</v>
      </c>
      <c r="BK65" s="37" t="s">
        <v>385</v>
      </c>
      <c r="BL65" s="37" t="s">
        <v>386</v>
      </c>
      <c r="BM65" s="37" t="s">
        <v>387</v>
      </c>
      <c r="BN65" s="39" t="s">
        <v>388</v>
      </c>
    </row>
    <row r="66" spans="1:66" ht="135.75" customHeight="1" thickBot="1" x14ac:dyDescent="0.4">
      <c r="A66" s="1208"/>
      <c r="B66" s="1208"/>
      <c r="C66" s="1197"/>
      <c r="D66" s="1197"/>
      <c r="E66" s="1213"/>
      <c r="F66" s="1215"/>
      <c r="G66" s="1219"/>
      <c r="H66" s="1198"/>
      <c r="I66" s="1198"/>
      <c r="J66" s="1198"/>
      <c r="K66" s="1198"/>
      <c r="L66" s="1243"/>
      <c r="M66" s="1361"/>
      <c r="N66" s="1198"/>
      <c r="O66" s="1361"/>
      <c r="P66" s="1384"/>
      <c r="Q66" s="1384"/>
      <c r="R66" s="1387"/>
      <c r="S66" s="1390"/>
      <c r="T66" s="1393"/>
      <c r="U66" s="1219"/>
      <c r="V66" s="1243"/>
      <c r="W66" s="1378"/>
      <c r="X66" s="68" t="s">
        <v>389</v>
      </c>
      <c r="Y66" s="69">
        <v>1</v>
      </c>
      <c r="Z66" s="69">
        <v>1</v>
      </c>
      <c r="AA66" s="69">
        <v>1</v>
      </c>
      <c r="AB66" s="283">
        <v>1</v>
      </c>
      <c r="AC66" s="121">
        <v>1</v>
      </c>
      <c r="AD66" s="202">
        <f t="shared" si="6"/>
        <v>1</v>
      </c>
      <c r="AE66" s="122">
        <f t="shared" si="5"/>
        <v>1</v>
      </c>
      <c r="AF66" s="1225"/>
      <c r="AG66" s="123" t="str">
        <f>'[1]Plan de Acción'!U63</f>
        <v>Febrero de 2022</v>
      </c>
      <c r="AH66" s="69">
        <f>'[1]Plan de Acción'!V63</f>
        <v>100</v>
      </c>
      <c r="AI66" s="69" t="str">
        <f>'[1]Plan de Acción'!W63</f>
        <v>NA</v>
      </c>
      <c r="AJ66" s="124" t="str">
        <f>'[1]Plan de Acción'!X63</f>
        <v>NA</v>
      </c>
      <c r="AK66" s="124" t="s">
        <v>97</v>
      </c>
      <c r="AL66" s="271" t="s">
        <v>137</v>
      </c>
      <c r="AM66" s="271" t="s">
        <v>137</v>
      </c>
      <c r="AN66" s="246">
        <v>9.0909090909090912E-2</v>
      </c>
      <c r="AO66" s="1404"/>
      <c r="AP66" s="1404"/>
      <c r="AQ66" s="1415"/>
      <c r="AR66" s="128">
        <v>52042315.764778316</v>
      </c>
      <c r="AS66" s="118" t="s">
        <v>348</v>
      </c>
      <c r="AT66" s="129"/>
      <c r="AU66" s="130" t="s">
        <v>87</v>
      </c>
      <c r="AV66" s="118" t="s">
        <v>342</v>
      </c>
      <c r="AW66" s="131">
        <f>'[1]Plan de Acción'!AH63</f>
        <v>32058699.245159999</v>
      </c>
      <c r="AX66" s="81"/>
      <c r="AY66" s="1398"/>
      <c r="AZ66" s="1419"/>
      <c r="BA66" s="1222"/>
      <c r="BB66" s="1222"/>
      <c r="BC66" s="1222"/>
      <c r="BD66" s="1225"/>
      <c r="BE66" s="1237"/>
      <c r="BF66" s="115"/>
      <c r="BG66" s="115"/>
      <c r="BH66" s="275" t="s">
        <v>87</v>
      </c>
      <c r="BI66" s="36" t="s">
        <v>116</v>
      </c>
      <c r="BJ66" s="100" t="s">
        <v>91</v>
      </c>
      <c r="BK66" s="37" t="s">
        <v>390</v>
      </c>
      <c r="BL66" s="37" t="s">
        <v>391</v>
      </c>
      <c r="BM66" s="37" t="s">
        <v>392</v>
      </c>
      <c r="BN66" s="39" t="s">
        <v>393</v>
      </c>
    </row>
    <row r="67" spans="1:66" ht="135.75" customHeight="1" x14ac:dyDescent="0.35">
      <c r="A67" s="1208"/>
      <c r="B67" s="1208"/>
      <c r="C67" s="1197"/>
      <c r="D67" s="1197"/>
      <c r="E67" s="1213"/>
      <c r="F67" s="1215"/>
      <c r="G67" s="1187" t="s">
        <v>394</v>
      </c>
      <c r="H67" s="1414" t="s">
        <v>395</v>
      </c>
      <c r="I67" s="1414" t="s">
        <v>396</v>
      </c>
      <c r="J67" s="1414" t="s">
        <v>397</v>
      </c>
      <c r="K67" s="1414">
        <v>100000</v>
      </c>
      <c r="L67" s="1416">
        <v>100000</v>
      </c>
      <c r="M67" s="1438">
        <v>100000</v>
      </c>
      <c r="N67" s="1356">
        <f>+Z68+Z69+Z80</f>
        <v>54021</v>
      </c>
      <c r="O67" s="1356">
        <f>+AA68+AA69+AA80</f>
        <v>59527</v>
      </c>
      <c r="P67" s="1359">
        <v>120341</v>
      </c>
      <c r="Q67" s="1359">
        <v>120341</v>
      </c>
      <c r="R67" s="1411">
        <v>120341</v>
      </c>
      <c r="S67" s="1244">
        <v>1</v>
      </c>
      <c r="T67" s="1355">
        <v>1</v>
      </c>
      <c r="U67" s="1217" t="s">
        <v>398</v>
      </c>
      <c r="V67" s="1241">
        <v>2020130010082</v>
      </c>
      <c r="W67" s="1376" t="s">
        <v>399</v>
      </c>
      <c r="X67" s="18" t="s">
        <v>400</v>
      </c>
      <c r="Y67" s="19">
        <v>1</v>
      </c>
      <c r="Z67" s="19" t="s">
        <v>97</v>
      </c>
      <c r="AA67" s="285">
        <v>0.25</v>
      </c>
      <c r="AB67" s="286">
        <v>0.75</v>
      </c>
      <c r="AC67" s="87">
        <v>1</v>
      </c>
      <c r="AD67" s="134">
        <f>+AC67</f>
        <v>1</v>
      </c>
      <c r="AE67" s="16">
        <f t="shared" si="5"/>
        <v>1</v>
      </c>
      <c r="AF67" s="1244">
        <f>AVERAGE(AE67:AE78)</f>
        <v>1</v>
      </c>
      <c r="AG67" s="89" t="str">
        <f>'[1]Plan de Acción'!U64</f>
        <v>Abril de 2022</v>
      </c>
      <c r="AH67" s="19">
        <f>'[1]Plan de Acción'!V64</f>
        <v>180</v>
      </c>
      <c r="AI67" s="19" t="str">
        <f>'[1]Plan de Acción'!W64</f>
        <v>NA</v>
      </c>
      <c r="AJ67" s="19" t="str">
        <f>'[1]Plan de Acción'!X64</f>
        <v>NA</v>
      </c>
      <c r="AK67" s="19" t="s">
        <v>97</v>
      </c>
      <c r="AL67" s="287" t="s">
        <v>97</v>
      </c>
      <c r="AM67" s="274" t="s">
        <v>97</v>
      </c>
      <c r="AN67" s="744">
        <v>8.3333333333333343E-2</v>
      </c>
      <c r="AO67" s="1196" t="s">
        <v>159</v>
      </c>
      <c r="AP67" s="1196" t="s">
        <v>401</v>
      </c>
      <c r="AQ67" s="1196" t="s">
        <v>300</v>
      </c>
      <c r="AR67" s="92">
        <v>35555652</v>
      </c>
      <c r="AS67" s="91" t="s">
        <v>86</v>
      </c>
      <c r="AT67" s="1420"/>
      <c r="AU67" s="94" t="s">
        <v>87</v>
      </c>
      <c r="AV67" s="91" t="s">
        <v>402</v>
      </c>
      <c r="AW67" s="95">
        <f>'[1]Plan de Acción'!AH64</f>
        <v>35555652</v>
      </c>
      <c r="AX67" s="96"/>
      <c r="AY67" s="1397"/>
      <c r="AZ67" s="1240" t="s">
        <v>403</v>
      </c>
      <c r="BA67" s="1240">
        <v>4551179315</v>
      </c>
      <c r="BB67" s="1240">
        <v>4551179271</v>
      </c>
      <c r="BC67" s="1240">
        <v>3848801767</v>
      </c>
      <c r="BD67" s="1244">
        <f>+BB67/BA67</f>
        <v>0.99999999033217613</v>
      </c>
      <c r="BE67" s="1355">
        <f>+BC67/BA67</f>
        <v>0.84567130860235074</v>
      </c>
      <c r="BF67" s="115"/>
      <c r="BG67" s="115"/>
      <c r="BH67" s="275" t="s">
        <v>87</v>
      </c>
      <c r="BI67" s="51" t="s">
        <v>90</v>
      </c>
      <c r="BJ67" s="100" t="s">
        <v>91</v>
      </c>
      <c r="BK67" s="38" t="s">
        <v>404</v>
      </c>
      <c r="BL67" s="38" t="s">
        <v>405</v>
      </c>
      <c r="BM67" s="63" t="s">
        <v>406</v>
      </c>
      <c r="BN67" s="39" t="s">
        <v>407</v>
      </c>
    </row>
    <row r="68" spans="1:66" ht="135.75" customHeight="1" x14ac:dyDescent="0.35">
      <c r="A68" s="1208"/>
      <c r="B68" s="1208"/>
      <c r="C68" s="1197"/>
      <c r="D68" s="1197"/>
      <c r="E68" s="1213"/>
      <c r="F68" s="1215"/>
      <c r="G68" s="1188"/>
      <c r="H68" s="1293"/>
      <c r="I68" s="1293"/>
      <c r="J68" s="1293"/>
      <c r="K68" s="1293"/>
      <c r="L68" s="1417"/>
      <c r="M68" s="1303"/>
      <c r="N68" s="1197"/>
      <c r="O68" s="1197"/>
      <c r="P68" s="1360"/>
      <c r="Q68" s="1360"/>
      <c r="R68" s="1412"/>
      <c r="S68" s="1224"/>
      <c r="T68" s="1236"/>
      <c r="U68" s="1218"/>
      <c r="V68" s="1242"/>
      <c r="W68" s="1377"/>
      <c r="X68" s="47" t="s">
        <v>408</v>
      </c>
      <c r="Y68" s="24">
        <v>2000</v>
      </c>
      <c r="Z68" s="24">
        <v>258</v>
      </c>
      <c r="AA68" s="65">
        <v>3562</v>
      </c>
      <c r="AB68" s="56">
        <v>4498</v>
      </c>
      <c r="AC68" s="26">
        <v>5890</v>
      </c>
      <c r="AD68" s="152">
        <f t="shared" ref="AD68:AD78" si="7">+AC68</f>
        <v>5890</v>
      </c>
      <c r="AE68" s="34">
        <v>1</v>
      </c>
      <c r="AF68" s="1224"/>
      <c r="AG68" s="23" t="str">
        <f>'[1]Plan de Acción'!U65</f>
        <v>Enero de 2022</v>
      </c>
      <c r="AH68" s="24">
        <f>'[1]Plan de Acción'!V65</f>
        <v>180</v>
      </c>
      <c r="AI68" s="24">
        <f>'[1]Plan de Acción'!W65</f>
        <v>2000</v>
      </c>
      <c r="AJ68" s="24">
        <f>'[1]Plan de Acción'!X65</f>
        <v>258</v>
      </c>
      <c r="AK68" s="24">
        <f>+AA68</f>
        <v>3562</v>
      </c>
      <c r="AL68" s="24">
        <f>+AB68</f>
        <v>4498</v>
      </c>
      <c r="AM68" s="26">
        <v>5890</v>
      </c>
      <c r="AN68" s="23">
        <v>8.3333333333333343E-2</v>
      </c>
      <c r="AO68" s="1197"/>
      <c r="AP68" s="1197"/>
      <c r="AQ68" s="1197"/>
      <c r="AR68" s="28">
        <v>3125744496</v>
      </c>
      <c r="AS68" s="29" t="s">
        <v>86</v>
      </c>
      <c r="AT68" s="1329"/>
      <c r="AU68" s="30" t="s">
        <v>87</v>
      </c>
      <c r="AV68" s="29" t="s">
        <v>402</v>
      </c>
      <c r="AW68" s="52">
        <f>'[1]Plan de Acción'!AH65</f>
        <v>121514680</v>
      </c>
      <c r="AX68" s="53"/>
      <c r="AY68" s="1296"/>
      <c r="AZ68" s="1221"/>
      <c r="BA68" s="1221"/>
      <c r="BB68" s="1221"/>
      <c r="BC68" s="1221"/>
      <c r="BD68" s="1224"/>
      <c r="BE68" s="1236"/>
      <c r="BF68" s="115"/>
      <c r="BG68" s="115"/>
      <c r="BH68" s="275" t="s">
        <v>87</v>
      </c>
      <c r="BI68" s="51" t="s">
        <v>107</v>
      </c>
      <c r="BJ68" s="100" t="s">
        <v>91</v>
      </c>
      <c r="BK68" s="38" t="s">
        <v>409</v>
      </c>
      <c r="BL68" s="38" t="s">
        <v>410</v>
      </c>
      <c r="BM68" s="63" t="s">
        <v>411</v>
      </c>
      <c r="BN68" s="39" t="s">
        <v>412</v>
      </c>
    </row>
    <row r="69" spans="1:66" ht="135.75" customHeight="1" x14ac:dyDescent="0.35">
      <c r="A69" s="1208"/>
      <c r="B69" s="1208"/>
      <c r="C69" s="1197"/>
      <c r="D69" s="1197"/>
      <c r="E69" s="1213"/>
      <c r="F69" s="1215"/>
      <c r="G69" s="1188"/>
      <c r="H69" s="1293"/>
      <c r="I69" s="1293"/>
      <c r="J69" s="1293"/>
      <c r="K69" s="1293"/>
      <c r="L69" s="1417"/>
      <c r="M69" s="1303"/>
      <c r="N69" s="1197"/>
      <c r="O69" s="1197"/>
      <c r="P69" s="1360"/>
      <c r="Q69" s="1360"/>
      <c r="R69" s="1412"/>
      <c r="S69" s="1224"/>
      <c r="T69" s="1236"/>
      <c r="U69" s="1218"/>
      <c r="V69" s="1242"/>
      <c r="W69" s="1377"/>
      <c r="X69" s="47" t="s">
        <v>413</v>
      </c>
      <c r="Y69" s="24">
        <v>11553</v>
      </c>
      <c r="Z69" s="24">
        <v>3898</v>
      </c>
      <c r="AA69" s="65">
        <f>4406+1694</f>
        <v>6100</v>
      </c>
      <c r="AB69" s="56">
        <v>9356</v>
      </c>
      <c r="AC69" s="26">
        <v>12628</v>
      </c>
      <c r="AD69" s="152">
        <f t="shared" si="7"/>
        <v>12628</v>
      </c>
      <c r="AE69" s="34">
        <v>1</v>
      </c>
      <c r="AF69" s="1224"/>
      <c r="AG69" s="23" t="str">
        <f>'[1]Plan de Acción'!U66</f>
        <v>Enero de 2022</v>
      </c>
      <c r="AH69" s="25">
        <f>'[1]Plan de Acción'!V66</f>
        <v>180</v>
      </c>
      <c r="AI69" s="24">
        <f>'[1]Plan de Acción'!W66</f>
        <v>11553</v>
      </c>
      <c r="AJ69" s="24">
        <f>'[1]Plan de Acción'!X66</f>
        <v>3898</v>
      </c>
      <c r="AK69" s="24">
        <f>+AA69</f>
        <v>6100</v>
      </c>
      <c r="AL69" s="26">
        <v>9356</v>
      </c>
      <c r="AM69" s="26">
        <v>12628</v>
      </c>
      <c r="AN69" s="43">
        <v>8.3333333333333343E-2</v>
      </c>
      <c r="AO69" s="1197"/>
      <c r="AP69" s="1197"/>
      <c r="AQ69" s="1197"/>
      <c r="AR69" s="28">
        <v>125214378.91828012</v>
      </c>
      <c r="AS69" s="29" t="s">
        <v>86</v>
      </c>
      <c r="AT69" s="1329"/>
      <c r="AU69" s="30" t="s">
        <v>87</v>
      </c>
      <c r="AV69" s="29" t="s">
        <v>402</v>
      </c>
      <c r="AW69" s="52">
        <f>'[1]Plan de Acción'!AH66</f>
        <v>0</v>
      </c>
      <c r="AX69" s="53"/>
      <c r="AY69" s="1296"/>
      <c r="AZ69" s="1221"/>
      <c r="BA69" s="1221"/>
      <c r="BB69" s="1221"/>
      <c r="BC69" s="1221"/>
      <c r="BD69" s="1224"/>
      <c r="BE69" s="1236"/>
      <c r="BF69" s="115"/>
      <c r="BG69" s="115"/>
      <c r="BH69" s="275" t="s">
        <v>87</v>
      </c>
      <c r="BI69" s="51" t="s">
        <v>111</v>
      </c>
      <c r="BJ69" s="100" t="s">
        <v>172</v>
      </c>
      <c r="BK69" s="38" t="s">
        <v>414</v>
      </c>
      <c r="BL69" s="38" t="s">
        <v>415</v>
      </c>
      <c r="BM69" s="63" t="s">
        <v>416</v>
      </c>
      <c r="BN69" s="39" t="s">
        <v>417</v>
      </c>
    </row>
    <row r="70" spans="1:66" ht="135.75" customHeight="1" x14ac:dyDescent="0.35">
      <c r="A70" s="1208"/>
      <c r="B70" s="1208"/>
      <c r="C70" s="1197"/>
      <c r="D70" s="1197"/>
      <c r="E70" s="1213"/>
      <c r="F70" s="1215"/>
      <c r="G70" s="1188"/>
      <c r="H70" s="1293"/>
      <c r="I70" s="1293"/>
      <c r="J70" s="1293"/>
      <c r="K70" s="1293"/>
      <c r="L70" s="1417"/>
      <c r="M70" s="1303"/>
      <c r="N70" s="1197"/>
      <c r="O70" s="1197"/>
      <c r="P70" s="1360"/>
      <c r="Q70" s="1360"/>
      <c r="R70" s="1412"/>
      <c r="S70" s="1224"/>
      <c r="T70" s="1236"/>
      <c r="U70" s="1218"/>
      <c r="V70" s="1242"/>
      <c r="W70" s="1377"/>
      <c r="X70" s="47" t="s">
        <v>418</v>
      </c>
      <c r="Y70" s="24">
        <v>1</v>
      </c>
      <c r="Z70" s="24">
        <v>1</v>
      </c>
      <c r="AA70" s="24">
        <v>1</v>
      </c>
      <c r="AB70" s="56">
        <v>1</v>
      </c>
      <c r="AC70" s="26">
        <v>1</v>
      </c>
      <c r="AD70" s="152">
        <f t="shared" si="7"/>
        <v>1</v>
      </c>
      <c r="AE70" s="34">
        <f t="shared" si="5"/>
        <v>1</v>
      </c>
      <c r="AF70" s="1224"/>
      <c r="AG70" s="23" t="str">
        <f>'[1]Plan de Acción'!U67</f>
        <v>Abril de 2022</v>
      </c>
      <c r="AH70" s="24">
        <f>'[1]Plan de Acción'!V67</f>
        <v>220</v>
      </c>
      <c r="AI70" s="24" t="str">
        <f>'[1]Plan de Acción'!W67</f>
        <v>NA</v>
      </c>
      <c r="AJ70" s="24" t="str">
        <f>'[1]Plan de Acción'!X67</f>
        <v>NA</v>
      </c>
      <c r="AK70" s="24" t="s">
        <v>97</v>
      </c>
      <c r="AL70" s="51" t="s">
        <v>97</v>
      </c>
      <c r="AM70" s="51" t="s">
        <v>97</v>
      </c>
      <c r="AN70" s="23">
        <v>8.3333333333333343E-2</v>
      </c>
      <c r="AO70" s="1197"/>
      <c r="AP70" s="1197"/>
      <c r="AQ70" s="1197"/>
      <c r="AR70" s="28">
        <v>408849899.25</v>
      </c>
      <c r="AS70" s="29" t="s">
        <v>86</v>
      </c>
      <c r="AT70" s="1329"/>
      <c r="AU70" s="30" t="s">
        <v>87</v>
      </c>
      <c r="AV70" s="29" t="s">
        <v>402</v>
      </c>
      <c r="AW70" s="52">
        <f>'[1]Plan de Acción'!AH67</f>
        <v>221720901.91828001</v>
      </c>
      <c r="AX70" s="53"/>
      <c r="AY70" s="1296"/>
      <c r="AZ70" s="1221"/>
      <c r="BA70" s="1221"/>
      <c r="BB70" s="1221"/>
      <c r="BC70" s="1221"/>
      <c r="BD70" s="1224"/>
      <c r="BE70" s="1236"/>
      <c r="BF70" s="115"/>
      <c r="BG70" s="115"/>
      <c r="BH70" s="275" t="s">
        <v>87</v>
      </c>
      <c r="BI70" s="51" t="s">
        <v>116</v>
      </c>
      <c r="BJ70" s="100" t="s">
        <v>91</v>
      </c>
      <c r="BK70" s="38" t="s">
        <v>419</v>
      </c>
      <c r="BL70" s="38" t="s">
        <v>420</v>
      </c>
      <c r="BM70" s="63" t="s">
        <v>421</v>
      </c>
      <c r="BN70" s="39" t="s">
        <v>422</v>
      </c>
    </row>
    <row r="71" spans="1:66" ht="135.75" customHeight="1" x14ac:dyDescent="0.35">
      <c r="A71" s="1208"/>
      <c r="B71" s="1208"/>
      <c r="C71" s="1197"/>
      <c r="D71" s="1197"/>
      <c r="E71" s="1213"/>
      <c r="F71" s="1215"/>
      <c r="G71" s="1188"/>
      <c r="H71" s="1293"/>
      <c r="I71" s="1293"/>
      <c r="J71" s="1293"/>
      <c r="K71" s="1293"/>
      <c r="L71" s="1417"/>
      <c r="M71" s="1303"/>
      <c r="N71" s="1197"/>
      <c r="O71" s="1197"/>
      <c r="P71" s="1360"/>
      <c r="Q71" s="1360"/>
      <c r="R71" s="1412"/>
      <c r="S71" s="1224"/>
      <c r="T71" s="1236"/>
      <c r="U71" s="1218"/>
      <c r="V71" s="1242"/>
      <c r="W71" s="1377"/>
      <c r="X71" s="47" t="s">
        <v>423</v>
      </c>
      <c r="Y71" s="24">
        <v>1</v>
      </c>
      <c r="Z71" s="24" t="s">
        <v>97</v>
      </c>
      <c r="AA71" s="288">
        <v>0.25</v>
      </c>
      <c r="AB71" s="289">
        <v>0.75</v>
      </c>
      <c r="AC71" s="103">
        <v>1</v>
      </c>
      <c r="AD71" s="152">
        <f t="shared" si="7"/>
        <v>1</v>
      </c>
      <c r="AE71" s="34">
        <f t="shared" si="5"/>
        <v>1</v>
      </c>
      <c r="AF71" s="1224"/>
      <c r="AG71" s="23" t="str">
        <f>'[1]Plan de Acción'!U68</f>
        <v>Abril de 2022</v>
      </c>
      <c r="AH71" s="24">
        <f>'[1]Plan de Acción'!V68</f>
        <v>140</v>
      </c>
      <c r="AI71" s="24" t="str">
        <f>'[1]Plan de Acción'!W68</f>
        <v>NA</v>
      </c>
      <c r="AJ71" s="24" t="str">
        <f>'[1]Plan de Acción'!X68</f>
        <v>NA</v>
      </c>
      <c r="AK71" s="24" t="s">
        <v>97</v>
      </c>
      <c r="AL71" s="51" t="s">
        <v>97</v>
      </c>
      <c r="AM71" s="51" t="s">
        <v>97</v>
      </c>
      <c r="AN71" s="23">
        <v>8.3333333333333343E-2</v>
      </c>
      <c r="AO71" s="1197"/>
      <c r="AP71" s="1197"/>
      <c r="AQ71" s="1197"/>
      <c r="AR71" s="28">
        <v>19657228.800000001</v>
      </c>
      <c r="AS71" s="29" t="s">
        <v>86</v>
      </c>
      <c r="AT71" s="1329"/>
      <c r="AU71" s="30" t="s">
        <v>87</v>
      </c>
      <c r="AV71" s="29" t="s">
        <v>402</v>
      </c>
      <c r="AW71" s="52">
        <f>'[1]Plan de Acción'!AH68</f>
        <v>19657228.800000001</v>
      </c>
      <c r="AX71" s="53"/>
      <c r="AY71" s="1296"/>
      <c r="AZ71" s="1221"/>
      <c r="BA71" s="1221"/>
      <c r="BB71" s="1221"/>
      <c r="BC71" s="1221"/>
      <c r="BD71" s="1224"/>
      <c r="BE71" s="1236"/>
      <c r="BF71" s="115"/>
      <c r="BG71" s="115"/>
      <c r="BH71" s="275" t="s">
        <v>87</v>
      </c>
      <c r="BI71" s="51" t="s">
        <v>90</v>
      </c>
      <c r="BJ71" s="100" t="s">
        <v>91</v>
      </c>
      <c r="BK71" s="38" t="s">
        <v>424</v>
      </c>
      <c r="BL71" s="38" t="s">
        <v>425</v>
      </c>
      <c r="BM71" s="63" t="s">
        <v>426</v>
      </c>
      <c r="BN71" s="39" t="s">
        <v>427</v>
      </c>
    </row>
    <row r="72" spans="1:66" ht="135.75" customHeight="1" x14ac:dyDescent="0.35">
      <c r="A72" s="1208"/>
      <c r="B72" s="1208"/>
      <c r="C72" s="1197"/>
      <c r="D72" s="1197"/>
      <c r="E72" s="1213"/>
      <c r="F72" s="1215"/>
      <c r="G72" s="1188"/>
      <c r="H72" s="1293"/>
      <c r="I72" s="1293"/>
      <c r="J72" s="1293"/>
      <c r="K72" s="1293"/>
      <c r="L72" s="1417"/>
      <c r="M72" s="1303"/>
      <c r="N72" s="1197"/>
      <c r="O72" s="1197"/>
      <c r="P72" s="1360"/>
      <c r="Q72" s="1360"/>
      <c r="R72" s="1412"/>
      <c r="S72" s="1224"/>
      <c r="T72" s="1236"/>
      <c r="U72" s="1218"/>
      <c r="V72" s="1242"/>
      <c r="W72" s="1377"/>
      <c r="X72" s="281" t="s">
        <v>428</v>
      </c>
      <c r="Y72" s="24">
        <v>1</v>
      </c>
      <c r="Z72" s="24" t="s">
        <v>97</v>
      </c>
      <c r="AA72" s="288">
        <v>0.5</v>
      </c>
      <c r="AB72" s="289">
        <v>0.75</v>
      </c>
      <c r="AC72" s="103">
        <v>1</v>
      </c>
      <c r="AD72" s="152">
        <f t="shared" si="7"/>
        <v>1</v>
      </c>
      <c r="AE72" s="34">
        <f t="shared" si="5"/>
        <v>1</v>
      </c>
      <c r="AF72" s="1224"/>
      <c r="AG72" s="23" t="str">
        <f>'[1]Plan de Acción'!U69</f>
        <v>Abril de 2022</v>
      </c>
      <c r="AH72" s="24">
        <f>'[1]Plan de Acción'!V69</f>
        <v>140</v>
      </c>
      <c r="AI72" s="24" t="str">
        <f>'[1]Plan de Acción'!W69</f>
        <v>NA</v>
      </c>
      <c r="AJ72" s="24" t="str">
        <f>'[1]Plan de Acción'!X69</f>
        <v>NA</v>
      </c>
      <c r="AK72" s="24" t="s">
        <v>97</v>
      </c>
      <c r="AL72" s="51" t="s">
        <v>97</v>
      </c>
      <c r="AM72" s="51" t="s">
        <v>97</v>
      </c>
      <c r="AN72" s="23">
        <v>8.3333333333333343E-2</v>
      </c>
      <c r="AO72" s="1197"/>
      <c r="AP72" s="1197"/>
      <c r="AQ72" s="1197"/>
      <c r="AR72" s="28">
        <v>19657228.800000001</v>
      </c>
      <c r="AS72" s="29" t="s">
        <v>86</v>
      </c>
      <c r="AT72" s="1329"/>
      <c r="AU72" s="30" t="s">
        <v>87</v>
      </c>
      <c r="AV72" s="29" t="s">
        <v>402</v>
      </c>
      <c r="AW72" s="52">
        <f>'[1]Plan de Acción'!AH69</f>
        <v>19657228.800000001</v>
      </c>
      <c r="AX72" s="53"/>
      <c r="AY72" s="1296"/>
      <c r="AZ72" s="1226"/>
      <c r="BA72" s="1226"/>
      <c r="BB72" s="1226"/>
      <c r="BC72" s="1226"/>
      <c r="BD72" s="1259"/>
      <c r="BE72" s="1292"/>
      <c r="BF72" s="98"/>
      <c r="BG72" s="98"/>
      <c r="BH72" s="275" t="s">
        <v>87</v>
      </c>
      <c r="BI72" s="51" t="s">
        <v>90</v>
      </c>
      <c r="BJ72" s="100" t="s">
        <v>91</v>
      </c>
      <c r="BK72" s="38" t="s">
        <v>424</v>
      </c>
      <c r="BL72" s="38" t="s">
        <v>429</v>
      </c>
      <c r="BM72" s="63" t="s">
        <v>430</v>
      </c>
      <c r="BN72" s="39" t="s">
        <v>431</v>
      </c>
    </row>
    <row r="73" spans="1:66" ht="135.75" customHeight="1" x14ac:dyDescent="0.35">
      <c r="A73" s="1208"/>
      <c r="B73" s="1208"/>
      <c r="C73" s="1197"/>
      <c r="D73" s="1197"/>
      <c r="E73" s="1213"/>
      <c r="F73" s="1215"/>
      <c r="G73" s="1188"/>
      <c r="H73" s="1293"/>
      <c r="I73" s="1293"/>
      <c r="J73" s="1293"/>
      <c r="K73" s="1293"/>
      <c r="L73" s="1417"/>
      <c r="M73" s="1303"/>
      <c r="N73" s="1197"/>
      <c r="O73" s="1197"/>
      <c r="P73" s="1360"/>
      <c r="Q73" s="1360"/>
      <c r="R73" s="1412"/>
      <c r="S73" s="1224"/>
      <c r="T73" s="1236"/>
      <c r="U73" s="1218"/>
      <c r="V73" s="1242"/>
      <c r="W73" s="1377"/>
      <c r="X73" s="281" t="s">
        <v>432</v>
      </c>
      <c r="Y73" s="24">
        <v>1</v>
      </c>
      <c r="Z73" s="24" t="s">
        <v>97</v>
      </c>
      <c r="AA73" s="288">
        <v>0.5</v>
      </c>
      <c r="AB73" s="289">
        <v>0.75</v>
      </c>
      <c r="AC73" s="103">
        <v>1</v>
      </c>
      <c r="AD73" s="152">
        <f t="shared" si="7"/>
        <v>1</v>
      </c>
      <c r="AE73" s="34">
        <f t="shared" si="5"/>
        <v>1</v>
      </c>
      <c r="AF73" s="1224"/>
      <c r="AG73" s="23" t="str">
        <f>'[1]Plan de Acción'!U70</f>
        <v>Abril de 2022</v>
      </c>
      <c r="AH73" s="24">
        <f>'[1]Plan de Acción'!V70</f>
        <v>140</v>
      </c>
      <c r="AI73" s="24" t="str">
        <f>'[1]Plan de Acción'!W70</f>
        <v>NA</v>
      </c>
      <c r="AJ73" s="24" t="str">
        <f>'[1]Plan de Acción'!X70</f>
        <v>NA</v>
      </c>
      <c r="AK73" s="24" t="s">
        <v>97</v>
      </c>
      <c r="AL73" s="51" t="s">
        <v>97</v>
      </c>
      <c r="AM73" s="51" t="s">
        <v>97</v>
      </c>
      <c r="AN73" s="23">
        <v>8.3333333333333343E-2</v>
      </c>
      <c r="AO73" s="1197"/>
      <c r="AP73" s="1197"/>
      <c r="AQ73" s="1197"/>
      <c r="AR73" s="28">
        <v>19657228.800000001</v>
      </c>
      <c r="AS73" s="29" t="s">
        <v>86</v>
      </c>
      <c r="AT73" s="1329"/>
      <c r="AU73" s="30" t="s">
        <v>87</v>
      </c>
      <c r="AV73" s="29" t="s">
        <v>402</v>
      </c>
      <c r="AW73" s="52">
        <f>'[1]Plan de Acción'!AH70</f>
        <v>19657228.800000001</v>
      </c>
      <c r="AX73" s="53"/>
      <c r="AY73" s="1296"/>
      <c r="AZ73" s="1220" t="s">
        <v>433</v>
      </c>
      <c r="BA73" s="1220">
        <v>2429850000</v>
      </c>
      <c r="BB73" s="1220">
        <v>1838295952</v>
      </c>
      <c r="BC73" s="1220">
        <v>1744635617</v>
      </c>
      <c r="BD73" s="1223">
        <f>+BB73/BA73</f>
        <v>0.75654709220733796</v>
      </c>
      <c r="BE73" s="1235">
        <f>+BC73/BA73</f>
        <v>0.71800136510484192</v>
      </c>
      <c r="BF73" s="290">
        <v>6981029315</v>
      </c>
      <c r="BG73" s="113">
        <f>+BF74/BF73</f>
        <v>0.80123390571953212</v>
      </c>
      <c r="BH73" s="275" t="s">
        <v>87</v>
      </c>
      <c r="BI73" s="51" t="s">
        <v>90</v>
      </c>
      <c r="BJ73" s="100" t="s">
        <v>91</v>
      </c>
      <c r="BK73" s="38" t="s">
        <v>424</v>
      </c>
      <c r="BL73" s="38" t="s">
        <v>434</v>
      </c>
      <c r="BM73" s="63" t="s">
        <v>435</v>
      </c>
      <c r="BN73" s="39" t="s">
        <v>436</v>
      </c>
    </row>
    <row r="74" spans="1:66" ht="135.75" customHeight="1" x14ac:dyDescent="0.35">
      <c r="A74" s="1208"/>
      <c r="B74" s="1208"/>
      <c r="C74" s="1197"/>
      <c r="D74" s="1197"/>
      <c r="E74" s="1213"/>
      <c r="F74" s="1215"/>
      <c r="G74" s="1188"/>
      <c r="H74" s="1293"/>
      <c r="I74" s="1293"/>
      <c r="J74" s="1293"/>
      <c r="K74" s="1293"/>
      <c r="L74" s="1417"/>
      <c r="M74" s="1303"/>
      <c r="N74" s="1197"/>
      <c r="O74" s="1197"/>
      <c r="P74" s="1360"/>
      <c r="Q74" s="1360"/>
      <c r="R74" s="1412"/>
      <c r="S74" s="1224"/>
      <c r="T74" s="1236"/>
      <c r="U74" s="1218"/>
      <c r="V74" s="1242"/>
      <c r="W74" s="1377"/>
      <c r="X74" s="47" t="s">
        <v>437</v>
      </c>
      <c r="Y74" s="24">
        <v>3</v>
      </c>
      <c r="Z74" s="24" t="s">
        <v>97</v>
      </c>
      <c r="AA74" s="65">
        <v>1</v>
      </c>
      <c r="AB74" s="56">
        <v>2</v>
      </c>
      <c r="AC74" s="26">
        <v>3</v>
      </c>
      <c r="AD74" s="152">
        <f t="shared" si="7"/>
        <v>3</v>
      </c>
      <c r="AE74" s="34">
        <f t="shared" si="5"/>
        <v>1</v>
      </c>
      <c r="AF74" s="1224"/>
      <c r="AG74" s="23" t="str">
        <f>'[1]Plan de Acción'!U71</f>
        <v>Abril de 2022</v>
      </c>
      <c r="AH74" s="24">
        <f>'[1]Plan de Acción'!V71</f>
        <v>180</v>
      </c>
      <c r="AI74" s="24" t="str">
        <f>'[1]Plan de Acción'!W71</f>
        <v>NA</v>
      </c>
      <c r="AJ74" s="25" t="str">
        <f>'[1]Plan de Acción'!X71</f>
        <v>NA</v>
      </c>
      <c r="AK74" s="25" t="s">
        <v>97</v>
      </c>
      <c r="AL74" s="51" t="s">
        <v>97</v>
      </c>
      <c r="AM74" s="51" t="s">
        <v>97</v>
      </c>
      <c r="AN74" s="426">
        <v>8.3333333333333343E-2</v>
      </c>
      <c r="AO74" s="1197"/>
      <c r="AP74" s="1197"/>
      <c r="AQ74" s="1197"/>
      <c r="AR74" s="28">
        <v>19657228.800000001</v>
      </c>
      <c r="AS74" s="29" t="s">
        <v>86</v>
      </c>
      <c r="AT74" s="1329"/>
      <c r="AU74" s="30" t="s">
        <v>87</v>
      </c>
      <c r="AV74" s="29" t="s">
        <v>402</v>
      </c>
      <c r="AW74" s="52">
        <f>'[1]Plan de Acción'!AH71</f>
        <v>19657228.800000001</v>
      </c>
      <c r="AX74" s="53"/>
      <c r="AY74" s="1296"/>
      <c r="AZ74" s="1221"/>
      <c r="BA74" s="1221"/>
      <c r="BB74" s="1221"/>
      <c r="BC74" s="1221"/>
      <c r="BD74" s="1224"/>
      <c r="BE74" s="1236"/>
      <c r="BF74" s="180">
        <v>5593437384</v>
      </c>
      <c r="BG74" s="115"/>
      <c r="BH74" s="275" t="s">
        <v>87</v>
      </c>
      <c r="BI74" s="51" t="s">
        <v>90</v>
      </c>
      <c r="BJ74" s="100" t="s">
        <v>91</v>
      </c>
      <c r="BK74" s="38" t="s">
        <v>438</v>
      </c>
      <c r="BL74" s="38" t="s">
        <v>439</v>
      </c>
      <c r="BM74" s="63" t="s">
        <v>440</v>
      </c>
      <c r="BN74" s="39" t="s">
        <v>441</v>
      </c>
    </row>
    <row r="75" spans="1:66" ht="135.75" customHeight="1" x14ac:dyDescent="0.35">
      <c r="A75" s="1208"/>
      <c r="B75" s="1208"/>
      <c r="C75" s="1197"/>
      <c r="D75" s="1197"/>
      <c r="E75" s="1213"/>
      <c r="F75" s="1215"/>
      <c r="G75" s="1188"/>
      <c r="H75" s="1293"/>
      <c r="I75" s="1293"/>
      <c r="J75" s="1293"/>
      <c r="K75" s="1293"/>
      <c r="L75" s="1417"/>
      <c r="M75" s="1303"/>
      <c r="N75" s="1197"/>
      <c r="O75" s="1197"/>
      <c r="P75" s="1360"/>
      <c r="Q75" s="1360"/>
      <c r="R75" s="1412"/>
      <c r="S75" s="1224"/>
      <c r="T75" s="1236"/>
      <c r="U75" s="1218"/>
      <c r="V75" s="1242"/>
      <c r="W75" s="1377"/>
      <c r="X75" s="47" t="s">
        <v>442</v>
      </c>
      <c r="Y75" s="24">
        <v>13553</v>
      </c>
      <c r="Z75" s="24">
        <v>4156</v>
      </c>
      <c r="AA75" s="24">
        <f>+AA68+AA69</f>
        <v>9662</v>
      </c>
      <c r="AB75" s="56">
        <v>13854</v>
      </c>
      <c r="AC75" s="26">
        <v>18518</v>
      </c>
      <c r="AD75" s="152">
        <f t="shared" si="7"/>
        <v>18518</v>
      </c>
      <c r="AE75" s="34">
        <v>1</v>
      </c>
      <c r="AF75" s="1224"/>
      <c r="AG75" s="23" t="str">
        <f>'[1]Plan de Acción'!U72</f>
        <v>Enero de 2022</v>
      </c>
      <c r="AH75" s="25">
        <f>'[1]Plan de Acción'!V72</f>
        <v>180</v>
      </c>
      <c r="AI75" s="24">
        <f>'[1]Plan de Acción'!W72</f>
        <v>11553</v>
      </c>
      <c r="AJ75" s="24">
        <f>'[1]Plan de Acción'!X72</f>
        <v>4156</v>
      </c>
      <c r="AK75" s="24">
        <f>+AA75</f>
        <v>9662</v>
      </c>
      <c r="AL75" s="26">
        <v>13854</v>
      </c>
      <c r="AM75" s="26">
        <v>18518</v>
      </c>
      <c r="AN75" s="43">
        <v>8.3333333333333343E-2</v>
      </c>
      <c r="AO75" s="1197"/>
      <c r="AP75" s="1197"/>
      <c r="AQ75" s="1197"/>
      <c r="AR75" s="28">
        <v>25132655.718280002</v>
      </c>
      <c r="AS75" s="29" t="s">
        <v>86</v>
      </c>
      <c r="AT75" s="1329"/>
      <c r="AU75" s="30" t="s">
        <v>87</v>
      </c>
      <c r="AV75" s="29" t="s">
        <v>402</v>
      </c>
      <c r="AW75" s="52">
        <f>'[1]Plan de Acción'!AH72</f>
        <v>8706374.9634400029</v>
      </c>
      <c r="AX75" s="53"/>
      <c r="AY75" s="1296"/>
      <c r="AZ75" s="1221"/>
      <c r="BA75" s="1221"/>
      <c r="BB75" s="1221"/>
      <c r="BC75" s="1221"/>
      <c r="BD75" s="1224"/>
      <c r="BE75" s="1236"/>
      <c r="BF75" s="115">
        <f>+(AF67*0.5)+(BG73*0.5)</f>
        <v>0.90061695285976606</v>
      </c>
      <c r="BG75" s="115"/>
      <c r="BH75" s="275" t="s">
        <v>87</v>
      </c>
      <c r="BI75" s="51" t="s">
        <v>116</v>
      </c>
      <c r="BJ75" s="100" t="s">
        <v>91</v>
      </c>
      <c r="BK75" s="38" t="s">
        <v>443</v>
      </c>
      <c r="BL75" s="38" t="s">
        <v>444</v>
      </c>
      <c r="BM75" s="63" t="s">
        <v>445</v>
      </c>
      <c r="BN75" s="39" t="s">
        <v>446</v>
      </c>
    </row>
    <row r="76" spans="1:66" ht="135.75" customHeight="1" x14ac:dyDescent="0.35">
      <c r="A76" s="1208"/>
      <c r="B76" s="1208"/>
      <c r="C76" s="1197"/>
      <c r="D76" s="1197"/>
      <c r="E76" s="1213"/>
      <c r="F76" s="1215"/>
      <c r="G76" s="1188"/>
      <c r="H76" s="1293"/>
      <c r="I76" s="1293"/>
      <c r="J76" s="1293"/>
      <c r="K76" s="1293"/>
      <c r="L76" s="1417"/>
      <c r="M76" s="1303"/>
      <c r="N76" s="1197"/>
      <c r="O76" s="1197"/>
      <c r="P76" s="1360"/>
      <c r="Q76" s="1360"/>
      <c r="R76" s="1412"/>
      <c r="S76" s="1224"/>
      <c r="T76" s="1236"/>
      <c r="U76" s="1218"/>
      <c r="V76" s="1242"/>
      <c r="W76" s="1377"/>
      <c r="X76" s="47" t="s">
        <v>447</v>
      </c>
      <c r="Y76" s="24">
        <v>1</v>
      </c>
      <c r="Z76" s="24" t="s">
        <v>97</v>
      </c>
      <c r="AA76" s="288">
        <v>0.25</v>
      </c>
      <c r="AB76" s="189" t="s">
        <v>448</v>
      </c>
      <c r="AC76" s="48">
        <v>1</v>
      </c>
      <c r="AD76" s="152">
        <f t="shared" si="7"/>
        <v>1</v>
      </c>
      <c r="AE76" s="34">
        <f t="shared" si="5"/>
        <v>1</v>
      </c>
      <c r="AF76" s="1224"/>
      <c r="AG76" s="23" t="str">
        <f>'[1]Plan de Acción'!U73</f>
        <v>Abril de 2022</v>
      </c>
      <c r="AH76" s="24">
        <f>'[1]Plan de Acción'!V73</f>
        <v>160</v>
      </c>
      <c r="AI76" s="24" t="str">
        <f>'[1]Plan de Acción'!W73</f>
        <v>NA</v>
      </c>
      <c r="AJ76" s="24" t="str">
        <f>'[1]Plan de Acción'!X73</f>
        <v>NA</v>
      </c>
      <c r="AK76" s="24" t="s">
        <v>97</v>
      </c>
      <c r="AL76" s="51" t="s">
        <v>97</v>
      </c>
      <c r="AM76" s="51" t="s">
        <v>97</v>
      </c>
      <c r="AN76" s="23">
        <v>8.3333333333333343E-2</v>
      </c>
      <c r="AO76" s="1197"/>
      <c r="AP76" s="1197"/>
      <c r="AQ76" s="1197"/>
      <c r="AR76" s="28">
        <v>19657228.800000001</v>
      </c>
      <c r="AS76" s="29" t="s">
        <v>86</v>
      </c>
      <c r="AT76" s="1329"/>
      <c r="AU76" s="30" t="s">
        <v>87</v>
      </c>
      <c r="AV76" s="29" t="s">
        <v>402</v>
      </c>
      <c r="AW76" s="52">
        <f>'[1]Plan de Acción'!AH73</f>
        <v>19657228.800000001</v>
      </c>
      <c r="AX76" s="53"/>
      <c r="AY76" s="1296"/>
      <c r="AZ76" s="1221"/>
      <c r="BA76" s="1221"/>
      <c r="BB76" s="1221"/>
      <c r="BC76" s="1221"/>
      <c r="BD76" s="1224"/>
      <c r="BE76" s="1236"/>
      <c r="BF76" s="115"/>
      <c r="BG76" s="115"/>
      <c r="BH76" s="275" t="s">
        <v>87</v>
      </c>
      <c r="BI76" s="51" t="s">
        <v>90</v>
      </c>
      <c r="BJ76" s="100" t="s">
        <v>91</v>
      </c>
      <c r="BK76" s="38" t="s">
        <v>424</v>
      </c>
      <c r="BL76" s="38" t="s">
        <v>449</v>
      </c>
      <c r="BM76" s="63" t="s">
        <v>450</v>
      </c>
      <c r="BN76" s="39" t="s">
        <v>451</v>
      </c>
    </row>
    <row r="77" spans="1:66" ht="135.75" customHeight="1" x14ac:dyDescent="0.35">
      <c r="A77" s="1208"/>
      <c r="B77" s="1208"/>
      <c r="C77" s="1197"/>
      <c r="D77" s="1197"/>
      <c r="E77" s="1213"/>
      <c r="F77" s="1215"/>
      <c r="G77" s="1188"/>
      <c r="H77" s="1293"/>
      <c r="I77" s="1293"/>
      <c r="J77" s="1293"/>
      <c r="K77" s="1293"/>
      <c r="L77" s="1417"/>
      <c r="M77" s="1303"/>
      <c r="N77" s="1197"/>
      <c r="O77" s="1197"/>
      <c r="P77" s="1360"/>
      <c r="Q77" s="1360"/>
      <c r="R77" s="1412"/>
      <c r="S77" s="1224"/>
      <c r="T77" s="1236"/>
      <c r="U77" s="1218"/>
      <c r="V77" s="1242"/>
      <c r="W77" s="1377"/>
      <c r="X77" s="47" t="s">
        <v>452</v>
      </c>
      <c r="Y77" s="24">
        <v>3</v>
      </c>
      <c r="Z77" s="24" t="s">
        <v>97</v>
      </c>
      <c r="AA77" s="65">
        <v>1</v>
      </c>
      <c r="AB77" s="56">
        <v>2</v>
      </c>
      <c r="AC77" s="26">
        <v>3</v>
      </c>
      <c r="AD77" s="152">
        <f t="shared" si="7"/>
        <v>3</v>
      </c>
      <c r="AE77" s="34">
        <f t="shared" si="5"/>
        <v>1</v>
      </c>
      <c r="AF77" s="1224"/>
      <c r="AG77" s="23" t="str">
        <f>'[1]Plan de Acción'!U74</f>
        <v>Abril de 2022</v>
      </c>
      <c r="AH77" s="24">
        <f>'[1]Plan de Acción'!V74</f>
        <v>140</v>
      </c>
      <c r="AI77" s="24" t="str">
        <f>'[1]Plan de Acción'!W74</f>
        <v>NA</v>
      </c>
      <c r="AJ77" s="25" t="str">
        <f>'[1]Plan de Acción'!X74</f>
        <v>NA</v>
      </c>
      <c r="AK77" s="25" t="s">
        <v>97</v>
      </c>
      <c r="AL77" s="51" t="s">
        <v>97</v>
      </c>
      <c r="AM77" s="51" t="s">
        <v>97</v>
      </c>
      <c r="AN77" s="426">
        <v>8.3333333333333343E-2</v>
      </c>
      <c r="AO77" s="1197"/>
      <c r="AP77" s="1197"/>
      <c r="AQ77" s="1197"/>
      <c r="AR77" s="28">
        <v>19657228.800000001</v>
      </c>
      <c r="AS77" s="29" t="s">
        <v>86</v>
      </c>
      <c r="AT77" s="1329"/>
      <c r="AU77" s="30" t="s">
        <v>87</v>
      </c>
      <c r="AV77" s="29" t="s">
        <v>402</v>
      </c>
      <c r="AW77" s="52">
        <f>'[1]Plan de Acción'!AH74</f>
        <v>19657228.800000001</v>
      </c>
      <c r="AX77" s="53"/>
      <c r="AY77" s="1296"/>
      <c r="AZ77" s="1221"/>
      <c r="BA77" s="1221"/>
      <c r="BB77" s="1221"/>
      <c r="BC77" s="1221"/>
      <c r="BD77" s="1224"/>
      <c r="BE77" s="1236"/>
      <c r="BF77" s="115"/>
      <c r="BG77" s="115"/>
      <c r="BH77" s="275" t="s">
        <v>87</v>
      </c>
      <c r="BI77" s="51" t="s">
        <v>90</v>
      </c>
      <c r="BJ77" s="100" t="s">
        <v>91</v>
      </c>
      <c r="BK77" s="38" t="s">
        <v>424</v>
      </c>
      <c r="BL77" s="38" t="s">
        <v>453</v>
      </c>
      <c r="BM77" s="63" t="s">
        <v>454</v>
      </c>
      <c r="BN77" s="39" t="s">
        <v>455</v>
      </c>
    </row>
    <row r="78" spans="1:66" ht="135.75" customHeight="1" thickBot="1" x14ac:dyDescent="0.4">
      <c r="A78" s="1208"/>
      <c r="B78" s="1208"/>
      <c r="C78" s="1197"/>
      <c r="D78" s="1197"/>
      <c r="E78" s="1213"/>
      <c r="F78" s="1215"/>
      <c r="G78" s="1188"/>
      <c r="H78" s="1293"/>
      <c r="I78" s="1293"/>
      <c r="J78" s="1293"/>
      <c r="K78" s="1293"/>
      <c r="L78" s="1417"/>
      <c r="M78" s="1303"/>
      <c r="N78" s="1197"/>
      <c r="O78" s="1197"/>
      <c r="P78" s="1360"/>
      <c r="Q78" s="1360"/>
      <c r="R78" s="1412"/>
      <c r="S78" s="1224"/>
      <c r="T78" s="1236"/>
      <c r="U78" s="1219"/>
      <c r="V78" s="1243"/>
      <c r="W78" s="1378"/>
      <c r="X78" s="68" t="s">
        <v>456</v>
      </c>
      <c r="Y78" s="69">
        <v>6</v>
      </c>
      <c r="Z78" s="69">
        <v>0</v>
      </c>
      <c r="AA78" s="70">
        <v>2</v>
      </c>
      <c r="AB78" s="71">
        <v>3</v>
      </c>
      <c r="AC78" s="72">
        <v>6</v>
      </c>
      <c r="AD78" s="202">
        <f t="shared" si="7"/>
        <v>6</v>
      </c>
      <c r="AE78" s="122">
        <f t="shared" si="5"/>
        <v>1</v>
      </c>
      <c r="AF78" s="1225"/>
      <c r="AG78" s="123" t="str">
        <f>'[1]Plan de Acción'!U75</f>
        <v>Febrero de 2022</v>
      </c>
      <c r="AH78" s="124">
        <f>'[1]Plan de Acción'!V75</f>
        <v>140</v>
      </c>
      <c r="AI78" s="69" t="str">
        <f>'[1]Plan de Acción'!W75</f>
        <v>NA</v>
      </c>
      <c r="AJ78" s="69" t="str">
        <f>'[1]Plan de Acción'!X75</f>
        <v>NA</v>
      </c>
      <c r="AK78" s="69" t="s">
        <v>97</v>
      </c>
      <c r="AL78" s="271" t="s">
        <v>97</v>
      </c>
      <c r="AM78" s="271" t="s">
        <v>97</v>
      </c>
      <c r="AN78" s="247">
        <v>8.3333333333333343E-2</v>
      </c>
      <c r="AO78" s="1198"/>
      <c r="AP78" s="1198"/>
      <c r="AQ78" s="1198"/>
      <c r="AR78" s="128">
        <v>15304041.318279997</v>
      </c>
      <c r="AS78" s="118" t="s">
        <v>86</v>
      </c>
      <c r="AT78" s="1421"/>
      <c r="AU78" s="130" t="s">
        <v>87</v>
      </c>
      <c r="AV78" s="118" t="s">
        <v>402</v>
      </c>
      <c r="AW78" s="131">
        <f>'[1]Plan de Acción'!AH75</f>
        <v>15304041.318279997</v>
      </c>
      <c r="AX78" s="81"/>
      <c r="AY78" s="1398"/>
      <c r="AZ78" s="1222"/>
      <c r="BA78" s="1222"/>
      <c r="BB78" s="1222"/>
      <c r="BC78" s="1222"/>
      <c r="BD78" s="1225"/>
      <c r="BE78" s="1237"/>
      <c r="BF78" s="115"/>
      <c r="BG78" s="115"/>
      <c r="BH78" s="275" t="s">
        <v>87</v>
      </c>
      <c r="BI78" s="51" t="s">
        <v>90</v>
      </c>
      <c r="BJ78" s="100" t="s">
        <v>91</v>
      </c>
      <c r="BK78" s="38" t="s">
        <v>457</v>
      </c>
      <c r="BL78" s="38" t="s">
        <v>458</v>
      </c>
      <c r="BM78" s="63" t="s">
        <v>459</v>
      </c>
      <c r="BN78" s="39" t="s">
        <v>460</v>
      </c>
    </row>
    <row r="79" spans="1:66" ht="135.75" customHeight="1" x14ac:dyDescent="0.35">
      <c r="A79" s="1208"/>
      <c r="B79" s="1208"/>
      <c r="C79" s="1197"/>
      <c r="D79" s="1197"/>
      <c r="E79" s="1213"/>
      <c r="F79" s="1215"/>
      <c r="G79" s="1188"/>
      <c r="H79" s="1293"/>
      <c r="I79" s="1293"/>
      <c r="J79" s="1293"/>
      <c r="K79" s="1293"/>
      <c r="L79" s="1417"/>
      <c r="M79" s="1303"/>
      <c r="N79" s="1197"/>
      <c r="O79" s="1197"/>
      <c r="P79" s="1360"/>
      <c r="Q79" s="1360"/>
      <c r="R79" s="1412"/>
      <c r="S79" s="1224"/>
      <c r="T79" s="1236"/>
      <c r="U79" s="1217" t="s">
        <v>461</v>
      </c>
      <c r="V79" s="1323">
        <v>2020130010195</v>
      </c>
      <c r="W79" s="1414" t="s">
        <v>462</v>
      </c>
      <c r="X79" s="291" t="s">
        <v>463</v>
      </c>
      <c r="Y79" s="19">
        <v>1</v>
      </c>
      <c r="Z79" s="19" t="s">
        <v>97</v>
      </c>
      <c r="AA79" s="19">
        <v>1</v>
      </c>
      <c r="AB79" s="273">
        <v>1</v>
      </c>
      <c r="AC79" s="87">
        <v>1</v>
      </c>
      <c r="AD79" s="134">
        <f>+AA79</f>
        <v>1</v>
      </c>
      <c r="AE79" s="16">
        <f t="shared" si="5"/>
        <v>1</v>
      </c>
      <c r="AF79" s="1244">
        <f>AVERAGE(AE79:AE87)</f>
        <v>0.88888888888888884</v>
      </c>
      <c r="AG79" s="15" t="str">
        <f>'[1]Plan de Acción'!U76</f>
        <v>Mayo de 2022</v>
      </c>
      <c r="AH79" s="292">
        <f>'[1]Plan de Acción'!V76</f>
        <v>120</v>
      </c>
      <c r="AI79" s="19" t="str">
        <f>'[1]Plan de Acción'!W76</f>
        <v>NA</v>
      </c>
      <c r="AJ79" s="19" t="str">
        <f>'[1]Plan de Acción'!X76</f>
        <v>NA</v>
      </c>
      <c r="AK79" s="19" t="s">
        <v>97</v>
      </c>
      <c r="AL79" s="274" t="s">
        <v>97</v>
      </c>
      <c r="AM79" s="274" t="s">
        <v>97</v>
      </c>
      <c r="AN79" s="15">
        <v>2.1250000000000002E-2</v>
      </c>
      <c r="AO79" s="1356" t="s">
        <v>464</v>
      </c>
      <c r="AP79" s="1414" t="s">
        <v>465</v>
      </c>
      <c r="AQ79" s="1196" t="s">
        <v>85</v>
      </c>
      <c r="AR79" s="92">
        <v>37451953.439999998</v>
      </c>
      <c r="AS79" s="91" t="s">
        <v>86</v>
      </c>
      <c r="AT79" s="293"/>
      <c r="AU79" s="94" t="s">
        <v>87</v>
      </c>
      <c r="AV79" s="91" t="s">
        <v>466</v>
      </c>
      <c r="AW79" s="95">
        <f>'[1]Plan de Acción'!AH76</f>
        <v>37451953.439999998</v>
      </c>
      <c r="AX79" s="96"/>
      <c r="AY79" s="1397"/>
      <c r="AZ79" s="294" t="s">
        <v>89</v>
      </c>
      <c r="BA79" s="221">
        <v>12933527049</v>
      </c>
      <c r="BB79" s="221">
        <v>12903087320.200001</v>
      </c>
      <c r="BC79" s="138">
        <v>8033758323.0200005</v>
      </c>
      <c r="BD79" s="16">
        <f>+BB79/BA79</f>
        <v>0.99764644797318824</v>
      </c>
      <c r="BE79" s="17">
        <f>+BC79/BA79</f>
        <v>0.62115757693808338</v>
      </c>
      <c r="BF79" s="98"/>
      <c r="BG79" s="98"/>
      <c r="BH79" s="275" t="s">
        <v>87</v>
      </c>
      <c r="BI79" s="51" t="s">
        <v>90</v>
      </c>
      <c r="BJ79" s="100" t="s">
        <v>91</v>
      </c>
      <c r="BK79" s="38" t="s">
        <v>467</v>
      </c>
      <c r="BL79" s="38" t="s">
        <v>468</v>
      </c>
      <c r="BM79" s="63" t="s">
        <v>469</v>
      </c>
      <c r="BN79" s="39" t="s">
        <v>470</v>
      </c>
    </row>
    <row r="80" spans="1:66" ht="135.75" customHeight="1" x14ac:dyDescent="0.35">
      <c r="A80" s="1208"/>
      <c r="B80" s="1208"/>
      <c r="C80" s="1197"/>
      <c r="D80" s="1197"/>
      <c r="E80" s="1213"/>
      <c r="F80" s="1215"/>
      <c r="G80" s="1188"/>
      <c r="H80" s="1293"/>
      <c r="I80" s="1293"/>
      <c r="J80" s="1293"/>
      <c r="K80" s="1293"/>
      <c r="L80" s="1417"/>
      <c r="M80" s="1303"/>
      <c r="N80" s="1197"/>
      <c r="O80" s="1197"/>
      <c r="P80" s="1360"/>
      <c r="Q80" s="1360"/>
      <c r="R80" s="1412"/>
      <c r="S80" s="1224"/>
      <c r="T80" s="1236"/>
      <c r="U80" s="1218"/>
      <c r="V80" s="1288"/>
      <c r="W80" s="1293"/>
      <c r="X80" s="295" t="s">
        <v>471</v>
      </c>
      <c r="Y80" s="24">
        <v>59936</v>
      </c>
      <c r="Z80" s="24">
        <v>49865</v>
      </c>
      <c r="AA80" s="24">
        <v>49865</v>
      </c>
      <c r="AB80" s="278">
        <v>106487</v>
      </c>
      <c r="AC80" s="103">
        <v>106487</v>
      </c>
      <c r="AD80" s="152">
        <f>+AC80</f>
        <v>106487</v>
      </c>
      <c r="AE80" s="34">
        <v>1</v>
      </c>
      <c r="AF80" s="1224"/>
      <c r="AG80" s="43" t="str">
        <f>'[1]Plan de Acción'!U77</f>
        <v>Enero de 2022</v>
      </c>
      <c r="AH80" s="296">
        <f>'[1]Plan de Acción'!V77</f>
        <v>180</v>
      </c>
      <c r="AI80" s="24">
        <f>'[1]Plan de Acción'!W77</f>
        <v>59936</v>
      </c>
      <c r="AJ80" s="25">
        <f>'[1]Plan de Acción'!X77</f>
        <v>49865</v>
      </c>
      <c r="AK80" s="24" t="s">
        <v>97</v>
      </c>
      <c r="AL80" s="48">
        <v>106487</v>
      </c>
      <c r="AM80" s="103" t="s">
        <v>97</v>
      </c>
      <c r="AN80" s="426">
        <f>+AJ80/AI80</f>
        <v>0.8319707688200747</v>
      </c>
      <c r="AO80" s="1357"/>
      <c r="AP80" s="1293"/>
      <c r="AQ80" s="1197"/>
      <c r="AR80" s="28">
        <v>16872786791.999992</v>
      </c>
      <c r="AS80" s="29" t="s">
        <v>86</v>
      </c>
      <c r="AT80" s="297"/>
      <c r="AU80" s="30" t="s">
        <v>87</v>
      </c>
      <c r="AV80" s="29" t="s">
        <v>466</v>
      </c>
      <c r="AW80" s="52">
        <f>'[1]Plan de Acción'!AH77</f>
        <v>5714574393.0799999</v>
      </c>
      <c r="AX80" s="57"/>
      <c r="AY80" s="1296"/>
      <c r="AZ80" s="112" t="s">
        <v>472</v>
      </c>
      <c r="BA80" s="298">
        <v>2715358336</v>
      </c>
      <c r="BB80" s="298">
        <v>2715358336</v>
      </c>
      <c r="BC80" s="279">
        <v>794894908.33000004</v>
      </c>
      <c r="BD80" s="34">
        <f t="shared" ref="BD80:BD82" si="8">+BB80/BA80</f>
        <v>1</v>
      </c>
      <c r="BE80" s="45">
        <f t="shared" ref="BE80:BE82" si="9">+BC80/BA80</f>
        <v>0.29274033478062472</v>
      </c>
      <c r="BF80" s="108"/>
      <c r="BG80" s="108"/>
      <c r="BH80" s="275" t="s">
        <v>87</v>
      </c>
      <c r="BI80" s="51" t="s">
        <v>111</v>
      </c>
      <c r="BJ80" s="100" t="s">
        <v>91</v>
      </c>
      <c r="BK80" s="38" t="s">
        <v>473</v>
      </c>
      <c r="BL80" s="38" t="s">
        <v>474</v>
      </c>
      <c r="BM80" s="63" t="s">
        <v>475</v>
      </c>
      <c r="BN80" s="39" t="s">
        <v>476</v>
      </c>
    </row>
    <row r="81" spans="1:66" ht="135.75" customHeight="1" x14ac:dyDescent="0.35">
      <c r="A81" s="1208"/>
      <c r="B81" s="1208"/>
      <c r="C81" s="1197"/>
      <c r="D81" s="1197"/>
      <c r="E81" s="1213"/>
      <c r="F81" s="1215"/>
      <c r="G81" s="1188"/>
      <c r="H81" s="1293"/>
      <c r="I81" s="1293"/>
      <c r="J81" s="1293"/>
      <c r="K81" s="1293"/>
      <c r="L81" s="1417"/>
      <c r="M81" s="1303"/>
      <c r="N81" s="1197"/>
      <c r="O81" s="1197"/>
      <c r="P81" s="1360"/>
      <c r="Q81" s="1360"/>
      <c r="R81" s="1412"/>
      <c r="S81" s="1224"/>
      <c r="T81" s="1236"/>
      <c r="U81" s="1218"/>
      <c r="V81" s="1288"/>
      <c r="W81" s="1293"/>
      <c r="X81" s="295" t="s">
        <v>477</v>
      </c>
      <c r="Y81" s="24">
        <v>1</v>
      </c>
      <c r="Z81" s="24">
        <v>1</v>
      </c>
      <c r="AA81" s="24">
        <v>1</v>
      </c>
      <c r="AB81" s="278">
        <v>1</v>
      </c>
      <c r="AC81" s="103">
        <v>1</v>
      </c>
      <c r="AD81" s="152">
        <f>+AA81</f>
        <v>1</v>
      </c>
      <c r="AE81" s="34">
        <f t="shared" si="5"/>
        <v>1</v>
      </c>
      <c r="AF81" s="1224"/>
      <c r="AG81" s="43" t="str">
        <f>'[1]Plan de Acción'!U78</f>
        <v>Enero de 2022</v>
      </c>
      <c r="AH81" s="296">
        <f>'[1]Plan de Acción'!V78</f>
        <v>180</v>
      </c>
      <c r="AI81" s="296" t="str">
        <f>'[1]Plan de Acción'!W78</f>
        <v>NA</v>
      </c>
      <c r="AJ81" s="24" t="str">
        <f>'[1]Plan de Acción'!X78</f>
        <v>NA</v>
      </c>
      <c r="AK81" s="25">
        <f>+AA81</f>
        <v>1</v>
      </c>
      <c r="AL81" s="48" t="s">
        <v>97</v>
      </c>
      <c r="AM81" s="103" t="s">
        <v>97</v>
      </c>
      <c r="AN81" s="43">
        <v>2.1250000000000002E-2</v>
      </c>
      <c r="AO81" s="1357"/>
      <c r="AP81" s="1293"/>
      <c r="AQ81" s="1197"/>
      <c r="AR81" s="28">
        <v>18725976.719999999</v>
      </c>
      <c r="AS81" s="29" t="s">
        <v>86</v>
      </c>
      <c r="AT81" s="297"/>
      <c r="AU81" s="30" t="s">
        <v>87</v>
      </c>
      <c r="AV81" s="29" t="s">
        <v>466</v>
      </c>
      <c r="AW81" s="52">
        <f>'[1]Plan de Acción'!AH78</f>
        <v>18725976.719999999</v>
      </c>
      <c r="AX81" s="33"/>
      <c r="AY81" s="1296"/>
      <c r="AZ81" s="112" t="s">
        <v>478</v>
      </c>
      <c r="BA81" s="298">
        <v>4096214641</v>
      </c>
      <c r="BB81" s="279">
        <v>3396999036</v>
      </c>
      <c r="BC81" s="279">
        <v>3368443956</v>
      </c>
      <c r="BD81" s="34">
        <f t="shared" si="8"/>
        <v>0.82930201020196004</v>
      </c>
      <c r="BE81" s="45">
        <f t="shared" si="9"/>
        <v>0.82233092042697964</v>
      </c>
      <c r="BF81" s="108"/>
      <c r="BG81" s="108"/>
      <c r="BH81" s="275" t="s">
        <v>87</v>
      </c>
      <c r="BI81" s="51" t="s">
        <v>90</v>
      </c>
      <c r="BJ81" s="100" t="s">
        <v>91</v>
      </c>
      <c r="BK81" s="38" t="s">
        <v>479</v>
      </c>
      <c r="BL81" s="38" t="s">
        <v>480</v>
      </c>
      <c r="BM81" s="299" t="s">
        <v>481</v>
      </c>
      <c r="BN81" s="39" t="s">
        <v>482</v>
      </c>
    </row>
    <row r="82" spans="1:66" ht="135.75" customHeight="1" x14ac:dyDescent="0.35">
      <c r="A82" s="1208"/>
      <c r="B82" s="1208"/>
      <c r="C82" s="1197"/>
      <c r="D82" s="1197"/>
      <c r="E82" s="1213"/>
      <c r="F82" s="1215"/>
      <c r="G82" s="1188"/>
      <c r="H82" s="1293"/>
      <c r="I82" s="1293"/>
      <c r="J82" s="1293"/>
      <c r="K82" s="1293"/>
      <c r="L82" s="1417"/>
      <c r="M82" s="1303"/>
      <c r="N82" s="1197"/>
      <c r="O82" s="1197"/>
      <c r="P82" s="1360"/>
      <c r="Q82" s="1360"/>
      <c r="R82" s="1412"/>
      <c r="S82" s="1224"/>
      <c r="T82" s="1236"/>
      <c r="U82" s="1218"/>
      <c r="V82" s="1288"/>
      <c r="W82" s="1293"/>
      <c r="X82" s="295" t="s">
        <v>483</v>
      </c>
      <c r="Y82" s="24">
        <v>1</v>
      </c>
      <c r="Z82" s="24" t="s">
        <v>97</v>
      </c>
      <c r="AA82" s="24">
        <v>1</v>
      </c>
      <c r="AB82" s="278">
        <v>1</v>
      </c>
      <c r="AC82" s="103">
        <v>1</v>
      </c>
      <c r="AD82" s="152">
        <f>+AA82</f>
        <v>1</v>
      </c>
      <c r="AE82" s="34">
        <f t="shared" si="5"/>
        <v>1</v>
      </c>
      <c r="AF82" s="1224"/>
      <c r="AG82" s="43" t="str">
        <f>'[1]Plan de Acción'!U79</f>
        <v>Mayo de 2022</v>
      </c>
      <c r="AH82" s="296">
        <f>'[1]Plan de Acción'!V79</f>
        <v>120</v>
      </c>
      <c r="AI82" s="296" t="str">
        <f>'[1]Plan de Acción'!W79</f>
        <v>NA</v>
      </c>
      <c r="AJ82" s="24" t="str">
        <f>'[1]Plan de Acción'!X79</f>
        <v>NA</v>
      </c>
      <c r="AK82" s="24" t="s">
        <v>97</v>
      </c>
      <c r="AL82" s="51" t="s">
        <v>97</v>
      </c>
      <c r="AM82" s="51" t="s">
        <v>97</v>
      </c>
      <c r="AN82" s="43">
        <v>2.1250000000000002E-2</v>
      </c>
      <c r="AO82" s="1357"/>
      <c r="AP82" s="1293"/>
      <c r="AQ82" s="1197"/>
      <c r="AR82" s="28">
        <v>18725976.719999999</v>
      </c>
      <c r="AS82" s="29" t="s">
        <v>86</v>
      </c>
      <c r="AT82" s="297"/>
      <c r="AU82" s="30" t="s">
        <v>87</v>
      </c>
      <c r="AV82" s="29" t="s">
        <v>466</v>
      </c>
      <c r="AW82" s="36">
        <f>'[1]Plan de Acción'!AH79</f>
        <v>18725976.719999999</v>
      </c>
      <c r="AX82" s="57"/>
      <c r="AY82" s="1296"/>
      <c r="AZ82" s="107" t="s">
        <v>484</v>
      </c>
      <c r="BA82" s="298">
        <v>11491419000</v>
      </c>
      <c r="BB82" s="298">
        <v>11491419000</v>
      </c>
      <c r="BC82" s="279">
        <v>2205277351.54</v>
      </c>
      <c r="BD82" s="34">
        <f t="shared" si="8"/>
        <v>1</v>
      </c>
      <c r="BE82" s="45">
        <f t="shared" si="9"/>
        <v>0.19190644354191594</v>
      </c>
      <c r="BF82" s="108"/>
      <c r="BG82" s="108"/>
      <c r="BH82" s="275" t="s">
        <v>87</v>
      </c>
      <c r="BI82" s="51" t="s">
        <v>90</v>
      </c>
      <c r="BJ82" s="100" t="s">
        <v>91</v>
      </c>
      <c r="BK82" s="38" t="s">
        <v>485</v>
      </c>
      <c r="BL82" s="38" t="s">
        <v>486</v>
      </c>
      <c r="BM82" s="63" t="s">
        <v>487</v>
      </c>
      <c r="BN82" s="39" t="s">
        <v>488</v>
      </c>
    </row>
    <row r="83" spans="1:66" ht="135.75" customHeight="1" x14ac:dyDescent="0.35">
      <c r="A83" s="1208"/>
      <c r="B83" s="1208"/>
      <c r="C83" s="1197"/>
      <c r="D83" s="1197"/>
      <c r="E83" s="1213"/>
      <c r="F83" s="1215"/>
      <c r="G83" s="1188"/>
      <c r="H83" s="1293"/>
      <c r="I83" s="1293"/>
      <c r="J83" s="1293"/>
      <c r="K83" s="1293"/>
      <c r="L83" s="1417"/>
      <c r="M83" s="1303"/>
      <c r="N83" s="1197"/>
      <c r="O83" s="1197"/>
      <c r="P83" s="1360"/>
      <c r="Q83" s="1360"/>
      <c r="R83" s="1412"/>
      <c r="S83" s="1224"/>
      <c r="T83" s="1236"/>
      <c r="U83" s="1218"/>
      <c r="V83" s="1288"/>
      <c r="W83" s="1293"/>
      <c r="X83" s="295" t="s">
        <v>489</v>
      </c>
      <c r="Y83" s="24">
        <v>80</v>
      </c>
      <c r="Z83" s="24">
        <v>0</v>
      </c>
      <c r="AA83" s="24">
        <v>0</v>
      </c>
      <c r="AB83" s="278">
        <v>0</v>
      </c>
      <c r="AC83" s="103">
        <v>0</v>
      </c>
      <c r="AD83" s="152">
        <f>+AA83</f>
        <v>0</v>
      </c>
      <c r="AE83" s="34">
        <f t="shared" si="5"/>
        <v>0</v>
      </c>
      <c r="AF83" s="1224"/>
      <c r="AG83" s="43" t="str">
        <f>'[1]Plan de Acción'!U80</f>
        <v>Febrero de 2022</v>
      </c>
      <c r="AH83" s="296">
        <f>'[1]Plan de Acción'!V80</f>
        <v>80</v>
      </c>
      <c r="AI83" s="296" t="str">
        <f>'[1]Plan de Acción'!W80</f>
        <v>NA</v>
      </c>
      <c r="AJ83" s="296" t="str">
        <f>'[1]Plan de Acción'!X80</f>
        <v>NA</v>
      </c>
      <c r="AK83" s="24" t="s">
        <v>97</v>
      </c>
      <c r="AL83" s="51" t="s">
        <v>97</v>
      </c>
      <c r="AM83" s="51" t="s">
        <v>97</v>
      </c>
      <c r="AN83" s="43">
        <v>2.1250000000000002E-2</v>
      </c>
      <c r="AO83" s="1357"/>
      <c r="AP83" s="1293"/>
      <c r="AQ83" s="1197"/>
      <c r="AR83" s="28">
        <v>1648000000</v>
      </c>
      <c r="AS83" s="29" t="s">
        <v>86</v>
      </c>
      <c r="AT83" s="297"/>
      <c r="AU83" s="30" t="s">
        <v>87</v>
      </c>
      <c r="AV83" s="29" t="s">
        <v>466</v>
      </c>
      <c r="AW83" s="36">
        <f>'[1]Plan de Acción'!AH80</f>
        <v>0</v>
      </c>
      <c r="AX83" s="33"/>
      <c r="AY83" s="1296"/>
      <c r="AZ83" s="1437" t="s">
        <v>490</v>
      </c>
      <c r="BA83" s="1220">
        <v>1367648896</v>
      </c>
      <c r="BB83" s="1220">
        <v>1367648896</v>
      </c>
      <c r="BC83" s="1220">
        <v>1238582315.95</v>
      </c>
      <c r="BD83" s="1182">
        <f>+BB83/BA83</f>
        <v>1</v>
      </c>
      <c r="BE83" s="1185">
        <f>+BC83/BA83</f>
        <v>0.90562886393760522</v>
      </c>
      <c r="BF83" s="300">
        <v>36961274516</v>
      </c>
      <c r="BG83" s="108">
        <f>+BF84/BF83</f>
        <v>0.54071956764771434</v>
      </c>
      <c r="BH83" s="275" t="s">
        <v>87</v>
      </c>
      <c r="BI83" s="51" t="s">
        <v>111</v>
      </c>
      <c r="BJ83" s="100" t="s">
        <v>91</v>
      </c>
      <c r="BK83" s="38" t="s">
        <v>491</v>
      </c>
      <c r="BL83" s="38" t="s">
        <v>492</v>
      </c>
      <c r="BM83" s="63" t="s">
        <v>493</v>
      </c>
      <c r="BN83" s="39" t="s">
        <v>494</v>
      </c>
    </row>
    <row r="84" spans="1:66" ht="135.75" customHeight="1" x14ac:dyDescent="0.35">
      <c r="A84" s="1208"/>
      <c r="B84" s="1208"/>
      <c r="C84" s="1197"/>
      <c r="D84" s="1197"/>
      <c r="E84" s="1213"/>
      <c r="F84" s="1215"/>
      <c r="G84" s="1188"/>
      <c r="H84" s="1293"/>
      <c r="I84" s="1293"/>
      <c r="J84" s="1293"/>
      <c r="K84" s="1293"/>
      <c r="L84" s="1417"/>
      <c r="M84" s="1303"/>
      <c r="N84" s="1197"/>
      <c r="O84" s="1197"/>
      <c r="P84" s="1360"/>
      <c r="Q84" s="1360"/>
      <c r="R84" s="1412"/>
      <c r="S84" s="1224"/>
      <c r="T84" s="1236"/>
      <c r="U84" s="1218"/>
      <c r="V84" s="1288"/>
      <c r="W84" s="1293"/>
      <c r="X84" s="295" t="s">
        <v>495</v>
      </c>
      <c r="Y84" s="24">
        <v>6</v>
      </c>
      <c r="Z84" s="24">
        <v>1</v>
      </c>
      <c r="AA84" s="24">
        <v>3</v>
      </c>
      <c r="AB84" s="278">
        <v>5</v>
      </c>
      <c r="AC84" s="103">
        <v>6</v>
      </c>
      <c r="AD84" s="152">
        <f>+AC84</f>
        <v>6</v>
      </c>
      <c r="AE84" s="34">
        <f t="shared" si="5"/>
        <v>1</v>
      </c>
      <c r="AF84" s="1224"/>
      <c r="AG84" s="43" t="str">
        <f>'[1]Plan de Acción'!U81</f>
        <v>Febrero de 2022</v>
      </c>
      <c r="AH84" s="296">
        <f>'[1]Plan de Acción'!V81</f>
        <v>180</v>
      </c>
      <c r="AI84" s="296" t="str">
        <f>'[1]Plan de Acción'!W81</f>
        <v>NA</v>
      </c>
      <c r="AJ84" s="296" t="str">
        <f>'[1]Plan de Acción'!X81</f>
        <v>NA</v>
      </c>
      <c r="AK84" s="296" t="s">
        <v>97</v>
      </c>
      <c r="AL84" s="51" t="s">
        <v>97</v>
      </c>
      <c r="AM84" s="51" t="s">
        <v>97</v>
      </c>
      <c r="AN84" s="43">
        <v>2.1250000000000002E-2</v>
      </c>
      <c r="AO84" s="1357"/>
      <c r="AP84" s="1293"/>
      <c r="AQ84" s="1197"/>
      <c r="AR84" s="28">
        <v>871931087.12000012</v>
      </c>
      <c r="AS84" s="29" t="s">
        <v>86</v>
      </c>
      <c r="AT84" s="297"/>
      <c r="AU84" s="30" t="s">
        <v>87</v>
      </c>
      <c r="AV84" s="29" t="s">
        <v>466</v>
      </c>
      <c r="AW84" s="36">
        <f>'[1]Plan de Acción'!AH81</f>
        <v>791635371.22000003</v>
      </c>
      <c r="AX84" s="57"/>
      <c r="AY84" s="1296"/>
      <c r="AZ84" s="1437"/>
      <c r="BA84" s="1226"/>
      <c r="BB84" s="1226"/>
      <c r="BC84" s="1226"/>
      <c r="BD84" s="1182"/>
      <c r="BE84" s="1185"/>
      <c r="BF84" s="300">
        <v>19985684376</v>
      </c>
      <c r="BG84" s="108"/>
      <c r="BH84" s="275" t="s">
        <v>87</v>
      </c>
      <c r="BI84" s="51" t="s">
        <v>116</v>
      </c>
      <c r="BJ84" s="100" t="s">
        <v>91</v>
      </c>
      <c r="BK84" s="38" t="s">
        <v>496</v>
      </c>
      <c r="BL84" s="38" t="s">
        <v>497</v>
      </c>
      <c r="BM84" s="63" t="s">
        <v>498</v>
      </c>
      <c r="BN84" s="39" t="s">
        <v>499</v>
      </c>
    </row>
    <row r="85" spans="1:66" ht="135.75" customHeight="1" x14ac:dyDescent="0.35">
      <c r="A85" s="1208"/>
      <c r="B85" s="1208"/>
      <c r="C85" s="1197"/>
      <c r="D85" s="1197"/>
      <c r="E85" s="1213"/>
      <c r="F85" s="1215"/>
      <c r="G85" s="1188"/>
      <c r="H85" s="1293"/>
      <c r="I85" s="1293"/>
      <c r="J85" s="1293"/>
      <c r="K85" s="1293"/>
      <c r="L85" s="1417"/>
      <c r="M85" s="1303"/>
      <c r="N85" s="1197"/>
      <c r="O85" s="1197"/>
      <c r="P85" s="1360"/>
      <c r="Q85" s="1360"/>
      <c r="R85" s="1412"/>
      <c r="S85" s="1224"/>
      <c r="T85" s="1236"/>
      <c r="U85" s="1218"/>
      <c r="V85" s="1288"/>
      <c r="W85" s="1293"/>
      <c r="X85" s="295" t="s">
        <v>500</v>
      </c>
      <c r="Y85" s="24">
        <v>1</v>
      </c>
      <c r="Z85" s="24">
        <v>1</v>
      </c>
      <c r="AA85" s="24">
        <v>1</v>
      </c>
      <c r="AB85" s="278">
        <v>1</v>
      </c>
      <c r="AC85" s="103">
        <v>1</v>
      </c>
      <c r="AD85" s="152">
        <f>+AA85</f>
        <v>1</v>
      </c>
      <c r="AE85" s="34">
        <f t="shared" si="5"/>
        <v>1</v>
      </c>
      <c r="AF85" s="1224"/>
      <c r="AG85" s="43" t="str">
        <f>'[1]Plan de Acción'!U82</f>
        <v>Marzo de 2022</v>
      </c>
      <c r="AH85" s="296">
        <f>'[1]Plan de Acción'!V82</f>
        <v>120</v>
      </c>
      <c r="AI85" s="296" t="str">
        <f>'[1]Plan de Acción'!W82</f>
        <v>NA</v>
      </c>
      <c r="AJ85" s="296" t="str">
        <f>'[1]Plan de Acción'!X82</f>
        <v>NA</v>
      </c>
      <c r="AK85" s="296" t="s">
        <v>97</v>
      </c>
      <c r="AL85" s="51" t="s">
        <v>97</v>
      </c>
      <c r="AM85" s="51" t="s">
        <v>97</v>
      </c>
      <c r="AN85" s="43">
        <v>2.1250000000000002E-2</v>
      </c>
      <c r="AO85" s="1357"/>
      <c r="AP85" s="1293"/>
      <c r="AQ85" s="1197"/>
      <c r="AR85" s="28">
        <v>18963014.399999999</v>
      </c>
      <c r="AS85" s="29" t="s">
        <v>86</v>
      </c>
      <c r="AT85" s="297"/>
      <c r="AU85" s="30" t="s">
        <v>87</v>
      </c>
      <c r="AV85" s="29" t="s">
        <v>466</v>
      </c>
      <c r="AW85" s="36">
        <f>'[1]Plan de Acción'!AH82</f>
        <v>18963014.399999999</v>
      </c>
      <c r="AX85" s="33"/>
      <c r="AY85" s="1362"/>
      <c r="AZ85" s="1232" t="s">
        <v>501</v>
      </c>
      <c r="BA85" s="1220">
        <v>4357106594</v>
      </c>
      <c r="BB85" s="1220">
        <v>4357098769</v>
      </c>
      <c r="BC85" s="1220">
        <v>4344727521</v>
      </c>
      <c r="BD85" s="1223">
        <f>+BB85/BA85</f>
        <v>0.99999820408341378</v>
      </c>
      <c r="BE85" s="1235">
        <f>+BC85/BA85</f>
        <v>0.997158877632912</v>
      </c>
      <c r="BF85" s="113"/>
      <c r="BG85" s="113">
        <f>+(AF79*0.5)+(BG83*0.5)</f>
        <v>0.71480422826830159</v>
      </c>
      <c r="BH85" s="275" t="s">
        <v>87</v>
      </c>
      <c r="BI85" s="51" t="s">
        <v>90</v>
      </c>
      <c r="BJ85" s="100" t="s">
        <v>91</v>
      </c>
      <c r="BK85" s="38" t="s">
        <v>502</v>
      </c>
      <c r="BL85" s="38" t="s">
        <v>503</v>
      </c>
      <c r="BM85" s="63" t="s">
        <v>504</v>
      </c>
      <c r="BN85" s="39" t="s">
        <v>505</v>
      </c>
    </row>
    <row r="86" spans="1:66" ht="135.75" customHeight="1" x14ac:dyDescent="0.35">
      <c r="A86" s="1208"/>
      <c r="B86" s="1208"/>
      <c r="C86" s="1197"/>
      <c r="D86" s="1197"/>
      <c r="E86" s="1213"/>
      <c r="F86" s="1215"/>
      <c r="G86" s="1188"/>
      <c r="H86" s="1293"/>
      <c r="I86" s="1293"/>
      <c r="J86" s="1293"/>
      <c r="K86" s="1293"/>
      <c r="L86" s="1417"/>
      <c r="M86" s="1303"/>
      <c r="N86" s="1197"/>
      <c r="O86" s="1197"/>
      <c r="P86" s="1360"/>
      <c r="Q86" s="1360"/>
      <c r="R86" s="1412"/>
      <c r="S86" s="1224"/>
      <c r="T86" s="1236"/>
      <c r="U86" s="1218"/>
      <c r="V86" s="1288"/>
      <c r="W86" s="1293"/>
      <c r="X86" s="295" t="s">
        <v>506</v>
      </c>
      <c r="Y86" s="24">
        <v>1</v>
      </c>
      <c r="Z86" s="24" t="s">
        <v>97</v>
      </c>
      <c r="AA86" s="60">
        <v>0.25</v>
      </c>
      <c r="AB86" s="289">
        <v>0.5</v>
      </c>
      <c r="AC86" s="103">
        <v>1</v>
      </c>
      <c r="AD86" s="152">
        <f>+AC86</f>
        <v>1</v>
      </c>
      <c r="AE86" s="34">
        <f t="shared" si="5"/>
        <v>1</v>
      </c>
      <c r="AF86" s="1224"/>
      <c r="AG86" s="43" t="str">
        <f>'[1]Plan de Acción'!U83</f>
        <v>Mayo de 2022</v>
      </c>
      <c r="AH86" s="296">
        <f>'[1]Plan de Acción'!V83</f>
        <v>120</v>
      </c>
      <c r="AI86" s="24" t="str">
        <f>'[1]Plan de Acción'!W83</f>
        <v>NA</v>
      </c>
      <c r="AJ86" s="24" t="str">
        <f>'[1]Plan de Acción'!X83</f>
        <v>NA</v>
      </c>
      <c r="AK86" s="296" t="s">
        <v>97</v>
      </c>
      <c r="AL86" s="51" t="s">
        <v>97</v>
      </c>
      <c r="AM86" s="51" t="s">
        <v>97</v>
      </c>
      <c r="AN86" s="43">
        <v>2.1250000000000002E-2</v>
      </c>
      <c r="AO86" s="1357"/>
      <c r="AP86" s="1293"/>
      <c r="AQ86" s="1197"/>
      <c r="AR86" s="28">
        <v>18963014.399999999</v>
      </c>
      <c r="AS86" s="29" t="s">
        <v>86</v>
      </c>
      <c r="AT86" s="297"/>
      <c r="AU86" s="30" t="s">
        <v>87</v>
      </c>
      <c r="AV86" s="29" t="s">
        <v>466</v>
      </c>
      <c r="AW86" s="36">
        <f>'[1]Plan de Acción'!AH83</f>
        <v>18963014.399999999</v>
      </c>
      <c r="AX86" s="53"/>
      <c r="AY86" s="1363"/>
      <c r="AZ86" s="1233"/>
      <c r="BA86" s="1221"/>
      <c r="BB86" s="1221"/>
      <c r="BC86" s="1221"/>
      <c r="BD86" s="1224"/>
      <c r="BE86" s="1236"/>
      <c r="BF86" s="115"/>
      <c r="BG86" s="115"/>
      <c r="BH86" s="275" t="s">
        <v>87</v>
      </c>
      <c r="BI86" s="51" t="s">
        <v>90</v>
      </c>
      <c r="BJ86" s="100" t="s">
        <v>91</v>
      </c>
      <c r="BK86" s="38" t="s">
        <v>507</v>
      </c>
      <c r="BL86" s="38" t="s">
        <v>508</v>
      </c>
      <c r="BM86" s="63" t="s">
        <v>509</v>
      </c>
      <c r="BN86" s="39" t="s">
        <v>510</v>
      </c>
    </row>
    <row r="87" spans="1:66" ht="135.75" customHeight="1" thickBot="1" x14ac:dyDescent="0.4">
      <c r="A87" s="1208"/>
      <c r="B87" s="1208"/>
      <c r="C87" s="1197"/>
      <c r="D87" s="1197"/>
      <c r="E87" s="1213"/>
      <c r="F87" s="1215"/>
      <c r="G87" s="1189"/>
      <c r="H87" s="1415"/>
      <c r="I87" s="1415"/>
      <c r="J87" s="1415"/>
      <c r="K87" s="1415"/>
      <c r="L87" s="1418"/>
      <c r="M87" s="1439"/>
      <c r="N87" s="1198"/>
      <c r="O87" s="1198"/>
      <c r="P87" s="1361"/>
      <c r="Q87" s="1361"/>
      <c r="R87" s="1413"/>
      <c r="S87" s="1225"/>
      <c r="T87" s="1237"/>
      <c r="U87" s="1219"/>
      <c r="V87" s="1301"/>
      <c r="W87" s="1415"/>
      <c r="X87" s="302" t="s">
        <v>511</v>
      </c>
      <c r="Y87" s="69">
        <v>6</v>
      </c>
      <c r="Z87" s="69">
        <v>1</v>
      </c>
      <c r="AA87" s="69">
        <v>3</v>
      </c>
      <c r="AB87" s="303">
        <v>10</v>
      </c>
      <c r="AC87" s="121">
        <v>10</v>
      </c>
      <c r="AD87" s="202">
        <f>+AC87</f>
        <v>10</v>
      </c>
      <c r="AE87" s="122">
        <v>1</v>
      </c>
      <c r="AF87" s="1225"/>
      <c r="AG87" s="123" t="str">
        <f>'[1]Plan de Acción'!U84</f>
        <v>Febrero de 2022</v>
      </c>
      <c r="AH87" s="124">
        <f>'[1]Plan de Acción'!V84</f>
        <v>160</v>
      </c>
      <c r="AI87" s="69" t="str">
        <f>'[1]Plan de Acción'!W84</f>
        <v>NA</v>
      </c>
      <c r="AJ87" s="69" t="str">
        <f>'[1]Plan de Acción'!X84</f>
        <v>NA</v>
      </c>
      <c r="AK87" s="69" t="s">
        <v>97</v>
      </c>
      <c r="AL87" s="271" t="s">
        <v>97</v>
      </c>
      <c r="AM87" s="271" t="s">
        <v>97</v>
      </c>
      <c r="AN87" s="43">
        <v>2.1250000000000002E-2</v>
      </c>
      <c r="AO87" s="1358"/>
      <c r="AP87" s="1415"/>
      <c r="AQ87" s="1198"/>
      <c r="AR87" s="128">
        <v>122613127.2</v>
      </c>
      <c r="AS87" s="118" t="s">
        <v>86</v>
      </c>
      <c r="AT87" s="304"/>
      <c r="AU87" s="130" t="s">
        <v>87</v>
      </c>
      <c r="AV87" s="118" t="s">
        <v>466</v>
      </c>
      <c r="AW87" s="305">
        <f>'[1]Plan de Acción'!AH84</f>
        <v>122613127.2</v>
      </c>
      <c r="AX87" s="81"/>
      <c r="AY87" s="1364"/>
      <c r="AZ87" s="1234"/>
      <c r="BA87" s="1222"/>
      <c r="BB87" s="1222"/>
      <c r="BC87" s="1222"/>
      <c r="BD87" s="1225"/>
      <c r="BE87" s="1237"/>
      <c r="BF87" s="115"/>
      <c r="BG87" s="115"/>
      <c r="BH87" s="275" t="s">
        <v>87</v>
      </c>
      <c r="BI87" s="51" t="s">
        <v>90</v>
      </c>
      <c r="BJ87" s="100" t="s">
        <v>91</v>
      </c>
      <c r="BK87" s="38" t="s">
        <v>512</v>
      </c>
      <c r="BL87" s="63" t="s">
        <v>513</v>
      </c>
      <c r="BM87" s="63" t="s">
        <v>514</v>
      </c>
      <c r="BN87" s="39" t="s">
        <v>515</v>
      </c>
    </row>
    <row r="88" spans="1:66" ht="135.75" customHeight="1" x14ac:dyDescent="0.35">
      <c r="A88" s="1208"/>
      <c r="B88" s="1208"/>
      <c r="C88" s="1197"/>
      <c r="D88" s="1197"/>
      <c r="E88" s="1213"/>
      <c r="F88" s="1215"/>
      <c r="G88" s="1217" t="s">
        <v>516</v>
      </c>
      <c r="H88" s="1196" t="s">
        <v>395</v>
      </c>
      <c r="I88" s="1196" t="s">
        <v>517</v>
      </c>
      <c r="J88" s="1196" t="s">
        <v>518</v>
      </c>
      <c r="K88" s="1245">
        <v>40</v>
      </c>
      <c r="L88" s="1245">
        <v>15</v>
      </c>
      <c r="M88" s="1428">
        <v>19</v>
      </c>
      <c r="N88" s="1245">
        <v>39</v>
      </c>
      <c r="O88" s="1428">
        <v>43</v>
      </c>
      <c r="P88" s="1431">
        <v>43</v>
      </c>
      <c r="Q88" s="1431">
        <v>60</v>
      </c>
      <c r="R88" s="1434">
        <f>+Q88</f>
        <v>60</v>
      </c>
      <c r="S88" s="1424">
        <v>1</v>
      </c>
      <c r="T88" s="1422">
        <v>1</v>
      </c>
      <c r="U88" s="1187" t="s">
        <v>519</v>
      </c>
      <c r="V88" s="1323">
        <v>2020130010094</v>
      </c>
      <c r="W88" s="1414" t="s">
        <v>520</v>
      </c>
      <c r="X88" s="18" t="s">
        <v>521</v>
      </c>
      <c r="Y88" s="19">
        <v>5</v>
      </c>
      <c r="Z88" s="19">
        <v>28</v>
      </c>
      <c r="AA88" s="284">
        <v>43</v>
      </c>
      <c r="AB88" s="306">
        <v>0</v>
      </c>
      <c r="AC88" s="307">
        <v>52</v>
      </c>
      <c r="AD88" s="134">
        <f>+Z88+AA88+AC88</f>
        <v>123</v>
      </c>
      <c r="AE88" s="16">
        <v>1</v>
      </c>
      <c r="AF88" s="1244">
        <f>AVERAGE(AE88:AE98)</f>
        <v>0.89787878787878794</v>
      </c>
      <c r="AG88" s="308">
        <v>44593</v>
      </c>
      <c r="AH88" s="309">
        <v>333</v>
      </c>
      <c r="AI88" s="310">
        <v>136864</v>
      </c>
      <c r="AJ88" s="310">
        <v>95804</v>
      </c>
      <c r="AK88" s="19" t="s">
        <v>97</v>
      </c>
      <c r="AL88" s="307">
        <v>136864</v>
      </c>
      <c r="AM88" s="307">
        <v>138864</v>
      </c>
      <c r="AN88" s="745">
        <v>0.2</v>
      </c>
      <c r="AO88" s="1414" t="s">
        <v>159</v>
      </c>
      <c r="AP88" s="1196" t="s">
        <v>522</v>
      </c>
      <c r="AQ88" s="1196"/>
      <c r="AR88" s="1478">
        <v>6061600000</v>
      </c>
      <c r="AS88" s="1481" t="s">
        <v>523</v>
      </c>
      <c r="AT88" s="1315"/>
      <c r="AU88" s="94" t="s">
        <v>87</v>
      </c>
      <c r="AV88" s="1414"/>
      <c r="AW88" s="1449">
        <v>2782119103</v>
      </c>
      <c r="AX88" s="1452">
        <v>1474183284</v>
      </c>
      <c r="AY88" s="1455">
        <f>5210000000+651600000</f>
        <v>5861600000</v>
      </c>
      <c r="AZ88" s="1457" t="s">
        <v>89</v>
      </c>
      <c r="BA88" s="1240">
        <v>3135686963</v>
      </c>
      <c r="BB88" s="1240">
        <v>3114590936</v>
      </c>
      <c r="BC88" s="1240">
        <v>2257623427</v>
      </c>
      <c r="BD88" s="1181">
        <f>+BB88/BA88</f>
        <v>0.99327227900969528</v>
      </c>
      <c r="BE88" s="1184">
        <f>+BC88/BA88</f>
        <v>0.71997729800173293</v>
      </c>
      <c r="BF88" s="98"/>
      <c r="BG88" s="98"/>
      <c r="BH88" s="311" t="s">
        <v>87</v>
      </c>
      <c r="BI88" s="116" t="s">
        <v>524</v>
      </c>
      <c r="BJ88" s="312">
        <v>44621</v>
      </c>
      <c r="BK88" s="313" t="s">
        <v>525</v>
      </c>
      <c r="BL88" s="314" t="s">
        <v>526</v>
      </c>
      <c r="BM88" s="315" t="s">
        <v>527</v>
      </c>
      <c r="BN88" s="39" t="s">
        <v>528</v>
      </c>
    </row>
    <row r="89" spans="1:66" ht="135.75" customHeight="1" x14ac:dyDescent="0.35">
      <c r="A89" s="1208"/>
      <c r="B89" s="1208"/>
      <c r="C89" s="1197"/>
      <c r="D89" s="1197"/>
      <c r="E89" s="1213"/>
      <c r="F89" s="1215"/>
      <c r="G89" s="1218"/>
      <c r="H89" s="1197"/>
      <c r="I89" s="1197"/>
      <c r="J89" s="1197"/>
      <c r="K89" s="1246"/>
      <c r="L89" s="1246"/>
      <c r="M89" s="1429"/>
      <c r="N89" s="1246"/>
      <c r="O89" s="1429"/>
      <c r="P89" s="1432"/>
      <c r="Q89" s="1432"/>
      <c r="R89" s="1435"/>
      <c r="S89" s="1425"/>
      <c r="T89" s="1427"/>
      <c r="U89" s="1188"/>
      <c r="V89" s="1288"/>
      <c r="W89" s="1293"/>
      <c r="X89" s="47" t="s">
        <v>529</v>
      </c>
      <c r="Y89" s="24">
        <v>10</v>
      </c>
      <c r="Z89" s="24">
        <v>11</v>
      </c>
      <c r="AA89" s="174">
        <v>9</v>
      </c>
      <c r="AB89" s="317">
        <v>1</v>
      </c>
      <c r="AC89" s="318">
        <v>8</v>
      </c>
      <c r="AD89" s="152">
        <f>+Z89+AA89+AB89+AC89</f>
        <v>29</v>
      </c>
      <c r="AE89" s="34">
        <v>1</v>
      </c>
      <c r="AF89" s="1224"/>
      <c r="AG89" s="319">
        <v>44593</v>
      </c>
      <c r="AH89" s="104">
        <v>333</v>
      </c>
      <c r="AI89" s="320">
        <v>136864</v>
      </c>
      <c r="AJ89" s="29">
        <v>95804</v>
      </c>
      <c r="AK89" s="29">
        <v>79583</v>
      </c>
      <c r="AL89" s="318">
        <v>95804</v>
      </c>
      <c r="AM89" s="318">
        <v>105604</v>
      </c>
      <c r="AN89" s="43">
        <v>0.2</v>
      </c>
      <c r="AO89" s="1293"/>
      <c r="AP89" s="1197"/>
      <c r="AQ89" s="1197"/>
      <c r="AR89" s="1479"/>
      <c r="AS89" s="1482"/>
      <c r="AT89" s="1298"/>
      <c r="AU89" s="30" t="s">
        <v>87</v>
      </c>
      <c r="AV89" s="1293"/>
      <c r="AW89" s="1450"/>
      <c r="AX89" s="1453"/>
      <c r="AY89" s="1456"/>
      <c r="AZ89" s="1458"/>
      <c r="BA89" s="1221"/>
      <c r="BB89" s="1221"/>
      <c r="BC89" s="1221"/>
      <c r="BD89" s="1182"/>
      <c r="BE89" s="1185"/>
      <c r="BF89" s="108"/>
      <c r="BG89" s="108"/>
      <c r="BH89" s="311" t="s">
        <v>87</v>
      </c>
      <c r="BI89" s="116" t="s">
        <v>524</v>
      </c>
      <c r="BJ89" s="312">
        <v>44621</v>
      </c>
      <c r="BK89" s="313" t="s">
        <v>530</v>
      </c>
      <c r="BL89" s="314" t="s">
        <v>531</v>
      </c>
      <c r="BM89" s="315" t="s">
        <v>532</v>
      </c>
      <c r="BN89" s="39" t="s">
        <v>533</v>
      </c>
    </row>
    <row r="90" spans="1:66" ht="135.75" customHeight="1" thickBot="1" x14ac:dyDescent="0.4">
      <c r="A90" s="1208"/>
      <c r="B90" s="1208"/>
      <c r="C90" s="1197"/>
      <c r="D90" s="1197"/>
      <c r="E90" s="1213"/>
      <c r="F90" s="1215"/>
      <c r="G90" s="1219"/>
      <c r="H90" s="1198"/>
      <c r="I90" s="1198"/>
      <c r="J90" s="1198"/>
      <c r="K90" s="1247"/>
      <c r="L90" s="1247"/>
      <c r="M90" s="1430"/>
      <c r="N90" s="1247"/>
      <c r="O90" s="1430"/>
      <c r="P90" s="1433"/>
      <c r="Q90" s="1433"/>
      <c r="R90" s="1436"/>
      <c r="S90" s="1426"/>
      <c r="T90" s="1423"/>
      <c r="U90" s="1188"/>
      <c r="V90" s="1288"/>
      <c r="W90" s="1293"/>
      <c r="X90" s="47" t="s">
        <v>534</v>
      </c>
      <c r="Y90" s="24">
        <v>10</v>
      </c>
      <c r="Z90" s="24">
        <v>23</v>
      </c>
      <c r="AA90" s="174">
        <v>0</v>
      </c>
      <c r="AB90" s="317">
        <v>2</v>
      </c>
      <c r="AC90" s="318">
        <v>24</v>
      </c>
      <c r="AD90" s="152">
        <f>+Z90+AB90+AC90+AA90</f>
        <v>49</v>
      </c>
      <c r="AE90" s="34">
        <v>1</v>
      </c>
      <c r="AF90" s="1224"/>
      <c r="AG90" s="319">
        <v>44622</v>
      </c>
      <c r="AH90" s="320">
        <v>304</v>
      </c>
      <c r="AI90" s="320">
        <v>44618</v>
      </c>
      <c r="AJ90" s="320">
        <v>44618</v>
      </c>
      <c r="AK90" s="320">
        <v>0</v>
      </c>
      <c r="AL90" s="318">
        <f>1767+1247</f>
        <v>3014</v>
      </c>
      <c r="AM90" s="318">
        <v>10000</v>
      </c>
      <c r="AN90" s="401">
        <v>0.2</v>
      </c>
      <c r="AO90" s="1293"/>
      <c r="AP90" s="1197"/>
      <c r="AQ90" s="1197"/>
      <c r="AR90" s="1479"/>
      <c r="AS90" s="1482"/>
      <c r="AT90" s="1298"/>
      <c r="AU90" s="30" t="s">
        <v>87</v>
      </c>
      <c r="AV90" s="1293"/>
      <c r="AW90" s="1451"/>
      <c r="AX90" s="1454"/>
      <c r="AY90" s="1456"/>
      <c r="AZ90" s="1459"/>
      <c r="BA90" s="1226"/>
      <c r="BB90" s="1226"/>
      <c r="BC90" s="1226"/>
      <c r="BD90" s="1182"/>
      <c r="BE90" s="1185"/>
      <c r="BF90" s="108"/>
      <c r="BG90" s="108"/>
      <c r="BH90" s="311" t="s">
        <v>87</v>
      </c>
      <c r="BI90" s="116" t="s">
        <v>524</v>
      </c>
      <c r="BJ90" s="312">
        <v>44621</v>
      </c>
      <c r="BK90" s="313" t="s">
        <v>535</v>
      </c>
      <c r="BL90" s="314" t="s">
        <v>536</v>
      </c>
      <c r="BM90" s="315" t="s">
        <v>537</v>
      </c>
      <c r="BN90" s="39" t="s">
        <v>538</v>
      </c>
    </row>
    <row r="91" spans="1:66" ht="135.75" customHeight="1" x14ac:dyDescent="0.35">
      <c r="A91" s="1208"/>
      <c r="B91" s="1208"/>
      <c r="C91" s="1197"/>
      <c r="D91" s="1197"/>
      <c r="E91" s="1213"/>
      <c r="F91" s="1215"/>
      <c r="G91" s="1445" t="s">
        <v>539</v>
      </c>
      <c r="H91" s="1196" t="s">
        <v>395</v>
      </c>
      <c r="I91" s="1447">
        <v>0</v>
      </c>
      <c r="J91" s="1447" t="s">
        <v>540</v>
      </c>
      <c r="K91" s="1440">
        <v>3</v>
      </c>
      <c r="L91" s="1245">
        <v>1</v>
      </c>
      <c r="M91" s="1443">
        <v>0.9</v>
      </c>
      <c r="N91" s="1440">
        <v>1</v>
      </c>
      <c r="O91" s="1428">
        <v>0.40699999999999997</v>
      </c>
      <c r="P91" s="1431">
        <v>0.5</v>
      </c>
      <c r="Q91" s="1431">
        <v>0.66</v>
      </c>
      <c r="R91" s="1434">
        <f>+Q91</f>
        <v>0.66</v>
      </c>
      <c r="S91" s="1424">
        <f>+R91/N91</f>
        <v>0.66</v>
      </c>
      <c r="T91" s="1422">
        <f>+(N91+R91)/K91</f>
        <v>0.55333333333333334</v>
      </c>
      <c r="U91" s="1188"/>
      <c r="V91" s="1288"/>
      <c r="W91" s="1293"/>
      <c r="X91" s="47" t="s">
        <v>541</v>
      </c>
      <c r="Y91" s="24">
        <v>1</v>
      </c>
      <c r="Z91" s="24">
        <v>1</v>
      </c>
      <c r="AA91" s="321">
        <v>1</v>
      </c>
      <c r="AB91" s="317">
        <v>1</v>
      </c>
      <c r="AC91" s="318">
        <v>1</v>
      </c>
      <c r="AD91" s="152">
        <v>1</v>
      </c>
      <c r="AE91" s="34">
        <f>+Z91/Y91</f>
        <v>1</v>
      </c>
      <c r="AF91" s="1224"/>
      <c r="AG91" s="319">
        <v>44654</v>
      </c>
      <c r="AH91" s="320">
        <v>272</v>
      </c>
      <c r="AI91" s="320">
        <v>8274</v>
      </c>
      <c r="AJ91" s="29">
        <v>4964</v>
      </c>
      <c r="AK91" s="29">
        <v>2468</v>
      </c>
      <c r="AL91" s="318">
        <v>1200</v>
      </c>
      <c r="AM91" s="318">
        <v>1200</v>
      </c>
      <c r="AN91" s="43">
        <v>7.0000000000000007E-2</v>
      </c>
      <c r="AO91" s="1293"/>
      <c r="AP91" s="1197"/>
      <c r="AQ91" s="1197"/>
      <c r="AR91" s="1479"/>
      <c r="AS91" s="1482"/>
      <c r="AT91" s="1298"/>
      <c r="AU91" s="30" t="s">
        <v>87</v>
      </c>
      <c r="AV91" s="1293"/>
      <c r="AW91" s="322">
        <v>12776000000</v>
      </c>
      <c r="AX91" s="323">
        <f>429000000+14193733508+989799900</f>
        <v>15612533408</v>
      </c>
      <c r="AY91" s="53">
        <v>0</v>
      </c>
      <c r="AZ91" s="1460" t="s">
        <v>224</v>
      </c>
      <c r="BA91" s="1220">
        <v>3703748658</v>
      </c>
      <c r="BB91" s="1220">
        <v>3646664659</v>
      </c>
      <c r="BC91" s="1220">
        <v>2631729506</v>
      </c>
      <c r="BD91" s="1182">
        <f>+BB91/BA91</f>
        <v>0.98458750734159561</v>
      </c>
      <c r="BE91" s="1185">
        <f>+BC91/BA91</f>
        <v>0.71055834210443336</v>
      </c>
      <c r="BF91" s="108"/>
      <c r="BG91" s="108"/>
      <c r="BH91" s="148" t="s">
        <v>87</v>
      </c>
      <c r="BI91" s="116" t="s">
        <v>542</v>
      </c>
      <c r="BJ91" s="324">
        <v>44612</v>
      </c>
      <c r="BK91" s="313" t="s">
        <v>543</v>
      </c>
      <c r="BL91" s="314" t="s">
        <v>544</v>
      </c>
      <c r="BM91" s="315" t="s">
        <v>545</v>
      </c>
      <c r="BN91" s="39" t="s">
        <v>546</v>
      </c>
    </row>
    <row r="92" spans="1:66" ht="135.75" customHeight="1" thickBot="1" x14ac:dyDescent="0.4">
      <c r="A92" s="1208"/>
      <c r="B92" s="1208"/>
      <c r="C92" s="1197"/>
      <c r="D92" s="1197"/>
      <c r="E92" s="1213"/>
      <c r="F92" s="1215"/>
      <c r="G92" s="1446"/>
      <c r="H92" s="1198"/>
      <c r="I92" s="1448"/>
      <c r="J92" s="1448"/>
      <c r="K92" s="1442"/>
      <c r="L92" s="1247"/>
      <c r="M92" s="1444"/>
      <c r="N92" s="1442"/>
      <c r="O92" s="1430"/>
      <c r="P92" s="1433"/>
      <c r="Q92" s="1433"/>
      <c r="R92" s="1436"/>
      <c r="S92" s="1426"/>
      <c r="T92" s="1423"/>
      <c r="U92" s="1188"/>
      <c r="V92" s="1288"/>
      <c r="W92" s="1293"/>
      <c r="X92" s="47" t="s">
        <v>547</v>
      </c>
      <c r="Y92" s="24">
        <v>9000</v>
      </c>
      <c r="Z92" s="24" t="s">
        <v>97</v>
      </c>
      <c r="AA92" s="321" t="s">
        <v>97</v>
      </c>
      <c r="AB92" s="317">
        <v>7337</v>
      </c>
      <c r="AC92" s="318">
        <v>7890</v>
      </c>
      <c r="AD92" s="152">
        <f>+AC92</f>
        <v>7890</v>
      </c>
      <c r="AE92" s="34">
        <f>+AD92/Y92</f>
        <v>0.87666666666666671</v>
      </c>
      <c r="AF92" s="1224"/>
      <c r="AG92" s="319"/>
      <c r="AH92" s="320"/>
      <c r="AI92" s="210"/>
      <c r="AJ92" s="29"/>
      <c r="AK92" s="29"/>
      <c r="AL92" s="318">
        <v>33250</v>
      </c>
      <c r="AM92" s="318">
        <v>33250</v>
      </c>
      <c r="AN92" s="43">
        <v>4.7142857142857146E-2</v>
      </c>
      <c r="AO92" s="1293"/>
      <c r="AP92" s="1197"/>
      <c r="AQ92" s="1197"/>
      <c r="AR92" s="1479"/>
      <c r="AS92" s="1482"/>
      <c r="AT92" s="1298"/>
      <c r="AU92" s="30"/>
      <c r="AV92" s="1293"/>
      <c r="AW92" s="322"/>
      <c r="AX92" s="323"/>
      <c r="AY92" s="53">
        <v>0</v>
      </c>
      <c r="AZ92" s="1460"/>
      <c r="BA92" s="1221"/>
      <c r="BB92" s="1221"/>
      <c r="BC92" s="1221"/>
      <c r="BD92" s="1182"/>
      <c r="BE92" s="1185"/>
      <c r="BF92" s="108"/>
      <c r="BG92" s="108"/>
      <c r="BH92" s="148"/>
      <c r="BI92" s="116"/>
      <c r="BJ92" s="324"/>
      <c r="BK92" s="313"/>
      <c r="BL92" s="314"/>
      <c r="BM92" s="314" t="s">
        <v>548</v>
      </c>
      <c r="BN92" s="39" t="s">
        <v>549</v>
      </c>
    </row>
    <row r="93" spans="1:66" ht="135.75" customHeight="1" x14ac:dyDescent="0.35">
      <c r="A93" s="1208"/>
      <c r="B93" s="1208"/>
      <c r="C93" s="1197"/>
      <c r="D93" s="1197"/>
      <c r="E93" s="1213"/>
      <c r="F93" s="1215"/>
      <c r="G93" s="1217" t="s">
        <v>550</v>
      </c>
      <c r="H93" s="1196" t="s">
        <v>395</v>
      </c>
      <c r="I93" s="1196" t="s">
        <v>551</v>
      </c>
      <c r="J93" s="1196" t="s">
        <v>552</v>
      </c>
      <c r="K93" s="1245">
        <v>46</v>
      </c>
      <c r="L93" s="1440">
        <v>13</v>
      </c>
      <c r="M93" s="1471">
        <v>37</v>
      </c>
      <c r="N93" s="1440">
        <v>0</v>
      </c>
      <c r="O93" s="1474">
        <v>0</v>
      </c>
      <c r="P93" s="1431">
        <v>0</v>
      </c>
      <c r="Q93" s="1428">
        <v>3</v>
      </c>
      <c r="R93" s="1434">
        <f>+Q93</f>
        <v>3</v>
      </c>
      <c r="S93" s="1424">
        <f>R93/L93</f>
        <v>0.23076923076923078</v>
      </c>
      <c r="T93" s="1422">
        <f>+(M93+R93)/K93</f>
        <v>0.86956521739130432</v>
      </c>
      <c r="U93" s="1188"/>
      <c r="V93" s="1288"/>
      <c r="W93" s="1293"/>
      <c r="X93" s="47" t="s">
        <v>553</v>
      </c>
      <c r="Y93" s="24">
        <v>5</v>
      </c>
      <c r="Z93" s="24">
        <v>0</v>
      </c>
      <c r="AA93" s="174">
        <v>0</v>
      </c>
      <c r="AB93" s="318">
        <v>3</v>
      </c>
      <c r="AC93" s="318">
        <v>3</v>
      </c>
      <c r="AD93" s="152">
        <f>+AC93</f>
        <v>3</v>
      </c>
      <c r="AE93" s="34">
        <f>+AD93/Y93</f>
        <v>0.6</v>
      </c>
      <c r="AF93" s="1224"/>
      <c r="AG93" s="319"/>
      <c r="AH93" s="320"/>
      <c r="AI93" s="210"/>
      <c r="AJ93" s="29"/>
      <c r="AK93" s="29"/>
      <c r="AL93" s="318">
        <v>850</v>
      </c>
      <c r="AM93" s="318">
        <v>850</v>
      </c>
      <c r="AN93" s="43">
        <v>4.7142857142857146E-2</v>
      </c>
      <c r="AO93" s="1293"/>
      <c r="AP93" s="1197"/>
      <c r="AQ93" s="1197"/>
      <c r="AR93" s="1479"/>
      <c r="AS93" s="1482"/>
      <c r="AT93" s="1298"/>
      <c r="AU93" s="30"/>
      <c r="AV93" s="1293"/>
      <c r="AW93" s="322"/>
      <c r="AX93" s="323"/>
      <c r="AY93" s="1456">
        <v>200000000</v>
      </c>
      <c r="AZ93" s="1460"/>
      <c r="BA93" s="1221"/>
      <c r="BB93" s="1221"/>
      <c r="BC93" s="1221"/>
      <c r="BD93" s="1182"/>
      <c r="BE93" s="1185"/>
      <c r="BF93" s="326">
        <v>6839435621.1000004</v>
      </c>
      <c r="BG93" s="327">
        <f>+BF94/BF93</f>
        <v>0.71487666597900301</v>
      </c>
      <c r="BI93" s="116"/>
      <c r="BJ93" s="324"/>
      <c r="BK93" s="313"/>
      <c r="BL93" s="314"/>
      <c r="BM93" s="314" t="s">
        <v>554</v>
      </c>
      <c r="BN93" s="39" t="s">
        <v>554</v>
      </c>
    </row>
    <row r="94" spans="1:66" ht="135.75" customHeight="1" x14ac:dyDescent="0.35">
      <c r="A94" s="1208"/>
      <c r="B94" s="1208"/>
      <c r="C94" s="1197"/>
      <c r="D94" s="1197"/>
      <c r="E94" s="1213"/>
      <c r="F94" s="1215"/>
      <c r="G94" s="1218"/>
      <c r="H94" s="1197"/>
      <c r="I94" s="1197"/>
      <c r="J94" s="1197"/>
      <c r="K94" s="1246"/>
      <c r="L94" s="1441"/>
      <c r="M94" s="1472"/>
      <c r="N94" s="1441"/>
      <c r="O94" s="1475"/>
      <c r="P94" s="1432"/>
      <c r="Q94" s="1429"/>
      <c r="R94" s="1435"/>
      <c r="S94" s="1425"/>
      <c r="T94" s="1427"/>
      <c r="U94" s="1188"/>
      <c r="V94" s="1288"/>
      <c r="W94" s="1293"/>
      <c r="X94" s="47" t="s">
        <v>555</v>
      </c>
      <c r="Y94" s="24">
        <v>7</v>
      </c>
      <c r="Z94" s="24" t="s">
        <v>97</v>
      </c>
      <c r="AA94" s="321" t="s">
        <v>97</v>
      </c>
      <c r="AB94" s="174">
        <v>7</v>
      </c>
      <c r="AC94" s="174">
        <v>7</v>
      </c>
      <c r="AD94" s="152">
        <f>+AC94</f>
        <v>7</v>
      </c>
      <c r="AE94" s="34">
        <f>+AD94/Y94</f>
        <v>1</v>
      </c>
      <c r="AF94" s="1224"/>
      <c r="AG94" s="319"/>
      <c r="AH94" s="320"/>
      <c r="AI94" s="210"/>
      <c r="AJ94" s="29"/>
      <c r="AK94" s="29"/>
      <c r="AL94" s="318">
        <v>7930</v>
      </c>
      <c r="AM94" s="318">
        <v>7930</v>
      </c>
      <c r="AN94" s="43">
        <v>4.7142857142857146E-2</v>
      </c>
      <c r="AO94" s="1293"/>
      <c r="AP94" s="1197"/>
      <c r="AQ94" s="1197"/>
      <c r="AR94" s="1479"/>
      <c r="AS94" s="1482"/>
      <c r="AT94" s="1298"/>
      <c r="AU94" s="30"/>
      <c r="AV94" s="1293"/>
      <c r="AW94" s="322"/>
      <c r="AX94" s="323"/>
      <c r="AY94" s="1456"/>
      <c r="AZ94" s="1460"/>
      <c r="BA94" s="1221"/>
      <c r="BB94" s="1221"/>
      <c r="BC94" s="1221"/>
      <c r="BD94" s="1182"/>
      <c r="BE94" s="1185"/>
      <c r="BF94" s="326">
        <v>4889352933.9899998</v>
      </c>
      <c r="BG94" s="108"/>
      <c r="BH94" s="148"/>
      <c r="BI94" s="116"/>
      <c r="BJ94" s="324"/>
      <c r="BK94" s="313"/>
      <c r="BL94" s="314"/>
      <c r="BM94" s="314" t="s">
        <v>556</v>
      </c>
      <c r="BN94" s="39" t="s">
        <v>556</v>
      </c>
    </row>
    <row r="95" spans="1:66" ht="135.75" customHeight="1" x14ac:dyDescent="0.35">
      <c r="A95" s="1208"/>
      <c r="B95" s="1208"/>
      <c r="C95" s="1197"/>
      <c r="D95" s="1197"/>
      <c r="E95" s="1213"/>
      <c r="F95" s="1215"/>
      <c r="G95" s="1218"/>
      <c r="H95" s="1197"/>
      <c r="I95" s="1197"/>
      <c r="J95" s="1197"/>
      <c r="K95" s="1246"/>
      <c r="L95" s="1441"/>
      <c r="M95" s="1472"/>
      <c r="N95" s="1441"/>
      <c r="O95" s="1475"/>
      <c r="P95" s="1432"/>
      <c r="Q95" s="1429"/>
      <c r="R95" s="1435"/>
      <c r="S95" s="1425"/>
      <c r="T95" s="1427"/>
      <c r="U95" s="1188"/>
      <c r="V95" s="1288"/>
      <c r="W95" s="1293"/>
      <c r="X95" s="47" t="s">
        <v>557</v>
      </c>
      <c r="Y95" s="24">
        <v>10</v>
      </c>
      <c r="Z95" s="24" t="s">
        <v>558</v>
      </c>
      <c r="AA95" s="321" t="s">
        <v>97</v>
      </c>
      <c r="AB95" s="174">
        <v>12</v>
      </c>
      <c r="AC95" s="174">
        <v>12</v>
      </c>
      <c r="AD95" s="152">
        <f t="shared" ref="AD95:AD98" si="10">+AC95</f>
        <v>12</v>
      </c>
      <c r="AE95" s="34">
        <v>1</v>
      </c>
      <c r="AF95" s="1224"/>
      <c r="AG95" s="319"/>
      <c r="AH95" s="320"/>
      <c r="AI95" s="210"/>
      <c r="AJ95" s="29"/>
      <c r="AK95" s="29"/>
      <c r="AL95" s="318">
        <v>21257</v>
      </c>
      <c r="AM95" s="318">
        <v>21257</v>
      </c>
      <c r="AN95" s="43">
        <v>4.7142857142857146E-2</v>
      </c>
      <c r="AO95" s="1293"/>
      <c r="AP95" s="1197"/>
      <c r="AQ95" s="1197"/>
      <c r="AR95" s="1479"/>
      <c r="AS95" s="1482"/>
      <c r="AT95" s="1298"/>
      <c r="AU95" s="30"/>
      <c r="AV95" s="1293"/>
      <c r="AW95" s="322"/>
      <c r="AX95" s="323"/>
      <c r="AY95" s="1456"/>
      <c r="AZ95" s="1460"/>
      <c r="BA95" s="1221"/>
      <c r="BB95" s="1221"/>
      <c r="BC95" s="1221"/>
      <c r="BD95" s="1182"/>
      <c r="BE95" s="1185"/>
      <c r="BF95" s="108"/>
      <c r="BG95" s="108">
        <f>+(AF88*0.5)+(BG93*0.5)</f>
        <v>0.80637772692889542</v>
      </c>
      <c r="BH95" s="148"/>
      <c r="BI95" s="116"/>
      <c r="BJ95" s="324"/>
      <c r="BK95" s="313"/>
      <c r="BL95" s="314"/>
      <c r="BM95" s="314" t="s">
        <v>559</v>
      </c>
      <c r="BN95" s="39" t="s">
        <v>559</v>
      </c>
    </row>
    <row r="96" spans="1:66" ht="135.75" customHeight="1" x14ac:dyDescent="0.35">
      <c r="A96" s="1208"/>
      <c r="B96" s="1208"/>
      <c r="C96" s="1197"/>
      <c r="D96" s="1197"/>
      <c r="E96" s="1213"/>
      <c r="F96" s="1215"/>
      <c r="G96" s="1218"/>
      <c r="H96" s="1197"/>
      <c r="I96" s="1197"/>
      <c r="J96" s="1197"/>
      <c r="K96" s="1246"/>
      <c r="L96" s="1441"/>
      <c r="M96" s="1472"/>
      <c r="N96" s="1441"/>
      <c r="O96" s="1475"/>
      <c r="P96" s="1432"/>
      <c r="Q96" s="1429"/>
      <c r="R96" s="1435"/>
      <c r="S96" s="1425"/>
      <c r="T96" s="1427"/>
      <c r="U96" s="1188"/>
      <c r="V96" s="1288"/>
      <c r="W96" s="1293"/>
      <c r="X96" s="47" t="s">
        <v>560</v>
      </c>
      <c r="Y96" s="24">
        <v>5</v>
      </c>
      <c r="Z96" s="24" t="s">
        <v>558</v>
      </c>
      <c r="AA96" s="321" t="s">
        <v>97</v>
      </c>
      <c r="AB96" s="174">
        <v>2</v>
      </c>
      <c r="AC96" s="174">
        <v>2</v>
      </c>
      <c r="AD96" s="152">
        <f t="shared" si="10"/>
        <v>2</v>
      </c>
      <c r="AE96" s="34">
        <f t="shared" ref="AE96:AE98" si="11">+AD96/Y96</f>
        <v>0.4</v>
      </c>
      <c r="AF96" s="1224"/>
      <c r="AG96" s="319"/>
      <c r="AH96" s="320"/>
      <c r="AI96" s="210"/>
      <c r="AJ96" s="29"/>
      <c r="AK96" s="29"/>
      <c r="AL96" s="318">
        <v>21257</v>
      </c>
      <c r="AM96" s="318">
        <v>21257</v>
      </c>
      <c r="AN96" s="43">
        <v>4.7142857142857146E-2</v>
      </c>
      <c r="AO96" s="1293"/>
      <c r="AP96" s="1197"/>
      <c r="AQ96" s="1197"/>
      <c r="AR96" s="1479"/>
      <c r="AS96" s="1482"/>
      <c r="AT96" s="1298"/>
      <c r="AU96" s="30"/>
      <c r="AV96" s="1293"/>
      <c r="AW96" s="322"/>
      <c r="AX96" s="323"/>
      <c r="AY96" s="1456"/>
      <c r="AZ96" s="1460"/>
      <c r="BA96" s="1221"/>
      <c r="BB96" s="1221"/>
      <c r="BC96" s="1221"/>
      <c r="BD96" s="1182"/>
      <c r="BE96" s="1185"/>
      <c r="BF96" s="108"/>
      <c r="BG96" s="108"/>
      <c r="BH96" s="148"/>
      <c r="BI96" s="116"/>
      <c r="BJ96" s="324"/>
      <c r="BK96" s="313"/>
      <c r="BL96" s="314"/>
      <c r="BM96" s="314" t="s">
        <v>561</v>
      </c>
      <c r="BN96" s="39" t="s">
        <v>561</v>
      </c>
    </row>
    <row r="97" spans="1:67" ht="135.75" customHeight="1" x14ac:dyDescent="0.35">
      <c r="A97" s="1208"/>
      <c r="B97" s="1208"/>
      <c r="C97" s="1197"/>
      <c r="D97" s="1197"/>
      <c r="E97" s="1213"/>
      <c r="F97" s="1215"/>
      <c r="G97" s="1218"/>
      <c r="H97" s="1197"/>
      <c r="I97" s="1197"/>
      <c r="J97" s="1197"/>
      <c r="K97" s="1246"/>
      <c r="L97" s="1441"/>
      <c r="M97" s="1472"/>
      <c r="N97" s="1441"/>
      <c r="O97" s="1475"/>
      <c r="P97" s="1432"/>
      <c r="Q97" s="1429"/>
      <c r="R97" s="1435"/>
      <c r="S97" s="1425"/>
      <c r="T97" s="1427"/>
      <c r="U97" s="1188"/>
      <c r="V97" s="1288"/>
      <c r="W97" s="1293"/>
      <c r="X97" s="47" t="s">
        <v>562</v>
      </c>
      <c r="Y97" s="24">
        <v>10</v>
      </c>
      <c r="Z97" s="24" t="s">
        <v>558</v>
      </c>
      <c r="AA97" s="321" t="s">
        <v>97</v>
      </c>
      <c r="AB97" s="174">
        <v>10</v>
      </c>
      <c r="AC97" s="174">
        <v>10</v>
      </c>
      <c r="AD97" s="152">
        <f t="shared" si="10"/>
        <v>10</v>
      </c>
      <c r="AE97" s="34">
        <f t="shared" si="11"/>
        <v>1</v>
      </c>
      <c r="AF97" s="1224"/>
      <c r="AG97" s="319"/>
      <c r="AH97" s="320"/>
      <c r="AI97" s="210"/>
      <c r="AJ97" s="29"/>
      <c r="AK97" s="29"/>
      <c r="AL97" s="318">
        <v>21257</v>
      </c>
      <c r="AM97" s="318">
        <v>21257</v>
      </c>
      <c r="AN97" s="43">
        <v>4.7142857142857146E-2</v>
      </c>
      <c r="AO97" s="1293"/>
      <c r="AP97" s="1197"/>
      <c r="AQ97" s="1197"/>
      <c r="AR97" s="1479"/>
      <c r="AS97" s="1482"/>
      <c r="AT97" s="1298"/>
      <c r="AU97" s="30"/>
      <c r="AV97" s="1293"/>
      <c r="AW97" s="322"/>
      <c r="AX97" s="323"/>
      <c r="AY97" s="1456"/>
      <c r="AZ97" s="1460"/>
      <c r="BA97" s="1221"/>
      <c r="BB97" s="1221"/>
      <c r="BC97" s="1221"/>
      <c r="BD97" s="1182"/>
      <c r="BE97" s="1185"/>
      <c r="BF97" s="108"/>
      <c r="BG97" s="108"/>
      <c r="BH97" s="148"/>
      <c r="BI97" s="116"/>
      <c r="BJ97" s="324"/>
      <c r="BK97" s="313"/>
      <c r="BL97" s="314"/>
      <c r="BM97" s="314" t="s">
        <v>563</v>
      </c>
      <c r="BN97" s="39" t="s">
        <v>563</v>
      </c>
    </row>
    <row r="98" spans="1:67" ht="135.75" customHeight="1" thickBot="1" x14ac:dyDescent="0.4">
      <c r="A98" s="1208"/>
      <c r="B98" s="1208"/>
      <c r="C98" s="1197"/>
      <c r="D98" s="1211"/>
      <c r="E98" s="1213"/>
      <c r="F98" s="1215"/>
      <c r="G98" s="1219"/>
      <c r="H98" s="1198"/>
      <c r="I98" s="1198"/>
      <c r="J98" s="1198"/>
      <c r="K98" s="1247"/>
      <c r="L98" s="1442"/>
      <c r="M98" s="1473"/>
      <c r="N98" s="1442"/>
      <c r="O98" s="1476"/>
      <c r="P98" s="1433"/>
      <c r="Q98" s="1430"/>
      <c r="R98" s="1436"/>
      <c r="S98" s="1426"/>
      <c r="T98" s="1423"/>
      <c r="U98" s="1189"/>
      <c r="V98" s="1301"/>
      <c r="W98" s="1415"/>
      <c r="X98" s="68" t="s">
        <v>564</v>
      </c>
      <c r="Y98" s="69">
        <v>5</v>
      </c>
      <c r="Z98" s="69" t="s">
        <v>558</v>
      </c>
      <c r="AA98" s="301" t="s">
        <v>97</v>
      </c>
      <c r="AB98" s="301">
        <v>5</v>
      </c>
      <c r="AC98" s="301">
        <v>5</v>
      </c>
      <c r="AD98" s="202">
        <f t="shared" si="10"/>
        <v>5</v>
      </c>
      <c r="AE98" s="122">
        <f t="shared" si="11"/>
        <v>1</v>
      </c>
      <c r="AF98" s="1225"/>
      <c r="AG98" s="329">
        <v>44593</v>
      </c>
      <c r="AH98" s="325">
        <v>333</v>
      </c>
      <c r="AI98" s="127">
        <v>3972</v>
      </c>
      <c r="AJ98" s="118">
        <v>1588</v>
      </c>
      <c r="AK98" s="118">
        <v>1300</v>
      </c>
      <c r="AL98" s="330">
        <v>3221</v>
      </c>
      <c r="AM98" s="330">
        <v>3221</v>
      </c>
      <c r="AN98" s="247">
        <v>4.7142857142857146E-2</v>
      </c>
      <c r="AO98" s="1415"/>
      <c r="AP98" s="1198"/>
      <c r="AQ98" s="1198"/>
      <c r="AR98" s="1480"/>
      <c r="AS98" s="1483"/>
      <c r="AT98" s="1316"/>
      <c r="AU98" s="130" t="s">
        <v>87</v>
      </c>
      <c r="AV98" s="1415"/>
      <c r="AW98" s="305">
        <v>0</v>
      </c>
      <c r="AX98" s="331">
        <v>0</v>
      </c>
      <c r="AY98" s="1477"/>
      <c r="AZ98" s="1461"/>
      <c r="BA98" s="1222"/>
      <c r="BB98" s="1222"/>
      <c r="BC98" s="1222"/>
      <c r="BD98" s="1183"/>
      <c r="BE98" s="1186"/>
      <c r="BF98" s="113"/>
      <c r="BG98" s="113"/>
      <c r="BH98" s="333" t="s">
        <v>87</v>
      </c>
      <c r="BI98" s="116" t="s">
        <v>542</v>
      </c>
      <c r="BJ98" s="312">
        <v>44612</v>
      </c>
      <c r="BK98" s="313" t="s">
        <v>565</v>
      </c>
      <c r="BL98" s="314" t="s">
        <v>566</v>
      </c>
      <c r="BM98" s="314" t="s">
        <v>567</v>
      </c>
      <c r="BN98" s="39" t="s">
        <v>567</v>
      </c>
    </row>
    <row r="99" spans="1:67" ht="135.75" customHeight="1" thickBot="1" x14ac:dyDescent="0.4">
      <c r="A99" s="1208"/>
      <c r="B99" s="1208"/>
      <c r="C99" s="1197"/>
      <c r="D99" s="41"/>
      <c r="E99" s="1213"/>
      <c r="F99" s="1216"/>
      <c r="G99" s="1462" t="s">
        <v>568</v>
      </c>
      <c r="H99" s="1463"/>
      <c r="I99" s="1463"/>
      <c r="J99" s="1463"/>
      <c r="K99" s="1463"/>
      <c r="L99" s="1463"/>
      <c r="M99" s="1463"/>
      <c r="N99" s="1463"/>
      <c r="O99" s="1463"/>
      <c r="P99" s="1463"/>
      <c r="Q99" s="1463"/>
      <c r="R99" s="1463"/>
      <c r="S99" s="334">
        <f>AVERAGE(S3:S98)</f>
        <v>0.81512820512820516</v>
      </c>
      <c r="T99" s="335">
        <f>AVERAGE(T3:T98)</f>
        <v>0.82434265010351981</v>
      </c>
      <c r="U99" s="1462" t="s">
        <v>569</v>
      </c>
      <c r="V99" s="1463"/>
      <c r="W99" s="1463"/>
      <c r="X99" s="1463"/>
      <c r="Y99" s="1463"/>
      <c r="Z99" s="1463"/>
      <c r="AA99" s="1463"/>
      <c r="AB99" s="1463"/>
      <c r="AC99" s="1463"/>
      <c r="AD99" s="1463"/>
      <c r="AE99" s="1464"/>
      <c r="AF99" s="336">
        <f>+(AF88+AF79+AF67+AF56+AF49+AF43+AF26+AF16+AF3)/9</f>
        <v>0.89727022740351636</v>
      </c>
      <c r="AG99" s="1465"/>
      <c r="AH99" s="1466"/>
      <c r="AI99" s="1466"/>
      <c r="AJ99" s="1466"/>
      <c r="AK99" s="1466"/>
      <c r="AL99" s="1466"/>
      <c r="AM99" s="1466"/>
      <c r="AN99" s="1466"/>
      <c r="AO99" s="1466"/>
      <c r="AP99" s="1466"/>
      <c r="AQ99" s="1466"/>
      <c r="AR99" s="1462" t="s">
        <v>570</v>
      </c>
      <c r="AS99" s="1463"/>
      <c r="AT99" s="1463"/>
      <c r="AU99" s="1463"/>
      <c r="AV99" s="1463"/>
      <c r="AW99" s="1463"/>
      <c r="AX99" s="1463"/>
      <c r="AY99" s="1463"/>
      <c r="AZ99" s="1467"/>
      <c r="BA99" s="337">
        <f>SUM(BA3:BA98)</f>
        <v>616655764783.34998</v>
      </c>
      <c r="BB99" s="337">
        <f>SUM(BB3:BB98)</f>
        <v>614636275984.90991</v>
      </c>
      <c r="BC99" s="337">
        <f t="shared" ref="BC99" si="12">SUM(BC3:BC98)</f>
        <v>593373157800.94995</v>
      </c>
      <c r="BD99" s="338">
        <f>+BB99/BA99</f>
        <v>0.99672509540367371</v>
      </c>
      <c r="BE99" s="339">
        <f>+BC99/BA99</f>
        <v>0.96224375362714731</v>
      </c>
      <c r="BF99" s="340">
        <f>+(S99*0.5)+(BE99*0.5)</f>
        <v>0.88868597937767624</v>
      </c>
      <c r="BG99" s="340">
        <f>+(AF99*0.5)+(BE99*0.5)</f>
        <v>0.92975699051533178</v>
      </c>
      <c r="BH99" s="327">
        <f>BB99/BA99</f>
        <v>0.99672509540367371</v>
      </c>
      <c r="BI99" s="116"/>
      <c r="BJ99" s="312"/>
      <c r="BK99" s="313"/>
      <c r="BL99" s="187"/>
      <c r="BM99" s="187"/>
      <c r="BN99" s="341"/>
    </row>
    <row r="100" spans="1:67" ht="135.75" customHeight="1" x14ac:dyDescent="0.35">
      <c r="A100" s="1208"/>
      <c r="B100" s="1208"/>
      <c r="C100" s="1197"/>
      <c r="D100" s="195"/>
      <c r="E100" s="1213"/>
      <c r="F100" s="1214" t="s">
        <v>571</v>
      </c>
      <c r="G100" s="1191" t="s">
        <v>572</v>
      </c>
      <c r="H100" s="1197" t="s">
        <v>573</v>
      </c>
      <c r="I100" s="1469" t="s">
        <v>574</v>
      </c>
      <c r="J100" s="1197" t="s">
        <v>575</v>
      </c>
      <c r="K100" s="1469">
        <v>0.78759999999999997</v>
      </c>
      <c r="L100" s="1493">
        <v>0.78759999999999997</v>
      </c>
      <c r="M100" s="1179">
        <v>0.6784</v>
      </c>
      <c r="N100" s="1197" t="s">
        <v>77</v>
      </c>
      <c r="O100" s="1197" t="s">
        <v>77</v>
      </c>
      <c r="P100" s="1197" t="s">
        <v>77</v>
      </c>
      <c r="Q100" s="1469">
        <v>0.70809999999999995</v>
      </c>
      <c r="R100" s="1488">
        <f>+Q100</f>
        <v>0.70809999999999995</v>
      </c>
      <c r="S100" s="1224">
        <f>+R100/L100</f>
        <v>0.89906043676993397</v>
      </c>
      <c r="T100" s="1491">
        <f>+R100/K100</f>
        <v>0.89906043676993397</v>
      </c>
      <c r="U100" s="1217" t="s">
        <v>576</v>
      </c>
      <c r="V100" s="1241">
        <v>2020130010256</v>
      </c>
      <c r="W100" s="1376" t="s">
        <v>577</v>
      </c>
      <c r="X100" s="18" t="s">
        <v>578</v>
      </c>
      <c r="Y100" s="19">
        <v>1</v>
      </c>
      <c r="Z100" s="19" t="s">
        <v>97</v>
      </c>
      <c r="AA100" s="85">
        <v>0.5</v>
      </c>
      <c r="AB100" s="342" t="s">
        <v>579</v>
      </c>
      <c r="AC100" s="343">
        <v>1</v>
      </c>
      <c r="AD100" s="134">
        <f>+AC100</f>
        <v>1</v>
      </c>
      <c r="AE100" s="16">
        <f t="shared" ref="AE100:AE122" si="13">+AD100/Y100</f>
        <v>1</v>
      </c>
      <c r="AF100" s="1355">
        <f>AVERAGE(AE100:AE106)</f>
        <v>1</v>
      </c>
      <c r="AG100" s="229" t="str">
        <f>'[1]Plan de Acción'!U90</f>
        <v>Mayo de 2022</v>
      </c>
      <c r="AH100" s="296">
        <f>'[1]Plan de Acción'!V90</f>
        <v>100</v>
      </c>
      <c r="AI100" s="24" t="str">
        <f>'[1]Plan de Acción'!W90</f>
        <v>NA</v>
      </c>
      <c r="AJ100" s="24" t="str">
        <f>'[1]Plan de Acción'!X90</f>
        <v>NA</v>
      </c>
      <c r="AK100" s="24" t="s">
        <v>97</v>
      </c>
      <c r="AL100" s="51" t="s">
        <v>97</v>
      </c>
      <c r="AM100" s="51" t="s">
        <v>97</v>
      </c>
      <c r="AN100" s="43">
        <v>0.14285714285714288</v>
      </c>
      <c r="AO100" s="1486" t="s">
        <v>159</v>
      </c>
      <c r="AP100" s="1210" t="s">
        <v>580</v>
      </c>
      <c r="AQ100" s="1210" t="s">
        <v>300</v>
      </c>
      <c r="AR100" s="344">
        <v>18619281.291575275</v>
      </c>
      <c r="AS100" s="170" t="s">
        <v>86</v>
      </c>
      <c r="AT100" s="345"/>
      <c r="AU100" s="171" t="s">
        <v>87</v>
      </c>
      <c r="AV100" s="170" t="s">
        <v>581</v>
      </c>
      <c r="AW100" s="346">
        <f>'[1]Plan de Acción'!AH90</f>
        <v>18619281.291575275</v>
      </c>
      <c r="AX100" s="347"/>
      <c r="AY100" s="348">
        <v>455760325</v>
      </c>
      <c r="AZ100" s="1221" t="s">
        <v>89</v>
      </c>
      <c r="BA100" s="1484">
        <v>165773623</v>
      </c>
      <c r="BB100" s="1484">
        <v>163672541</v>
      </c>
      <c r="BC100" s="1484">
        <v>162130800</v>
      </c>
      <c r="BD100" s="1425">
        <f>+BB100/BA100</f>
        <v>0.98732559521848662</v>
      </c>
      <c r="BE100" s="1425">
        <f>+BC100/BA100</f>
        <v>0.97802531588514541</v>
      </c>
      <c r="BF100" s="316"/>
      <c r="BG100" s="316"/>
      <c r="BH100" s="349" t="s">
        <v>87</v>
      </c>
      <c r="BI100" s="51" t="s">
        <v>90</v>
      </c>
      <c r="BJ100" s="100" t="s">
        <v>91</v>
      </c>
      <c r="BK100" s="38" t="s">
        <v>582</v>
      </c>
      <c r="BL100" s="38" t="s">
        <v>583</v>
      </c>
      <c r="BM100" s="63" t="s">
        <v>584</v>
      </c>
      <c r="BN100" s="39" t="s">
        <v>585</v>
      </c>
      <c r="BO100" s="83"/>
    </row>
    <row r="101" spans="1:67" ht="135.75" customHeight="1" x14ac:dyDescent="0.35">
      <c r="A101" s="1208"/>
      <c r="B101" s="1208"/>
      <c r="C101" s="1197"/>
      <c r="D101" s="195"/>
      <c r="E101" s="1213"/>
      <c r="F101" s="1215"/>
      <c r="G101" s="1191"/>
      <c r="H101" s="1197"/>
      <c r="I101" s="1469"/>
      <c r="J101" s="1197"/>
      <c r="K101" s="1197"/>
      <c r="L101" s="1493"/>
      <c r="M101" s="1179"/>
      <c r="N101" s="1197"/>
      <c r="O101" s="1197"/>
      <c r="P101" s="1197"/>
      <c r="Q101" s="1197"/>
      <c r="R101" s="1489"/>
      <c r="S101" s="1224"/>
      <c r="T101" s="1491"/>
      <c r="U101" s="1218"/>
      <c r="V101" s="1242"/>
      <c r="W101" s="1377"/>
      <c r="X101" s="47" t="s">
        <v>586</v>
      </c>
      <c r="Y101" s="24">
        <v>1</v>
      </c>
      <c r="Z101" s="24" t="s">
        <v>97</v>
      </c>
      <c r="AA101" s="60">
        <v>0.5</v>
      </c>
      <c r="AB101" s="350" t="s">
        <v>579</v>
      </c>
      <c r="AC101" s="351">
        <v>1</v>
      </c>
      <c r="AD101" s="152">
        <f t="shared" ref="AD101:AD106" si="14">+AC101</f>
        <v>1</v>
      </c>
      <c r="AE101" s="34">
        <f t="shared" si="13"/>
        <v>1</v>
      </c>
      <c r="AF101" s="1236"/>
      <c r="AG101" s="229" t="str">
        <f>'[1]Plan de Acción'!U91</f>
        <v>Mayo de 2022</v>
      </c>
      <c r="AH101" s="296">
        <f>'[1]Plan de Acción'!V91</f>
        <v>100</v>
      </c>
      <c r="AI101" s="24" t="str">
        <f>'[1]Plan de Acción'!W91</f>
        <v>NA</v>
      </c>
      <c r="AJ101" s="24" t="str">
        <f>'[1]Plan de Acción'!X91</f>
        <v>NA</v>
      </c>
      <c r="AK101" s="24" t="s">
        <v>97</v>
      </c>
      <c r="AL101" s="51" t="s">
        <v>97</v>
      </c>
      <c r="AM101" s="51" t="s">
        <v>97</v>
      </c>
      <c r="AN101" s="43">
        <v>0.14285714285714288</v>
      </c>
      <c r="AO101" s="1486"/>
      <c r="AP101" s="1197"/>
      <c r="AQ101" s="1197"/>
      <c r="AR101" s="28">
        <v>10398273.119996071</v>
      </c>
      <c r="AS101" s="29" t="s">
        <v>86</v>
      </c>
      <c r="AT101" s="345"/>
      <c r="AU101" s="30" t="s">
        <v>87</v>
      </c>
      <c r="AV101" s="29" t="s">
        <v>581</v>
      </c>
      <c r="AW101" s="352">
        <f>'[1]Plan de Acción'!AH91</f>
        <v>0</v>
      </c>
      <c r="AX101" s="347"/>
      <c r="AY101" s="348"/>
      <c r="AZ101" s="1221"/>
      <c r="BA101" s="1484"/>
      <c r="BB101" s="1484"/>
      <c r="BC101" s="1484"/>
      <c r="BD101" s="1425"/>
      <c r="BE101" s="1425"/>
      <c r="BF101" s="316"/>
      <c r="BG101" s="316"/>
      <c r="BH101" s="349" t="s">
        <v>87</v>
      </c>
      <c r="BI101" s="51" t="s">
        <v>111</v>
      </c>
      <c r="BJ101" s="100" t="s">
        <v>587</v>
      </c>
      <c r="BK101" s="38" t="s">
        <v>588</v>
      </c>
      <c r="BL101" s="38" t="s">
        <v>589</v>
      </c>
      <c r="BM101" s="37" t="s">
        <v>590</v>
      </c>
      <c r="BN101" s="39" t="s">
        <v>591</v>
      </c>
    </row>
    <row r="102" spans="1:67" ht="135.75" customHeight="1" x14ac:dyDescent="0.35">
      <c r="A102" s="1208"/>
      <c r="B102" s="1208"/>
      <c r="C102" s="1197"/>
      <c r="D102" s="195"/>
      <c r="E102" s="1213"/>
      <c r="F102" s="1215"/>
      <c r="G102" s="1191"/>
      <c r="H102" s="1197"/>
      <c r="I102" s="1469"/>
      <c r="J102" s="1197"/>
      <c r="K102" s="1197"/>
      <c r="L102" s="1493"/>
      <c r="M102" s="1179"/>
      <c r="N102" s="1197"/>
      <c r="O102" s="1197"/>
      <c r="P102" s="1197"/>
      <c r="Q102" s="1197"/>
      <c r="R102" s="1489"/>
      <c r="S102" s="1224"/>
      <c r="T102" s="1491"/>
      <c r="U102" s="1218"/>
      <c r="V102" s="1242"/>
      <c r="W102" s="1377"/>
      <c r="X102" s="47" t="s">
        <v>592</v>
      </c>
      <c r="Y102" s="24">
        <v>1</v>
      </c>
      <c r="Z102" s="24">
        <v>1</v>
      </c>
      <c r="AA102" s="24">
        <v>1</v>
      </c>
      <c r="AB102" s="353">
        <v>1</v>
      </c>
      <c r="AC102" s="351">
        <v>1</v>
      </c>
      <c r="AD102" s="152">
        <f t="shared" si="14"/>
        <v>1</v>
      </c>
      <c r="AE102" s="34">
        <f t="shared" si="13"/>
        <v>1</v>
      </c>
      <c r="AF102" s="1236"/>
      <c r="AG102" s="229" t="str">
        <f>'[1]Plan de Acción'!U92</f>
        <v>Enero de 2022</v>
      </c>
      <c r="AH102" s="296">
        <f>'[1]Plan de Acción'!V92</f>
        <v>220</v>
      </c>
      <c r="AI102" s="24" t="str">
        <f>'[1]Plan de Acción'!W92</f>
        <v>NA</v>
      </c>
      <c r="AJ102" s="24" t="str">
        <f>'[1]Plan de Acción'!X92</f>
        <v>NA</v>
      </c>
      <c r="AK102" s="24" t="s">
        <v>97</v>
      </c>
      <c r="AL102" s="51" t="s">
        <v>97</v>
      </c>
      <c r="AM102" s="51" t="s">
        <v>97</v>
      </c>
      <c r="AN102" s="43">
        <v>0.14285714285714288</v>
      </c>
      <c r="AO102" s="1486"/>
      <c r="AP102" s="1197"/>
      <c r="AQ102" s="1197"/>
      <c r="AR102" s="28">
        <v>65167484.520513467</v>
      </c>
      <c r="AS102" s="29" t="s">
        <v>86</v>
      </c>
      <c r="AT102" s="345"/>
      <c r="AU102" s="30" t="s">
        <v>87</v>
      </c>
      <c r="AV102" s="29" t="s">
        <v>581</v>
      </c>
      <c r="AW102" s="352">
        <f>'[1]Plan de Acción'!AH92</f>
        <v>61010284.520513497</v>
      </c>
      <c r="AX102" s="347"/>
      <c r="AY102" s="348"/>
      <c r="AZ102" s="1221"/>
      <c r="BA102" s="1484"/>
      <c r="BB102" s="1484"/>
      <c r="BC102" s="1484"/>
      <c r="BD102" s="1425"/>
      <c r="BE102" s="1425"/>
      <c r="BF102" s="316"/>
      <c r="BG102" s="316"/>
      <c r="BH102" s="349" t="s">
        <v>87</v>
      </c>
      <c r="BI102" s="51" t="s">
        <v>90</v>
      </c>
      <c r="BJ102" s="100" t="s">
        <v>91</v>
      </c>
      <c r="BK102" s="38" t="s">
        <v>593</v>
      </c>
      <c r="BL102" s="38" t="s">
        <v>594</v>
      </c>
      <c r="BM102" s="37" t="s">
        <v>594</v>
      </c>
      <c r="BN102" s="39" t="s">
        <v>595</v>
      </c>
    </row>
    <row r="103" spans="1:67" ht="135.75" customHeight="1" x14ac:dyDescent="0.35">
      <c r="A103" s="1208"/>
      <c r="B103" s="1208"/>
      <c r="C103" s="1197"/>
      <c r="D103" s="195"/>
      <c r="E103" s="1213"/>
      <c r="F103" s="1215"/>
      <c r="G103" s="1191"/>
      <c r="H103" s="1197"/>
      <c r="I103" s="1469"/>
      <c r="J103" s="1197"/>
      <c r="K103" s="1197"/>
      <c r="L103" s="1493"/>
      <c r="M103" s="1179"/>
      <c r="N103" s="1197"/>
      <c r="O103" s="1197"/>
      <c r="P103" s="1197"/>
      <c r="Q103" s="1197"/>
      <c r="R103" s="1489"/>
      <c r="S103" s="1224"/>
      <c r="T103" s="1491"/>
      <c r="U103" s="1218"/>
      <c r="V103" s="1242"/>
      <c r="W103" s="1377"/>
      <c r="X103" s="47" t="s">
        <v>596</v>
      </c>
      <c r="Y103" s="24">
        <v>6</v>
      </c>
      <c r="Z103" s="24">
        <v>1</v>
      </c>
      <c r="AA103" s="24">
        <v>2</v>
      </c>
      <c r="AB103" s="353">
        <v>4</v>
      </c>
      <c r="AC103" s="351">
        <v>6</v>
      </c>
      <c r="AD103" s="152">
        <f t="shared" si="14"/>
        <v>6</v>
      </c>
      <c r="AE103" s="34">
        <f t="shared" si="13"/>
        <v>1</v>
      </c>
      <c r="AF103" s="1236"/>
      <c r="AG103" s="229" t="str">
        <f>'[1]Plan de Acción'!U93</f>
        <v>Febrero de 2022</v>
      </c>
      <c r="AH103" s="296">
        <f>'[1]Plan de Acción'!V93</f>
        <v>120</v>
      </c>
      <c r="AI103" s="24" t="str">
        <f>'[1]Plan de Acción'!W93</f>
        <v>NA</v>
      </c>
      <c r="AJ103" s="24" t="str">
        <f>'[1]Plan de Acción'!X93</f>
        <v>NA</v>
      </c>
      <c r="AK103" s="24" t="s">
        <v>97</v>
      </c>
      <c r="AL103" s="51" t="s">
        <v>97</v>
      </c>
      <c r="AM103" s="51" t="s">
        <v>97</v>
      </c>
      <c r="AN103" s="43">
        <v>0.14285714285714288</v>
      </c>
      <c r="AO103" s="1486"/>
      <c r="AP103" s="1197"/>
      <c r="AQ103" s="1197"/>
      <c r="AR103" s="28">
        <v>31032135.4859588</v>
      </c>
      <c r="AS103" s="29" t="s">
        <v>86</v>
      </c>
      <c r="AT103" s="345"/>
      <c r="AU103" s="30" t="s">
        <v>87</v>
      </c>
      <c r="AV103" s="29" t="s">
        <v>581</v>
      </c>
      <c r="AW103" s="352">
        <f>'[1]Plan de Acción'!AH93</f>
        <v>31032135.4859588</v>
      </c>
      <c r="AX103" s="347"/>
      <c r="AY103" s="348"/>
      <c r="AZ103" s="1221"/>
      <c r="BA103" s="1484"/>
      <c r="BB103" s="1484"/>
      <c r="BC103" s="1484"/>
      <c r="BD103" s="1425"/>
      <c r="BE103" s="1425"/>
      <c r="BF103" s="316"/>
      <c r="BG103" s="316"/>
      <c r="BH103" s="349" t="s">
        <v>87</v>
      </c>
      <c r="BI103" s="51" t="s">
        <v>90</v>
      </c>
      <c r="BJ103" s="100" t="s">
        <v>91</v>
      </c>
      <c r="BK103" s="38" t="s">
        <v>597</v>
      </c>
      <c r="BL103" s="38" t="s">
        <v>598</v>
      </c>
      <c r="BM103" s="37" t="s">
        <v>599</v>
      </c>
      <c r="BN103" s="39" t="s">
        <v>600</v>
      </c>
    </row>
    <row r="104" spans="1:67" ht="135.75" customHeight="1" x14ac:dyDescent="0.35">
      <c r="A104" s="1208"/>
      <c r="B104" s="1208"/>
      <c r="C104" s="1197"/>
      <c r="D104" s="195"/>
      <c r="E104" s="1213"/>
      <c r="F104" s="1215"/>
      <c r="G104" s="1191"/>
      <c r="H104" s="1197"/>
      <c r="I104" s="1469"/>
      <c r="J104" s="1197"/>
      <c r="K104" s="1197"/>
      <c r="L104" s="1493"/>
      <c r="M104" s="1179"/>
      <c r="N104" s="1197"/>
      <c r="O104" s="1197"/>
      <c r="P104" s="1197"/>
      <c r="Q104" s="1197"/>
      <c r="R104" s="1489"/>
      <c r="S104" s="1224"/>
      <c r="T104" s="1491"/>
      <c r="U104" s="1218"/>
      <c r="V104" s="1242"/>
      <c r="W104" s="1377"/>
      <c r="X104" s="281" t="s">
        <v>601</v>
      </c>
      <c r="Y104" s="24">
        <v>1</v>
      </c>
      <c r="Z104" s="24" t="s">
        <v>97</v>
      </c>
      <c r="AA104" s="60">
        <v>0.25</v>
      </c>
      <c r="AB104" s="350" t="s">
        <v>579</v>
      </c>
      <c r="AC104" s="351">
        <v>1</v>
      </c>
      <c r="AD104" s="152">
        <f t="shared" si="14"/>
        <v>1</v>
      </c>
      <c r="AE104" s="34">
        <f t="shared" si="13"/>
        <v>1</v>
      </c>
      <c r="AF104" s="1236"/>
      <c r="AG104" s="229" t="str">
        <f>'[1]Plan de Acción'!U94</f>
        <v>Mayo de 2022</v>
      </c>
      <c r="AH104" s="296">
        <f>'[1]Plan de Acción'!V94</f>
        <v>120</v>
      </c>
      <c r="AI104" s="24" t="str">
        <f>'[1]Plan de Acción'!W94</f>
        <v>NA</v>
      </c>
      <c r="AJ104" s="24" t="str">
        <f>'[1]Plan de Acción'!X94</f>
        <v>NA</v>
      </c>
      <c r="AK104" s="24" t="s">
        <v>97</v>
      </c>
      <c r="AL104" s="51" t="s">
        <v>97</v>
      </c>
      <c r="AM104" s="51" t="s">
        <v>97</v>
      </c>
      <c r="AN104" s="43">
        <v>0.14285714285714288</v>
      </c>
      <c r="AO104" s="1486"/>
      <c r="AP104" s="1197"/>
      <c r="AQ104" s="1197"/>
      <c r="AR104" s="28">
        <v>15440729.610585738</v>
      </c>
      <c r="AS104" s="29" t="s">
        <v>86</v>
      </c>
      <c r="AT104" s="345"/>
      <c r="AU104" s="30" t="s">
        <v>87</v>
      </c>
      <c r="AV104" s="29" t="s">
        <v>581</v>
      </c>
      <c r="AW104" s="352">
        <f>'[1]Plan de Acción'!AH94</f>
        <v>15440729.610585738</v>
      </c>
      <c r="AX104" s="347"/>
      <c r="AY104" s="348"/>
      <c r="AZ104" s="1221"/>
      <c r="BA104" s="1484"/>
      <c r="BB104" s="1484"/>
      <c r="BC104" s="1484"/>
      <c r="BD104" s="1425"/>
      <c r="BE104" s="1425"/>
      <c r="BF104" s="316">
        <f>+(AF100*0.5)+(BE100*0.5)</f>
        <v>0.98901265794257265</v>
      </c>
      <c r="BG104" s="316"/>
      <c r="BH104" s="349" t="s">
        <v>87</v>
      </c>
      <c r="BI104" s="51" t="s">
        <v>90</v>
      </c>
      <c r="BJ104" s="100" t="s">
        <v>91</v>
      </c>
      <c r="BK104" s="38" t="s">
        <v>363</v>
      </c>
      <c r="BL104" s="38" t="s">
        <v>602</v>
      </c>
      <c r="BM104" s="63" t="s">
        <v>603</v>
      </c>
      <c r="BN104" s="39" t="s">
        <v>604</v>
      </c>
    </row>
    <row r="105" spans="1:67" ht="135.75" customHeight="1" x14ac:dyDescent="0.35">
      <c r="A105" s="1208"/>
      <c r="B105" s="1208"/>
      <c r="C105" s="1197"/>
      <c r="D105" s="195"/>
      <c r="E105" s="1213"/>
      <c r="F105" s="1215"/>
      <c r="G105" s="1191"/>
      <c r="H105" s="1197"/>
      <c r="I105" s="1469"/>
      <c r="J105" s="1197"/>
      <c r="K105" s="1197"/>
      <c r="L105" s="1493"/>
      <c r="M105" s="1179"/>
      <c r="N105" s="1197"/>
      <c r="O105" s="1197"/>
      <c r="P105" s="1197"/>
      <c r="Q105" s="1197"/>
      <c r="R105" s="1489"/>
      <c r="S105" s="1224"/>
      <c r="T105" s="1491"/>
      <c r="U105" s="1218"/>
      <c r="V105" s="1242"/>
      <c r="W105" s="1377"/>
      <c r="X105" s="281" t="s">
        <v>605</v>
      </c>
      <c r="Y105" s="24">
        <v>1</v>
      </c>
      <c r="Z105" s="24" t="s">
        <v>97</v>
      </c>
      <c r="AA105" s="60">
        <v>0.25</v>
      </c>
      <c r="AB105" s="350" t="s">
        <v>579</v>
      </c>
      <c r="AC105" s="351">
        <v>1</v>
      </c>
      <c r="AD105" s="152">
        <f t="shared" si="14"/>
        <v>1</v>
      </c>
      <c r="AE105" s="34">
        <f t="shared" si="13"/>
        <v>1</v>
      </c>
      <c r="AF105" s="1236"/>
      <c r="AG105" s="229" t="str">
        <f>'[1]Plan de Acción'!U95</f>
        <v>Mayo de 2022</v>
      </c>
      <c r="AH105" s="296">
        <f>'[1]Plan de Acción'!V95</f>
        <v>120</v>
      </c>
      <c r="AI105" s="24" t="str">
        <f>'[1]Plan de Acción'!W95</f>
        <v>NA</v>
      </c>
      <c r="AJ105" s="24" t="str">
        <f>'[1]Plan de Acción'!X95</f>
        <v>NA</v>
      </c>
      <c r="AK105" s="24" t="s">
        <v>97</v>
      </c>
      <c r="AL105" s="51" t="s">
        <v>97</v>
      </c>
      <c r="AM105" s="51" t="s">
        <v>97</v>
      </c>
      <c r="AN105" s="43">
        <v>0.14285714285714288</v>
      </c>
      <c r="AO105" s="1486"/>
      <c r="AP105" s="1197"/>
      <c r="AQ105" s="1197"/>
      <c r="AR105" s="28">
        <v>20587639.480780989</v>
      </c>
      <c r="AS105" s="29" t="s">
        <v>86</v>
      </c>
      <c r="AT105" s="345"/>
      <c r="AU105" s="30" t="s">
        <v>87</v>
      </c>
      <c r="AV105" s="29" t="s">
        <v>581</v>
      </c>
      <c r="AW105" s="352">
        <f>'[1]Plan de Acción'!AH95</f>
        <v>20587639.480780989</v>
      </c>
      <c r="AX105" s="347"/>
      <c r="AY105" s="348"/>
      <c r="AZ105" s="1221"/>
      <c r="BA105" s="1484"/>
      <c r="BB105" s="1484"/>
      <c r="BC105" s="1484"/>
      <c r="BD105" s="1425"/>
      <c r="BE105" s="1425"/>
      <c r="BF105" s="316"/>
      <c r="BG105" s="316"/>
      <c r="BH105" s="349" t="s">
        <v>87</v>
      </c>
      <c r="BI105" s="51" t="s">
        <v>90</v>
      </c>
      <c r="BJ105" s="100" t="s">
        <v>91</v>
      </c>
      <c r="BK105" s="38" t="s">
        <v>363</v>
      </c>
      <c r="BL105" s="38" t="s">
        <v>602</v>
      </c>
      <c r="BM105" s="63" t="s">
        <v>603</v>
      </c>
      <c r="BN105" s="39" t="s">
        <v>604</v>
      </c>
    </row>
    <row r="106" spans="1:67" ht="135.75" customHeight="1" thickBot="1" x14ac:dyDescent="0.4">
      <c r="A106" s="1208"/>
      <c r="B106" s="1208"/>
      <c r="C106" s="1197"/>
      <c r="D106" s="195"/>
      <c r="E106" s="1213"/>
      <c r="F106" s="1215"/>
      <c r="G106" s="1468"/>
      <c r="H106" s="1211"/>
      <c r="I106" s="1470"/>
      <c r="J106" s="1211"/>
      <c r="K106" s="1211"/>
      <c r="L106" s="1494"/>
      <c r="M106" s="1495"/>
      <c r="N106" s="1211"/>
      <c r="O106" s="1211"/>
      <c r="P106" s="1211"/>
      <c r="Q106" s="1211"/>
      <c r="R106" s="1490"/>
      <c r="S106" s="1259"/>
      <c r="T106" s="1492"/>
      <c r="U106" s="1218"/>
      <c r="V106" s="1242"/>
      <c r="W106" s="1377"/>
      <c r="X106" s="355" t="s">
        <v>606</v>
      </c>
      <c r="Y106" s="76">
        <v>1</v>
      </c>
      <c r="Z106" s="76" t="s">
        <v>97</v>
      </c>
      <c r="AA106" s="111">
        <v>0.25</v>
      </c>
      <c r="AB106" s="356" t="s">
        <v>579</v>
      </c>
      <c r="AC106" s="357">
        <v>1</v>
      </c>
      <c r="AD106" s="165">
        <f t="shared" si="14"/>
        <v>1</v>
      </c>
      <c r="AE106" s="59">
        <f t="shared" si="13"/>
        <v>1</v>
      </c>
      <c r="AF106" s="1236"/>
      <c r="AG106" s="358" t="str">
        <f>'[1]Plan de Acción'!U96</f>
        <v>Mayo de 2022</v>
      </c>
      <c r="AH106" s="359">
        <f>'[1]Plan de Acción'!V96</f>
        <v>120</v>
      </c>
      <c r="AI106" s="76" t="str">
        <f>'[1]Plan de Acción'!W96</f>
        <v>NA</v>
      </c>
      <c r="AJ106" s="76" t="str">
        <f>'[1]Plan de Acción'!X96</f>
        <v>NA</v>
      </c>
      <c r="AK106" s="76" t="s">
        <v>97</v>
      </c>
      <c r="AL106" s="168" t="s">
        <v>97</v>
      </c>
      <c r="AM106" s="168" t="s">
        <v>97</v>
      </c>
      <c r="AN106" s="643">
        <v>0.14285714285714288</v>
      </c>
      <c r="AO106" s="1487"/>
      <c r="AP106" s="1197"/>
      <c r="AQ106" s="1197"/>
      <c r="AR106" s="78">
        <v>15440729.610585738</v>
      </c>
      <c r="AS106" s="13" t="s">
        <v>86</v>
      </c>
      <c r="AT106" s="345"/>
      <c r="AU106" s="80" t="s">
        <v>87</v>
      </c>
      <c r="AV106" s="13" t="s">
        <v>581</v>
      </c>
      <c r="AW106" s="360">
        <f>'[1]Plan de Acción'!AH96</f>
        <v>15440729.610585738</v>
      </c>
      <c r="AX106" s="347"/>
      <c r="AY106" s="348"/>
      <c r="AZ106" s="1221"/>
      <c r="BA106" s="1484"/>
      <c r="BB106" s="1484"/>
      <c r="BC106" s="1484"/>
      <c r="BD106" s="1425"/>
      <c r="BE106" s="1425"/>
      <c r="BF106" s="316"/>
      <c r="BG106" s="316"/>
      <c r="BH106" s="349" t="s">
        <v>87</v>
      </c>
      <c r="BI106" s="51" t="s">
        <v>90</v>
      </c>
      <c r="BJ106" s="100" t="s">
        <v>91</v>
      </c>
      <c r="BK106" s="38" t="s">
        <v>363</v>
      </c>
      <c r="BL106" s="38" t="s">
        <v>602</v>
      </c>
      <c r="BM106" s="63" t="s">
        <v>603</v>
      </c>
      <c r="BN106" s="39" t="s">
        <v>604</v>
      </c>
    </row>
    <row r="107" spans="1:67" ht="135.75" customHeight="1" x14ac:dyDescent="0.35">
      <c r="A107" s="1208"/>
      <c r="B107" s="1208"/>
      <c r="C107" s="1197"/>
      <c r="D107" s="195"/>
      <c r="E107" s="1213"/>
      <c r="F107" s="1215"/>
      <c r="G107" s="1485" t="s">
        <v>607</v>
      </c>
      <c r="H107" s="1210" t="s">
        <v>608</v>
      </c>
      <c r="I107" s="1210">
        <v>0</v>
      </c>
      <c r="J107" s="1210" t="s">
        <v>609</v>
      </c>
      <c r="K107" s="1210">
        <v>1</v>
      </c>
      <c r="L107" s="1210">
        <v>1</v>
      </c>
      <c r="M107" s="1499">
        <v>1</v>
      </c>
      <c r="N107" s="1210">
        <v>1</v>
      </c>
      <c r="O107" s="1210">
        <v>1</v>
      </c>
      <c r="P107" s="1262">
        <v>1</v>
      </c>
      <c r="Q107" s="1262">
        <v>1</v>
      </c>
      <c r="R107" s="1502">
        <v>1</v>
      </c>
      <c r="S107" s="1223">
        <v>1</v>
      </c>
      <c r="T107" s="1501">
        <v>1</v>
      </c>
      <c r="U107" s="1217" t="s">
        <v>610</v>
      </c>
      <c r="V107" s="1241">
        <v>2020130010270</v>
      </c>
      <c r="W107" s="1376" t="s">
        <v>611</v>
      </c>
      <c r="X107" s="18" t="s">
        <v>612</v>
      </c>
      <c r="Y107" s="19">
        <v>1</v>
      </c>
      <c r="Z107" s="19" t="s">
        <v>97</v>
      </c>
      <c r="AA107" s="285">
        <v>0.5</v>
      </c>
      <c r="AB107" s="342" t="s">
        <v>579</v>
      </c>
      <c r="AC107" s="343">
        <v>1</v>
      </c>
      <c r="AD107" s="134">
        <f>+AC107</f>
        <v>1</v>
      </c>
      <c r="AE107" s="16">
        <f t="shared" si="13"/>
        <v>1</v>
      </c>
      <c r="AF107" s="1244">
        <f>AVERAGE(AE107:AE115)</f>
        <v>0.98888888888888893</v>
      </c>
      <c r="AG107" s="89" t="str">
        <f>'[1]Plan de Acción'!U97</f>
        <v>Mayo de 2022</v>
      </c>
      <c r="AH107" s="19">
        <f>'[1]Plan de Acción'!V97</f>
        <v>100</v>
      </c>
      <c r="AI107" s="19" t="str">
        <f>'[1]Plan de Acción'!W97</f>
        <v>NA</v>
      </c>
      <c r="AJ107" s="19" t="str">
        <f>'[1]Plan de Acción'!X97</f>
        <v>NA</v>
      </c>
      <c r="AK107" s="19" t="s">
        <v>97</v>
      </c>
      <c r="AL107" s="274" t="s">
        <v>97</v>
      </c>
      <c r="AM107" s="274" t="s">
        <v>97</v>
      </c>
      <c r="AN107" s="15">
        <v>0.1111111111111111</v>
      </c>
      <c r="AO107" s="1356" t="s">
        <v>464</v>
      </c>
      <c r="AP107" s="1196" t="s">
        <v>580</v>
      </c>
      <c r="AQ107" s="1196" t="s">
        <v>300</v>
      </c>
      <c r="AR107" s="92">
        <v>10620346.875</v>
      </c>
      <c r="AS107" s="91" t="s">
        <v>86</v>
      </c>
      <c r="AT107" s="363"/>
      <c r="AU107" s="94" t="s">
        <v>87</v>
      </c>
      <c r="AV107" s="91" t="s">
        <v>613</v>
      </c>
      <c r="AW107" s="364">
        <f>'[1]Plan de Acción'!AH97</f>
        <v>10620346.875</v>
      </c>
      <c r="AX107" s="365"/>
      <c r="AY107" s="366"/>
      <c r="AZ107" s="1240" t="s">
        <v>89</v>
      </c>
      <c r="BA107" s="1496">
        <v>315511202</v>
      </c>
      <c r="BB107" s="1496">
        <v>312817644</v>
      </c>
      <c r="BC107" s="1496">
        <v>171511775</v>
      </c>
      <c r="BD107" s="1424">
        <f>+BB107/BA107</f>
        <v>0.99146287680777812</v>
      </c>
      <c r="BE107" s="1424">
        <f>+BC107/BA107</f>
        <v>0.54359963739100459</v>
      </c>
      <c r="BF107" s="367"/>
      <c r="BG107" s="367"/>
      <c r="BH107" s="368"/>
      <c r="BI107" s="369"/>
      <c r="BJ107" s="370"/>
      <c r="BK107" s="371" t="s">
        <v>614</v>
      </c>
      <c r="BL107" s="38" t="s">
        <v>615</v>
      </c>
      <c r="BM107" s="63" t="s">
        <v>616</v>
      </c>
      <c r="BN107" s="39" t="s">
        <v>604</v>
      </c>
    </row>
    <row r="108" spans="1:67" ht="135.75" customHeight="1" x14ac:dyDescent="0.35">
      <c r="A108" s="1208"/>
      <c r="B108" s="1208"/>
      <c r="C108" s="1197"/>
      <c r="D108" s="195"/>
      <c r="E108" s="1213"/>
      <c r="F108" s="1215"/>
      <c r="G108" s="1191"/>
      <c r="H108" s="1197"/>
      <c r="I108" s="1197"/>
      <c r="J108" s="1197"/>
      <c r="K108" s="1197"/>
      <c r="L108" s="1197"/>
      <c r="M108" s="1360"/>
      <c r="N108" s="1197"/>
      <c r="O108" s="1197"/>
      <c r="P108" s="1263"/>
      <c r="Q108" s="1263"/>
      <c r="R108" s="1409"/>
      <c r="S108" s="1224"/>
      <c r="T108" s="1491"/>
      <c r="U108" s="1218"/>
      <c r="V108" s="1242"/>
      <c r="W108" s="1377"/>
      <c r="X108" s="47" t="s">
        <v>617</v>
      </c>
      <c r="Y108" s="24">
        <v>1</v>
      </c>
      <c r="Z108" s="24" t="s">
        <v>97</v>
      </c>
      <c r="AA108" s="288">
        <v>0.25</v>
      </c>
      <c r="AB108" s="350" t="s">
        <v>579</v>
      </c>
      <c r="AC108" s="351">
        <v>1</v>
      </c>
      <c r="AD108" s="152">
        <f t="shared" ref="AD108:AD115" si="15">+AC108</f>
        <v>1</v>
      </c>
      <c r="AE108" s="34">
        <f t="shared" si="13"/>
        <v>1</v>
      </c>
      <c r="AF108" s="1224"/>
      <c r="AG108" s="43" t="str">
        <f>'[1]Plan de Acción'!U98</f>
        <v>Mayo de 2022</v>
      </c>
      <c r="AH108" s="296">
        <f>'[1]Plan de Acción'!V98</f>
        <v>120</v>
      </c>
      <c r="AI108" s="24" t="str">
        <f>'[1]Plan de Acción'!W98</f>
        <v>NA</v>
      </c>
      <c r="AJ108" s="24" t="str">
        <f>'[1]Plan de Acción'!X98</f>
        <v>NA</v>
      </c>
      <c r="AK108" s="25" t="s">
        <v>97</v>
      </c>
      <c r="AL108" s="51" t="s">
        <v>97</v>
      </c>
      <c r="AM108" s="51" t="s">
        <v>97</v>
      </c>
      <c r="AN108" s="43">
        <v>0.1111111111111111</v>
      </c>
      <c r="AO108" s="1357"/>
      <c r="AP108" s="1197"/>
      <c r="AQ108" s="1197"/>
      <c r="AR108" s="28">
        <v>8496277.6194785777</v>
      </c>
      <c r="AS108" s="29" t="s">
        <v>86</v>
      </c>
      <c r="AT108" s="349"/>
      <c r="AU108" s="30" t="s">
        <v>87</v>
      </c>
      <c r="AV108" s="29" t="s">
        <v>613</v>
      </c>
      <c r="AW108" s="352">
        <f>'[1]Plan de Acción'!AH98</f>
        <v>8496277.6194785777</v>
      </c>
      <c r="AX108" s="347"/>
      <c r="AY108" s="348"/>
      <c r="AZ108" s="1221"/>
      <c r="BA108" s="1484"/>
      <c r="BB108" s="1484"/>
      <c r="BC108" s="1484"/>
      <c r="BD108" s="1425"/>
      <c r="BE108" s="1425"/>
      <c r="BF108" s="367"/>
      <c r="BG108" s="367"/>
      <c r="BH108" s="368"/>
      <c r="BI108" s="369"/>
      <c r="BJ108" s="370"/>
      <c r="BK108" s="371" t="s">
        <v>363</v>
      </c>
      <c r="BL108" s="38" t="s">
        <v>602</v>
      </c>
      <c r="BM108" s="37" t="s">
        <v>618</v>
      </c>
      <c r="BN108" s="39" t="s">
        <v>604</v>
      </c>
    </row>
    <row r="109" spans="1:67" ht="135.75" customHeight="1" x14ac:dyDescent="0.35">
      <c r="A109" s="1208"/>
      <c r="B109" s="1208"/>
      <c r="C109" s="1197"/>
      <c r="D109" s="195"/>
      <c r="E109" s="1213"/>
      <c r="F109" s="1215"/>
      <c r="G109" s="1468"/>
      <c r="H109" s="1211"/>
      <c r="I109" s="1211"/>
      <c r="J109" s="1211"/>
      <c r="K109" s="1211"/>
      <c r="L109" s="1211"/>
      <c r="M109" s="1500"/>
      <c r="N109" s="1211"/>
      <c r="O109" s="1211"/>
      <c r="P109" s="1258"/>
      <c r="Q109" s="1258"/>
      <c r="R109" s="1503"/>
      <c r="S109" s="1259"/>
      <c r="T109" s="1492"/>
      <c r="U109" s="1218"/>
      <c r="V109" s="1242"/>
      <c r="W109" s="1377"/>
      <c r="X109" s="47" t="s">
        <v>619</v>
      </c>
      <c r="Y109" s="24">
        <v>30</v>
      </c>
      <c r="Z109" s="24">
        <v>0</v>
      </c>
      <c r="AA109" s="65">
        <v>8</v>
      </c>
      <c r="AB109" s="266">
        <v>8</v>
      </c>
      <c r="AC109" s="29">
        <v>19</v>
      </c>
      <c r="AD109" s="152">
        <f>+AC109+AB109</f>
        <v>27</v>
      </c>
      <c r="AE109" s="34">
        <f t="shared" si="13"/>
        <v>0.9</v>
      </c>
      <c r="AF109" s="1224"/>
      <c r="AG109" s="43" t="str">
        <f>'[1]Plan de Acción'!U99</f>
        <v>Febrero de 2022</v>
      </c>
      <c r="AH109" s="296">
        <f>'[1]Plan de Acción'!V99</f>
        <v>80</v>
      </c>
      <c r="AI109" s="296">
        <f>'[1]Plan de Acción'!W99</f>
        <v>6728</v>
      </c>
      <c r="AJ109" s="24">
        <f>'[1]Plan de Acción'!X99</f>
        <v>0</v>
      </c>
      <c r="AK109" s="65">
        <v>1276</v>
      </c>
      <c r="AL109" s="110">
        <v>1276</v>
      </c>
      <c r="AM109" s="110">
        <v>475</v>
      </c>
      <c r="AN109" s="43">
        <v>0.1111111111111111</v>
      </c>
      <c r="AO109" s="1357"/>
      <c r="AP109" s="1197"/>
      <c r="AQ109" s="1197"/>
      <c r="AR109" s="28">
        <v>145585652</v>
      </c>
      <c r="AS109" s="29" t="s">
        <v>86</v>
      </c>
      <c r="AT109" s="349"/>
      <c r="AU109" s="30" t="s">
        <v>87</v>
      </c>
      <c r="AV109" s="29" t="s">
        <v>613</v>
      </c>
      <c r="AW109" s="352">
        <f>'[1]Plan de Acción'!AH99</f>
        <v>0</v>
      </c>
      <c r="AX109" s="347"/>
      <c r="AY109" s="348"/>
      <c r="AZ109" s="1221"/>
      <c r="BA109" s="1484"/>
      <c r="BB109" s="1484"/>
      <c r="BC109" s="1484"/>
      <c r="BD109" s="1425"/>
      <c r="BE109" s="1425"/>
      <c r="BF109" s="367"/>
      <c r="BG109" s="367"/>
      <c r="BH109" s="368"/>
      <c r="BI109" s="369"/>
      <c r="BJ109" s="370"/>
      <c r="BK109" s="371" t="s">
        <v>620</v>
      </c>
      <c r="BL109" s="38" t="s">
        <v>621</v>
      </c>
      <c r="BM109" s="63" t="s">
        <v>622</v>
      </c>
      <c r="BN109" s="39" t="s">
        <v>623</v>
      </c>
    </row>
    <row r="110" spans="1:67" ht="135.75" customHeight="1" x14ac:dyDescent="0.35">
      <c r="A110" s="1208"/>
      <c r="B110" s="1208"/>
      <c r="C110" s="1197"/>
      <c r="D110" s="195"/>
      <c r="E110" s="1213"/>
      <c r="F110" s="1215"/>
      <c r="G110" s="1194" t="s">
        <v>624</v>
      </c>
      <c r="H110" s="1498" t="s">
        <v>292</v>
      </c>
      <c r="I110" s="1498">
        <v>0</v>
      </c>
      <c r="J110" s="1498" t="s">
        <v>625</v>
      </c>
      <c r="K110" s="1331">
        <v>80</v>
      </c>
      <c r="L110" s="1279">
        <v>30</v>
      </c>
      <c r="M110" s="1499">
        <v>21</v>
      </c>
      <c r="N110" s="1331">
        <v>0</v>
      </c>
      <c r="O110" s="1331">
        <v>40</v>
      </c>
      <c r="P110" s="1429">
        <v>40</v>
      </c>
      <c r="Q110" s="1514">
        <v>40</v>
      </c>
      <c r="R110" s="1515">
        <v>40</v>
      </c>
      <c r="S110" s="1223">
        <v>1</v>
      </c>
      <c r="T110" s="1501">
        <f>(R110+M110)/K110</f>
        <v>0.76249999999999996</v>
      </c>
      <c r="U110" s="1218"/>
      <c r="V110" s="1242"/>
      <c r="W110" s="1377"/>
      <c r="X110" s="47" t="s">
        <v>626</v>
      </c>
      <c r="Y110" s="24">
        <v>6</v>
      </c>
      <c r="Z110" s="24">
        <v>1</v>
      </c>
      <c r="AA110" s="65">
        <v>1</v>
      </c>
      <c r="AB110" s="353">
        <v>3</v>
      </c>
      <c r="AC110" s="351">
        <v>6</v>
      </c>
      <c r="AD110" s="152">
        <f t="shared" si="15"/>
        <v>6</v>
      </c>
      <c r="AE110" s="34">
        <f t="shared" si="13"/>
        <v>1</v>
      </c>
      <c r="AF110" s="1224"/>
      <c r="AG110" s="43" t="str">
        <f>'[1]Plan de Acción'!U100</f>
        <v>Marzo de 2022</v>
      </c>
      <c r="AH110" s="296">
        <f>'[1]Plan de Acción'!V100</f>
        <v>120</v>
      </c>
      <c r="AI110" s="296" t="str">
        <f>'[1]Plan de Acción'!W100</f>
        <v>NA</v>
      </c>
      <c r="AJ110" s="24" t="str">
        <f>'[1]Plan de Acción'!X100</f>
        <v>NA</v>
      </c>
      <c r="AK110" s="65" t="s">
        <v>97</v>
      </c>
      <c r="AL110" s="51" t="s">
        <v>97</v>
      </c>
      <c r="AM110" s="51" t="s">
        <v>97</v>
      </c>
      <c r="AN110" s="43">
        <v>0.1111111111111111</v>
      </c>
      <c r="AO110" s="1357"/>
      <c r="AP110" s="1197"/>
      <c r="AQ110" s="1197"/>
      <c r="AR110" s="28">
        <v>25488832.261042845</v>
      </c>
      <c r="AS110" s="29" t="s">
        <v>86</v>
      </c>
      <c r="AT110" s="349"/>
      <c r="AU110" s="30" t="s">
        <v>87</v>
      </c>
      <c r="AV110" s="29" t="s">
        <v>613</v>
      </c>
      <c r="AW110" s="352">
        <f>'[1]Plan de Acción'!AH100</f>
        <v>25488832.261042845</v>
      </c>
      <c r="AX110" s="347"/>
      <c r="AY110" s="348"/>
      <c r="AZ110" s="1221"/>
      <c r="BA110" s="1484"/>
      <c r="BB110" s="1484"/>
      <c r="BC110" s="1484"/>
      <c r="BD110" s="1425"/>
      <c r="BE110" s="1425"/>
      <c r="BF110" s="367"/>
      <c r="BG110" s="367"/>
      <c r="BH110" s="368"/>
      <c r="BI110" s="369"/>
      <c r="BJ110" s="370"/>
      <c r="BK110" s="371" t="s">
        <v>627</v>
      </c>
      <c r="BL110" s="38" t="s">
        <v>628</v>
      </c>
      <c r="BM110" s="37" t="s">
        <v>629</v>
      </c>
      <c r="BN110" s="39" t="s">
        <v>630</v>
      </c>
    </row>
    <row r="111" spans="1:67" ht="135.75" customHeight="1" x14ac:dyDescent="0.35">
      <c r="A111" s="1208"/>
      <c r="B111" s="1208"/>
      <c r="C111" s="1197"/>
      <c r="D111" s="195"/>
      <c r="E111" s="1213"/>
      <c r="F111" s="1215"/>
      <c r="G111" s="1194"/>
      <c r="H111" s="1498"/>
      <c r="I111" s="1498"/>
      <c r="J111" s="1498"/>
      <c r="K111" s="1246"/>
      <c r="L111" s="1377"/>
      <c r="M111" s="1360"/>
      <c r="N111" s="1246"/>
      <c r="O111" s="1246"/>
      <c r="P111" s="1429"/>
      <c r="Q111" s="1429"/>
      <c r="R111" s="1412"/>
      <c r="S111" s="1224"/>
      <c r="T111" s="1491"/>
      <c r="U111" s="1218"/>
      <c r="V111" s="1242"/>
      <c r="W111" s="1377"/>
      <c r="X111" s="47" t="s">
        <v>631</v>
      </c>
      <c r="Y111" s="24">
        <v>1</v>
      </c>
      <c r="Z111" s="24" t="s">
        <v>97</v>
      </c>
      <c r="AA111" s="288">
        <v>0.25</v>
      </c>
      <c r="AB111" s="350" t="s">
        <v>579</v>
      </c>
      <c r="AC111" s="351">
        <v>1</v>
      </c>
      <c r="AD111" s="152">
        <f t="shared" si="15"/>
        <v>1</v>
      </c>
      <c r="AE111" s="34">
        <f t="shared" si="13"/>
        <v>1</v>
      </c>
      <c r="AF111" s="1224"/>
      <c r="AG111" s="23" t="str">
        <f>'[1]Plan de Acción'!U101</f>
        <v>Mayo de 2022</v>
      </c>
      <c r="AH111" s="24">
        <f>'[1]Plan de Acción'!V101</f>
        <v>100</v>
      </c>
      <c r="AI111" s="24" t="str">
        <f>'[1]Plan de Acción'!W101</f>
        <v>NA</v>
      </c>
      <c r="AJ111" s="25" t="str">
        <f>'[1]Plan de Acción'!X101</f>
        <v>NA</v>
      </c>
      <c r="AK111" s="374" t="s">
        <v>97</v>
      </c>
      <c r="AL111" s="51" t="s">
        <v>97</v>
      </c>
      <c r="AM111" s="51" t="s">
        <v>97</v>
      </c>
      <c r="AN111" s="426">
        <v>0.1111111111111111</v>
      </c>
      <c r="AO111" s="1357"/>
      <c r="AP111" s="1197"/>
      <c r="AQ111" s="1197"/>
      <c r="AR111" s="28">
        <v>10620346.875</v>
      </c>
      <c r="AS111" s="29" t="s">
        <v>86</v>
      </c>
      <c r="AT111" s="349"/>
      <c r="AU111" s="30" t="s">
        <v>87</v>
      </c>
      <c r="AV111" s="29" t="s">
        <v>613</v>
      </c>
      <c r="AW111" s="352">
        <f>'[1]Plan de Acción'!AH101</f>
        <v>10620346.875</v>
      </c>
      <c r="AX111" s="347"/>
      <c r="AY111" s="348"/>
      <c r="AZ111" s="1221"/>
      <c r="BA111" s="1484"/>
      <c r="BB111" s="1484"/>
      <c r="BC111" s="1484"/>
      <c r="BD111" s="1425"/>
      <c r="BE111" s="1425"/>
      <c r="BF111" s="367">
        <f>+(AF107*0.5)+(BE107*0.5)</f>
        <v>0.76624426313994676</v>
      </c>
      <c r="BG111" s="367"/>
      <c r="BH111" s="368"/>
      <c r="BI111" s="369"/>
      <c r="BJ111" s="370"/>
      <c r="BK111" s="371" t="s">
        <v>363</v>
      </c>
      <c r="BL111" s="38" t="s">
        <v>632</v>
      </c>
      <c r="BM111" s="37" t="s">
        <v>633</v>
      </c>
      <c r="BN111" s="39" t="s">
        <v>604</v>
      </c>
    </row>
    <row r="112" spans="1:67" ht="135.75" customHeight="1" x14ac:dyDescent="0.35">
      <c r="A112" s="1208"/>
      <c r="B112" s="1208"/>
      <c r="C112" s="1197"/>
      <c r="D112" s="195"/>
      <c r="E112" s="1213"/>
      <c r="F112" s="1215"/>
      <c r="G112" s="1194"/>
      <c r="H112" s="1498"/>
      <c r="I112" s="1498"/>
      <c r="J112" s="1498"/>
      <c r="K112" s="1246"/>
      <c r="L112" s="1377"/>
      <c r="M112" s="1360"/>
      <c r="N112" s="1246"/>
      <c r="O112" s="1246"/>
      <c r="P112" s="1429"/>
      <c r="Q112" s="1429"/>
      <c r="R112" s="1412"/>
      <c r="S112" s="1224"/>
      <c r="T112" s="1491"/>
      <c r="U112" s="1218"/>
      <c r="V112" s="1242"/>
      <c r="W112" s="1377"/>
      <c r="X112" s="47" t="s">
        <v>634</v>
      </c>
      <c r="Y112" s="24">
        <v>1</v>
      </c>
      <c r="Z112" s="24">
        <v>1</v>
      </c>
      <c r="AA112" s="65" t="s">
        <v>97</v>
      </c>
      <c r="AB112" s="375">
        <v>1</v>
      </c>
      <c r="AC112" s="351">
        <v>1</v>
      </c>
      <c r="AD112" s="152">
        <f t="shared" si="15"/>
        <v>1</v>
      </c>
      <c r="AE112" s="34">
        <f t="shared" si="13"/>
        <v>1</v>
      </c>
      <c r="AF112" s="1224"/>
      <c r="AG112" s="43" t="str">
        <f>'[1]Plan de Acción'!U102</f>
        <v>Febrero de 2022</v>
      </c>
      <c r="AH112" s="296">
        <f>'[1]Plan de Acción'!V102</f>
        <v>20</v>
      </c>
      <c r="AI112" s="24" t="str">
        <f>'[1]Plan de Acción'!W102</f>
        <v>NA</v>
      </c>
      <c r="AJ112" s="25" t="str">
        <f>'[1]Plan de Acción'!X102</f>
        <v>NA</v>
      </c>
      <c r="AK112" s="374" t="s">
        <v>97</v>
      </c>
      <c r="AL112" s="51" t="s">
        <v>97</v>
      </c>
      <c r="AM112" s="51" t="s">
        <v>97</v>
      </c>
      <c r="AN112" s="426">
        <v>0.1111111111111111</v>
      </c>
      <c r="AO112" s="1357"/>
      <c r="AP112" s="1197"/>
      <c r="AQ112" s="1197"/>
      <c r="AR112" s="28">
        <v>8496277.6194785777</v>
      </c>
      <c r="AS112" s="29" t="s">
        <v>86</v>
      </c>
      <c r="AT112" s="349"/>
      <c r="AU112" s="30" t="s">
        <v>87</v>
      </c>
      <c r="AV112" s="29" t="s">
        <v>613</v>
      </c>
      <c r="AW112" s="352">
        <f>'[1]Plan de Acción'!AH102</f>
        <v>8496277.6194785777</v>
      </c>
      <c r="AX112" s="347"/>
      <c r="AY112" s="348"/>
      <c r="AZ112" s="1221"/>
      <c r="BA112" s="1484"/>
      <c r="BB112" s="1484"/>
      <c r="BC112" s="1484"/>
      <c r="BD112" s="1425"/>
      <c r="BE112" s="1425"/>
      <c r="BF112" s="367"/>
      <c r="BG112" s="367"/>
      <c r="BH112" s="368"/>
      <c r="BI112" s="369"/>
      <c r="BJ112" s="370"/>
      <c r="BK112" s="371" t="s">
        <v>635</v>
      </c>
      <c r="BL112" s="38" t="s">
        <v>636</v>
      </c>
      <c r="BM112" s="164" t="s">
        <v>637</v>
      </c>
      <c r="BN112" s="39" t="s">
        <v>637</v>
      </c>
    </row>
    <row r="113" spans="1:67" ht="135.75" customHeight="1" x14ac:dyDescent="0.35">
      <c r="A113" s="1208"/>
      <c r="B113" s="1208"/>
      <c r="C113" s="1197"/>
      <c r="D113" s="195"/>
      <c r="E113" s="1213"/>
      <c r="F113" s="1215"/>
      <c r="G113" s="1194"/>
      <c r="H113" s="1498"/>
      <c r="I113" s="1498"/>
      <c r="J113" s="1498"/>
      <c r="K113" s="1246"/>
      <c r="L113" s="1377"/>
      <c r="M113" s="1360"/>
      <c r="N113" s="1246"/>
      <c r="O113" s="1246"/>
      <c r="P113" s="1429"/>
      <c r="Q113" s="1429"/>
      <c r="R113" s="1412"/>
      <c r="S113" s="1224"/>
      <c r="T113" s="1491"/>
      <c r="U113" s="1218"/>
      <c r="V113" s="1242"/>
      <c r="W113" s="1377"/>
      <c r="X113" s="281" t="s">
        <v>638</v>
      </c>
      <c r="Y113" s="24">
        <v>1</v>
      </c>
      <c r="Z113" s="24" t="s">
        <v>97</v>
      </c>
      <c r="AA113" s="288">
        <v>0.25</v>
      </c>
      <c r="AB113" s="350" t="s">
        <v>579</v>
      </c>
      <c r="AC113" s="351">
        <v>1</v>
      </c>
      <c r="AD113" s="152">
        <f t="shared" si="15"/>
        <v>1</v>
      </c>
      <c r="AE113" s="34">
        <f t="shared" si="13"/>
        <v>1</v>
      </c>
      <c r="AF113" s="1224"/>
      <c r="AG113" s="43" t="str">
        <f>'[1]Plan de Acción'!U103</f>
        <v>Mayo de 2022</v>
      </c>
      <c r="AH113" s="296">
        <f>'[1]Plan de Acción'!V103</f>
        <v>120</v>
      </c>
      <c r="AI113" s="24" t="str">
        <f>'[1]Plan de Acción'!W103</f>
        <v>NA</v>
      </c>
      <c r="AJ113" s="24" t="str">
        <f>'[1]Plan de Acción'!X103</f>
        <v>NA</v>
      </c>
      <c r="AK113" s="374" t="s">
        <v>97</v>
      </c>
      <c r="AL113" s="51" t="s">
        <v>97</v>
      </c>
      <c r="AM113" s="51" t="s">
        <v>97</v>
      </c>
      <c r="AN113" s="43">
        <v>0.1111111111111111</v>
      </c>
      <c r="AO113" s="1357"/>
      <c r="AP113" s="1197"/>
      <c r="AQ113" s="1197"/>
      <c r="AR113" s="28">
        <v>31861040.625</v>
      </c>
      <c r="AS113" s="29" t="s">
        <v>86</v>
      </c>
      <c r="AT113" s="349"/>
      <c r="AU113" s="30" t="s">
        <v>87</v>
      </c>
      <c r="AV113" s="29" t="s">
        <v>613</v>
      </c>
      <c r="AW113" s="352">
        <f>'[1]Plan de Acción'!AH103</f>
        <v>30613880.625</v>
      </c>
      <c r="AX113" s="347"/>
      <c r="AY113" s="348"/>
      <c r="AZ113" s="1221"/>
      <c r="BA113" s="1484"/>
      <c r="BB113" s="1484"/>
      <c r="BC113" s="1484"/>
      <c r="BD113" s="1425"/>
      <c r="BE113" s="1425"/>
      <c r="BF113" s="367"/>
      <c r="BG113" s="367"/>
      <c r="BH113" s="368"/>
      <c r="BI113" s="369"/>
      <c r="BJ113" s="370"/>
      <c r="BK113" s="371" t="s">
        <v>363</v>
      </c>
      <c r="BL113" s="38" t="s">
        <v>639</v>
      </c>
      <c r="BM113" s="376" t="s">
        <v>640</v>
      </c>
      <c r="BN113" s="39" t="s">
        <v>604</v>
      </c>
    </row>
    <row r="114" spans="1:67" ht="135.75" customHeight="1" x14ac:dyDescent="0.35">
      <c r="A114" s="1208"/>
      <c r="B114" s="1208"/>
      <c r="C114" s="1197"/>
      <c r="D114" s="195"/>
      <c r="E114" s="1213"/>
      <c r="F114" s="1215"/>
      <c r="G114" s="1194"/>
      <c r="H114" s="1498"/>
      <c r="I114" s="1498"/>
      <c r="J114" s="1498"/>
      <c r="K114" s="1246"/>
      <c r="L114" s="1377"/>
      <c r="M114" s="1360"/>
      <c r="N114" s="1246"/>
      <c r="O114" s="1246"/>
      <c r="P114" s="1429"/>
      <c r="Q114" s="1429"/>
      <c r="R114" s="1412"/>
      <c r="S114" s="1224"/>
      <c r="T114" s="1491"/>
      <c r="U114" s="1218"/>
      <c r="V114" s="1242"/>
      <c r="W114" s="1377"/>
      <c r="X114" s="281" t="s">
        <v>641</v>
      </c>
      <c r="Y114" s="24">
        <v>1</v>
      </c>
      <c r="Z114" s="24" t="s">
        <v>97</v>
      </c>
      <c r="AA114" s="288">
        <v>0.25</v>
      </c>
      <c r="AB114" s="350" t="s">
        <v>579</v>
      </c>
      <c r="AC114" s="351">
        <v>1</v>
      </c>
      <c r="AD114" s="152">
        <f t="shared" si="15"/>
        <v>1</v>
      </c>
      <c r="AE114" s="34">
        <f t="shared" si="13"/>
        <v>1</v>
      </c>
      <c r="AF114" s="1224"/>
      <c r="AG114" s="43" t="str">
        <f>'[1]Plan de Acción'!U104</f>
        <v>Mayo de 2022</v>
      </c>
      <c r="AH114" s="296">
        <f>'[1]Plan de Acción'!V104</f>
        <v>120</v>
      </c>
      <c r="AI114" s="24" t="str">
        <f>'[1]Plan de Acción'!W104</f>
        <v>NA</v>
      </c>
      <c r="AJ114" s="24" t="str">
        <f>'[1]Plan de Acción'!X104</f>
        <v>NA</v>
      </c>
      <c r="AK114" s="65" t="s">
        <v>97</v>
      </c>
      <c r="AL114" s="51" t="s">
        <v>97</v>
      </c>
      <c r="AM114" s="51" t="s">
        <v>97</v>
      </c>
      <c r="AN114" s="43">
        <v>0.1111111111111111</v>
      </c>
      <c r="AO114" s="1357"/>
      <c r="AP114" s="1197"/>
      <c r="AQ114" s="1197"/>
      <c r="AR114" s="28">
        <v>42481387.5</v>
      </c>
      <c r="AS114" s="29" t="s">
        <v>86</v>
      </c>
      <c r="AT114" s="349"/>
      <c r="AU114" s="30" t="s">
        <v>87</v>
      </c>
      <c r="AV114" s="29" t="s">
        <v>613</v>
      </c>
      <c r="AW114" s="352">
        <f>'[1]Plan de Acción'!AH104</f>
        <v>40818507.5</v>
      </c>
      <c r="AX114" s="347"/>
      <c r="AY114" s="348"/>
      <c r="AZ114" s="1221"/>
      <c r="BA114" s="1484"/>
      <c r="BB114" s="1484"/>
      <c r="BC114" s="1484"/>
      <c r="BD114" s="1425"/>
      <c r="BE114" s="1425"/>
      <c r="BF114" s="367"/>
      <c r="BG114" s="367"/>
      <c r="BH114" s="368"/>
      <c r="BI114" s="369"/>
      <c r="BJ114" s="370"/>
      <c r="BK114" s="371" t="s">
        <v>363</v>
      </c>
      <c r="BL114" s="38" t="s">
        <v>642</v>
      </c>
      <c r="BM114" s="376" t="s">
        <v>640</v>
      </c>
      <c r="BN114" s="39" t="s">
        <v>604</v>
      </c>
    </row>
    <row r="115" spans="1:67" ht="135.75" customHeight="1" thickBot="1" x14ac:dyDescent="0.4">
      <c r="A115" s="1208"/>
      <c r="B115" s="1208"/>
      <c r="C115" s="1197"/>
      <c r="D115" s="195"/>
      <c r="E115" s="1213"/>
      <c r="F115" s="1215"/>
      <c r="G115" s="1194"/>
      <c r="H115" s="1498"/>
      <c r="I115" s="1498"/>
      <c r="J115" s="1498"/>
      <c r="K115" s="1332"/>
      <c r="L115" s="1280"/>
      <c r="M115" s="1500"/>
      <c r="N115" s="1332"/>
      <c r="O115" s="1332"/>
      <c r="P115" s="1513"/>
      <c r="Q115" s="1513"/>
      <c r="R115" s="1516"/>
      <c r="S115" s="1259"/>
      <c r="T115" s="1492"/>
      <c r="U115" s="1219"/>
      <c r="V115" s="1243"/>
      <c r="W115" s="1378"/>
      <c r="X115" s="378" t="s">
        <v>643</v>
      </c>
      <c r="Y115" s="69">
        <v>1</v>
      </c>
      <c r="Z115" s="69" t="s">
        <v>97</v>
      </c>
      <c r="AA115" s="379">
        <v>0.25</v>
      </c>
      <c r="AB115" s="380" t="s">
        <v>579</v>
      </c>
      <c r="AC115" s="381">
        <v>1</v>
      </c>
      <c r="AD115" s="202">
        <f t="shared" si="15"/>
        <v>1</v>
      </c>
      <c r="AE115" s="122">
        <f t="shared" si="13"/>
        <v>1</v>
      </c>
      <c r="AF115" s="1225"/>
      <c r="AG115" s="247" t="str">
        <f>'[1]Plan de Acción'!U105</f>
        <v>Mayo de 2022</v>
      </c>
      <c r="AH115" s="382">
        <f>'[1]Plan de Acción'!V105</f>
        <v>120</v>
      </c>
      <c r="AI115" s="69" t="str">
        <f>'[1]Plan de Acción'!W105</f>
        <v>NA</v>
      </c>
      <c r="AJ115" s="69" t="str">
        <f>'[1]Plan de Acción'!X105</f>
        <v>NA</v>
      </c>
      <c r="AK115" s="70" t="s">
        <v>97</v>
      </c>
      <c r="AL115" s="271" t="s">
        <v>97</v>
      </c>
      <c r="AM115" s="271" t="s">
        <v>97</v>
      </c>
      <c r="AN115" s="247">
        <v>0.1111111111111111</v>
      </c>
      <c r="AO115" s="1358"/>
      <c r="AP115" s="1198"/>
      <c r="AQ115" s="1198"/>
      <c r="AR115" s="128">
        <v>31861040.625</v>
      </c>
      <c r="AS115" s="118" t="s">
        <v>86</v>
      </c>
      <c r="AT115" s="383"/>
      <c r="AU115" s="130" t="s">
        <v>87</v>
      </c>
      <c r="AV115" s="118" t="s">
        <v>613</v>
      </c>
      <c r="AW115" s="384">
        <f>'[1]Plan de Acción'!AH105</f>
        <v>30613880.625</v>
      </c>
      <c r="AX115" s="385"/>
      <c r="AY115" s="386"/>
      <c r="AZ115" s="1222"/>
      <c r="BA115" s="1497"/>
      <c r="BB115" s="1497"/>
      <c r="BC115" s="1497"/>
      <c r="BD115" s="1426"/>
      <c r="BE115" s="1426"/>
      <c r="BF115" s="367"/>
      <c r="BG115" s="367"/>
      <c r="BH115" s="368"/>
      <c r="BI115" s="369"/>
      <c r="BJ115" s="370"/>
      <c r="BK115" s="371" t="s">
        <v>363</v>
      </c>
      <c r="BL115" s="38" t="s">
        <v>644</v>
      </c>
      <c r="BM115" s="376" t="s">
        <v>640</v>
      </c>
      <c r="BN115" s="39" t="s">
        <v>604</v>
      </c>
    </row>
    <row r="116" spans="1:67" ht="135.75" customHeight="1" x14ac:dyDescent="0.35">
      <c r="A116" s="1208"/>
      <c r="B116" s="1208"/>
      <c r="C116" s="1197"/>
      <c r="D116" s="195"/>
      <c r="E116" s="1213"/>
      <c r="F116" s="1215"/>
      <c r="G116" s="1511" t="s">
        <v>645</v>
      </c>
      <c r="H116" s="1279" t="s">
        <v>74</v>
      </c>
      <c r="I116" s="1279">
        <v>0</v>
      </c>
      <c r="J116" s="1279" t="s">
        <v>646</v>
      </c>
      <c r="K116" s="1506">
        <v>0.8</v>
      </c>
      <c r="L116" s="1506">
        <v>0.5</v>
      </c>
      <c r="M116" s="1504">
        <v>0.2</v>
      </c>
      <c r="N116" s="1506">
        <v>0</v>
      </c>
      <c r="O116" s="1506">
        <f>+(0.641072618254497)</f>
        <v>0.64107261825449702</v>
      </c>
      <c r="P116" s="1508">
        <v>0.70720000000000005</v>
      </c>
      <c r="Q116" s="1508">
        <v>0.88</v>
      </c>
      <c r="R116" s="1510">
        <f>+Q116</f>
        <v>0.88</v>
      </c>
      <c r="S116" s="1510">
        <v>1</v>
      </c>
      <c r="T116" s="1524">
        <v>1</v>
      </c>
      <c r="U116" s="1217" t="s">
        <v>647</v>
      </c>
      <c r="V116" s="1241">
        <v>2021130010036</v>
      </c>
      <c r="W116" s="1196" t="s">
        <v>648</v>
      </c>
      <c r="X116" s="18" t="s">
        <v>649</v>
      </c>
      <c r="Y116" s="19">
        <v>1</v>
      </c>
      <c r="Z116" s="19" t="s">
        <v>97</v>
      </c>
      <c r="AA116" s="387">
        <v>1</v>
      </c>
      <c r="AB116" s="388">
        <v>1</v>
      </c>
      <c r="AC116" s="136">
        <v>1</v>
      </c>
      <c r="AD116" s="134">
        <f>+AC116</f>
        <v>1</v>
      </c>
      <c r="AE116" s="16">
        <f t="shared" si="13"/>
        <v>1</v>
      </c>
      <c r="AF116" s="1244">
        <f>AVERAGE(AE116:AE122)</f>
        <v>1</v>
      </c>
      <c r="AG116" s="15" t="str">
        <f>'[1]Plan de Acción'!U106</f>
        <v>Mayo de 2022</v>
      </c>
      <c r="AH116" s="292">
        <f>'[1]Plan de Acción'!V106</f>
        <v>120</v>
      </c>
      <c r="AI116" s="19" t="str">
        <f>'[1]Plan de Acción'!W106</f>
        <v>NA</v>
      </c>
      <c r="AJ116" s="19" t="str">
        <f>'[1]Plan de Acción'!X106</f>
        <v>NA</v>
      </c>
      <c r="AK116" s="387" t="s">
        <v>97</v>
      </c>
      <c r="AL116" s="274" t="s">
        <v>97</v>
      </c>
      <c r="AM116" s="274" t="s">
        <v>97</v>
      </c>
      <c r="AN116" s="15">
        <v>0.14285714285714288</v>
      </c>
      <c r="AO116" s="1356" t="s">
        <v>464</v>
      </c>
      <c r="AP116" s="1196" t="s">
        <v>580</v>
      </c>
      <c r="AQ116" s="1196" t="s">
        <v>300</v>
      </c>
      <c r="AR116" s="92">
        <v>18675665.648854963</v>
      </c>
      <c r="AS116" s="91" t="s">
        <v>86</v>
      </c>
      <c r="AT116" s="95"/>
      <c r="AU116" s="94" t="s">
        <v>87</v>
      </c>
      <c r="AV116" s="91" t="s">
        <v>650</v>
      </c>
      <c r="AW116" s="364">
        <f>'[1]Plan de Acción'!AH106</f>
        <v>18675665.648854963</v>
      </c>
      <c r="AX116" s="365"/>
      <c r="AY116" s="366"/>
      <c r="AZ116" s="1496" t="s">
        <v>89</v>
      </c>
      <c r="BA116" s="1496">
        <v>149737578</v>
      </c>
      <c r="BB116" s="1496">
        <v>122117750</v>
      </c>
      <c r="BC116" s="1496">
        <v>122117750</v>
      </c>
      <c r="BD116" s="1424">
        <f>+BB116/BA116</f>
        <v>0.81554511319797096</v>
      </c>
      <c r="BE116" s="1422">
        <f>+BC116/BA116</f>
        <v>0.81554511319797096</v>
      </c>
      <c r="BF116" s="389"/>
      <c r="BG116" s="389"/>
      <c r="BH116" s="368" t="s">
        <v>87</v>
      </c>
      <c r="BI116" s="51" t="s">
        <v>90</v>
      </c>
      <c r="BJ116" s="100" t="s">
        <v>91</v>
      </c>
      <c r="BK116" s="37" t="s">
        <v>651</v>
      </c>
      <c r="BL116" s="38" t="s">
        <v>652</v>
      </c>
      <c r="BM116" s="39" t="s">
        <v>653</v>
      </c>
      <c r="BN116" s="39" t="s">
        <v>604</v>
      </c>
    </row>
    <row r="117" spans="1:67" ht="135.75" customHeight="1" x14ac:dyDescent="0.35">
      <c r="A117" s="1208"/>
      <c r="B117" s="1208"/>
      <c r="C117" s="1197"/>
      <c r="D117" s="195"/>
      <c r="E117" s="1213"/>
      <c r="F117" s="1215"/>
      <c r="G117" s="1512"/>
      <c r="H117" s="1377"/>
      <c r="I117" s="1377"/>
      <c r="J117" s="1377"/>
      <c r="K117" s="1377"/>
      <c r="L117" s="1507"/>
      <c r="M117" s="1505"/>
      <c r="N117" s="1507"/>
      <c r="O117" s="1507"/>
      <c r="P117" s="1509"/>
      <c r="Q117" s="1509"/>
      <c r="R117" s="1488"/>
      <c r="S117" s="1488"/>
      <c r="T117" s="1525"/>
      <c r="U117" s="1218"/>
      <c r="V117" s="1242"/>
      <c r="W117" s="1197"/>
      <c r="X117" s="47" t="s">
        <v>654</v>
      </c>
      <c r="Y117" s="264">
        <v>3</v>
      </c>
      <c r="Z117" s="264">
        <v>1</v>
      </c>
      <c r="AA117" s="391">
        <v>0</v>
      </c>
      <c r="AB117" s="392">
        <v>2</v>
      </c>
      <c r="AC117" s="116">
        <v>3</v>
      </c>
      <c r="AD117" s="152">
        <f t="shared" ref="AD117:AD122" si="16">+AC117</f>
        <v>3</v>
      </c>
      <c r="AE117" s="34">
        <f t="shared" si="13"/>
        <v>1</v>
      </c>
      <c r="AF117" s="1224"/>
      <c r="AG117" s="23" t="str">
        <f>'[1]Plan de Acción'!U107</f>
        <v>Febrero de 2022</v>
      </c>
      <c r="AH117" s="24">
        <f>'[1]Plan de Acción'!V107</f>
        <v>80</v>
      </c>
      <c r="AI117" s="24" t="str">
        <f>'[1]Plan de Acción'!W107</f>
        <v>NA</v>
      </c>
      <c r="AJ117" s="24" t="str">
        <f>'[1]Plan de Acción'!X107</f>
        <v>NA</v>
      </c>
      <c r="AK117" s="65" t="s">
        <v>97</v>
      </c>
      <c r="AL117" s="51" t="s">
        <v>97</v>
      </c>
      <c r="AM117" s="51" t="s">
        <v>97</v>
      </c>
      <c r="AN117" s="43">
        <v>0.14285714285714288</v>
      </c>
      <c r="AO117" s="1357"/>
      <c r="AP117" s="1197"/>
      <c r="AQ117" s="1197"/>
      <c r="AR117" s="28">
        <v>32682414.885496181</v>
      </c>
      <c r="AS117" s="29" t="s">
        <v>86</v>
      </c>
      <c r="AT117" s="52"/>
      <c r="AU117" s="30" t="s">
        <v>87</v>
      </c>
      <c r="AV117" s="29" t="s">
        <v>650</v>
      </c>
      <c r="AW117" s="352">
        <f>'[1]Plan de Acción'!AH107</f>
        <v>32682414.885496181</v>
      </c>
      <c r="AX117" s="347"/>
      <c r="AY117" s="348"/>
      <c r="AZ117" s="1484"/>
      <c r="BA117" s="1484"/>
      <c r="BB117" s="1484"/>
      <c r="BC117" s="1484"/>
      <c r="BD117" s="1425"/>
      <c r="BE117" s="1427"/>
      <c r="BF117" s="389"/>
      <c r="BG117" s="389"/>
      <c r="BH117" s="368" t="s">
        <v>87</v>
      </c>
      <c r="BI117" s="51" t="s">
        <v>90</v>
      </c>
      <c r="BJ117" s="100" t="s">
        <v>91</v>
      </c>
      <c r="BK117" s="37" t="s">
        <v>655</v>
      </c>
      <c r="BL117" s="38" t="s">
        <v>656</v>
      </c>
      <c r="BM117" s="39" t="s">
        <v>657</v>
      </c>
      <c r="BN117" s="39" t="s">
        <v>658</v>
      </c>
      <c r="BO117" s="393" t="s">
        <v>659</v>
      </c>
    </row>
    <row r="118" spans="1:67" ht="135.75" customHeight="1" x14ac:dyDescent="0.35">
      <c r="A118" s="1208"/>
      <c r="B118" s="1208"/>
      <c r="C118" s="1197"/>
      <c r="D118" s="195"/>
      <c r="E118" s="1213"/>
      <c r="F118" s="1215"/>
      <c r="G118" s="1512"/>
      <c r="H118" s="1377"/>
      <c r="I118" s="1377"/>
      <c r="J118" s="1377"/>
      <c r="K118" s="1377"/>
      <c r="L118" s="1507"/>
      <c r="M118" s="1505"/>
      <c r="N118" s="1507"/>
      <c r="O118" s="1507"/>
      <c r="P118" s="1509"/>
      <c r="Q118" s="1509"/>
      <c r="R118" s="1488"/>
      <c r="S118" s="1488"/>
      <c r="T118" s="1525"/>
      <c r="U118" s="1218"/>
      <c r="V118" s="1242"/>
      <c r="W118" s="1197"/>
      <c r="X118" s="47" t="s">
        <v>660</v>
      </c>
      <c r="Y118" s="24">
        <v>1</v>
      </c>
      <c r="Z118" s="24" t="s">
        <v>97</v>
      </c>
      <c r="AA118" s="65" t="s">
        <v>97</v>
      </c>
      <c r="AB118" s="392">
        <v>1</v>
      </c>
      <c r="AC118" s="116">
        <v>1</v>
      </c>
      <c r="AD118" s="152">
        <f t="shared" si="16"/>
        <v>1</v>
      </c>
      <c r="AE118" s="34">
        <f t="shared" si="13"/>
        <v>1</v>
      </c>
      <c r="AF118" s="1224"/>
      <c r="AG118" s="23" t="str">
        <f>'[1]Plan de Acción'!U108</f>
        <v>Julio de 2022</v>
      </c>
      <c r="AH118" s="24">
        <f>'[1]Plan de Acción'!V108</f>
        <v>80</v>
      </c>
      <c r="AI118" s="24" t="str">
        <f>'[1]Plan de Acción'!W108</f>
        <v>NA</v>
      </c>
      <c r="AJ118" s="24" t="str">
        <f>'[1]Plan de Acción'!X108</f>
        <v>NA</v>
      </c>
      <c r="AK118" s="65" t="s">
        <v>97</v>
      </c>
      <c r="AL118" s="51" t="s">
        <v>97</v>
      </c>
      <c r="AM118" s="51" t="s">
        <v>97</v>
      </c>
      <c r="AN118" s="43">
        <v>0.14285714285714288</v>
      </c>
      <c r="AO118" s="1357"/>
      <c r="AP118" s="1197"/>
      <c r="AQ118" s="1197"/>
      <c r="AR118" s="28">
        <v>5523965.7760000005</v>
      </c>
      <c r="AS118" s="29" t="s">
        <v>86</v>
      </c>
      <c r="AT118" s="52"/>
      <c r="AU118" s="30" t="s">
        <v>87</v>
      </c>
      <c r="AV118" s="29" t="s">
        <v>650</v>
      </c>
      <c r="AW118" s="352">
        <f>'[1]Plan de Acción'!AH108</f>
        <v>1380991.4440000006</v>
      </c>
      <c r="AX118" s="347"/>
      <c r="AY118" s="348"/>
      <c r="AZ118" s="1484"/>
      <c r="BA118" s="1484"/>
      <c r="BB118" s="1484"/>
      <c r="BC118" s="1484"/>
      <c r="BD118" s="1425"/>
      <c r="BE118" s="1427"/>
      <c r="BF118" s="389"/>
      <c r="BG118" s="389"/>
      <c r="BH118" s="368" t="s">
        <v>87</v>
      </c>
      <c r="BI118" s="51" t="s">
        <v>116</v>
      </c>
      <c r="BJ118" s="100" t="s">
        <v>91</v>
      </c>
      <c r="BK118" s="37" t="s">
        <v>661</v>
      </c>
      <c r="BL118" s="38" t="s">
        <v>662</v>
      </c>
      <c r="BM118" s="39" t="s">
        <v>663</v>
      </c>
      <c r="BN118" s="39" t="s">
        <v>664</v>
      </c>
      <c r="BO118" s="393" t="s">
        <v>665</v>
      </c>
    </row>
    <row r="119" spans="1:67" ht="135.75" customHeight="1" x14ac:dyDescent="0.35">
      <c r="A119" s="1208"/>
      <c r="B119" s="1208"/>
      <c r="C119" s="1197"/>
      <c r="D119" s="195"/>
      <c r="E119" s="1213"/>
      <c r="F119" s="1215"/>
      <c r="G119" s="1512"/>
      <c r="H119" s="1377"/>
      <c r="I119" s="1377"/>
      <c r="J119" s="1377"/>
      <c r="K119" s="1377"/>
      <c r="L119" s="1507"/>
      <c r="M119" s="1505"/>
      <c r="N119" s="1507"/>
      <c r="O119" s="1507"/>
      <c r="P119" s="1509"/>
      <c r="Q119" s="1509"/>
      <c r="R119" s="1488"/>
      <c r="S119" s="1488"/>
      <c r="T119" s="1525"/>
      <c r="U119" s="1218"/>
      <c r="V119" s="1242"/>
      <c r="W119" s="1197"/>
      <c r="X119" s="47" t="s">
        <v>666</v>
      </c>
      <c r="Y119" s="24">
        <v>1</v>
      </c>
      <c r="Z119" s="24">
        <v>1</v>
      </c>
      <c r="AA119" s="65">
        <v>1</v>
      </c>
      <c r="AB119" s="392">
        <v>1</v>
      </c>
      <c r="AC119" s="116">
        <v>1</v>
      </c>
      <c r="AD119" s="152">
        <f t="shared" si="16"/>
        <v>1</v>
      </c>
      <c r="AE119" s="34">
        <f t="shared" si="13"/>
        <v>1</v>
      </c>
      <c r="AF119" s="1224"/>
      <c r="AG119" s="23" t="s">
        <v>172</v>
      </c>
      <c r="AH119" s="24">
        <f>'[1]Plan de Acción'!V109</f>
        <v>80</v>
      </c>
      <c r="AI119" s="24" t="str">
        <f>'[1]Plan de Acción'!W109</f>
        <v>NA</v>
      </c>
      <c r="AJ119" s="24" t="str">
        <f>'[1]Plan de Acción'!X109</f>
        <v>NA</v>
      </c>
      <c r="AK119" s="65" t="s">
        <v>97</v>
      </c>
      <c r="AL119" s="51" t="s">
        <v>97</v>
      </c>
      <c r="AM119" s="51" t="s">
        <v>97</v>
      </c>
      <c r="AN119" s="43">
        <v>0.14285714285714288</v>
      </c>
      <c r="AO119" s="1357"/>
      <c r="AP119" s="1197"/>
      <c r="AQ119" s="1197"/>
      <c r="AR119" s="28">
        <v>18675665.648854963</v>
      </c>
      <c r="AS119" s="29" t="s">
        <v>86</v>
      </c>
      <c r="AT119" s="52"/>
      <c r="AU119" s="30" t="s">
        <v>87</v>
      </c>
      <c r="AV119" s="29" t="s">
        <v>650</v>
      </c>
      <c r="AW119" s="352">
        <f>'[1]Plan de Acción'!AH109</f>
        <v>18675665.648854963</v>
      </c>
      <c r="AX119" s="347"/>
      <c r="AY119" s="348"/>
      <c r="AZ119" s="1484"/>
      <c r="BA119" s="1484"/>
      <c r="BB119" s="1484"/>
      <c r="BC119" s="1484"/>
      <c r="BD119" s="1425"/>
      <c r="BE119" s="1427"/>
      <c r="BF119" s="389">
        <f>+(AF116*0.5)+(BE116*0.5)</f>
        <v>0.90777255659898548</v>
      </c>
      <c r="BG119" s="389"/>
      <c r="BH119" s="368" t="s">
        <v>87</v>
      </c>
      <c r="BI119" s="51" t="s">
        <v>90</v>
      </c>
      <c r="BJ119" s="100" t="s">
        <v>91</v>
      </c>
      <c r="BK119" s="37" t="s">
        <v>667</v>
      </c>
      <c r="BL119" s="38" t="s">
        <v>668</v>
      </c>
      <c r="BM119" s="39" t="s">
        <v>669</v>
      </c>
      <c r="BN119" s="39" t="s">
        <v>670</v>
      </c>
    </row>
    <row r="120" spans="1:67" ht="135.75" customHeight="1" x14ac:dyDescent="0.35">
      <c r="A120" s="1208"/>
      <c r="B120" s="1208"/>
      <c r="C120" s="1197"/>
      <c r="D120" s="195"/>
      <c r="E120" s="1213"/>
      <c r="F120" s="1215"/>
      <c r="G120" s="1512"/>
      <c r="H120" s="1377"/>
      <c r="I120" s="1377"/>
      <c r="J120" s="1377"/>
      <c r="K120" s="1377"/>
      <c r="L120" s="1507"/>
      <c r="M120" s="1505"/>
      <c r="N120" s="1507"/>
      <c r="O120" s="1507"/>
      <c r="P120" s="1509"/>
      <c r="Q120" s="1509"/>
      <c r="R120" s="1488"/>
      <c r="S120" s="1488"/>
      <c r="T120" s="1525"/>
      <c r="U120" s="1218"/>
      <c r="V120" s="1242"/>
      <c r="W120" s="1197"/>
      <c r="X120" s="47" t="s">
        <v>671</v>
      </c>
      <c r="Y120" s="24">
        <v>1</v>
      </c>
      <c r="Z120" s="24" t="s">
        <v>97</v>
      </c>
      <c r="AA120" s="65">
        <v>1</v>
      </c>
      <c r="AB120" s="392">
        <v>1</v>
      </c>
      <c r="AC120" s="116">
        <v>1</v>
      </c>
      <c r="AD120" s="152">
        <f t="shared" si="16"/>
        <v>1</v>
      </c>
      <c r="AE120" s="34">
        <f t="shared" si="13"/>
        <v>1</v>
      </c>
      <c r="AF120" s="1224"/>
      <c r="AG120" s="23" t="str">
        <f>'[1]Plan de Acción'!U110</f>
        <v>Julio de 2022</v>
      </c>
      <c r="AH120" s="24">
        <f>'[1]Plan de Acción'!V110</f>
        <v>80</v>
      </c>
      <c r="AI120" s="24" t="str">
        <f>'[1]Plan de Acción'!W110</f>
        <v>NA</v>
      </c>
      <c r="AJ120" s="24" t="str">
        <f>'[1]Plan de Acción'!X110</f>
        <v>NA</v>
      </c>
      <c r="AK120" s="65" t="s">
        <v>97</v>
      </c>
      <c r="AL120" s="51" t="s">
        <v>97</v>
      </c>
      <c r="AM120" s="51" t="s">
        <v>97</v>
      </c>
      <c r="AN120" s="43">
        <v>0.14285714285714288</v>
      </c>
      <c r="AO120" s="1357"/>
      <c r="AP120" s="1197"/>
      <c r="AQ120" s="1197"/>
      <c r="AR120" s="28">
        <v>32682414.885496181</v>
      </c>
      <c r="AS120" s="29" t="s">
        <v>86</v>
      </c>
      <c r="AT120" s="52"/>
      <c r="AU120" s="30" t="s">
        <v>87</v>
      </c>
      <c r="AV120" s="29" t="s">
        <v>650</v>
      </c>
      <c r="AW120" s="352">
        <f>'[1]Plan de Acción'!AH110</f>
        <v>32682414.885496181</v>
      </c>
      <c r="AX120" s="347"/>
      <c r="AY120" s="348"/>
      <c r="AZ120" s="1484"/>
      <c r="BA120" s="1484"/>
      <c r="BB120" s="1484"/>
      <c r="BC120" s="1484"/>
      <c r="BD120" s="1425"/>
      <c r="BE120" s="1427"/>
      <c r="BF120" s="389"/>
      <c r="BG120" s="389"/>
      <c r="BH120" s="368" t="s">
        <v>87</v>
      </c>
      <c r="BI120" s="51" t="s">
        <v>90</v>
      </c>
      <c r="BJ120" s="100" t="s">
        <v>91</v>
      </c>
      <c r="BK120" s="37" t="s">
        <v>672</v>
      </c>
      <c r="BL120" s="38" t="s">
        <v>673</v>
      </c>
      <c r="BM120" s="39" t="s">
        <v>674</v>
      </c>
      <c r="BN120" s="39" t="s">
        <v>675</v>
      </c>
    </row>
    <row r="121" spans="1:67" ht="135.75" customHeight="1" x14ac:dyDescent="0.35">
      <c r="A121" s="1208"/>
      <c r="B121" s="1208"/>
      <c r="C121" s="1197"/>
      <c r="D121" s="195"/>
      <c r="E121" s="1213"/>
      <c r="F121" s="1215"/>
      <c r="G121" s="1512"/>
      <c r="H121" s="1377"/>
      <c r="I121" s="1377"/>
      <c r="J121" s="1377"/>
      <c r="K121" s="1377"/>
      <c r="L121" s="1507"/>
      <c r="M121" s="1505"/>
      <c r="N121" s="1507"/>
      <c r="O121" s="1507"/>
      <c r="P121" s="1509"/>
      <c r="Q121" s="1509"/>
      <c r="R121" s="1488"/>
      <c r="S121" s="1488"/>
      <c r="T121" s="1525"/>
      <c r="U121" s="1218"/>
      <c r="V121" s="1242"/>
      <c r="W121" s="1197"/>
      <c r="X121" s="47" t="s">
        <v>676</v>
      </c>
      <c r="Y121" s="24">
        <v>1</v>
      </c>
      <c r="Z121" s="76" t="s">
        <v>97</v>
      </c>
      <c r="AA121" s="394">
        <v>0.5</v>
      </c>
      <c r="AB121" s="395">
        <v>0.5</v>
      </c>
      <c r="AC121" s="116">
        <v>1</v>
      </c>
      <c r="AD121" s="152">
        <f t="shared" si="16"/>
        <v>1</v>
      </c>
      <c r="AE121" s="34">
        <f t="shared" si="13"/>
        <v>1</v>
      </c>
      <c r="AF121" s="1224"/>
      <c r="AG121" s="75" t="str">
        <f>'[1]Plan de Acción'!U111</f>
        <v>Julio de 2022</v>
      </c>
      <c r="AH121" s="24">
        <f>'[1]Plan de Acción'!V111</f>
        <v>100</v>
      </c>
      <c r="AI121" s="24" t="str">
        <f>'[1]Plan de Acción'!W111</f>
        <v>NA</v>
      </c>
      <c r="AJ121" s="24" t="str">
        <f>'[1]Plan de Acción'!X111</f>
        <v>NA</v>
      </c>
      <c r="AK121" s="65" t="s">
        <v>97</v>
      </c>
      <c r="AL121" s="51" t="s">
        <v>97</v>
      </c>
      <c r="AM121" s="51" t="s">
        <v>97</v>
      </c>
      <c r="AN121" s="43">
        <v>0.14285714285714288</v>
      </c>
      <c r="AO121" s="1357"/>
      <c r="AP121" s="1197"/>
      <c r="AQ121" s="1197"/>
      <c r="AR121" s="28">
        <v>19536870.483297709</v>
      </c>
      <c r="AS121" s="29" t="s">
        <v>86</v>
      </c>
      <c r="AT121" s="52"/>
      <c r="AU121" s="30" t="s">
        <v>87</v>
      </c>
      <c r="AV121" s="29" t="s">
        <v>650</v>
      </c>
      <c r="AW121" s="352">
        <f>'[1]Plan de Acción'!AH111</f>
        <v>4622162.8880977109</v>
      </c>
      <c r="AX121" s="347"/>
      <c r="AY121" s="348"/>
      <c r="AZ121" s="1484"/>
      <c r="BA121" s="1484"/>
      <c r="BB121" s="1484"/>
      <c r="BC121" s="1484"/>
      <c r="BD121" s="1425"/>
      <c r="BE121" s="1427"/>
      <c r="BF121" s="389"/>
      <c r="BG121" s="389"/>
      <c r="BH121" s="368" t="s">
        <v>87</v>
      </c>
      <c r="BI121" s="51" t="s">
        <v>116</v>
      </c>
      <c r="BJ121" s="100" t="s">
        <v>91</v>
      </c>
      <c r="BK121" s="37" t="s">
        <v>677</v>
      </c>
      <c r="BL121" s="38" t="s">
        <v>678</v>
      </c>
      <c r="BM121" s="39" t="s">
        <v>679</v>
      </c>
      <c r="BN121" s="39" t="s">
        <v>680</v>
      </c>
    </row>
    <row r="122" spans="1:67" ht="135.75" customHeight="1" thickBot="1" x14ac:dyDescent="0.4">
      <c r="A122" s="1208"/>
      <c r="B122" s="1208"/>
      <c r="C122" s="1197"/>
      <c r="D122" s="195"/>
      <c r="E122" s="1213"/>
      <c r="F122" s="1215"/>
      <c r="G122" s="1512"/>
      <c r="H122" s="1377"/>
      <c r="I122" s="1377"/>
      <c r="J122" s="1377"/>
      <c r="K122" s="1377"/>
      <c r="L122" s="1507"/>
      <c r="M122" s="1505"/>
      <c r="N122" s="1507"/>
      <c r="O122" s="1507"/>
      <c r="P122" s="1509"/>
      <c r="Q122" s="1509"/>
      <c r="R122" s="1488"/>
      <c r="S122" s="1488"/>
      <c r="T122" s="1525"/>
      <c r="U122" s="1219"/>
      <c r="V122" s="1243"/>
      <c r="W122" s="1198"/>
      <c r="X122" s="68" t="s">
        <v>681</v>
      </c>
      <c r="Y122" s="69">
        <v>6</v>
      </c>
      <c r="Z122" s="69">
        <v>0</v>
      </c>
      <c r="AA122" s="70">
        <v>2</v>
      </c>
      <c r="AB122" s="396">
        <v>4</v>
      </c>
      <c r="AC122" s="250">
        <v>6</v>
      </c>
      <c r="AD122" s="202">
        <f t="shared" si="16"/>
        <v>6</v>
      </c>
      <c r="AE122" s="122">
        <f t="shared" si="13"/>
        <v>1</v>
      </c>
      <c r="AF122" s="1225"/>
      <c r="AG122" s="123" t="str">
        <f>'[1]Plan de Acción'!U112</f>
        <v>Marzo de 2022</v>
      </c>
      <c r="AH122" s="69">
        <f>'[1]Plan de Acción'!V112</f>
        <v>180</v>
      </c>
      <c r="AI122" s="69" t="str">
        <f>'[1]Plan de Acción'!W112</f>
        <v>NA</v>
      </c>
      <c r="AJ122" s="69" t="str">
        <f>'[1]Plan de Acción'!X112</f>
        <v>NA</v>
      </c>
      <c r="AK122" s="70" t="s">
        <v>97</v>
      </c>
      <c r="AL122" s="271" t="s">
        <v>97</v>
      </c>
      <c r="AM122" s="271" t="s">
        <v>97</v>
      </c>
      <c r="AN122" s="247">
        <v>0.14285714285714288</v>
      </c>
      <c r="AO122" s="1358"/>
      <c r="AP122" s="1198"/>
      <c r="AQ122" s="1198"/>
      <c r="AR122" s="128">
        <v>11047931.552000001</v>
      </c>
      <c r="AS122" s="118" t="s">
        <v>86</v>
      </c>
      <c r="AT122" s="131"/>
      <c r="AU122" s="130" t="s">
        <v>87</v>
      </c>
      <c r="AV122" s="118" t="s">
        <v>650</v>
      </c>
      <c r="AW122" s="384">
        <f>'[1]Plan de Acción'!AH112</f>
        <v>2485784.599200001</v>
      </c>
      <c r="AX122" s="385"/>
      <c r="AY122" s="386"/>
      <c r="AZ122" s="1497"/>
      <c r="BA122" s="1497"/>
      <c r="BB122" s="1497"/>
      <c r="BC122" s="1497"/>
      <c r="BD122" s="1426"/>
      <c r="BE122" s="1423"/>
      <c r="BF122" s="389"/>
      <c r="BG122" s="389"/>
      <c r="BH122" s="368" t="s">
        <v>87</v>
      </c>
      <c r="BI122" s="51" t="s">
        <v>116</v>
      </c>
      <c r="BJ122" s="100" t="s">
        <v>91</v>
      </c>
      <c r="BK122" s="37" t="s">
        <v>682</v>
      </c>
      <c r="BL122" s="38" t="s">
        <v>683</v>
      </c>
      <c r="BM122" s="39" t="s">
        <v>684</v>
      </c>
      <c r="BN122" s="39" t="s">
        <v>675</v>
      </c>
    </row>
    <row r="123" spans="1:67" ht="135.75" customHeight="1" thickBot="1" x14ac:dyDescent="0.4">
      <c r="A123" s="1208"/>
      <c r="B123" s="1208"/>
      <c r="C123" s="41"/>
      <c r="D123" s="195"/>
      <c r="E123" s="42"/>
      <c r="F123" s="1216"/>
      <c r="G123" s="1463" t="s">
        <v>685</v>
      </c>
      <c r="H123" s="1463"/>
      <c r="I123" s="1463"/>
      <c r="J123" s="1463"/>
      <c r="K123" s="1463"/>
      <c r="L123" s="1463"/>
      <c r="M123" s="1463"/>
      <c r="N123" s="1463"/>
      <c r="O123" s="1463"/>
      <c r="P123" s="1463"/>
      <c r="Q123" s="1463"/>
      <c r="R123" s="1464"/>
      <c r="S123" s="397">
        <f>AVERAGE(S100:S122)</f>
        <v>0.97476510919248349</v>
      </c>
      <c r="T123" s="397">
        <f>AVERAGE(T100:T122)</f>
        <v>0.91539010919248343</v>
      </c>
      <c r="U123" s="1519" t="s">
        <v>686</v>
      </c>
      <c r="V123" s="1520"/>
      <c r="W123" s="1520"/>
      <c r="X123" s="1520"/>
      <c r="Y123" s="1520"/>
      <c r="Z123" s="1520"/>
      <c r="AA123" s="1520"/>
      <c r="AB123" s="1520"/>
      <c r="AC123" s="1520"/>
      <c r="AD123" s="1520"/>
      <c r="AE123" s="1521"/>
      <c r="AF123" s="336">
        <f>+(AF100+AF107+AF116)/3</f>
        <v>0.99629629629629635</v>
      </c>
      <c r="AG123" s="1522"/>
      <c r="AH123" s="1523"/>
      <c r="AI123" s="1523"/>
      <c r="AJ123" s="1523"/>
      <c r="AK123" s="1523"/>
      <c r="AL123" s="1523"/>
      <c r="AM123" s="1523"/>
      <c r="AN123" s="1523"/>
      <c r="AO123" s="1523"/>
      <c r="AP123" s="1523"/>
      <c r="AQ123" s="1523"/>
      <c r="AR123" s="1462" t="s">
        <v>687</v>
      </c>
      <c r="AS123" s="1463"/>
      <c r="AT123" s="1463"/>
      <c r="AU123" s="1463"/>
      <c r="AV123" s="1463"/>
      <c r="AW123" s="1463"/>
      <c r="AX123" s="1463"/>
      <c r="AY123" s="1463"/>
      <c r="AZ123" s="1464"/>
      <c r="BA123" s="398">
        <f>+BA100+BA107+BA116</f>
        <v>631022403</v>
      </c>
      <c r="BB123" s="399">
        <f t="shared" ref="BB123:BC123" si="17">+BB100+BB107+BB116</f>
        <v>598607935</v>
      </c>
      <c r="BC123" s="399">
        <f t="shared" si="17"/>
        <v>455760325</v>
      </c>
      <c r="BD123" s="400">
        <f>+BB123/BA123</f>
        <v>0.94863182694323456</v>
      </c>
      <c r="BE123" s="400">
        <f>+BC123/BA123</f>
        <v>0.72225696398928008</v>
      </c>
      <c r="BF123" s="400">
        <f>+(S123*0.5)+(BE123*0.5)</f>
        <v>0.84851103659088178</v>
      </c>
      <c r="BG123" s="400">
        <f>+(AF123*0.5)+(BE123*0.5)</f>
        <v>0.85927663014278821</v>
      </c>
      <c r="BH123" s="401">
        <f>BB123/BA123</f>
        <v>0.94863182694323456</v>
      </c>
      <c r="BI123" s="51"/>
      <c r="BJ123" s="402"/>
      <c r="BK123" s="37"/>
      <c r="BL123" s="187"/>
      <c r="BM123" s="403"/>
      <c r="BN123" s="341"/>
    </row>
    <row r="124" spans="1:67" ht="135.75" customHeight="1" x14ac:dyDescent="0.35">
      <c r="A124" s="1208"/>
      <c r="B124" s="1208"/>
      <c r="C124" s="1210" t="s">
        <v>688</v>
      </c>
      <c r="D124" s="1210" t="s">
        <v>689</v>
      </c>
      <c r="E124" s="1212" t="s">
        <v>690</v>
      </c>
      <c r="F124" s="1214" t="s">
        <v>691</v>
      </c>
      <c r="G124" s="1191" t="s">
        <v>692</v>
      </c>
      <c r="H124" s="1197" t="s">
        <v>693</v>
      </c>
      <c r="I124" s="1197" t="s">
        <v>694</v>
      </c>
      <c r="J124" s="1197" t="s">
        <v>695</v>
      </c>
      <c r="K124" s="1246">
        <v>15</v>
      </c>
      <c r="L124" s="1197">
        <v>15</v>
      </c>
      <c r="M124" s="1360">
        <v>13</v>
      </c>
      <c r="N124" s="1197" t="s">
        <v>77</v>
      </c>
      <c r="O124" s="1200" t="s">
        <v>77</v>
      </c>
      <c r="P124" s="1200" t="s">
        <v>77</v>
      </c>
      <c r="Q124" s="1549">
        <v>4</v>
      </c>
      <c r="R124" s="1412">
        <f>13+4</f>
        <v>17</v>
      </c>
      <c r="S124" s="1259">
        <v>1</v>
      </c>
      <c r="T124" s="1491">
        <v>1</v>
      </c>
      <c r="U124" s="1217" t="s">
        <v>696</v>
      </c>
      <c r="V124" s="1241">
        <v>2020130010186</v>
      </c>
      <c r="W124" s="1529" t="s">
        <v>697</v>
      </c>
      <c r="X124" s="405" t="s">
        <v>698</v>
      </c>
      <c r="Y124" s="91">
        <v>500</v>
      </c>
      <c r="Z124" s="91">
        <v>201</v>
      </c>
      <c r="AA124" s="406">
        <v>430</v>
      </c>
      <c r="AB124" s="407">
        <v>0</v>
      </c>
      <c r="AC124" s="262">
        <v>721</v>
      </c>
      <c r="AD124" s="134">
        <f>+AC124</f>
        <v>721</v>
      </c>
      <c r="AE124" s="16">
        <v>1</v>
      </c>
      <c r="AF124" s="1546">
        <f>AVERAGE(AE124:AE127)</f>
        <v>1</v>
      </c>
      <c r="AG124" s="408">
        <v>44621</v>
      </c>
      <c r="AH124" s="409" t="s">
        <v>699</v>
      </c>
      <c r="AI124" s="91">
        <v>500</v>
      </c>
      <c r="AJ124" s="410">
        <v>201</v>
      </c>
      <c r="AK124" s="410">
        <v>430</v>
      </c>
      <c r="AL124" s="262">
        <v>430</v>
      </c>
      <c r="AM124" s="1240"/>
      <c r="AN124" s="747">
        <v>0.3</v>
      </c>
      <c r="AO124" s="1414" t="s">
        <v>700</v>
      </c>
      <c r="AP124" s="1414" t="s">
        <v>701</v>
      </c>
      <c r="AQ124" s="1529" t="s">
        <v>300</v>
      </c>
      <c r="AR124" s="91">
        <v>729426000</v>
      </c>
      <c r="AS124" s="411" t="s">
        <v>89</v>
      </c>
      <c r="AT124" s="412" t="s">
        <v>702</v>
      </c>
      <c r="AU124" s="94" t="s">
        <v>87</v>
      </c>
      <c r="AV124" s="91" t="s">
        <v>703</v>
      </c>
      <c r="AW124" s="1531">
        <f>'[3]Plan de Acción'!$AG$113</f>
        <v>137400000</v>
      </c>
      <c r="AX124" s="1531">
        <v>629272500</v>
      </c>
      <c r="AY124" s="1240">
        <v>773727292</v>
      </c>
      <c r="AZ124" s="1240" t="s">
        <v>89</v>
      </c>
      <c r="BA124" s="1455">
        <v>829426000</v>
      </c>
      <c r="BB124" s="1455">
        <v>773727292</v>
      </c>
      <c r="BC124" s="1455">
        <v>773727292</v>
      </c>
      <c r="BD124" s="1181">
        <f>+BB124/BA124</f>
        <v>0.93284668192219677</v>
      </c>
      <c r="BE124" s="1184">
        <f>+BC124/BA124</f>
        <v>0.93284668192219677</v>
      </c>
      <c r="BF124" s="98"/>
      <c r="BG124" s="98"/>
      <c r="BH124" s="1527" t="s">
        <v>704</v>
      </c>
      <c r="BI124" s="1526" t="s">
        <v>705</v>
      </c>
      <c r="BJ124" s="1334"/>
      <c r="BK124" s="414" t="s">
        <v>706</v>
      </c>
      <c r="BL124" s="415" t="s">
        <v>707</v>
      </c>
      <c r="BM124" s="416" t="s">
        <v>707</v>
      </c>
      <c r="BN124" s="39" t="s">
        <v>708</v>
      </c>
    </row>
    <row r="125" spans="1:67" ht="135.75" customHeight="1" x14ac:dyDescent="0.35">
      <c r="A125" s="1208"/>
      <c r="B125" s="1208"/>
      <c r="C125" s="1197"/>
      <c r="D125" s="1197"/>
      <c r="E125" s="1213"/>
      <c r="F125" s="1215"/>
      <c r="G125" s="1191"/>
      <c r="H125" s="1197"/>
      <c r="I125" s="1197"/>
      <c r="J125" s="1197"/>
      <c r="K125" s="1246"/>
      <c r="L125" s="1197"/>
      <c r="M125" s="1360"/>
      <c r="N125" s="1197"/>
      <c r="O125" s="1200"/>
      <c r="P125" s="1200"/>
      <c r="Q125" s="1549"/>
      <c r="R125" s="1412"/>
      <c r="S125" s="1182"/>
      <c r="T125" s="1491"/>
      <c r="U125" s="1218"/>
      <c r="V125" s="1242"/>
      <c r="W125" s="1213"/>
      <c r="X125" s="417" t="s">
        <v>709</v>
      </c>
      <c r="Y125" s="29">
        <v>4</v>
      </c>
      <c r="Z125" s="29">
        <v>0</v>
      </c>
      <c r="AA125" s="418">
        <v>1</v>
      </c>
      <c r="AB125" s="110">
        <v>1</v>
      </c>
      <c r="AC125" s="419">
        <v>4</v>
      </c>
      <c r="AD125" s="152">
        <f>+AC125</f>
        <v>4</v>
      </c>
      <c r="AE125" s="142">
        <f t="shared" ref="AE125:AE130" si="18">+AD125/Y125</f>
        <v>1</v>
      </c>
      <c r="AF125" s="1488"/>
      <c r="AG125" s="420">
        <v>44621</v>
      </c>
      <c r="AH125" s="421" t="s">
        <v>699</v>
      </c>
      <c r="AI125" s="29">
        <v>4</v>
      </c>
      <c r="AJ125" s="422">
        <v>0</v>
      </c>
      <c r="AK125" s="422">
        <v>1</v>
      </c>
      <c r="AL125" s="110">
        <v>4</v>
      </c>
      <c r="AM125" s="1221"/>
      <c r="AN125" s="746">
        <v>0.3</v>
      </c>
      <c r="AO125" s="1293"/>
      <c r="AP125" s="1293"/>
      <c r="AQ125" s="1213"/>
      <c r="AR125" s="195"/>
      <c r="AS125" s="1349" t="s">
        <v>106</v>
      </c>
      <c r="AT125" s="196"/>
      <c r="AU125" s="30" t="s">
        <v>87</v>
      </c>
      <c r="AV125" s="196"/>
      <c r="AW125" s="1333"/>
      <c r="AX125" s="1333"/>
      <c r="AY125" s="1221"/>
      <c r="AZ125" s="1226"/>
      <c r="BA125" s="1456"/>
      <c r="BB125" s="1456"/>
      <c r="BC125" s="1456"/>
      <c r="BD125" s="1182"/>
      <c r="BE125" s="1185"/>
      <c r="BF125" s="108"/>
      <c r="BG125" s="108"/>
      <c r="BH125" s="1528"/>
      <c r="BI125" s="1526"/>
      <c r="BJ125" s="1336"/>
      <c r="BK125" s="425" t="s">
        <v>710</v>
      </c>
      <c r="BL125" s="63" t="s">
        <v>711</v>
      </c>
      <c r="BM125" s="416" t="s">
        <v>712</v>
      </c>
      <c r="BN125" s="39" t="s">
        <v>713</v>
      </c>
    </row>
    <row r="126" spans="1:67" ht="135.75" customHeight="1" x14ac:dyDescent="0.35">
      <c r="A126" s="1208"/>
      <c r="B126" s="1208"/>
      <c r="C126" s="1197"/>
      <c r="D126" s="1197"/>
      <c r="E126" s="1213"/>
      <c r="F126" s="1215"/>
      <c r="G126" s="1468"/>
      <c r="H126" s="1211"/>
      <c r="I126" s="1211"/>
      <c r="J126" s="1211"/>
      <c r="K126" s="1332"/>
      <c r="L126" s="1211"/>
      <c r="M126" s="1500"/>
      <c r="N126" s="1211"/>
      <c r="O126" s="1548"/>
      <c r="P126" s="1548"/>
      <c r="Q126" s="1549"/>
      <c r="R126" s="1516"/>
      <c r="S126" s="1182"/>
      <c r="T126" s="1492"/>
      <c r="U126" s="1218"/>
      <c r="V126" s="1242"/>
      <c r="W126" s="1213"/>
      <c r="X126" s="417" t="s">
        <v>714</v>
      </c>
      <c r="Y126" s="29">
        <v>1</v>
      </c>
      <c r="Z126" s="29">
        <v>1</v>
      </c>
      <c r="AA126" s="418">
        <v>1</v>
      </c>
      <c r="AB126" s="110">
        <v>1</v>
      </c>
      <c r="AC126" s="110">
        <v>1</v>
      </c>
      <c r="AD126" s="152">
        <v>1</v>
      </c>
      <c r="AE126" s="142">
        <f t="shared" si="18"/>
        <v>1</v>
      </c>
      <c r="AF126" s="1488"/>
      <c r="AG126" s="420">
        <v>44621</v>
      </c>
      <c r="AH126" s="421" t="s">
        <v>699</v>
      </c>
      <c r="AI126" s="29">
        <v>1</v>
      </c>
      <c r="AJ126" s="422">
        <v>1</v>
      </c>
      <c r="AK126" s="422">
        <v>1</v>
      </c>
      <c r="AL126" s="110">
        <v>1</v>
      </c>
      <c r="AM126" s="1456"/>
      <c r="AN126" s="746">
        <v>0.2</v>
      </c>
      <c r="AO126" s="1293"/>
      <c r="AP126" s="1293"/>
      <c r="AQ126" s="1213"/>
      <c r="AR126" s="41">
        <v>601450000</v>
      </c>
      <c r="AS126" s="1350"/>
      <c r="AT126" s="427" t="s">
        <v>702</v>
      </c>
      <c r="AU126" s="30" t="s">
        <v>87</v>
      </c>
      <c r="AV126" s="41" t="s">
        <v>715</v>
      </c>
      <c r="AW126" s="1333"/>
      <c r="AX126" s="1333"/>
      <c r="AY126" s="1220">
        <v>52280400</v>
      </c>
      <c r="AZ126" s="1220" t="s">
        <v>224</v>
      </c>
      <c r="BA126" s="1220">
        <v>100055000</v>
      </c>
      <c r="BB126" s="1220">
        <v>52335400</v>
      </c>
      <c r="BC126" s="1220">
        <v>52335400</v>
      </c>
      <c r="BD126" s="1223">
        <f>+BB126/BA126</f>
        <v>0.52306631352755983</v>
      </c>
      <c r="BE126" s="1235">
        <f>+BC126/BA126</f>
        <v>0.52306631352755983</v>
      </c>
      <c r="BF126" s="428">
        <f>+BC124+BC126</f>
        <v>826062692</v>
      </c>
      <c r="BG126" s="113">
        <f>+BF126/BF127</f>
        <v>0.88873542546862172</v>
      </c>
      <c r="BH126" s="1528"/>
      <c r="BI126" s="1526" t="s">
        <v>705</v>
      </c>
      <c r="BJ126" s="1334"/>
      <c r="BK126" s="429" t="s">
        <v>716</v>
      </c>
      <c r="BL126" s="430" t="s">
        <v>717</v>
      </c>
      <c r="BM126" s="416" t="s">
        <v>717</v>
      </c>
      <c r="BN126" s="39" t="s">
        <v>717</v>
      </c>
    </row>
    <row r="127" spans="1:67" ht="135.75" customHeight="1" x14ac:dyDescent="0.35">
      <c r="A127" s="1208"/>
      <c r="B127" s="1208"/>
      <c r="C127" s="1197"/>
      <c r="D127" s="1197"/>
      <c r="E127" s="1213"/>
      <c r="F127" s="1215"/>
      <c r="G127" s="1485" t="s">
        <v>718</v>
      </c>
      <c r="H127" s="1210" t="s">
        <v>395</v>
      </c>
      <c r="I127" s="1210" t="s">
        <v>719</v>
      </c>
      <c r="J127" s="1210" t="s">
        <v>720</v>
      </c>
      <c r="K127" s="1210">
        <f>60-47</f>
        <v>13</v>
      </c>
      <c r="L127" s="1210">
        <v>4</v>
      </c>
      <c r="M127" s="1499">
        <v>6</v>
      </c>
      <c r="N127" s="1210">
        <v>3</v>
      </c>
      <c r="O127" s="1499">
        <v>3</v>
      </c>
      <c r="P127" s="1262">
        <v>3</v>
      </c>
      <c r="Q127" s="1262">
        <v>11</v>
      </c>
      <c r="R127" s="1412">
        <f>+Q127</f>
        <v>11</v>
      </c>
      <c r="S127" s="1224">
        <v>1</v>
      </c>
      <c r="T127" s="1491">
        <v>1</v>
      </c>
      <c r="U127" s="1218"/>
      <c r="V127" s="1242"/>
      <c r="W127" s="1213"/>
      <c r="X127" s="431" t="s">
        <v>721</v>
      </c>
      <c r="Y127" s="29">
        <v>4</v>
      </c>
      <c r="Z127" s="29">
        <v>3</v>
      </c>
      <c r="AA127" s="432">
        <v>3</v>
      </c>
      <c r="AB127" s="110">
        <v>3</v>
      </c>
      <c r="AC127" s="419">
        <v>11</v>
      </c>
      <c r="AD127" s="152">
        <f>+AC127</f>
        <v>11</v>
      </c>
      <c r="AE127" s="142">
        <v>1</v>
      </c>
      <c r="AF127" s="1488"/>
      <c r="AG127" s="420">
        <v>44621</v>
      </c>
      <c r="AH127" s="421" t="s">
        <v>699</v>
      </c>
      <c r="AI127" s="29">
        <v>4</v>
      </c>
      <c r="AJ127" s="433">
        <v>3</v>
      </c>
      <c r="AK127" s="433">
        <v>3</v>
      </c>
      <c r="AL127" s="110">
        <v>3</v>
      </c>
      <c r="AM127" s="1456"/>
      <c r="AN127" s="748">
        <v>0.1</v>
      </c>
      <c r="AO127" s="1293"/>
      <c r="AP127" s="1293"/>
      <c r="AQ127" s="1530"/>
      <c r="AR127" s="436"/>
      <c r="AS127" s="1351"/>
      <c r="AT127" s="209"/>
      <c r="AU127" s="30" t="s">
        <v>87</v>
      </c>
      <c r="AV127" s="209"/>
      <c r="AW127" s="1333"/>
      <c r="AX127" s="1333"/>
      <c r="AY127" s="1221"/>
      <c r="AZ127" s="1221"/>
      <c r="BA127" s="1221"/>
      <c r="BB127" s="1221"/>
      <c r="BC127" s="1221"/>
      <c r="BD127" s="1224"/>
      <c r="BE127" s="1236"/>
      <c r="BF127" s="437">
        <f>+BA124+BA126</f>
        <v>929481000</v>
      </c>
      <c r="BG127" s="115">
        <f>+(AF124*0.5)+(BG126*0.5)</f>
        <v>0.94436771273431086</v>
      </c>
      <c r="BH127" s="1528"/>
      <c r="BI127" s="1526"/>
      <c r="BJ127" s="1336"/>
      <c r="BK127" s="438" t="s">
        <v>722</v>
      </c>
      <c r="BL127" s="430" t="s">
        <v>723</v>
      </c>
      <c r="BM127" s="416" t="s">
        <v>724</v>
      </c>
      <c r="BN127" s="439" t="s">
        <v>725</v>
      </c>
    </row>
    <row r="128" spans="1:67" ht="135.75" customHeight="1" thickBot="1" x14ac:dyDescent="0.4">
      <c r="A128" s="1208"/>
      <c r="B128" s="1208"/>
      <c r="C128" s="1197"/>
      <c r="D128" s="1197"/>
      <c r="E128" s="1213"/>
      <c r="F128" s="1215"/>
      <c r="G128" s="1468"/>
      <c r="H128" s="1211"/>
      <c r="I128" s="1211"/>
      <c r="J128" s="1211"/>
      <c r="K128" s="1211"/>
      <c r="L128" s="1211"/>
      <c r="M128" s="1500"/>
      <c r="N128" s="1211"/>
      <c r="O128" s="1500"/>
      <c r="P128" s="1258"/>
      <c r="Q128" s="1258"/>
      <c r="R128" s="1516"/>
      <c r="S128" s="1259"/>
      <c r="T128" s="1492"/>
      <c r="U128" s="1219"/>
      <c r="V128" s="1243"/>
      <c r="W128" s="1545"/>
      <c r="X128" s="378" t="s">
        <v>726</v>
      </c>
      <c r="Y128" s="118">
        <v>4</v>
      </c>
      <c r="Z128" s="118">
        <v>0</v>
      </c>
      <c r="AA128" s="440">
        <v>0</v>
      </c>
      <c r="AB128" s="441">
        <v>0</v>
      </c>
      <c r="AC128" s="442">
        <v>24</v>
      </c>
      <c r="AD128" s="202">
        <f>+AC128</f>
        <v>24</v>
      </c>
      <c r="AE128" s="82">
        <v>1</v>
      </c>
      <c r="AF128" s="1547"/>
      <c r="AG128" s="443"/>
      <c r="AH128" s="444"/>
      <c r="AI128" s="118"/>
      <c r="AJ128" s="445"/>
      <c r="AK128" s="445"/>
      <c r="AL128" s="446"/>
      <c r="AM128" s="447"/>
      <c r="AN128" s="748">
        <v>0.1</v>
      </c>
      <c r="AO128" s="118"/>
      <c r="AP128" s="118"/>
      <c r="AQ128" s="256"/>
      <c r="AR128" s="208"/>
      <c r="AS128" s="448"/>
      <c r="AT128" s="449"/>
      <c r="AU128" s="130"/>
      <c r="AV128" s="450"/>
      <c r="AW128" s="1532"/>
      <c r="AX128" s="1532"/>
      <c r="AY128" s="1222"/>
      <c r="AZ128" s="1222"/>
      <c r="BA128" s="1222"/>
      <c r="BB128" s="1222"/>
      <c r="BC128" s="1222"/>
      <c r="BD128" s="1225"/>
      <c r="BE128" s="1237"/>
      <c r="BF128" s="115"/>
      <c r="BG128" s="115"/>
      <c r="BH128" s="424"/>
      <c r="BI128" s="168"/>
      <c r="BJ128" s="200"/>
      <c r="BK128" s="438"/>
      <c r="BL128" s="430"/>
      <c r="BM128" s="403"/>
      <c r="BN128" s="451" t="s">
        <v>727</v>
      </c>
    </row>
    <row r="129" spans="1:67" ht="135.75" customHeight="1" x14ac:dyDescent="0.35">
      <c r="A129" s="1208"/>
      <c r="B129" s="1208"/>
      <c r="C129" s="1197"/>
      <c r="D129" s="1197"/>
      <c r="E129" s="1213"/>
      <c r="F129" s="1215"/>
      <c r="G129" s="1485" t="s">
        <v>728</v>
      </c>
      <c r="H129" s="1210" t="s">
        <v>395</v>
      </c>
      <c r="I129" s="1210" t="s">
        <v>729</v>
      </c>
      <c r="J129" s="1210" t="s">
        <v>730</v>
      </c>
      <c r="K129" s="1542">
        <v>18</v>
      </c>
      <c r="L129" s="1542">
        <v>1</v>
      </c>
      <c r="M129" s="1514">
        <v>8</v>
      </c>
      <c r="N129" s="1542">
        <v>0</v>
      </c>
      <c r="O129" s="1533">
        <v>0</v>
      </c>
      <c r="P129" s="1533">
        <v>0</v>
      </c>
      <c r="Q129" s="1533">
        <v>1</v>
      </c>
      <c r="R129" s="1536">
        <v>1</v>
      </c>
      <c r="S129" s="1539">
        <v>1</v>
      </c>
      <c r="T129" s="1541">
        <f>(R129+M129)/K129</f>
        <v>0.5</v>
      </c>
      <c r="U129" s="1587" t="s">
        <v>731</v>
      </c>
      <c r="V129" s="1590">
        <v>2020130010257</v>
      </c>
      <c r="W129" s="1565" t="s">
        <v>732</v>
      </c>
      <c r="X129" s="452" t="s">
        <v>733</v>
      </c>
      <c r="Y129" s="136">
        <v>5</v>
      </c>
      <c r="Z129" s="136">
        <v>1</v>
      </c>
      <c r="AA129" s="453">
        <v>2</v>
      </c>
      <c r="AB129" s="454">
        <v>11</v>
      </c>
      <c r="AC129" s="455">
        <v>11</v>
      </c>
      <c r="AD129" s="134">
        <f>+AC129</f>
        <v>11</v>
      </c>
      <c r="AE129" s="16">
        <v>1</v>
      </c>
      <c r="AF129" s="1546">
        <f>AVERAGE(AE129:AE133)</f>
        <v>1</v>
      </c>
      <c r="AG129" s="456">
        <v>44593</v>
      </c>
      <c r="AH129" s="457" t="s">
        <v>699</v>
      </c>
      <c r="AI129" s="457" t="s">
        <v>734</v>
      </c>
      <c r="AJ129" s="458">
        <v>1</v>
      </c>
      <c r="AK129" s="458">
        <v>2</v>
      </c>
      <c r="AL129" s="454">
        <v>11</v>
      </c>
      <c r="AM129" s="1496"/>
      <c r="AN129" s="459">
        <v>15</v>
      </c>
      <c r="AO129" s="1565" t="s">
        <v>700</v>
      </c>
      <c r="AP129" s="1565" t="s">
        <v>701</v>
      </c>
      <c r="AQ129" s="1565" t="s">
        <v>300</v>
      </c>
      <c r="AR129" s="1565">
        <v>82500000</v>
      </c>
      <c r="AS129" s="1581" t="s">
        <v>89</v>
      </c>
      <c r="AT129" s="1584" t="s">
        <v>735</v>
      </c>
      <c r="AU129" s="94" t="s">
        <v>87</v>
      </c>
      <c r="AV129" s="1565" t="s">
        <v>736</v>
      </c>
      <c r="AW129" s="1564">
        <f>'[3]Plan de Acción'!$AG$117</f>
        <v>54600000</v>
      </c>
      <c r="AX129" s="1564">
        <v>54600000</v>
      </c>
      <c r="AY129" s="1496">
        <v>81800000</v>
      </c>
      <c r="AZ129" s="1240" t="s">
        <v>89</v>
      </c>
      <c r="BA129" s="1455">
        <v>82500000</v>
      </c>
      <c r="BB129" s="1455">
        <v>81800000</v>
      </c>
      <c r="BC129" s="1455">
        <v>78000000</v>
      </c>
      <c r="BD129" s="1181">
        <f>+BB129/BA129</f>
        <v>0.99151515151515146</v>
      </c>
      <c r="BE129" s="1184">
        <f>+BC129/BA129</f>
        <v>0.94545454545454544</v>
      </c>
      <c r="BF129" s="98"/>
      <c r="BG129" s="98"/>
      <c r="BH129" s="1562" t="s">
        <v>87</v>
      </c>
      <c r="BI129" s="1279" t="s">
        <v>90</v>
      </c>
      <c r="BJ129" s="1563">
        <v>44593</v>
      </c>
      <c r="BK129" s="414" t="s">
        <v>737</v>
      </c>
      <c r="BL129" s="184" t="s">
        <v>738</v>
      </c>
      <c r="BM129" s="416" t="s">
        <v>739</v>
      </c>
      <c r="BN129" s="1557" t="s">
        <v>740</v>
      </c>
      <c r="BO129" s="1559" t="s">
        <v>741</v>
      </c>
    </row>
    <row r="130" spans="1:67" ht="135.75" customHeight="1" x14ac:dyDescent="0.35">
      <c r="A130" s="1208"/>
      <c r="B130" s="1208"/>
      <c r="C130" s="1197"/>
      <c r="D130" s="1197"/>
      <c r="E130" s="1213"/>
      <c r="F130" s="1215"/>
      <c r="G130" s="1191"/>
      <c r="H130" s="1197"/>
      <c r="I130" s="1197"/>
      <c r="J130" s="1197"/>
      <c r="K130" s="1543"/>
      <c r="L130" s="1543"/>
      <c r="M130" s="1429"/>
      <c r="N130" s="1543"/>
      <c r="O130" s="1534"/>
      <c r="P130" s="1534"/>
      <c r="Q130" s="1534"/>
      <c r="R130" s="1537"/>
      <c r="S130" s="1425"/>
      <c r="T130" s="1541"/>
      <c r="U130" s="1588"/>
      <c r="V130" s="1591"/>
      <c r="W130" s="1498"/>
      <c r="X130" s="461" t="s">
        <v>742</v>
      </c>
      <c r="Y130" s="116">
        <v>4</v>
      </c>
      <c r="Z130" s="116">
        <v>1</v>
      </c>
      <c r="AA130" s="462">
        <v>3</v>
      </c>
      <c r="AB130" s="463">
        <v>0</v>
      </c>
      <c r="AC130" s="463">
        <v>4</v>
      </c>
      <c r="AD130" s="152">
        <f>+Z130+AA130</f>
        <v>4</v>
      </c>
      <c r="AE130" s="142">
        <f t="shared" si="18"/>
        <v>1</v>
      </c>
      <c r="AF130" s="1488"/>
      <c r="AG130" s="464">
        <v>44593</v>
      </c>
      <c r="AH130" s="465" t="s">
        <v>699</v>
      </c>
      <c r="AI130" s="465" t="s">
        <v>734</v>
      </c>
      <c r="AJ130" s="466">
        <v>1</v>
      </c>
      <c r="AK130" s="467">
        <v>3</v>
      </c>
      <c r="AL130" s="463">
        <v>0</v>
      </c>
      <c r="AM130" s="1484"/>
      <c r="AN130" s="468">
        <v>20</v>
      </c>
      <c r="AO130" s="1498"/>
      <c r="AP130" s="1498"/>
      <c r="AQ130" s="1498"/>
      <c r="AR130" s="1498"/>
      <c r="AS130" s="1582"/>
      <c r="AT130" s="1585"/>
      <c r="AU130" s="30" t="s">
        <v>87</v>
      </c>
      <c r="AV130" s="1498"/>
      <c r="AW130" s="1324"/>
      <c r="AX130" s="1324"/>
      <c r="AY130" s="1484"/>
      <c r="AZ130" s="1221"/>
      <c r="BA130" s="1456"/>
      <c r="BB130" s="1456"/>
      <c r="BC130" s="1456"/>
      <c r="BD130" s="1182"/>
      <c r="BE130" s="1185"/>
      <c r="BF130" s="108"/>
      <c r="BG130" s="108"/>
      <c r="BH130" s="1528"/>
      <c r="BI130" s="1377"/>
      <c r="BJ130" s="1360"/>
      <c r="BK130" s="469" t="s">
        <v>743</v>
      </c>
      <c r="BL130" s="184" t="s">
        <v>744</v>
      </c>
      <c r="BM130" s="416" t="s">
        <v>745</v>
      </c>
      <c r="BN130" s="1558"/>
      <c r="BO130" s="1211"/>
    </row>
    <row r="131" spans="1:67" ht="135.75" customHeight="1" x14ac:dyDescent="0.35">
      <c r="A131" s="1208"/>
      <c r="B131" s="1208"/>
      <c r="C131" s="1197"/>
      <c r="D131" s="1197"/>
      <c r="E131" s="1213"/>
      <c r="F131" s="1215"/>
      <c r="G131" s="1468"/>
      <c r="H131" s="1211"/>
      <c r="I131" s="1211"/>
      <c r="J131" s="1211"/>
      <c r="K131" s="1544"/>
      <c r="L131" s="1544"/>
      <c r="M131" s="1513"/>
      <c r="N131" s="1544"/>
      <c r="O131" s="1552"/>
      <c r="P131" s="1552"/>
      <c r="Q131" s="1535"/>
      <c r="R131" s="1538"/>
      <c r="S131" s="1540"/>
      <c r="T131" s="1541"/>
      <c r="U131" s="1588"/>
      <c r="V131" s="1591"/>
      <c r="W131" s="1498"/>
      <c r="X131" s="281" t="s">
        <v>746</v>
      </c>
      <c r="Y131" s="116">
        <v>4</v>
      </c>
      <c r="Z131" s="116">
        <v>1</v>
      </c>
      <c r="AA131" s="472">
        <v>2</v>
      </c>
      <c r="AB131" s="463">
        <v>0</v>
      </c>
      <c r="AC131" s="463">
        <v>6</v>
      </c>
      <c r="AD131" s="152">
        <v>9</v>
      </c>
      <c r="AE131" s="142">
        <v>1</v>
      </c>
      <c r="AF131" s="1488"/>
      <c r="AG131" s="464">
        <v>44593</v>
      </c>
      <c r="AH131" s="465" t="s">
        <v>699</v>
      </c>
      <c r="AI131" s="465" t="s">
        <v>734</v>
      </c>
      <c r="AJ131" s="467">
        <v>1</v>
      </c>
      <c r="AK131" s="473">
        <v>2</v>
      </c>
      <c r="AL131" s="463">
        <v>0</v>
      </c>
      <c r="AM131" s="1484"/>
      <c r="AN131" s="468">
        <v>20</v>
      </c>
      <c r="AO131" s="1498"/>
      <c r="AP131" s="1498"/>
      <c r="AQ131" s="1498"/>
      <c r="AR131" s="1498"/>
      <c r="AS131" s="1582"/>
      <c r="AT131" s="1585"/>
      <c r="AU131" s="30" t="s">
        <v>87</v>
      </c>
      <c r="AV131" s="1498"/>
      <c r="AW131" s="1324"/>
      <c r="AX131" s="1324"/>
      <c r="AY131" s="1484"/>
      <c r="AZ131" s="1221"/>
      <c r="BA131" s="1456"/>
      <c r="BB131" s="1456"/>
      <c r="BC131" s="1456"/>
      <c r="BD131" s="1182"/>
      <c r="BE131" s="1185"/>
      <c r="BF131" s="108">
        <f>+(AF129*0.5)+(BE129*0.5)</f>
        <v>0.97272727272727266</v>
      </c>
      <c r="BG131" s="108"/>
      <c r="BH131" s="1528"/>
      <c r="BI131" s="1377"/>
      <c r="BJ131" s="1360"/>
      <c r="BK131" s="469" t="s">
        <v>747</v>
      </c>
      <c r="BL131" s="430" t="s">
        <v>748</v>
      </c>
      <c r="BM131" s="1560" t="s">
        <v>749</v>
      </c>
      <c r="BN131" s="39" t="s">
        <v>750</v>
      </c>
    </row>
    <row r="132" spans="1:67" ht="135.75" customHeight="1" x14ac:dyDescent="0.35">
      <c r="A132" s="1208"/>
      <c r="B132" s="1208"/>
      <c r="C132" s="1197"/>
      <c r="D132" s="1197"/>
      <c r="E132" s="1213"/>
      <c r="F132" s="1215"/>
      <c r="G132" s="1485" t="s">
        <v>751</v>
      </c>
      <c r="H132" s="1210" t="s">
        <v>395</v>
      </c>
      <c r="I132" s="1210" t="s">
        <v>752</v>
      </c>
      <c r="J132" s="1210" t="s">
        <v>753</v>
      </c>
      <c r="K132" s="1542">
        <v>6</v>
      </c>
      <c r="L132" s="1542">
        <v>1</v>
      </c>
      <c r="M132" s="1514">
        <v>3</v>
      </c>
      <c r="N132" s="1542">
        <v>0</v>
      </c>
      <c r="O132" s="1534">
        <v>2</v>
      </c>
      <c r="P132" s="1429">
        <v>0</v>
      </c>
      <c r="Q132" s="1553">
        <v>0</v>
      </c>
      <c r="R132" s="1555">
        <v>2</v>
      </c>
      <c r="S132" s="1539">
        <v>1</v>
      </c>
      <c r="T132" s="1577">
        <f>(R132+M132)/K132</f>
        <v>0.83333333333333337</v>
      </c>
      <c r="U132" s="1588"/>
      <c r="V132" s="1591"/>
      <c r="W132" s="1579" t="s">
        <v>754</v>
      </c>
      <c r="X132" s="281" t="s">
        <v>755</v>
      </c>
      <c r="Y132" s="116">
        <v>1</v>
      </c>
      <c r="Z132" s="116">
        <v>1</v>
      </c>
      <c r="AA132" s="474">
        <v>2</v>
      </c>
      <c r="AB132" s="463">
        <v>6</v>
      </c>
      <c r="AC132" s="463">
        <v>4</v>
      </c>
      <c r="AD132" s="152">
        <v>13</v>
      </c>
      <c r="AE132" s="142">
        <v>1</v>
      </c>
      <c r="AF132" s="1488"/>
      <c r="AG132" s="475">
        <v>44593</v>
      </c>
      <c r="AH132" s="465" t="s">
        <v>699</v>
      </c>
      <c r="AI132" s="465" t="s">
        <v>756</v>
      </c>
      <c r="AJ132" s="476">
        <v>1</v>
      </c>
      <c r="AK132" s="476">
        <v>2</v>
      </c>
      <c r="AL132" s="463">
        <v>6</v>
      </c>
      <c r="AM132" s="1484"/>
      <c r="AN132" s="477">
        <v>20</v>
      </c>
      <c r="AO132" s="1498" t="s">
        <v>700</v>
      </c>
      <c r="AP132" s="1498" t="s">
        <v>757</v>
      </c>
      <c r="AQ132" s="1498"/>
      <c r="AR132" s="1498"/>
      <c r="AS132" s="1582"/>
      <c r="AT132" s="1585"/>
      <c r="AU132" s="30" t="s">
        <v>87</v>
      </c>
      <c r="AV132" s="1498"/>
      <c r="AW132" s="1324"/>
      <c r="AX132" s="1324"/>
      <c r="AY132" s="1484"/>
      <c r="AZ132" s="1221"/>
      <c r="BA132" s="1456"/>
      <c r="BB132" s="1456"/>
      <c r="BC132" s="1456"/>
      <c r="BD132" s="1182"/>
      <c r="BE132" s="1185"/>
      <c r="BF132" s="108"/>
      <c r="BG132" s="108"/>
      <c r="BH132" s="1528"/>
      <c r="BI132" s="1377"/>
      <c r="BJ132" s="1360"/>
      <c r="BK132" s="469" t="s">
        <v>758</v>
      </c>
      <c r="BL132" s="430" t="s">
        <v>759</v>
      </c>
      <c r="BM132" s="1561"/>
      <c r="BN132" s="1550" t="s">
        <v>760</v>
      </c>
    </row>
    <row r="133" spans="1:67" ht="135.75" customHeight="1" thickBot="1" x14ac:dyDescent="0.4">
      <c r="A133" s="1208"/>
      <c r="B133" s="1208"/>
      <c r="C133" s="1197"/>
      <c r="D133" s="1197"/>
      <c r="E133" s="1213"/>
      <c r="F133" s="1215"/>
      <c r="G133" s="1468"/>
      <c r="H133" s="1211"/>
      <c r="I133" s="1211"/>
      <c r="J133" s="1211"/>
      <c r="K133" s="1544"/>
      <c r="L133" s="1544"/>
      <c r="M133" s="1513"/>
      <c r="N133" s="1544"/>
      <c r="O133" s="1552"/>
      <c r="P133" s="1513"/>
      <c r="Q133" s="1554"/>
      <c r="R133" s="1556"/>
      <c r="S133" s="1540"/>
      <c r="T133" s="1578"/>
      <c r="U133" s="1589"/>
      <c r="V133" s="1592"/>
      <c r="W133" s="1580"/>
      <c r="X133" s="378" t="s">
        <v>761</v>
      </c>
      <c r="Y133" s="250">
        <v>1</v>
      </c>
      <c r="Z133" s="250">
        <v>1</v>
      </c>
      <c r="AA133" s="479">
        <v>2</v>
      </c>
      <c r="AB133" s="480">
        <v>0</v>
      </c>
      <c r="AC133" s="480">
        <v>4</v>
      </c>
      <c r="AD133" s="202">
        <f>+Z133+AA133</f>
        <v>3</v>
      </c>
      <c r="AE133" s="82">
        <v>1</v>
      </c>
      <c r="AF133" s="1547"/>
      <c r="AG133" s="481">
        <v>44593</v>
      </c>
      <c r="AH133" s="482" t="s">
        <v>699</v>
      </c>
      <c r="AI133" s="483" t="s">
        <v>756</v>
      </c>
      <c r="AJ133" s="484">
        <v>1</v>
      </c>
      <c r="AK133" s="484">
        <v>2</v>
      </c>
      <c r="AL133" s="480">
        <v>0</v>
      </c>
      <c r="AM133" s="1497"/>
      <c r="AN133" s="485">
        <v>20</v>
      </c>
      <c r="AO133" s="1566"/>
      <c r="AP133" s="1566"/>
      <c r="AQ133" s="1566"/>
      <c r="AR133" s="1566"/>
      <c r="AS133" s="1583"/>
      <c r="AT133" s="1586"/>
      <c r="AU133" s="130" t="s">
        <v>87</v>
      </c>
      <c r="AV133" s="1566"/>
      <c r="AW133" s="1325"/>
      <c r="AX133" s="1325"/>
      <c r="AY133" s="1497"/>
      <c r="AZ133" s="1222"/>
      <c r="BA133" s="1477"/>
      <c r="BB133" s="1477"/>
      <c r="BC133" s="1477"/>
      <c r="BD133" s="1183"/>
      <c r="BE133" s="1186"/>
      <c r="BF133" s="113"/>
      <c r="BG133" s="113"/>
      <c r="BH133" s="1528"/>
      <c r="BI133" s="1280"/>
      <c r="BJ133" s="1500"/>
      <c r="BK133" s="469" t="s">
        <v>762</v>
      </c>
      <c r="BL133" s="430" t="s">
        <v>763</v>
      </c>
      <c r="BM133" s="416" t="s">
        <v>764</v>
      </c>
      <c r="BN133" s="1551"/>
    </row>
    <row r="134" spans="1:67" ht="135.75" customHeight="1" thickBot="1" x14ac:dyDescent="0.4">
      <c r="A134" s="1208"/>
      <c r="B134" s="1208"/>
      <c r="C134" s="1197"/>
      <c r="D134" s="1197"/>
      <c r="E134" s="1213"/>
      <c r="F134" s="1216"/>
      <c r="G134" s="1517" t="s">
        <v>765</v>
      </c>
      <c r="H134" s="1517"/>
      <c r="I134" s="1517"/>
      <c r="J134" s="1517"/>
      <c r="K134" s="1517"/>
      <c r="L134" s="1517"/>
      <c r="M134" s="1517"/>
      <c r="N134" s="1517"/>
      <c r="O134" s="1517"/>
      <c r="P134" s="1517"/>
      <c r="Q134" s="1517"/>
      <c r="R134" s="1518"/>
      <c r="S134" s="487">
        <f>AVERAGE(S127:S133)</f>
        <v>1</v>
      </c>
      <c r="T134" s="487">
        <f>AVERAGE(T124:T133)</f>
        <v>0.83333333333333337</v>
      </c>
      <c r="U134" s="1567" t="s">
        <v>766</v>
      </c>
      <c r="V134" s="1568"/>
      <c r="W134" s="1568"/>
      <c r="X134" s="1568"/>
      <c r="Y134" s="1568"/>
      <c r="Z134" s="1568"/>
      <c r="AA134" s="1568"/>
      <c r="AB134" s="1568"/>
      <c r="AC134" s="1568"/>
      <c r="AD134" s="1568"/>
      <c r="AE134" s="1569"/>
      <c r="AF134" s="488">
        <f>AVERAGE(AF124:AF133)</f>
        <v>1</v>
      </c>
      <c r="AG134" s="1570"/>
      <c r="AH134" s="1570"/>
      <c r="AI134" s="1570"/>
      <c r="AJ134" s="1570"/>
      <c r="AK134" s="1570"/>
      <c r="AL134" s="1570"/>
      <c r="AM134" s="1570"/>
      <c r="AN134" s="1570"/>
      <c r="AO134" s="1570"/>
      <c r="AP134" s="1570"/>
      <c r="AQ134" s="1571"/>
      <c r="AR134" s="1462" t="s">
        <v>767</v>
      </c>
      <c r="AS134" s="1463"/>
      <c r="AT134" s="1463"/>
      <c r="AU134" s="1463"/>
      <c r="AV134" s="1463"/>
      <c r="AW134" s="1463"/>
      <c r="AX134" s="1463"/>
      <c r="AY134" s="1463"/>
      <c r="AZ134" s="1467"/>
      <c r="BA134" s="489">
        <f>+BA124+BA126+BA129</f>
        <v>1011981000</v>
      </c>
      <c r="BB134" s="489">
        <f t="shared" ref="BB134:BC134" si="19">+BB124+BB126+BB129</f>
        <v>907862692</v>
      </c>
      <c r="BC134" s="489">
        <f t="shared" si="19"/>
        <v>904062692</v>
      </c>
      <c r="BD134" s="490">
        <f>+BB134/BA134</f>
        <v>0.89711436479538642</v>
      </c>
      <c r="BE134" s="491">
        <f>+BC134/BA134</f>
        <v>0.89335935358470164</v>
      </c>
      <c r="BF134" s="492">
        <f>+(S134*0.5)+(BE134*0.5)</f>
        <v>0.94667967679235088</v>
      </c>
      <c r="BG134" s="492">
        <f>+(AF134*0.5)+(BE134*0.5)</f>
        <v>0.94667967679235088</v>
      </c>
      <c r="BH134" s="493">
        <f>BB134/BA134</f>
        <v>0.89711436479538642</v>
      </c>
      <c r="BI134" s="175"/>
      <c r="BJ134" s="372"/>
      <c r="BK134" s="469"/>
      <c r="BL134" s="187"/>
      <c r="BM134" s="403"/>
      <c r="BN134" s="494"/>
    </row>
    <row r="135" spans="1:67" ht="135.75" customHeight="1" x14ac:dyDescent="0.35">
      <c r="A135" s="1208"/>
      <c r="B135" s="1208"/>
      <c r="C135" s="1197"/>
      <c r="D135" s="1197"/>
      <c r="E135" s="1197"/>
      <c r="F135" s="1572" t="s">
        <v>768</v>
      </c>
      <c r="G135" s="13" t="s">
        <v>769</v>
      </c>
      <c r="H135" s="13" t="s">
        <v>693</v>
      </c>
      <c r="I135" s="13" t="s">
        <v>770</v>
      </c>
      <c r="J135" s="13" t="s">
        <v>771</v>
      </c>
      <c r="K135" s="29">
        <v>1000</v>
      </c>
      <c r="L135" s="29">
        <v>250</v>
      </c>
      <c r="M135" s="174">
        <v>368</v>
      </c>
      <c r="N135" s="29">
        <v>14</v>
      </c>
      <c r="O135" s="174">
        <v>15</v>
      </c>
      <c r="P135" s="174">
        <v>0</v>
      </c>
      <c r="Q135" s="495">
        <v>200</v>
      </c>
      <c r="R135" s="495">
        <f>SUM(N135:Q135)</f>
        <v>229</v>
      </c>
      <c r="S135" s="34">
        <f>R135/L135</f>
        <v>0.91600000000000004</v>
      </c>
      <c r="T135" s="35">
        <f>(R135+M135)/K135</f>
        <v>0.59699999999999998</v>
      </c>
      <c r="U135" s="1217" t="s">
        <v>772</v>
      </c>
      <c r="V135" s="1323">
        <v>2021130010227</v>
      </c>
      <c r="W135" s="1196" t="s">
        <v>773</v>
      </c>
      <c r="X135" s="18" t="s">
        <v>774</v>
      </c>
      <c r="Y135" s="91">
        <v>250</v>
      </c>
      <c r="Z135" s="91">
        <v>14</v>
      </c>
      <c r="AA135" s="496">
        <v>15</v>
      </c>
      <c r="AB135" s="497">
        <v>0</v>
      </c>
      <c r="AC135" s="407">
        <v>200</v>
      </c>
      <c r="AD135" s="496">
        <f>SUM(Z135:AC135)</f>
        <v>229</v>
      </c>
      <c r="AE135" s="16">
        <f t="shared" ref="AE135:AE143" si="20">+AD135/Y135</f>
        <v>0.91600000000000004</v>
      </c>
      <c r="AF135" s="1574">
        <f>AVERAGE(AE135:AE139)</f>
        <v>0.90906666666666669</v>
      </c>
      <c r="AG135" s="498">
        <v>44652</v>
      </c>
      <c r="AH135" s="499" t="s">
        <v>775</v>
      </c>
      <c r="AI135" s="499" t="s">
        <v>776</v>
      </c>
      <c r="AJ135" s="500">
        <v>14</v>
      </c>
      <c r="AK135" s="501">
        <v>15</v>
      </c>
      <c r="AL135" s="168"/>
      <c r="AM135" s="502">
        <v>200</v>
      </c>
      <c r="AN135" s="749">
        <v>0.3</v>
      </c>
      <c r="AO135" s="1211" t="s">
        <v>700</v>
      </c>
      <c r="AP135" s="1197" t="s">
        <v>777</v>
      </c>
      <c r="AQ135" s="1197" t="s">
        <v>300</v>
      </c>
      <c r="AR135" s="504" t="s">
        <v>778</v>
      </c>
      <c r="AS135" s="1598" t="s">
        <v>106</v>
      </c>
      <c r="AT135" s="1600" t="s">
        <v>779</v>
      </c>
      <c r="AU135" s="171" t="s">
        <v>87</v>
      </c>
      <c r="AV135" s="507" t="s">
        <v>780</v>
      </c>
      <c r="AW135" s="508">
        <v>0</v>
      </c>
      <c r="AX135" s="1333">
        <v>52500000</v>
      </c>
      <c r="AY135" s="509">
        <v>82500000</v>
      </c>
      <c r="AZ135" s="53" t="s">
        <v>89</v>
      </c>
      <c r="BA135" s="141">
        <v>88000000</v>
      </c>
      <c r="BB135" s="141">
        <v>82500000</v>
      </c>
      <c r="BC135" s="57">
        <v>82500000</v>
      </c>
      <c r="BD135" s="142">
        <f>+BB135/BA135</f>
        <v>0.9375</v>
      </c>
      <c r="BE135" s="143">
        <f>+BC135/BA135</f>
        <v>0.9375</v>
      </c>
      <c r="BF135" s="98"/>
      <c r="BG135" s="98"/>
      <c r="BH135" s="510" t="s">
        <v>781</v>
      </c>
      <c r="BI135" s="1279" t="s">
        <v>782</v>
      </c>
      <c r="BJ135" s="312">
        <v>44713</v>
      </c>
      <c r="BK135" s="511" t="s">
        <v>783</v>
      </c>
      <c r="BL135" s="430" t="s">
        <v>784</v>
      </c>
      <c r="BM135" s="403"/>
      <c r="BN135" s="512" t="s">
        <v>785</v>
      </c>
      <c r="BO135" s="513"/>
    </row>
    <row r="136" spans="1:67" ht="135.75" customHeight="1" x14ac:dyDescent="0.35">
      <c r="A136" s="1208"/>
      <c r="B136" s="1208"/>
      <c r="C136" s="1197"/>
      <c r="D136" s="1197"/>
      <c r="E136" s="1197"/>
      <c r="F136" s="1572"/>
      <c r="G136" s="1210" t="s">
        <v>786</v>
      </c>
      <c r="H136" s="1210" t="s">
        <v>693</v>
      </c>
      <c r="I136" s="1210">
        <v>0</v>
      </c>
      <c r="J136" s="1210" t="s">
        <v>787</v>
      </c>
      <c r="K136" s="1293">
        <v>15</v>
      </c>
      <c r="L136" s="1485">
        <v>4</v>
      </c>
      <c r="M136" s="1499">
        <v>5</v>
      </c>
      <c r="N136" s="1293">
        <v>0</v>
      </c>
      <c r="O136" s="1499">
        <v>0</v>
      </c>
      <c r="P136" s="1499">
        <v>0</v>
      </c>
      <c r="Q136" s="1499">
        <v>12</v>
      </c>
      <c r="R136" s="1597">
        <f>SUM(N136:Q137)</f>
        <v>12</v>
      </c>
      <c r="S136" s="1182">
        <v>1</v>
      </c>
      <c r="T136" s="1595">
        <v>1</v>
      </c>
      <c r="U136" s="1218"/>
      <c r="V136" s="1288"/>
      <c r="W136" s="1197"/>
      <c r="X136" s="47" t="s">
        <v>788</v>
      </c>
      <c r="Y136" s="29">
        <v>4</v>
      </c>
      <c r="Z136" s="29">
        <v>4</v>
      </c>
      <c r="AA136" s="514">
        <v>4</v>
      </c>
      <c r="AB136" s="48">
        <v>0</v>
      </c>
      <c r="AC136" s="48">
        <v>12</v>
      </c>
      <c r="AD136" s="514">
        <f>SUM(Z136:AC136)</f>
        <v>20</v>
      </c>
      <c r="AE136" s="34">
        <v>1</v>
      </c>
      <c r="AF136" s="1575"/>
      <c r="AG136" s="515">
        <v>44593</v>
      </c>
      <c r="AH136" s="516" t="s">
        <v>789</v>
      </c>
      <c r="AI136" s="13" t="s">
        <v>790</v>
      </c>
      <c r="AJ136" s="517" t="s">
        <v>791</v>
      </c>
      <c r="AK136" s="320" t="s">
        <v>734</v>
      </c>
      <c r="AL136" s="51"/>
      <c r="AM136" s="1281"/>
      <c r="AN136" s="750">
        <v>0.15</v>
      </c>
      <c r="AO136" s="1293"/>
      <c r="AP136" s="1197"/>
      <c r="AQ136" s="1197"/>
      <c r="AR136" s="476">
        <v>44000000</v>
      </c>
      <c r="AS136" s="1598"/>
      <c r="AT136" s="1600"/>
      <c r="AU136" s="30" t="s">
        <v>87</v>
      </c>
      <c r="AV136" s="472" t="s">
        <v>792</v>
      </c>
      <c r="AW136" s="1596">
        <v>52500000</v>
      </c>
      <c r="AX136" s="1333"/>
      <c r="AY136" s="1220">
        <v>240000000</v>
      </c>
      <c r="AZ136" s="1220" t="s">
        <v>224</v>
      </c>
      <c r="BA136" s="1220">
        <v>632437910</v>
      </c>
      <c r="BB136" s="1220">
        <v>491236585</v>
      </c>
      <c r="BC136" s="1220">
        <v>491236585</v>
      </c>
      <c r="BD136" s="1223">
        <f>+BB136/BA136</f>
        <v>0.77673488137357227</v>
      </c>
      <c r="BE136" s="1235">
        <f>+BC136/BA136</f>
        <v>0.77673488137357227</v>
      </c>
      <c r="BF136" s="428">
        <f>+BA135+BA136+BA139</f>
        <v>1013584444</v>
      </c>
      <c r="BG136" s="113">
        <f>+BF137/BF136</f>
        <v>0.85526482192143827</v>
      </c>
      <c r="BH136" s="424"/>
      <c r="BI136" s="1377"/>
      <c r="BJ136" s="312">
        <v>44713</v>
      </c>
      <c r="BK136" s="414" t="s">
        <v>793</v>
      </c>
      <c r="BL136" s="430" t="s">
        <v>794</v>
      </c>
      <c r="BM136" s="416" t="s">
        <v>795</v>
      </c>
      <c r="BN136" s="518" t="s">
        <v>796</v>
      </c>
    </row>
    <row r="137" spans="1:67" ht="135.75" customHeight="1" x14ac:dyDescent="0.35">
      <c r="A137" s="1208"/>
      <c r="B137" s="1208"/>
      <c r="C137" s="1197"/>
      <c r="D137" s="1197"/>
      <c r="E137" s="1197"/>
      <c r="F137" s="1572"/>
      <c r="G137" s="1211"/>
      <c r="H137" s="1211"/>
      <c r="I137" s="1211"/>
      <c r="J137" s="1211"/>
      <c r="K137" s="1293"/>
      <c r="L137" s="1191"/>
      <c r="M137" s="1500"/>
      <c r="N137" s="1293"/>
      <c r="O137" s="1500"/>
      <c r="P137" s="1500"/>
      <c r="Q137" s="1500"/>
      <c r="R137" s="1597"/>
      <c r="S137" s="1182"/>
      <c r="T137" s="1595"/>
      <c r="U137" s="1218"/>
      <c r="V137" s="1288"/>
      <c r="W137" s="1197"/>
      <c r="X137" s="47" t="s">
        <v>797</v>
      </c>
      <c r="Y137" s="29">
        <v>12</v>
      </c>
      <c r="Z137" s="29" t="s">
        <v>97</v>
      </c>
      <c r="AA137" s="514" t="s">
        <v>97</v>
      </c>
      <c r="AB137" s="110">
        <v>9</v>
      </c>
      <c r="AC137" s="110">
        <v>12</v>
      </c>
      <c r="AD137" s="514">
        <f>SUM(Z137:AC137)</f>
        <v>21</v>
      </c>
      <c r="AE137" s="34">
        <v>1</v>
      </c>
      <c r="AF137" s="1575"/>
      <c r="AG137" s="515"/>
      <c r="AH137" s="516"/>
      <c r="AI137" s="13"/>
      <c r="AJ137" s="519"/>
      <c r="AK137" s="320"/>
      <c r="AL137" s="110">
        <v>9</v>
      </c>
      <c r="AM137" s="1333"/>
      <c r="AN137" s="751">
        <v>0.15</v>
      </c>
      <c r="AO137" s="1293"/>
      <c r="AP137" s="1197"/>
      <c r="AQ137" s="1197"/>
      <c r="AR137" s="476"/>
      <c r="AS137" s="1598"/>
      <c r="AT137" s="1600"/>
      <c r="AU137" s="30"/>
      <c r="AV137" s="472"/>
      <c r="AW137" s="1596"/>
      <c r="AX137" s="1333"/>
      <c r="AY137" s="1221"/>
      <c r="AZ137" s="1221"/>
      <c r="BA137" s="1221"/>
      <c r="BB137" s="1221"/>
      <c r="BC137" s="1221"/>
      <c r="BD137" s="1224"/>
      <c r="BE137" s="1236"/>
      <c r="BF137" s="437">
        <f>+BC135+BC136+BC139</f>
        <v>866883119</v>
      </c>
      <c r="BG137" s="115"/>
      <c r="BH137" s="424"/>
      <c r="BI137" s="1377"/>
      <c r="BJ137" s="312"/>
      <c r="BK137" s="520"/>
      <c r="BL137" s="430"/>
      <c r="BM137" s="416" t="s">
        <v>798</v>
      </c>
      <c r="BN137" s="460" t="s">
        <v>799</v>
      </c>
    </row>
    <row r="138" spans="1:67" ht="135.75" customHeight="1" x14ac:dyDescent="0.35">
      <c r="A138" s="1208"/>
      <c r="B138" s="1208"/>
      <c r="C138" s="1197"/>
      <c r="D138" s="1197"/>
      <c r="E138" s="1197"/>
      <c r="F138" s="1572"/>
      <c r="G138" s="1210" t="s">
        <v>800</v>
      </c>
      <c r="H138" s="1210" t="s">
        <v>693</v>
      </c>
      <c r="I138" s="1210" t="s">
        <v>801</v>
      </c>
      <c r="J138" s="1293" t="s">
        <v>802</v>
      </c>
      <c r="K138" s="1593" t="s">
        <v>803</v>
      </c>
      <c r="L138" s="1607">
        <v>375</v>
      </c>
      <c r="M138" s="1608">
        <v>461</v>
      </c>
      <c r="N138" s="1610">
        <v>110</v>
      </c>
      <c r="O138" s="1262">
        <v>42</v>
      </c>
      <c r="P138" s="1499">
        <v>42</v>
      </c>
      <c r="Q138" s="1499">
        <v>442</v>
      </c>
      <c r="R138" s="1502">
        <f>+Q138</f>
        <v>442</v>
      </c>
      <c r="S138" s="1223">
        <v>1</v>
      </c>
      <c r="T138" s="1501">
        <f>(R138+M138)/1500</f>
        <v>0.60199999999999998</v>
      </c>
      <c r="U138" s="1218"/>
      <c r="V138" s="1288"/>
      <c r="W138" s="1197"/>
      <c r="X138" s="47" t="s">
        <v>804</v>
      </c>
      <c r="Y138" s="29">
        <v>375</v>
      </c>
      <c r="Z138" s="29">
        <v>110</v>
      </c>
      <c r="AA138" s="29">
        <v>42</v>
      </c>
      <c r="AB138" s="110">
        <v>42</v>
      </c>
      <c r="AC138" s="110">
        <v>42</v>
      </c>
      <c r="AD138" s="514">
        <f>SUM(Z138:AC138)</f>
        <v>236</v>
      </c>
      <c r="AE138" s="34">
        <f t="shared" si="20"/>
        <v>0.6293333333333333</v>
      </c>
      <c r="AF138" s="1575"/>
      <c r="AG138" s="522">
        <v>44593</v>
      </c>
      <c r="AH138" s="465" t="s">
        <v>699</v>
      </c>
      <c r="AI138" s="29">
        <v>375</v>
      </c>
      <c r="AJ138" s="29" t="s">
        <v>805</v>
      </c>
      <c r="AK138" s="29" t="s">
        <v>806</v>
      </c>
      <c r="AL138" s="110">
        <v>42</v>
      </c>
      <c r="AM138" s="1282"/>
      <c r="AN138" s="746">
        <v>0.2</v>
      </c>
      <c r="AO138" s="1293"/>
      <c r="AP138" s="1211"/>
      <c r="AQ138" s="1211"/>
      <c r="AR138" s="476">
        <v>44000000</v>
      </c>
      <c r="AS138" s="1599"/>
      <c r="AT138" s="1601"/>
      <c r="AU138" s="30" t="s">
        <v>87</v>
      </c>
      <c r="AV138" s="472" t="s">
        <v>807</v>
      </c>
      <c r="AW138" s="1596"/>
      <c r="AX138" s="1282"/>
      <c r="AY138" s="1226"/>
      <c r="AZ138" s="1226"/>
      <c r="BA138" s="1226"/>
      <c r="BB138" s="1226"/>
      <c r="BC138" s="1226"/>
      <c r="BD138" s="1259"/>
      <c r="BE138" s="1292"/>
      <c r="BF138" s="98">
        <f>+(AF135*0.5)+(BG136*0.5)</f>
        <v>0.88216574429405248</v>
      </c>
      <c r="BG138" s="98"/>
      <c r="BH138" s="424"/>
      <c r="BI138" s="1280"/>
      <c r="BJ138" s="312">
        <v>44713</v>
      </c>
      <c r="BK138" s="523" t="s">
        <v>808</v>
      </c>
      <c r="BL138" s="430" t="s">
        <v>809</v>
      </c>
      <c r="BM138" s="29" t="s">
        <v>809</v>
      </c>
      <c r="BN138" s="39" t="s">
        <v>810</v>
      </c>
    </row>
    <row r="139" spans="1:67" ht="135.75" customHeight="1" thickBot="1" x14ac:dyDescent="0.4">
      <c r="A139" s="1208"/>
      <c r="B139" s="1208"/>
      <c r="C139" s="1197"/>
      <c r="D139" s="1197"/>
      <c r="E139" s="1197"/>
      <c r="F139" s="1572"/>
      <c r="G139" s="1211"/>
      <c r="H139" s="1211"/>
      <c r="I139" s="1211"/>
      <c r="J139" s="1293"/>
      <c r="K139" s="1594"/>
      <c r="L139" s="1607"/>
      <c r="M139" s="1609"/>
      <c r="N139" s="1611"/>
      <c r="O139" s="1258"/>
      <c r="P139" s="1500"/>
      <c r="Q139" s="1500"/>
      <c r="R139" s="1503"/>
      <c r="S139" s="1259"/>
      <c r="T139" s="1492"/>
      <c r="U139" s="1219"/>
      <c r="V139" s="1301"/>
      <c r="W139" s="1198"/>
      <c r="X139" s="524" t="s">
        <v>811</v>
      </c>
      <c r="Y139" s="67">
        <v>500</v>
      </c>
      <c r="Z139" s="67" t="s">
        <v>97</v>
      </c>
      <c r="AA139" s="118" t="s">
        <v>97</v>
      </c>
      <c r="AB139" s="442">
        <v>408</v>
      </c>
      <c r="AC139" s="125">
        <v>442</v>
      </c>
      <c r="AD139" s="525">
        <f>SUM(Z139:AC139)</f>
        <v>850</v>
      </c>
      <c r="AE139" s="122">
        <v>1</v>
      </c>
      <c r="AF139" s="1576"/>
      <c r="AG139" s="522"/>
      <c r="AH139" s="465"/>
      <c r="AI139" s="170"/>
      <c r="AJ139" s="170"/>
      <c r="AK139" s="29"/>
      <c r="AL139" s="526">
        <v>408</v>
      </c>
      <c r="AM139" s="172"/>
      <c r="AN139" s="746">
        <v>0.2</v>
      </c>
      <c r="AO139" s="41"/>
      <c r="AP139" s="41"/>
      <c r="AQ139" s="41"/>
      <c r="AR139" s="527"/>
      <c r="AS139" s="505"/>
      <c r="AT139" s="506"/>
      <c r="AU139" s="80"/>
      <c r="AV139" s="521"/>
      <c r="AW139" s="528">
        <v>0</v>
      </c>
      <c r="AX139" s="199">
        <v>0</v>
      </c>
      <c r="AY139" s="33">
        <v>0</v>
      </c>
      <c r="AZ139" s="53" t="s">
        <v>812</v>
      </c>
      <c r="BA139" s="509">
        <v>293146534</v>
      </c>
      <c r="BB139" s="509">
        <v>293146534</v>
      </c>
      <c r="BC139" s="509">
        <v>293146534</v>
      </c>
      <c r="BD139" s="62">
        <f>+BB139/BA139</f>
        <v>1</v>
      </c>
      <c r="BE139" s="114">
        <f>+BC139/BA139</f>
        <v>1</v>
      </c>
      <c r="BF139" s="115"/>
      <c r="BG139" s="115"/>
      <c r="BH139" s="177"/>
      <c r="BI139" s="175"/>
      <c r="BJ139" s="529"/>
      <c r="BK139" s="523"/>
      <c r="BL139" s="430"/>
      <c r="BM139" s="416" t="s">
        <v>813</v>
      </c>
      <c r="BN139" s="486" t="s">
        <v>814</v>
      </c>
    </row>
    <row r="140" spans="1:67" ht="135.75" customHeight="1" x14ac:dyDescent="0.35">
      <c r="A140" s="1208"/>
      <c r="B140" s="1208"/>
      <c r="C140" s="1197"/>
      <c r="D140" s="1197"/>
      <c r="E140" s="1197"/>
      <c r="F140" s="1572"/>
      <c r="G140" s="1210" t="s">
        <v>815</v>
      </c>
      <c r="H140" s="1210" t="s">
        <v>693</v>
      </c>
      <c r="I140" s="1210" t="s">
        <v>816</v>
      </c>
      <c r="J140" s="1210" t="s">
        <v>817</v>
      </c>
      <c r="K140" s="1210">
        <f>105-60</f>
        <v>45</v>
      </c>
      <c r="L140" s="1602">
        <v>12</v>
      </c>
      <c r="M140" s="1604">
        <v>32</v>
      </c>
      <c r="N140" s="1633">
        <f>+Z141</f>
        <v>3</v>
      </c>
      <c r="O140" s="1262">
        <v>4</v>
      </c>
      <c r="P140" s="1636">
        <v>6</v>
      </c>
      <c r="Q140" s="1636">
        <v>22</v>
      </c>
      <c r="R140" s="1640">
        <f>+Q140</f>
        <v>22</v>
      </c>
      <c r="S140" s="1539">
        <v>1</v>
      </c>
      <c r="T140" s="1539">
        <v>1</v>
      </c>
      <c r="U140" s="1629" t="s">
        <v>818</v>
      </c>
      <c r="V140" s="1632">
        <v>2020130010185</v>
      </c>
      <c r="W140" s="1377" t="s">
        <v>819</v>
      </c>
      <c r="X140" s="530" t="s">
        <v>820</v>
      </c>
      <c r="Y140" s="170">
        <v>25</v>
      </c>
      <c r="Z140" s="170">
        <v>16</v>
      </c>
      <c r="AA140" s="170">
        <v>34</v>
      </c>
      <c r="AB140" s="419">
        <v>46</v>
      </c>
      <c r="AC140" s="419">
        <v>22</v>
      </c>
      <c r="AD140" s="531">
        <f>+AC140</f>
        <v>22</v>
      </c>
      <c r="AE140" s="142">
        <f t="shared" si="20"/>
        <v>0.88</v>
      </c>
      <c r="AF140" s="1488">
        <f>AVERAGE(AE140:AE143)</f>
        <v>0.88</v>
      </c>
      <c r="AG140" s="420">
        <v>44593</v>
      </c>
      <c r="AH140" s="465" t="s">
        <v>699</v>
      </c>
      <c r="AI140" s="170" t="s">
        <v>821</v>
      </c>
      <c r="AJ140" s="170" t="s">
        <v>822</v>
      </c>
      <c r="AK140" s="29" t="s">
        <v>823</v>
      </c>
      <c r="AL140" s="51" t="s">
        <v>824</v>
      </c>
      <c r="AM140" s="279"/>
      <c r="AN140" s="746">
        <v>0.3</v>
      </c>
      <c r="AO140" s="1197" t="s">
        <v>700</v>
      </c>
      <c r="AP140" s="1197" t="s">
        <v>825</v>
      </c>
      <c r="AQ140" s="1213" t="s">
        <v>300</v>
      </c>
      <c r="AR140" s="1622">
        <v>750785746</v>
      </c>
      <c r="AS140" s="1624" t="s">
        <v>89</v>
      </c>
      <c r="AT140" s="1627" t="s">
        <v>826</v>
      </c>
      <c r="AU140" s="94" t="s">
        <v>87</v>
      </c>
      <c r="AV140" s="1447" t="s">
        <v>827</v>
      </c>
      <c r="AW140" s="1614">
        <f>'[3]Plan de Acción'!$AG$126</f>
        <v>56000000</v>
      </c>
      <c r="AX140" s="1531">
        <v>56000000</v>
      </c>
      <c r="AY140" s="138">
        <v>88000000</v>
      </c>
      <c r="AZ140" s="138" t="s">
        <v>89</v>
      </c>
      <c r="BA140" s="221">
        <v>88000000</v>
      </c>
      <c r="BB140" s="221">
        <v>88000000</v>
      </c>
      <c r="BC140" s="221">
        <v>88000000</v>
      </c>
      <c r="BD140" s="16">
        <f>+BB140/BA140</f>
        <v>1</v>
      </c>
      <c r="BE140" s="17">
        <f>+BC140/BA140</f>
        <v>1</v>
      </c>
      <c r="BF140" s="115"/>
      <c r="BG140" s="115"/>
      <c r="BH140" s="1616" t="s">
        <v>87</v>
      </c>
      <c r="BI140" s="1279" t="s">
        <v>782</v>
      </c>
      <c r="BJ140" s="529">
        <v>44713</v>
      </c>
      <c r="BK140" s="1619" t="s">
        <v>828</v>
      </c>
      <c r="BL140" s="430" t="s">
        <v>829</v>
      </c>
      <c r="BM140" s="416" t="s">
        <v>830</v>
      </c>
      <c r="BN140" s="518" t="s">
        <v>831</v>
      </c>
    </row>
    <row r="141" spans="1:67" ht="135.75" customHeight="1" x14ac:dyDescent="0.35">
      <c r="A141" s="1208"/>
      <c r="B141" s="1208"/>
      <c r="C141" s="1197"/>
      <c r="D141" s="1197"/>
      <c r="E141" s="1197"/>
      <c r="F141" s="1572"/>
      <c r="G141" s="1197"/>
      <c r="H141" s="1197"/>
      <c r="I141" s="1197"/>
      <c r="J141" s="1197"/>
      <c r="K141" s="1197"/>
      <c r="L141" s="1603"/>
      <c r="M141" s="1605"/>
      <c r="N141" s="1634"/>
      <c r="O141" s="1263"/>
      <c r="P141" s="1637"/>
      <c r="Q141" s="1637"/>
      <c r="R141" s="1641"/>
      <c r="S141" s="1425"/>
      <c r="T141" s="1425"/>
      <c r="U141" s="1630"/>
      <c r="V141" s="1632"/>
      <c r="W141" s="1377"/>
      <c r="X141" s="47" t="s">
        <v>832</v>
      </c>
      <c r="Y141" s="29">
        <v>25</v>
      </c>
      <c r="Z141" s="116">
        <v>3</v>
      </c>
      <c r="AA141" s="116">
        <v>4</v>
      </c>
      <c r="AB141" s="110">
        <v>6</v>
      </c>
      <c r="AC141" s="110">
        <v>22</v>
      </c>
      <c r="AD141" s="514">
        <f t="shared" ref="AD141:AD143" si="21">+AC141</f>
        <v>22</v>
      </c>
      <c r="AE141" s="34">
        <f t="shared" si="20"/>
        <v>0.88</v>
      </c>
      <c r="AF141" s="1488"/>
      <c r="AG141" s="532">
        <v>44593</v>
      </c>
      <c r="AH141" s="465" t="s">
        <v>699</v>
      </c>
      <c r="AI141" s="29" t="s">
        <v>821</v>
      </c>
      <c r="AJ141" s="116" t="s">
        <v>833</v>
      </c>
      <c r="AK141" s="116" t="s">
        <v>734</v>
      </c>
      <c r="AL141" s="51" t="s">
        <v>834</v>
      </c>
      <c r="AM141" s="1456"/>
      <c r="AN141" s="746">
        <v>0.15</v>
      </c>
      <c r="AO141" s="1197"/>
      <c r="AP141" s="1197"/>
      <c r="AQ141" s="1213"/>
      <c r="AR141" s="1623"/>
      <c r="AS141" s="1625"/>
      <c r="AT141" s="1600"/>
      <c r="AU141" s="30" t="s">
        <v>87</v>
      </c>
      <c r="AV141" s="1628"/>
      <c r="AW141" s="1615"/>
      <c r="AX141" s="1333"/>
      <c r="AY141" s="1456">
        <v>296912000</v>
      </c>
      <c r="AZ141" s="1456" t="s">
        <v>224</v>
      </c>
      <c r="BA141" s="1220">
        <v>501099714</v>
      </c>
      <c r="BB141" s="1220">
        <v>296912000</v>
      </c>
      <c r="BC141" s="1220">
        <v>296912000</v>
      </c>
      <c r="BD141" s="1223">
        <f>+BB141/BA141</f>
        <v>0.59252079317690454</v>
      </c>
      <c r="BE141" s="1235">
        <f>+BC141/BA141</f>
        <v>0.59252079317690454</v>
      </c>
      <c r="BF141" s="437">
        <f>+BA140+BA141</f>
        <v>589099714</v>
      </c>
      <c r="BG141" s="115">
        <f>+BF142/BF141</f>
        <v>0.65339023403430141</v>
      </c>
      <c r="BH141" s="1617"/>
      <c r="BI141" s="1377"/>
      <c r="BJ141" s="178"/>
      <c r="BK141" s="1620"/>
      <c r="BL141" s="430" t="s">
        <v>835</v>
      </c>
      <c r="BM141" s="416" t="s">
        <v>836</v>
      </c>
      <c r="BN141" s="518" t="s">
        <v>837</v>
      </c>
    </row>
    <row r="142" spans="1:67" ht="135.75" customHeight="1" x14ac:dyDescent="0.35">
      <c r="A142" s="1208"/>
      <c r="B142" s="1208"/>
      <c r="C142" s="1197"/>
      <c r="D142" s="1197"/>
      <c r="E142" s="1197"/>
      <c r="F142" s="1572"/>
      <c r="G142" s="1197"/>
      <c r="H142" s="1197"/>
      <c r="I142" s="1197"/>
      <c r="J142" s="1197"/>
      <c r="K142" s="1197"/>
      <c r="L142" s="1603"/>
      <c r="M142" s="1605"/>
      <c r="N142" s="1634"/>
      <c r="O142" s="1263"/>
      <c r="P142" s="1637"/>
      <c r="Q142" s="1637"/>
      <c r="R142" s="1641"/>
      <c r="S142" s="1425"/>
      <c r="T142" s="1425"/>
      <c r="U142" s="1630"/>
      <c r="V142" s="1632"/>
      <c r="W142" s="1377"/>
      <c r="X142" s="47" t="s">
        <v>838</v>
      </c>
      <c r="Y142" s="29">
        <v>25</v>
      </c>
      <c r="Z142" s="116" t="s">
        <v>97</v>
      </c>
      <c r="AA142" s="116" t="s">
        <v>97</v>
      </c>
      <c r="AB142" s="110">
        <v>6</v>
      </c>
      <c r="AC142" s="110">
        <v>22</v>
      </c>
      <c r="AD142" s="514">
        <f t="shared" si="21"/>
        <v>22</v>
      </c>
      <c r="AE142" s="34">
        <f t="shared" si="20"/>
        <v>0.88</v>
      </c>
      <c r="AF142" s="1488"/>
      <c r="AG142" s="534"/>
      <c r="AH142" s="516"/>
      <c r="AI142" s="13"/>
      <c r="AJ142" s="167"/>
      <c r="AK142" s="116"/>
      <c r="AL142" s="51" t="s">
        <v>834</v>
      </c>
      <c r="AM142" s="1456"/>
      <c r="AN142" s="746">
        <v>0.15</v>
      </c>
      <c r="AO142" s="1197"/>
      <c r="AP142" s="1197"/>
      <c r="AQ142" s="1213"/>
      <c r="AR142" s="1623"/>
      <c r="AS142" s="1625"/>
      <c r="AT142" s="1600"/>
      <c r="AU142" s="30"/>
      <c r="AV142" s="1628"/>
      <c r="AW142" s="1615"/>
      <c r="AX142" s="1333"/>
      <c r="AY142" s="1456"/>
      <c r="AZ142" s="1456"/>
      <c r="BA142" s="1221"/>
      <c r="BB142" s="1221"/>
      <c r="BC142" s="1221"/>
      <c r="BD142" s="1224"/>
      <c r="BE142" s="1236"/>
      <c r="BF142" s="437">
        <f>+BC140+BC141</f>
        <v>384912000</v>
      </c>
      <c r="BG142" s="115">
        <f>+(AF140*0.5)+(BG141*0.5)</f>
        <v>0.76669511701715076</v>
      </c>
      <c r="BH142" s="1617"/>
      <c r="BI142" s="1377"/>
      <c r="BJ142" s="178"/>
      <c r="BK142" s="1620"/>
      <c r="BL142" s="430"/>
      <c r="BM142" s="416" t="s">
        <v>839</v>
      </c>
      <c r="BN142" s="518" t="s">
        <v>840</v>
      </c>
    </row>
    <row r="143" spans="1:67" ht="135.75" customHeight="1" thickBot="1" x14ac:dyDescent="0.4">
      <c r="A143" s="1208"/>
      <c r="B143" s="1208"/>
      <c r="C143" s="1197"/>
      <c r="D143" s="1197"/>
      <c r="E143" s="1197"/>
      <c r="F143" s="1572"/>
      <c r="G143" s="1197"/>
      <c r="H143" s="1211"/>
      <c r="I143" s="1197"/>
      <c r="J143" s="1197"/>
      <c r="K143" s="1211"/>
      <c r="L143" s="1603"/>
      <c r="M143" s="1606"/>
      <c r="N143" s="1635"/>
      <c r="O143" s="1258"/>
      <c r="P143" s="1638"/>
      <c r="Q143" s="1638"/>
      <c r="R143" s="1642"/>
      <c r="S143" s="1540"/>
      <c r="T143" s="1540"/>
      <c r="U143" s="1631"/>
      <c r="V143" s="1632"/>
      <c r="W143" s="1377"/>
      <c r="X143" s="536" t="s">
        <v>841</v>
      </c>
      <c r="Y143" s="13">
        <v>25</v>
      </c>
      <c r="Z143" s="167">
        <v>4</v>
      </c>
      <c r="AA143" s="167">
        <v>6</v>
      </c>
      <c r="AB143" s="537">
        <v>6</v>
      </c>
      <c r="AC143" s="537">
        <v>22</v>
      </c>
      <c r="AD143" s="538">
        <f t="shared" si="21"/>
        <v>22</v>
      </c>
      <c r="AE143" s="59">
        <f t="shared" si="20"/>
        <v>0.88</v>
      </c>
      <c r="AF143" s="1488"/>
      <c r="AG143" s="534">
        <v>44593</v>
      </c>
      <c r="AH143" s="516" t="s">
        <v>699</v>
      </c>
      <c r="AI143" s="13" t="s">
        <v>821</v>
      </c>
      <c r="AJ143" s="167" t="s">
        <v>791</v>
      </c>
      <c r="AK143" s="116" t="s">
        <v>842</v>
      </c>
      <c r="AL143" s="51" t="s">
        <v>834</v>
      </c>
      <c r="AM143" s="1456"/>
      <c r="AN143" s="746">
        <v>0.4</v>
      </c>
      <c r="AO143" s="1197"/>
      <c r="AP143" s="1197"/>
      <c r="AQ143" s="1213"/>
      <c r="AR143" s="1623"/>
      <c r="AS143" s="1626"/>
      <c r="AT143" s="1600"/>
      <c r="AU143" s="80" t="s">
        <v>87</v>
      </c>
      <c r="AV143" s="1628"/>
      <c r="AW143" s="1615"/>
      <c r="AX143" s="1333"/>
      <c r="AY143" s="1220"/>
      <c r="AZ143" s="1220"/>
      <c r="BA143" s="1221"/>
      <c r="BB143" s="1221"/>
      <c r="BC143" s="1221"/>
      <c r="BD143" s="1224"/>
      <c r="BE143" s="1236"/>
      <c r="BF143" s="115"/>
      <c r="BG143" s="115"/>
      <c r="BH143" s="1618"/>
      <c r="BI143" s="1280"/>
      <c r="BJ143" s="178"/>
      <c r="BK143" s="1621"/>
      <c r="BL143" s="184" t="s">
        <v>843</v>
      </c>
      <c r="BM143" s="416" t="s">
        <v>844</v>
      </c>
      <c r="BN143" s="518" t="s">
        <v>845</v>
      </c>
    </row>
    <row r="144" spans="1:67" ht="135.75" customHeight="1" thickBot="1" x14ac:dyDescent="0.4">
      <c r="A144" s="1208"/>
      <c r="B144" s="1208"/>
      <c r="C144" s="1197"/>
      <c r="D144" s="1197"/>
      <c r="E144" s="1197"/>
      <c r="F144" s="1573"/>
      <c r="G144" s="1612" t="s">
        <v>846</v>
      </c>
      <c r="H144" s="1517"/>
      <c r="I144" s="1517"/>
      <c r="J144" s="1517"/>
      <c r="K144" s="1517"/>
      <c r="L144" s="1517"/>
      <c r="M144" s="1517"/>
      <c r="N144" s="1517"/>
      <c r="O144" s="1517"/>
      <c r="P144" s="1517"/>
      <c r="Q144" s="1517"/>
      <c r="R144" s="1518"/>
      <c r="S144" s="539">
        <f>AVERAGE(S135:S143)</f>
        <v>0.97899999999999998</v>
      </c>
      <c r="T144" s="539">
        <f>AVERAGE(T135:T143)</f>
        <v>0.79974999999999996</v>
      </c>
      <c r="U144" s="1462" t="s">
        <v>847</v>
      </c>
      <c r="V144" s="1463"/>
      <c r="W144" s="1463"/>
      <c r="X144" s="1463"/>
      <c r="Y144" s="1463"/>
      <c r="Z144" s="1463"/>
      <c r="AA144" s="1463"/>
      <c r="AB144" s="1463"/>
      <c r="AC144" s="1463"/>
      <c r="AD144" s="1463"/>
      <c r="AE144" s="1464"/>
      <c r="AF144" s="540">
        <f>AVERAGE(AF135:AF143)</f>
        <v>0.8945333333333334</v>
      </c>
      <c r="AG144" s="1613"/>
      <c r="AH144" s="1613"/>
      <c r="AI144" s="1613"/>
      <c r="AJ144" s="1613"/>
      <c r="AK144" s="1613"/>
      <c r="AL144" s="1613"/>
      <c r="AM144" s="1613"/>
      <c r="AN144" s="1613"/>
      <c r="AO144" s="1613"/>
      <c r="AP144" s="1613"/>
      <c r="AQ144" s="1613"/>
      <c r="AR144" s="1462" t="s">
        <v>848</v>
      </c>
      <c r="AS144" s="1463"/>
      <c r="AT144" s="1463"/>
      <c r="AU144" s="1463"/>
      <c r="AV144" s="1463"/>
      <c r="AW144" s="1463"/>
      <c r="AX144" s="1463"/>
      <c r="AY144" s="1463"/>
      <c r="AZ144" s="1467"/>
      <c r="BA144" s="541">
        <f>+BA135+BA136+BA139+BA140+BA141</f>
        <v>1602684158</v>
      </c>
      <c r="BB144" s="541">
        <f t="shared" ref="BB144:BC144" si="22">+BB135+BB136+BB139+BB140+BB141</f>
        <v>1251795119</v>
      </c>
      <c r="BC144" s="541">
        <f t="shared" si="22"/>
        <v>1251795119</v>
      </c>
      <c r="BD144" s="338">
        <f>+BB144/BA144</f>
        <v>0.781061641341812</v>
      </c>
      <c r="BE144" s="339">
        <f>+BC144/BA144</f>
        <v>0.781061641341812</v>
      </c>
      <c r="BF144" s="340">
        <f>+(S144*0.5)+(BE144*0.5)</f>
        <v>0.88003082067090599</v>
      </c>
      <c r="BG144" s="340">
        <f>+(AF144*0.5)+(BE144*0.5)</f>
        <v>0.83779748733757264</v>
      </c>
      <c r="BH144" s="542">
        <f>BB144/BA144</f>
        <v>0.781061641341812</v>
      </c>
      <c r="BI144" s="390"/>
      <c r="BJ144" s="145"/>
      <c r="BK144" s="533"/>
      <c r="BL144" s="187"/>
      <c r="BM144" s="403"/>
      <c r="BN144" s="543"/>
    </row>
    <row r="145" spans="1:67" ht="135.75" customHeight="1" x14ac:dyDescent="0.35">
      <c r="A145" s="1208"/>
      <c r="B145" s="1208"/>
      <c r="C145" s="1197"/>
      <c r="D145" s="1197"/>
      <c r="E145" s="1197"/>
      <c r="F145" s="1639" t="s">
        <v>849</v>
      </c>
      <c r="G145" s="1210" t="s">
        <v>850</v>
      </c>
      <c r="H145" s="1210" t="s">
        <v>395</v>
      </c>
      <c r="I145" s="1210" t="s">
        <v>851</v>
      </c>
      <c r="J145" s="1279" t="s">
        <v>852</v>
      </c>
      <c r="K145" s="1279">
        <v>100</v>
      </c>
      <c r="L145" s="1542">
        <v>35</v>
      </c>
      <c r="M145" s="1514">
        <v>45</v>
      </c>
      <c r="N145" s="1279">
        <f>+Z146+Z147</f>
        <v>15</v>
      </c>
      <c r="O145" s="1499">
        <f>34-15</f>
        <v>19</v>
      </c>
      <c r="P145" s="1262">
        <v>15</v>
      </c>
      <c r="Q145" s="1262">
        <v>35</v>
      </c>
      <c r="R145" s="1515">
        <f>+Q145</f>
        <v>35</v>
      </c>
      <c r="S145" s="1223">
        <f>+R145/L145</f>
        <v>1</v>
      </c>
      <c r="T145" s="1501">
        <f>+(R145+M145)/K145</f>
        <v>0.8</v>
      </c>
      <c r="U145" s="1217" t="s">
        <v>853</v>
      </c>
      <c r="V145" s="1241">
        <v>2021130010224</v>
      </c>
      <c r="W145" s="1196" t="s">
        <v>854</v>
      </c>
      <c r="X145" s="544" t="s">
        <v>855</v>
      </c>
      <c r="Y145" s="545">
        <v>35</v>
      </c>
      <c r="Z145" s="404">
        <v>0</v>
      </c>
      <c r="AA145" s="496">
        <v>8</v>
      </c>
      <c r="AB145" s="407">
        <v>11</v>
      </c>
      <c r="AC145" s="262">
        <v>30</v>
      </c>
      <c r="AD145" s="546">
        <f>SUM(Z145:AC145)</f>
        <v>49</v>
      </c>
      <c r="AE145" s="547">
        <v>1</v>
      </c>
      <c r="AF145" s="1643">
        <f>AVERAGE(AE145:AE153)</f>
        <v>1</v>
      </c>
      <c r="AG145" s="548">
        <f>'[3]Plan de Acción'!U129</f>
        <v>44593</v>
      </c>
      <c r="AH145" s="531">
        <v>210</v>
      </c>
      <c r="AI145" s="549" t="s">
        <v>856</v>
      </c>
      <c r="AJ145" s="500">
        <f>'[3]Plan de Acción'!X129</f>
        <v>0</v>
      </c>
      <c r="AK145" s="500" t="s">
        <v>857</v>
      </c>
      <c r="AL145" s="51" t="s">
        <v>858</v>
      </c>
      <c r="AM145" s="1220"/>
      <c r="AN145" s="503">
        <f>'[3]Plan de Acción'!Y129</f>
        <v>10</v>
      </c>
      <c r="AO145" s="1646" t="s">
        <v>700</v>
      </c>
      <c r="AP145" s="1293" t="s">
        <v>859</v>
      </c>
      <c r="AQ145" s="1293" t="s">
        <v>300</v>
      </c>
      <c r="AR145" s="1647" t="s">
        <v>860</v>
      </c>
      <c r="AS145" s="1276" t="s">
        <v>861</v>
      </c>
      <c r="AT145" s="1278" t="s">
        <v>862</v>
      </c>
      <c r="AU145" s="171" t="s">
        <v>87</v>
      </c>
      <c r="AV145" s="1677" t="s">
        <v>863</v>
      </c>
      <c r="AW145" s="1678">
        <v>274400000</v>
      </c>
      <c r="AX145" s="1333">
        <v>674400000</v>
      </c>
      <c r="AY145" s="1221">
        <v>1508156624</v>
      </c>
      <c r="AZ145" s="1226" t="s">
        <v>864</v>
      </c>
      <c r="BA145" s="1226">
        <v>1508693727</v>
      </c>
      <c r="BB145" s="1226">
        <v>1508156624</v>
      </c>
      <c r="BC145" s="1226">
        <v>1475013291</v>
      </c>
      <c r="BD145" s="1259">
        <f>+BB145/BA145</f>
        <v>0.99964399467540177</v>
      </c>
      <c r="BE145" s="1292">
        <f>+BC145/BA145</f>
        <v>0.97767576321340399</v>
      </c>
      <c r="BF145" s="115"/>
      <c r="BG145" s="115"/>
      <c r="BH145" s="1668" t="s">
        <v>87</v>
      </c>
      <c r="BI145" s="1654" t="s">
        <v>90</v>
      </c>
      <c r="BJ145" s="534">
        <v>44593</v>
      </c>
      <c r="BK145" s="523" t="s">
        <v>865</v>
      </c>
      <c r="BL145" s="430" t="s">
        <v>866</v>
      </c>
      <c r="BM145" s="416" t="s">
        <v>867</v>
      </c>
      <c r="BN145" s="518" t="s">
        <v>868</v>
      </c>
    </row>
    <row r="146" spans="1:67" ht="135.75" customHeight="1" x14ac:dyDescent="0.35">
      <c r="A146" s="1208"/>
      <c r="B146" s="1208"/>
      <c r="C146" s="1197"/>
      <c r="D146" s="1197"/>
      <c r="E146" s="1197"/>
      <c r="F146" s="1572"/>
      <c r="G146" s="1197"/>
      <c r="H146" s="1197"/>
      <c r="I146" s="1197"/>
      <c r="J146" s="1377"/>
      <c r="K146" s="1377"/>
      <c r="L146" s="1543"/>
      <c r="M146" s="1429"/>
      <c r="N146" s="1377"/>
      <c r="O146" s="1360"/>
      <c r="P146" s="1263"/>
      <c r="Q146" s="1263"/>
      <c r="R146" s="1412"/>
      <c r="S146" s="1224"/>
      <c r="T146" s="1491"/>
      <c r="U146" s="1218"/>
      <c r="V146" s="1242"/>
      <c r="W146" s="1197"/>
      <c r="X146" s="551" t="s">
        <v>869</v>
      </c>
      <c r="Y146" s="29">
        <v>35</v>
      </c>
      <c r="Z146" s="13">
        <v>8</v>
      </c>
      <c r="AA146" s="538">
        <v>4</v>
      </c>
      <c r="AB146" s="48">
        <v>25</v>
      </c>
      <c r="AC146" s="110">
        <v>37</v>
      </c>
      <c r="AD146" s="552">
        <f>SUM(Z146:AC146)</f>
        <v>74</v>
      </c>
      <c r="AE146" s="362">
        <v>1</v>
      </c>
      <c r="AF146" s="1644"/>
      <c r="AG146" s="515">
        <f>'[3]Plan de Acción'!U130</f>
        <v>44593</v>
      </c>
      <c r="AH146" s="514">
        <v>210</v>
      </c>
      <c r="AI146" s="553" t="s">
        <v>856</v>
      </c>
      <c r="AJ146" s="422" t="str">
        <f>'[3]Plan de Acción'!X130</f>
        <v>8 IEO</v>
      </c>
      <c r="AK146" s="422" t="s">
        <v>790</v>
      </c>
      <c r="AL146" s="51" t="s">
        <v>870</v>
      </c>
      <c r="AM146" s="1221"/>
      <c r="AN146" s="423">
        <f>'[3]Plan de Acción'!Y130</f>
        <v>20</v>
      </c>
      <c r="AO146" s="1646"/>
      <c r="AP146" s="1293"/>
      <c r="AQ146" s="1293"/>
      <c r="AR146" s="1648"/>
      <c r="AS146" s="1482"/>
      <c r="AT146" s="1676"/>
      <c r="AU146" s="30" t="s">
        <v>87</v>
      </c>
      <c r="AV146" s="1677"/>
      <c r="AW146" s="1678"/>
      <c r="AX146" s="1333"/>
      <c r="AY146" s="1221"/>
      <c r="AZ146" s="1456"/>
      <c r="BA146" s="1456"/>
      <c r="BB146" s="1456"/>
      <c r="BC146" s="1456"/>
      <c r="BD146" s="1182"/>
      <c r="BE146" s="1185"/>
      <c r="BF146" s="115"/>
      <c r="BG146" s="115"/>
      <c r="BH146" s="1327"/>
      <c r="BI146" s="1669"/>
      <c r="BJ146" s="1563">
        <v>44593</v>
      </c>
      <c r="BK146" s="438" t="s">
        <v>871</v>
      </c>
      <c r="BL146" s="430" t="s">
        <v>872</v>
      </c>
      <c r="BM146" s="416" t="s">
        <v>873</v>
      </c>
      <c r="BN146" s="518" t="s">
        <v>874</v>
      </c>
      <c r="BO146" s="513"/>
    </row>
    <row r="147" spans="1:67" ht="135.75" customHeight="1" x14ac:dyDescent="0.35">
      <c r="A147" s="1208"/>
      <c r="B147" s="1208"/>
      <c r="C147" s="1197"/>
      <c r="D147" s="1197"/>
      <c r="E147" s="1197"/>
      <c r="F147" s="1572"/>
      <c r="G147" s="1197"/>
      <c r="H147" s="1197"/>
      <c r="I147" s="1197"/>
      <c r="J147" s="1377"/>
      <c r="K147" s="1377"/>
      <c r="L147" s="1543"/>
      <c r="M147" s="1429"/>
      <c r="N147" s="1377"/>
      <c r="O147" s="1360"/>
      <c r="P147" s="1263"/>
      <c r="Q147" s="1263"/>
      <c r="R147" s="1412"/>
      <c r="S147" s="1224"/>
      <c r="T147" s="1491"/>
      <c r="U147" s="1218"/>
      <c r="V147" s="1242"/>
      <c r="W147" s="1197"/>
      <c r="X147" s="551" t="s">
        <v>875</v>
      </c>
      <c r="Y147" s="29">
        <v>35</v>
      </c>
      <c r="Z147" s="13">
        <v>7</v>
      </c>
      <c r="AA147" s="538">
        <v>34</v>
      </c>
      <c r="AB147" s="48">
        <v>44</v>
      </c>
      <c r="AC147" s="110">
        <v>96</v>
      </c>
      <c r="AD147" s="552">
        <f>SUM(Z147:AC147)</f>
        <v>181</v>
      </c>
      <c r="AE147" s="362">
        <v>1</v>
      </c>
      <c r="AF147" s="1644"/>
      <c r="AG147" s="522">
        <f>'[3]Plan de Acción'!U131</f>
        <v>44593</v>
      </c>
      <c r="AH147" s="514">
        <v>210</v>
      </c>
      <c r="AI147" s="553" t="s">
        <v>856</v>
      </c>
      <c r="AJ147" s="422">
        <f>'[3]Plan de Acción'!X131</f>
        <v>7</v>
      </c>
      <c r="AK147" s="422">
        <v>34</v>
      </c>
      <c r="AL147" s="51" t="s">
        <v>876</v>
      </c>
      <c r="AM147" s="1221"/>
      <c r="AN147" s="423">
        <f>'[3]Plan de Acción'!Y131</f>
        <v>10</v>
      </c>
      <c r="AO147" s="1646"/>
      <c r="AP147" s="1293"/>
      <c r="AQ147" s="1293"/>
      <c r="AR147" s="1648"/>
      <c r="AS147" s="1482"/>
      <c r="AT147" s="1676"/>
      <c r="AU147" s="30" t="s">
        <v>87</v>
      </c>
      <c r="AV147" s="1677"/>
      <c r="AW147" s="1678"/>
      <c r="AX147" s="1333"/>
      <c r="AY147" s="1221"/>
      <c r="AZ147" s="1456"/>
      <c r="BA147" s="1456"/>
      <c r="BB147" s="1456"/>
      <c r="BC147" s="1456"/>
      <c r="BD147" s="1182"/>
      <c r="BE147" s="1185"/>
      <c r="BF147" s="115"/>
      <c r="BG147" s="115"/>
      <c r="BH147" s="1327"/>
      <c r="BI147" s="1655"/>
      <c r="BJ147" s="1500"/>
      <c r="BK147" s="555" t="s">
        <v>877</v>
      </c>
      <c r="BL147" s="430" t="s">
        <v>878</v>
      </c>
      <c r="BM147" s="416" t="s">
        <v>879</v>
      </c>
      <c r="BN147" s="518" t="s">
        <v>880</v>
      </c>
    </row>
    <row r="148" spans="1:67" ht="135.75" customHeight="1" x14ac:dyDescent="0.35">
      <c r="A148" s="1208"/>
      <c r="B148" s="1208"/>
      <c r="C148" s="1197"/>
      <c r="D148" s="1197"/>
      <c r="E148" s="1197"/>
      <c r="F148" s="1572"/>
      <c r="G148" s="1197"/>
      <c r="H148" s="1197"/>
      <c r="I148" s="1197"/>
      <c r="J148" s="1377"/>
      <c r="K148" s="1377"/>
      <c r="L148" s="1543"/>
      <c r="M148" s="1429"/>
      <c r="N148" s="1377"/>
      <c r="O148" s="1360"/>
      <c r="P148" s="1263"/>
      <c r="Q148" s="1263"/>
      <c r="R148" s="1412"/>
      <c r="S148" s="1224"/>
      <c r="T148" s="1491"/>
      <c r="U148" s="1218"/>
      <c r="V148" s="1242"/>
      <c r="W148" s="1197"/>
      <c r="X148" s="1670" t="s">
        <v>881</v>
      </c>
      <c r="Y148" s="1210">
        <v>1</v>
      </c>
      <c r="Z148" s="1210">
        <v>1</v>
      </c>
      <c r="AA148" s="1663">
        <v>0</v>
      </c>
      <c r="AB148" s="1672">
        <v>0</v>
      </c>
      <c r="AC148" s="1674">
        <v>0</v>
      </c>
      <c r="AD148" s="1663">
        <f>SUM(Z148:AC148)</f>
        <v>1</v>
      </c>
      <c r="AE148" s="1223">
        <f>+Z148/Y148</f>
        <v>1</v>
      </c>
      <c r="AF148" s="1644"/>
      <c r="AG148" s="1661">
        <f>'[3]Plan de Acción'!U132</f>
        <v>44593</v>
      </c>
      <c r="AH148" s="1663">
        <v>210</v>
      </c>
      <c r="AI148" s="1508" t="s">
        <v>882</v>
      </c>
      <c r="AJ148" s="1666">
        <v>1</v>
      </c>
      <c r="AK148" s="1633">
        <v>1</v>
      </c>
      <c r="AL148" s="1281"/>
      <c r="AM148" s="1221"/>
      <c r="AN148" s="1633">
        <f>'[3]Plan de Acción'!Y132</f>
        <v>10</v>
      </c>
      <c r="AO148" s="1646"/>
      <c r="AP148" s="1293"/>
      <c r="AQ148" s="1293"/>
      <c r="AR148" s="1648"/>
      <c r="AS148" s="1482"/>
      <c r="AT148" s="1676"/>
      <c r="AU148" s="1277" t="s">
        <v>87</v>
      </c>
      <c r="AV148" s="1677"/>
      <c r="AW148" s="1678"/>
      <c r="AX148" s="1333"/>
      <c r="AY148" s="1221"/>
      <c r="AZ148" s="1456"/>
      <c r="BA148" s="1456"/>
      <c r="BB148" s="1456"/>
      <c r="BC148" s="1456"/>
      <c r="BD148" s="1182"/>
      <c r="BE148" s="1185"/>
      <c r="BF148" s="115">
        <f>+(AF145*0.5)+(BE145*0.5)</f>
        <v>0.98883788160670205</v>
      </c>
      <c r="BG148" s="115"/>
      <c r="BH148" s="1327"/>
      <c r="BI148" s="1654" t="s">
        <v>883</v>
      </c>
      <c r="BJ148" s="1563">
        <v>44593</v>
      </c>
      <c r="BK148" s="1656" t="s">
        <v>884</v>
      </c>
      <c r="BL148" s="1658" t="s">
        <v>885</v>
      </c>
      <c r="BM148" s="1352"/>
      <c r="BN148" s="1660" t="s">
        <v>886</v>
      </c>
    </row>
    <row r="149" spans="1:67" ht="135.75" customHeight="1" x14ac:dyDescent="0.35">
      <c r="A149" s="1208"/>
      <c r="B149" s="1208"/>
      <c r="C149" s="1197"/>
      <c r="D149" s="1197"/>
      <c r="E149" s="1197"/>
      <c r="F149" s="1572"/>
      <c r="G149" s="1197"/>
      <c r="H149" s="1197"/>
      <c r="I149" s="1211"/>
      <c r="J149" s="1280"/>
      <c r="K149" s="1280"/>
      <c r="L149" s="1544"/>
      <c r="M149" s="1513"/>
      <c r="N149" s="1280"/>
      <c r="O149" s="1500"/>
      <c r="P149" s="1258"/>
      <c r="Q149" s="1258"/>
      <c r="R149" s="1516"/>
      <c r="S149" s="1259"/>
      <c r="T149" s="1492"/>
      <c r="U149" s="1218"/>
      <c r="V149" s="1242"/>
      <c r="W149" s="1197"/>
      <c r="X149" s="1671"/>
      <c r="Y149" s="1211"/>
      <c r="Z149" s="1211"/>
      <c r="AA149" s="1664"/>
      <c r="AB149" s="1673"/>
      <c r="AC149" s="1675"/>
      <c r="AD149" s="1664"/>
      <c r="AE149" s="1259"/>
      <c r="AF149" s="1644"/>
      <c r="AG149" s="1662"/>
      <c r="AH149" s="1664"/>
      <c r="AI149" s="1665"/>
      <c r="AJ149" s="1667"/>
      <c r="AK149" s="1649"/>
      <c r="AL149" s="1282"/>
      <c r="AM149" s="1221"/>
      <c r="AN149" s="1649"/>
      <c r="AO149" s="1646"/>
      <c r="AP149" s="1293"/>
      <c r="AQ149" s="1293"/>
      <c r="AR149" s="1648"/>
      <c r="AS149" s="1482"/>
      <c r="AT149" s="1676"/>
      <c r="AU149" s="1278"/>
      <c r="AV149" s="1677"/>
      <c r="AW149" s="1678"/>
      <c r="AX149" s="1333"/>
      <c r="AY149" s="1221"/>
      <c r="AZ149" s="1456"/>
      <c r="BA149" s="1456"/>
      <c r="BB149" s="1456"/>
      <c r="BC149" s="1456"/>
      <c r="BD149" s="1182"/>
      <c r="BE149" s="1185"/>
      <c r="BF149" s="115"/>
      <c r="BG149" s="115"/>
      <c r="BH149" s="1327"/>
      <c r="BI149" s="1655"/>
      <c r="BJ149" s="1500"/>
      <c r="BK149" s="1657"/>
      <c r="BL149" s="1659"/>
      <c r="BM149" s="1354"/>
      <c r="BN149" s="1660"/>
    </row>
    <row r="150" spans="1:67" ht="135.75" customHeight="1" x14ac:dyDescent="0.35">
      <c r="A150" s="1208"/>
      <c r="B150" s="1208"/>
      <c r="C150" s="1197"/>
      <c r="D150" s="1197"/>
      <c r="E150" s="1197"/>
      <c r="F150" s="1572"/>
      <c r="G150" s="1293" t="s">
        <v>887</v>
      </c>
      <c r="H150" s="1293" t="s">
        <v>693</v>
      </c>
      <c r="I150" s="1293" t="s">
        <v>888</v>
      </c>
      <c r="J150" s="1498" t="s">
        <v>889</v>
      </c>
      <c r="K150" s="1498">
        <v>57</v>
      </c>
      <c r="L150" s="1682">
        <v>4</v>
      </c>
      <c r="M150" s="1472">
        <v>45</v>
      </c>
      <c r="N150" s="1279">
        <v>5</v>
      </c>
      <c r="O150" s="1499">
        <v>13</v>
      </c>
      <c r="P150" s="1262">
        <v>45</v>
      </c>
      <c r="Q150" s="1262">
        <v>52</v>
      </c>
      <c r="R150" s="1515">
        <v>63</v>
      </c>
      <c r="S150" s="1223">
        <v>1</v>
      </c>
      <c r="T150" s="1501">
        <v>1</v>
      </c>
      <c r="U150" s="1218"/>
      <c r="V150" s="1242"/>
      <c r="W150" s="1197"/>
      <c r="X150" s="558" t="s">
        <v>890</v>
      </c>
      <c r="Y150" s="435">
        <v>15</v>
      </c>
      <c r="Z150" s="435">
        <v>6</v>
      </c>
      <c r="AA150" s="538">
        <v>13</v>
      </c>
      <c r="AB150" s="48">
        <v>8</v>
      </c>
      <c r="AC150" s="110">
        <v>38</v>
      </c>
      <c r="AD150" s="552">
        <f>SUM(Z150:AC150)</f>
        <v>65</v>
      </c>
      <c r="AE150" s="362">
        <v>1</v>
      </c>
      <c r="AF150" s="1644"/>
      <c r="AG150" s="522">
        <f>'[3]Plan de Acción'!U134</f>
        <v>44593</v>
      </c>
      <c r="AH150" s="514">
        <v>210</v>
      </c>
      <c r="AI150" s="549" t="s">
        <v>891</v>
      </c>
      <c r="AJ150" s="500" t="str">
        <f>'[3]Plan de Acción'!X134</f>
        <v>6 IEO</v>
      </c>
      <c r="AK150" s="500" t="s">
        <v>892</v>
      </c>
      <c r="AL150" s="51" t="s">
        <v>893</v>
      </c>
      <c r="AM150" s="1221"/>
      <c r="AN150" s="503">
        <f>'[3]Plan de Acción'!Y134</f>
        <v>20</v>
      </c>
      <c r="AO150" s="1646"/>
      <c r="AP150" s="1293"/>
      <c r="AQ150" s="1293"/>
      <c r="AR150" s="1648"/>
      <c r="AS150" s="1482"/>
      <c r="AT150" s="1676"/>
      <c r="AU150" s="171" t="s">
        <v>894</v>
      </c>
      <c r="AV150" s="1677"/>
      <c r="AW150" s="1678"/>
      <c r="AX150" s="1333"/>
      <c r="AY150" s="1221"/>
      <c r="AZ150" s="1456"/>
      <c r="BA150" s="1456"/>
      <c r="BB150" s="1456"/>
      <c r="BC150" s="1456"/>
      <c r="BD150" s="1182"/>
      <c r="BE150" s="1185"/>
      <c r="BF150" s="115"/>
      <c r="BG150" s="115"/>
      <c r="BH150" s="1327"/>
      <c r="BI150" s="554"/>
      <c r="BJ150" s="265"/>
      <c r="BK150" s="511" t="s">
        <v>895</v>
      </c>
      <c r="BL150" s="430" t="s">
        <v>896</v>
      </c>
      <c r="BM150" s="416" t="s">
        <v>897</v>
      </c>
      <c r="BN150" s="518" t="s">
        <v>898</v>
      </c>
    </row>
    <row r="151" spans="1:67" ht="135.75" customHeight="1" x14ac:dyDescent="0.35">
      <c r="A151" s="1208"/>
      <c r="B151" s="1208"/>
      <c r="C151" s="1197"/>
      <c r="D151" s="1197"/>
      <c r="E151" s="1197"/>
      <c r="F151" s="1572"/>
      <c r="G151" s="1293"/>
      <c r="H151" s="1293"/>
      <c r="I151" s="1293"/>
      <c r="J151" s="1498"/>
      <c r="K151" s="1498"/>
      <c r="L151" s="1682"/>
      <c r="M151" s="1472"/>
      <c r="N151" s="1280"/>
      <c r="O151" s="1500"/>
      <c r="P151" s="1258"/>
      <c r="Q151" s="1258"/>
      <c r="R151" s="1516"/>
      <c r="S151" s="1259"/>
      <c r="T151" s="1492"/>
      <c r="U151" s="1218"/>
      <c r="V151" s="1242"/>
      <c r="W151" s="1197"/>
      <c r="X151" s="559" t="s">
        <v>899</v>
      </c>
      <c r="Y151" s="147">
        <v>15</v>
      </c>
      <c r="Z151" s="147">
        <v>5</v>
      </c>
      <c r="AA151" s="538">
        <v>1</v>
      </c>
      <c r="AB151" s="48">
        <v>46</v>
      </c>
      <c r="AC151" s="110">
        <v>106</v>
      </c>
      <c r="AD151" s="552">
        <f>SUM(Z151:AC151)</f>
        <v>158</v>
      </c>
      <c r="AE151" s="362">
        <v>1</v>
      </c>
      <c r="AF151" s="1644"/>
      <c r="AG151" s="522">
        <f>'[3]Plan de Acción'!U136</f>
        <v>44593</v>
      </c>
      <c r="AH151" s="514">
        <v>210</v>
      </c>
      <c r="AI151" s="553" t="s">
        <v>891</v>
      </c>
      <c r="AJ151" s="422">
        <f>'[3]Plan de Acción'!X136</f>
        <v>5</v>
      </c>
      <c r="AK151" s="422" t="s">
        <v>892</v>
      </c>
      <c r="AL151" s="51" t="s">
        <v>900</v>
      </c>
      <c r="AM151" s="1221"/>
      <c r="AN151" s="423">
        <f>'[3]Plan de Acción'!Y136</f>
        <v>20</v>
      </c>
      <c r="AO151" s="1646"/>
      <c r="AP151" s="1293"/>
      <c r="AQ151" s="1293"/>
      <c r="AR151" s="1648"/>
      <c r="AS151" s="1482"/>
      <c r="AT151" s="1676"/>
      <c r="AU151" s="30" t="s">
        <v>87</v>
      </c>
      <c r="AV151" s="1677"/>
      <c r="AW151" s="1678"/>
      <c r="AX151" s="1333"/>
      <c r="AY151" s="1221"/>
      <c r="AZ151" s="1456"/>
      <c r="BA151" s="1456"/>
      <c r="BB151" s="1456"/>
      <c r="BC151" s="1456"/>
      <c r="BD151" s="1182"/>
      <c r="BE151" s="1185"/>
      <c r="BF151" s="115"/>
      <c r="BG151" s="115"/>
      <c r="BH151" s="1327"/>
      <c r="BI151" s="333" t="s">
        <v>90</v>
      </c>
      <c r="BJ151" s="1499"/>
      <c r="BK151" s="560" t="s">
        <v>901</v>
      </c>
      <c r="BL151" s="430" t="s">
        <v>902</v>
      </c>
      <c r="BM151" s="561" t="s">
        <v>903</v>
      </c>
      <c r="BN151" s="518" t="s">
        <v>904</v>
      </c>
    </row>
    <row r="152" spans="1:67" ht="135.75" customHeight="1" x14ac:dyDescent="0.35">
      <c r="A152" s="1208"/>
      <c r="B152" s="1208"/>
      <c r="C152" s="1197"/>
      <c r="D152" s="1197"/>
      <c r="E152" s="1197"/>
      <c r="F152" s="1572"/>
      <c r="G152" s="1293" t="s">
        <v>905</v>
      </c>
      <c r="H152" s="1293" t="s">
        <v>693</v>
      </c>
      <c r="I152" s="1293" t="s">
        <v>906</v>
      </c>
      <c r="J152" s="1293" t="s">
        <v>907</v>
      </c>
      <c r="K152" s="1293">
        <v>4</v>
      </c>
      <c r="L152" s="1682">
        <v>1</v>
      </c>
      <c r="M152" s="1472">
        <f>1+1</f>
        <v>2</v>
      </c>
      <c r="N152" s="1293">
        <v>0</v>
      </c>
      <c r="O152" s="1683">
        <v>0</v>
      </c>
      <c r="P152" s="1254">
        <v>1</v>
      </c>
      <c r="Q152" s="1254">
        <v>0</v>
      </c>
      <c r="R152" s="1653">
        <v>1</v>
      </c>
      <c r="S152" s="1182">
        <v>1</v>
      </c>
      <c r="T152" s="1595">
        <f>(R152+M152)/K152</f>
        <v>0.75</v>
      </c>
      <c r="U152" s="1218"/>
      <c r="V152" s="1242"/>
      <c r="W152" s="1197"/>
      <c r="X152" s="559" t="s">
        <v>908</v>
      </c>
      <c r="Y152" s="147">
        <v>1</v>
      </c>
      <c r="Z152" s="147">
        <v>0</v>
      </c>
      <c r="AA152" s="538">
        <v>0</v>
      </c>
      <c r="AB152" s="48">
        <v>1</v>
      </c>
      <c r="AC152" s="110">
        <v>0</v>
      </c>
      <c r="AD152" s="552">
        <f>SUM(Z152:AC152)</f>
        <v>1</v>
      </c>
      <c r="AE152" s="362">
        <f t="shared" ref="AE152:AE157" si="23">+AD152/Y152</f>
        <v>1</v>
      </c>
      <c r="AF152" s="1644"/>
      <c r="AG152" s="522">
        <f>'[3]Plan de Acción'!U137</f>
        <v>44621</v>
      </c>
      <c r="AH152" s="514">
        <v>160</v>
      </c>
      <c r="AI152" s="514">
        <v>1</v>
      </c>
      <c r="AJ152" s="422">
        <f>'[3]Plan de Acción'!X137</f>
        <v>0</v>
      </c>
      <c r="AK152" s="422" t="s">
        <v>801</v>
      </c>
      <c r="AL152" s="51"/>
      <c r="AM152" s="1221"/>
      <c r="AN152" s="423">
        <f>'[3]Plan de Acción'!Y137</f>
        <v>10</v>
      </c>
      <c r="AO152" s="1646"/>
      <c r="AP152" s="1293"/>
      <c r="AQ152" s="1293"/>
      <c r="AR152" s="1648"/>
      <c r="AS152" s="1482"/>
      <c r="AT152" s="1676"/>
      <c r="AU152" s="30" t="s">
        <v>87</v>
      </c>
      <c r="AV152" s="1677"/>
      <c r="AW152" s="1678"/>
      <c r="AX152" s="1333"/>
      <c r="AY152" s="1221"/>
      <c r="AZ152" s="1456"/>
      <c r="BA152" s="1456"/>
      <c r="BB152" s="1456"/>
      <c r="BC152" s="1456"/>
      <c r="BD152" s="1182"/>
      <c r="BE152" s="1185"/>
      <c r="BF152" s="115"/>
      <c r="BG152" s="115"/>
      <c r="BH152" s="1327"/>
      <c r="BI152" s="333" t="s">
        <v>909</v>
      </c>
      <c r="BJ152" s="1500"/>
      <c r="BK152" s="511" t="s">
        <v>910</v>
      </c>
      <c r="BL152" s="430" t="s">
        <v>911</v>
      </c>
      <c r="BM152" s="403"/>
      <c r="BN152" s="1557" t="s">
        <v>912</v>
      </c>
    </row>
    <row r="153" spans="1:67" ht="135.75" customHeight="1" thickBot="1" x14ac:dyDescent="0.4">
      <c r="A153" s="1208"/>
      <c r="B153" s="1208"/>
      <c r="C153" s="1197"/>
      <c r="D153" s="1197"/>
      <c r="E153" s="1197"/>
      <c r="F153" s="1572"/>
      <c r="G153" s="1293"/>
      <c r="H153" s="1293"/>
      <c r="I153" s="1293"/>
      <c r="J153" s="1293"/>
      <c r="K153" s="1293"/>
      <c r="L153" s="1682"/>
      <c r="M153" s="1472"/>
      <c r="N153" s="1293"/>
      <c r="O153" s="1683"/>
      <c r="P153" s="1254"/>
      <c r="Q153" s="1254"/>
      <c r="R153" s="1653"/>
      <c r="S153" s="1182"/>
      <c r="T153" s="1595"/>
      <c r="U153" s="1219"/>
      <c r="V153" s="1243"/>
      <c r="W153" s="1198"/>
      <c r="X153" s="562" t="s">
        <v>913</v>
      </c>
      <c r="Y153" s="563">
        <v>1</v>
      </c>
      <c r="Z153" s="563">
        <v>0</v>
      </c>
      <c r="AA153" s="525">
        <v>0</v>
      </c>
      <c r="AB153" s="564">
        <v>1</v>
      </c>
      <c r="AC153" s="564">
        <v>0</v>
      </c>
      <c r="AD153" s="565">
        <f>SUM(Z153:AC153)</f>
        <v>1</v>
      </c>
      <c r="AE153" s="252">
        <f t="shared" si="23"/>
        <v>1</v>
      </c>
      <c r="AF153" s="1645"/>
      <c r="AG153" s="522">
        <f>'[3]Plan de Acción'!U138</f>
        <v>44593</v>
      </c>
      <c r="AH153" s="514">
        <v>60</v>
      </c>
      <c r="AI153" s="514">
        <v>1</v>
      </c>
      <c r="AJ153" s="422">
        <f>'[3]Plan de Acción'!X138</f>
        <v>0</v>
      </c>
      <c r="AK153" s="566" t="s">
        <v>801</v>
      </c>
      <c r="AL153" s="51"/>
      <c r="AM153" s="1226"/>
      <c r="AN153" s="423">
        <f>'[3]Plan de Acción'!Y138</f>
        <v>10</v>
      </c>
      <c r="AO153" s="1646"/>
      <c r="AP153" s="1293"/>
      <c r="AQ153" s="1293"/>
      <c r="AR153" s="1648"/>
      <c r="AS153" s="1482"/>
      <c r="AT153" s="1676"/>
      <c r="AU153" s="30" t="s">
        <v>87</v>
      </c>
      <c r="AV153" s="1677"/>
      <c r="AW153" s="1679"/>
      <c r="AX153" s="1532"/>
      <c r="AY153" s="1222"/>
      <c r="AZ153" s="1477"/>
      <c r="BA153" s="1477"/>
      <c r="BB153" s="1477"/>
      <c r="BC153" s="1477"/>
      <c r="BD153" s="1183"/>
      <c r="BE153" s="1186"/>
      <c r="BF153" s="115"/>
      <c r="BG153" s="115"/>
      <c r="BH153" s="1327"/>
      <c r="BI153" s="550" t="s">
        <v>909</v>
      </c>
      <c r="BJ153" s="1563">
        <v>44621</v>
      </c>
      <c r="BK153" s="425" t="s">
        <v>914</v>
      </c>
      <c r="BL153" s="184" t="s">
        <v>915</v>
      </c>
      <c r="BM153" s="567" t="s">
        <v>916</v>
      </c>
      <c r="BN153" s="1551"/>
    </row>
    <row r="154" spans="1:67" ht="135.75" customHeight="1" x14ac:dyDescent="0.35">
      <c r="A154" s="1208"/>
      <c r="B154" s="1208"/>
      <c r="C154" s="1197"/>
      <c r="D154" s="1197"/>
      <c r="E154" s="1197"/>
      <c r="F154" s="1572"/>
      <c r="G154" s="1197" t="s">
        <v>917</v>
      </c>
      <c r="H154" s="1197" t="s">
        <v>693</v>
      </c>
      <c r="I154" s="1197" t="s">
        <v>918</v>
      </c>
      <c r="J154" s="1197" t="s">
        <v>919</v>
      </c>
      <c r="K154" s="1197">
        <v>105</v>
      </c>
      <c r="L154" s="1680">
        <v>35</v>
      </c>
      <c r="M154" s="1429">
        <v>35</v>
      </c>
      <c r="N154" s="1293">
        <v>0</v>
      </c>
      <c r="O154" s="1262">
        <v>0</v>
      </c>
      <c r="P154" s="1262">
        <v>10</v>
      </c>
      <c r="Q154" s="1262">
        <v>20</v>
      </c>
      <c r="R154" s="1653">
        <f>SUM(N154:Q157)</f>
        <v>30</v>
      </c>
      <c r="S154" s="1223">
        <f>+R154/L154</f>
        <v>0.8571428571428571</v>
      </c>
      <c r="T154" s="1501">
        <f>(R154+M154)/K154</f>
        <v>0.61904761904761907</v>
      </c>
      <c r="U154" s="1217" t="s">
        <v>920</v>
      </c>
      <c r="V154" s="1696">
        <v>2020130010240</v>
      </c>
      <c r="W154" s="1196" t="s">
        <v>921</v>
      </c>
      <c r="X154" s="568" t="s">
        <v>922</v>
      </c>
      <c r="Y154" s="569">
        <v>35</v>
      </c>
      <c r="Z154" s="569">
        <v>0</v>
      </c>
      <c r="AA154" s="496">
        <v>0</v>
      </c>
      <c r="AB154" s="570">
        <v>10</v>
      </c>
      <c r="AC154" s="571">
        <v>30</v>
      </c>
      <c r="AD154" s="546">
        <f>+AC154</f>
        <v>30</v>
      </c>
      <c r="AE154" s="547">
        <f t="shared" si="23"/>
        <v>0.8571428571428571</v>
      </c>
      <c r="AF154" s="1574">
        <f>AVERAGE(AE154:AE157)</f>
        <v>0.7857142857142857</v>
      </c>
      <c r="AG154" s="572">
        <f>'[3]Plan de Acción'!U139</f>
        <v>44621</v>
      </c>
      <c r="AH154" s="152">
        <v>160</v>
      </c>
      <c r="AI154" s="23" t="s">
        <v>856</v>
      </c>
      <c r="AJ154" s="148">
        <f>'[3]Plan de Acción'!X139</f>
        <v>0</v>
      </c>
      <c r="AK154" s="566" t="s">
        <v>801</v>
      </c>
      <c r="AL154" s="573">
        <v>350</v>
      </c>
      <c r="AM154" s="1698"/>
      <c r="AN154" s="433">
        <f>'[3]Plan de Acción'!Y139</f>
        <v>30</v>
      </c>
      <c r="AO154" s="1634"/>
      <c r="AP154" s="1395" t="s">
        <v>923</v>
      </c>
      <c r="AQ154" s="1197" t="s">
        <v>300</v>
      </c>
      <c r="AR154" s="1650">
        <v>240000000</v>
      </c>
      <c r="AS154" s="1691" t="s">
        <v>89</v>
      </c>
      <c r="AT154" s="1692" t="s">
        <v>924</v>
      </c>
      <c r="AU154" s="30" t="s">
        <v>87</v>
      </c>
      <c r="AV154" s="1593" t="s">
        <v>925</v>
      </c>
      <c r="AW154" s="1695">
        <v>0</v>
      </c>
      <c r="AX154" s="1324">
        <v>0</v>
      </c>
      <c r="AY154" s="1484">
        <v>230661110</v>
      </c>
      <c r="AZ154" s="1221" t="s">
        <v>864</v>
      </c>
      <c r="BA154" s="1221">
        <v>240000000</v>
      </c>
      <c r="BB154" s="1221">
        <v>230661110</v>
      </c>
      <c r="BC154" s="1221">
        <v>108511110</v>
      </c>
      <c r="BD154" s="1224">
        <f>+BB154/BA154</f>
        <v>0.96108795833333338</v>
      </c>
      <c r="BE154" s="1236">
        <f>+BC154/BA154</f>
        <v>0.45212962499999998</v>
      </c>
      <c r="BF154" s="115"/>
      <c r="BG154" s="115"/>
      <c r="BH154" s="1703" t="s">
        <v>87</v>
      </c>
      <c r="BI154" s="1281" t="s">
        <v>90</v>
      </c>
      <c r="BJ154" s="1360"/>
      <c r="BK154" s="1684" t="s">
        <v>926</v>
      </c>
      <c r="BL154" s="430" t="s">
        <v>927</v>
      </c>
      <c r="BM154" s="1560" t="s">
        <v>928</v>
      </c>
      <c r="BN154" s="1557" t="s">
        <v>929</v>
      </c>
    </row>
    <row r="155" spans="1:67" ht="135.75" customHeight="1" x14ac:dyDescent="0.35">
      <c r="A155" s="1208"/>
      <c r="B155" s="1208"/>
      <c r="C155" s="1197"/>
      <c r="D155" s="1197"/>
      <c r="E155" s="1197"/>
      <c r="F155" s="1572"/>
      <c r="G155" s="1197"/>
      <c r="H155" s="1197"/>
      <c r="I155" s="1197"/>
      <c r="J155" s="1197"/>
      <c r="K155" s="1197"/>
      <c r="L155" s="1680"/>
      <c r="M155" s="1429"/>
      <c r="N155" s="1293"/>
      <c r="O155" s="1263"/>
      <c r="P155" s="1263"/>
      <c r="Q155" s="1263"/>
      <c r="R155" s="1653"/>
      <c r="S155" s="1224"/>
      <c r="T155" s="1491"/>
      <c r="U155" s="1218"/>
      <c r="V155" s="1632"/>
      <c r="W155" s="1197"/>
      <c r="X155" s="575" t="s">
        <v>930</v>
      </c>
      <c r="Y155" s="473">
        <v>35</v>
      </c>
      <c r="Z155" s="473">
        <v>0</v>
      </c>
      <c r="AA155" s="514">
        <v>0</v>
      </c>
      <c r="AB155" s="576">
        <v>10</v>
      </c>
      <c r="AC155" s="576">
        <v>20</v>
      </c>
      <c r="AD155" s="552">
        <f t="shared" ref="AD155:AD157" si="24">+AC155</f>
        <v>20</v>
      </c>
      <c r="AE155" s="362">
        <f t="shared" si="23"/>
        <v>0.5714285714285714</v>
      </c>
      <c r="AF155" s="1575"/>
      <c r="AG155" s="572">
        <f>'[3]Plan de Acción'!U140</f>
        <v>44621</v>
      </c>
      <c r="AH155" s="152">
        <v>160</v>
      </c>
      <c r="AI155" s="23" t="s">
        <v>856</v>
      </c>
      <c r="AJ155" s="577">
        <f>'[3]Plan de Acción'!X140</f>
        <v>0</v>
      </c>
      <c r="AK155" s="566" t="s">
        <v>801</v>
      </c>
      <c r="AL155" s="576">
        <v>10</v>
      </c>
      <c r="AM155" s="1484"/>
      <c r="AN155" s="434">
        <f>'[3]Plan de Acción'!Y140</f>
        <v>10</v>
      </c>
      <c r="AO155" s="1634"/>
      <c r="AP155" s="1395"/>
      <c r="AQ155" s="1197"/>
      <c r="AR155" s="1651"/>
      <c r="AS155" s="1691"/>
      <c r="AT155" s="1693"/>
      <c r="AU155" s="30" t="s">
        <v>87</v>
      </c>
      <c r="AV155" s="1694"/>
      <c r="AW155" s="1695"/>
      <c r="AX155" s="1324"/>
      <c r="AY155" s="1484"/>
      <c r="AZ155" s="1221"/>
      <c r="BA155" s="1221"/>
      <c r="BB155" s="1221"/>
      <c r="BC155" s="1221"/>
      <c r="BD155" s="1224"/>
      <c r="BE155" s="1236"/>
      <c r="BF155" s="115">
        <f>+(AF154*0.5)+(BE154*0.5)</f>
        <v>0.61892195535714278</v>
      </c>
      <c r="BG155" s="115"/>
      <c r="BH155" s="1528"/>
      <c r="BI155" s="1333"/>
      <c r="BJ155" s="1500"/>
      <c r="BK155" s="1685"/>
      <c r="BL155" s="430" t="s">
        <v>931</v>
      </c>
      <c r="BM155" s="1687"/>
      <c r="BN155" s="1688"/>
    </row>
    <row r="156" spans="1:67" ht="135.75" customHeight="1" x14ac:dyDescent="0.35">
      <c r="A156" s="1208"/>
      <c r="B156" s="1208"/>
      <c r="C156" s="1197"/>
      <c r="D156" s="1197"/>
      <c r="E156" s="1197"/>
      <c r="F156" s="1572"/>
      <c r="G156" s="1197"/>
      <c r="H156" s="1197"/>
      <c r="I156" s="1197"/>
      <c r="J156" s="1197"/>
      <c r="K156" s="1197"/>
      <c r="L156" s="1680"/>
      <c r="M156" s="1429"/>
      <c r="N156" s="1293"/>
      <c r="O156" s="1263"/>
      <c r="P156" s="1263"/>
      <c r="Q156" s="1263"/>
      <c r="R156" s="1653"/>
      <c r="S156" s="1224"/>
      <c r="T156" s="1491"/>
      <c r="U156" s="1218"/>
      <c r="V156" s="1632"/>
      <c r="W156" s="1197"/>
      <c r="X156" s="575" t="s">
        <v>932</v>
      </c>
      <c r="Y156" s="473">
        <v>35</v>
      </c>
      <c r="Z156" s="473">
        <v>0</v>
      </c>
      <c r="AA156" s="514">
        <v>0</v>
      </c>
      <c r="AB156" s="576">
        <v>0</v>
      </c>
      <c r="AC156" s="576">
        <v>30</v>
      </c>
      <c r="AD156" s="552">
        <f t="shared" si="24"/>
        <v>30</v>
      </c>
      <c r="AE156" s="362">
        <f t="shared" si="23"/>
        <v>0.8571428571428571</v>
      </c>
      <c r="AF156" s="1575"/>
      <c r="AG156" s="572">
        <f>'[3]Plan de Acción'!U141</f>
        <v>44621</v>
      </c>
      <c r="AH156" s="152">
        <v>160</v>
      </c>
      <c r="AI156" s="23" t="s">
        <v>856</v>
      </c>
      <c r="AJ156" s="433">
        <f>'[3]Plan de Acción'!X141</f>
        <v>0</v>
      </c>
      <c r="AK156" s="566" t="s">
        <v>801</v>
      </c>
      <c r="AL156" s="576">
        <v>0</v>
      </c>
      <c r="AM156" s="1484"/>
      <c r="AN156" s="434">
        <f>'[3]Plan de Acción'!Y141</f>
        <v>30</v>
      </c>
      <c r="AO156" s="1634"/>
      <c r="AP156" s="1395"/>
      <c r="AQ156" s="1197"/>
      <c r="AR156" s="1651"/>
      <c r="AS156" s="1691"/>
      <c r="AT156" s="1693"/>
      <c r="AU156" s="30" t="s">
        <v>87</v>
      </c>
      <c r="AV156" s="1694"/>
      <c r="AW156" s="1695"/>
      <c r="AX156" s="1324"/>
      <c r="AY156" s="1484"/>
      <c r="AZ156" s="1221"/>
      <c r="BA156" s="1221"/>
      <c r="BB156" s="1221"/>
      <c r="BC156" s="1221"/>
      <c r="BD156" s="1224"/>
      <c r="BE156" s="1236"/>
      <c r="BF156" s="115"/>
      <c r="BG156" s="115"/>
      <c r="BH156" s="1528"/>
      <c r="BI156" s="1333"/>
      <c r="BJ156" s="178"/>
      <c r="BK156" s="1685"/>
      <c r="BL156" s="430" t="s">
        <v>933</v>
      </c>
      <c r="BM156" s="1559" t="s">
        <v>934</v>
      </c>
      <c r="BN156" s="1688"/>
    </row>
    <row r="157" spans="1:67" ht="135.75" customHeight="1" thickBot="1" x14ac:dyDescent="0.4">
      <c r="A157" s="1208"/>
      <c r="B157" s="1208"/>
      <c r="C157" s="1197"/>
      <c r="D157" s="1197"/>
      <c r="E157" s="1197"/>
      <c r="F157" s="1572"/>
      <c r="G157" s="1211"/>
      <c r="H157" s="1211"/>
      <c r="I157" s="1211"/>
      <c r="J157" s="1211"/>
      <c r="K157" s="1211"/>
      <c r="L157" s="1681"/>
      <c r="M157" s="1513"/>
      <c r="N157" s="1293"/>
      <c r="O157" s="1258"/>
      <c r="P157" s="1258"/>
      <c r="Q157" s="1258"/>
      <c r="R157" s="1653"/>
      <c r="S157" s="1259"/>
      <c r="T157" s="1492"/>
      <c r="U157" s="1219"/>
      <c r="V157" s="1697"/>
      <c r="W157" s="1198"/>
      <c r="X157" s="579" t="s">
        <v>935</v>
      </c>
      <c r="Y157" s="580">
        <v>35</v>
      </c>
      <c r="Z157" s="580">
        <v>0</v>
      </c>
      <c r="AA157" s="525">
        <v>0</v>
      </c>
      <c r="AB157" s="581">
        <v>0</v>
      </c>
      <c r="AC157" s="581">
        <v>30</v>
      </c>
      <c r="AD157" s="565">
        <f t="shared" si="24"/>
        <v>30</v>
      </c>
      <c r="AE157" s="252">
        <f t="shared" si="23"/>
        <v>0.8571428571428571</v>
      </c>
      <c r="AF157" s="1576"/>
      <c r="AG157" s="582">
        <f>'[3]Plan de Acción'!U142</f>
        <v>44621</v>
      </c>
      <c r="AH157" s="152">
        <v>160</v>
      </c>
      <c r="AI157" s="75" t="s">
        <v>856</v>
      </c>
      <c r="AJ157" s="583">
        <f>'[3]Plan de Acción'!X142</f>
        <v>0</v>
      </c>
      <c r="AK157" s="566" t="s">
        <v>801</v>
      </c>
      <c r="AL157" s="576">
        <v>0</v>
      </c>
      <c r="AM157" s="1699"/>
      <c r="AN157" s="535">
        <f>'[3]Plan de Acción'!Y142</f>
        <v>30</v>
      </c>
      <c r="AO157" s="1634"/>
      <c r="AP157" s="1395"/>
      <c r="AQ157" s="1197"/>
      <c r="AR157" s="1652"/>
      <c r="AS157" s="1691"/>
      <c r="AT157" s="1693"/>
      <c r="AU157" s="80" t="s">
        <v>87</v>
      </c>
      <c r="AV157" s="1694"/>
      <c r="AW157" s="1695"/>
      <c r="AX157" s="1324"/>
      <c r="AY157" s="1484"/>
      <c r="AZ157" s="1221"/>
      <c r="BA157" s="1221"/>
      <c r="BB157" s="1221"/>
      <c r="BC157" s="1221"/>
      <c r="BD157" s="1224"/>
      <c r="BE157" s="1236"/>
      <c r="BF157" s="115"/>
      <c r="BG157" s="115"/>
      <c r="BH157" s="1528"/>
      <c r="BI157" s="1282"/>
      <c r="BJ157" s="178"/>
      <c r="BK157" s="1686"/>
      <c r="BL157" s="430" t="s">
        <v>933</v>
      </c>
      <c r="BM157" s="1690"/>
      <c r="BN157" s="1689"/>
    </row>
    <row r="158" spans="1:67" ht="135.75" customHeight="1" thickBot="1" x14ac:dyDescent="0.4">
      <c r="A158" s="1208"/>
      <c r="B158" s="1208"/>
      <c r="C158" s="1197"/>
      <c r="D158" s="1197"/>
      <c r="E158" s="1197"/>
      <c r="F158" s="1573"/>
      <c r="G158" s="1612" t="s">
        <v>936</v>
      </c>
      <c r="H158" s="1517"/>
      <c r="I158" s="1517"/>
      <c r="J158" s="1517"/>
      <c r="K158" s="1517"/>
      <c r="L158" s="1517"/>
      <c r="M158" s="1517"/>
      <c r="N158" s="1517"/>
      <c r="O158" s="1517"/>
      <c r="P158" s="1517"/>
      <c r="Q158" s="1517"/>
      <c r="R158" s="1518"/>
      <c r="S158" s="584">
        <f>AVERAGE(S145:S157)</f>
        <v>0.9642857142857143</v>
      </c>
      <c r="T158" s="584">
        <f>AVERAGE(T145:T157)</f>
        <v>0.79226190476190472</v>
      </c>
      <c r="U158" s="1462" t="s">
        <v>937</v>
      </c>
      <c r="V158" s="1463"/>
      <c r="W158" s="1463"/>
      <c r="X158" s="1463"/>
      <c r="Y158" s="1463"/>
      <c r="Z158" s="1463"/>
      <c r="AA158" s="1463"/>
      <c r="AB158" s="1463"/>
      <c r="AC158" s="1463"/>
      <c r="AD158" s="1463"/>
      <c r="AE158" s="1467"/>
      <c r="AF158" s="585">
        <f>AVERAGE(AF145:AF157)</f>
        <v>0.89285714285714279</v>
      </c>
      <c r="AG158" s="1700"/>
      <c r="AH158" s="1701"/>
      <c r="AI158" s="1701"/>
      <c r="AJ158" s="1701"/>
      <c r="AK158" s="1701"/>
      <c r="AL158" s="1701"/>
      <c r="AM158" s="1701"/>
      <c r="AN158" s="1701"/>
      <c r="AO158" s="1701"/>
      <c r="AP158" s="1702"/>
      <c r="AQ158" s="1519" t="s">
        <v>938</v>
      </c>
      <c r="AR158" s="1520"/>
      <c r="AS158" s="1520"/>
      <c r="AT158" s="1520"/>
      <c r="AU158" s="1520"/>
      <c r="AV158" s="1520"/>
      <c r="AW158" s="1520"/>
      <c r="AX158" s="1520"/>
      <c r="AY158" s="1520"/>
      <c r="AZ158" s="1520"/>
      <c r="BA158" s="489">
        <f>+BA145+BA154</f>
        <v>1748693727</v>
      </c>
      <c r="BB158" s="489">
        <f t="shared" ref="BB158:BC158" si="25">+BB145+BB154</f>
        <v>1738817734</v>
      </c>
      <c r="BC158" s="489">
        <f t="shared" si="25"/>
        <v>1583524401</v>
      </c>
      <c r="BD158" s="490">
        <f>+BB158/BA158</f>
        <v>0.99435235979433467</v>
      </c>
      <c r="BE158" s="491">
        <f>+BC158/BA158</f>
        <v>0.90554702435894308</v>
      </c>
      <c r="BF158" s="492">
        <f>+(S158*0.5)+(BE158*0.5)</f>
        <v>0.93491636932232869</v>
      </c>
      <c r="BG158" s="492">
        <f>+(AF158*0.5)+(BE158*0.5)</f>
        <v>0.89920208360804299</v>
      </c>
      <c r="BH158" s="493">
        <f>BB158/BA158</f>
        <v>0.99435235979433467</v>
      </c>
      <c r="BI158" s="172"/>
      <c r="BJ158" s="178"/>
      <c r="BK158" s="578"/>
      <c r="BL158" s="187"/>
      <c r="BM158" s="403"/>
      <c r="BN158" s="556"/>
    </row>
    <row r="159" spans="1:67" ht="135.75" customHeight="1" x14ac:dyDescent="0.35">
      <c r="A159" s="1208"/>
      <c r="B159" s="1208"/>
      <c r="C159" s="1197"/>
      <c r="D159" s="1197"/>
      <c r="E159" s="1197"/>
      <c r="F159" s="1639" t="s">
        <v>939</v>
      </c>
      <c r="G159" s="1293" t="s">
        <v>940</v>
      </c>
      <c r="H159" s="1210" t="s">
        <v>395</v>
      </c>
      <c r="I159" s="1293">
        <v>0</v>
      </c>
      <c r="J159" s="1210" t="s">
        <v>941</v>
      </c>
      <c r="K159" s="1210">
        <v>105</v>
      </c>
      <c r="L159" s="1210">
        <v>105</v>
      </c>
      <c r="M159" s="1210">
        <v>105</v>
      </c>
      <c r="N159" s="1210">
        <v>97</v>
      </c>
      <c r="O159" s="1279">
        <v>97</v>
      </c>
      <c r="P159" s="1279">
        <v>97</v>
      </c>
      <c r="Q159" s="1279">
        <v>97</v>
      </c>
      <c r="R159" s="1579">
        <v>97</v>
      </c>
      <c r="S159" s="1182">
        <f>R159/M159</f>
        <v>0.92380952380952386</v>
      </c>
      <c r="T159" s="1182">
        <f>R159/K159</f>
        <v>0.92380952380952386</v>
      </c>
      <c r="U159" s="1197" t="s">
        <v>942</v>
      </c>
      <c r="V159" s="1632">
        <v>2021130010226</v>
      </c>
      <c r="W159" s="1213" t="s">
        <v>943</v>
      </c>
      <c r="X159" s="530" t="s">
        <v>944</v>
      </c>
      <c r="Y159" s="170">
        <v>102</v>
      </c>
      <c r="Z159" s="170">
        <v>97</v>
      </c>
      <c r="AA159" s="156">
        <v>97</v>
      </c>
      <c r="AB159" s="586">
        <v>97</v>
      </c>
      <c r="AC159" s="586">
        <v>97</v>
      </c>
      <c r="AD159" s="531">
        <f t="shared" ref="AD159:AD168" si="26">+AA159</f>
        <v>97</v>
      </c>
      <c r="AE159" s="142">
        <f t="shared" ref="AE159:AE168" si="27">+AD159/Y159</f>
        <v>0.9509803921568627</v>
      </c>
      <c r="AF159" s="1488">
        <f>AVERAGE(AE159:AE169)</f>
        <v>0.7401933105257914</v>
      </c>
      <c r="AG159" s="587">
        <v>44562</v>
      </c>
      <c r="AH159" s="153">
        <v>365</v>
      </c>
      <c r="AI159" s="153">
        <v>165000</v>
      </c>
      <c r="AJ159" s="170">
        <f>'[4]Plan de Acción'!X142</f>
        <v>97</v>
      </c>
      <c r="AK159" s="170">
        <v>97</v>
      </c>
      <c r="AL159" s="586">
        <v>97</v>
      </c>
      <c r="AM159" s="586">
        <v>97</v>
      </c>
      <c r="AN159" s="588">
        <v>0.05</v>
      </c>
      <c r="AO159" s="1191" t="s">
        <v>945</v>
      </c>
      <c r="AP159" s="1211" t="s">
        <v>946</v>
      </c>
      <c r="AQ159" s="1211" t="s">
        <v>947</v>
      </c>
      <c r="AR159" s="1705">
        <v>3170451700</v>
      </c>
      <c r="AS159" s="1708" t="s">
        <v>948</v>
      </c>
      <c r="AT159" s="1197" t="s">
        <v>949</v>
      </c>
      <c r="AU159" s="171" t="s">
        <v>87</v>
      </c>
      <c r="AV159" s="589" t="s">
        <v>950</v>
      </c>
      <c r="AW159" s="155">
        <f>'[4]Plan de Acción'!AG141</f>
        <v>0</v>
      </c>
      <c r="AX159" s="57"/>
      <c r="AY159" s="57"/>
      <c r="AZ159" s="1221" t="s">
        <v>951</v>
      </c>
      <c r="BA159" s="1221">
        <v>2244555700</v>
      </c>
      <c r="BB159" s="1221">
        <v>625052001</v>
      </c>
      <c r="BC159" s="1221">
        <v>625052001</v>
      </c>
      <c r="BD159" s="1224">
        <f>+BB159/BA159</f>
        <v>0.27847471149858299</v>
      </c>
      <c r="BE159" s="1224">
        <f>+BC159/BA159</f>
        <v>0.27847471149858299</v>
      </c>
      <c r="BF159" s="62"/>
      <c r="BG159" s="62"/>
      <c r="BH159" s="1293" t="s">
        <v>87</v>
      </c>
      <c r="BI159" s="1293"/>
      <c r="BJ159" s="29"/>
      <c r="BK159" s="1212" t="s">
        <v>952</v>
      </c>
      <c r="BL159" s="63" t="s">
        <v>953</v>
      </c>
      <c r="BM159" s="39" t="s">
        <v>954</v>
      </c>
      <c r="BN159" s="39" t="s">
        <v>954</v>
      </c>
    </row>
    <row r="160" spans="1:67" ht="135.75" customHeight="1" x14ac:dyDescent="0.35">
      <c r="A160" s="1208"/>
      <c r="B160" s="1208"/>
      <c r="C160" s="1197"/>
      <c r="D160" s="1197"/>
      <c r="E160" s="1197"/>
      <c r="F160" s="1572"/>
      <c r="G160" s="1293"/>
      <c r="H160" s="1197"/>
      <c r="I160" s="1293"/>
      <c r="J160" s="1197"/>
      <c r="K160" s="1197"/>
      <c r="L160" s="1197"/>
      <c r="M160" s="1197"/>
      <c r="N160" s="1197"/>
      <c r="O160" s="1377"/>
      <c r="P160" s="1377"/>
      <c r="Q160" s="1377"/>
      <c r="R160" s="1579"/>
      <c r="S160" s="1182"/>
      <c r="T160" s="1182"/>
      <c r="U160" s="1197"/>
      <c r="V160" s="1632"/>
      <c r="W160" s="1213"/>
      <c r="X160" s="58" t="s">
        <v>955</v>
      </c>
      <c r="Y160" s="29">
        <v>102</v>
      </c>
      <c r="Z160" s="29">
        <v>97</v>
      </c>
      <c r="AA160" s="116">
        <v>97</v>
      </c>
      <c r="AB160" s="586">
        <v>97</v>
      </c>
      <c r="AC160" s="586">
        <v>97</v>
      </c>
      <c r="AD160" s="514">
        <f t="shared" si="26"/>
        <v>97</v>
      </c>
      <c r="AE160" s="34">
        <f t="shared" si="27"/>
        <v>0.9509803921568627</v>
      </c>
      <c r="AF160" s="1488"/>
      <c r="AG160" s="590">
        <v>44562</v>
      </c>
      <c r="AH160" s="152">
        <v>365</v>
      </c>
      <c r="AI160" s="152">
        <v>165000</v>
      </c>
      <c r="AJ160" s="29">
        <f>'[4]Plan de Acción'!X143</f>
        <v>0</v>
      </c>
      <c r="AK160" s="29">
        <v>97</v>
      </c>
      <c r="AL160" s="586">
        <v>97</v>
      </c>
      <c r="AM160" s="586">
        <v>97</v>
      </c>
      <c r="AN160" s="591">
        <v>0.05</v>
      </c>
      <c r="AO160" s="1191"/>
      <c r="AP160" s="1293"/>
      <c r="AQ160" s="1293"/>
      <c r="AR160" s="1706"/>
      <c r="AS160" s="1709"/>
      <c r="AT160" s="1197"/>
      <c r="AU160" s="30" t="s">
        <v>87</v>
      </c>
      <c r="AV160" s="592"/>
      <c r="AW160" s="36">
        <f>'[4]Plan de Acción'!AG142</f>
        <v>0</v>
      </c>
      <c r="AX160" s="279"/>
      <c r="AY160" s="279"/>
      <c r="AZ160" s="1221"/>
      <c r="BA160" s="1221"/>
      <c r="BB160" s="1221"/>
      <c r="BC160" s="1221"/>
      <c r="BD160" s="1224"/>
      <c r="BE160" s="1224"/>
      <c r="BF160" s="62"/>
      <c r="BG160" s="62"/>
      <c r="BH160" s="1293"/>
      <c r="BI160" s="1293"/>
      <c r="BJ160" s="29"/>
      <c r="BK160" s="1530"/>
      <c r="BL160" s="63" t="s">
        <v>953</v>
      </c>
      <c r="BM160" s="39" t="s">
        <v>954</v>
      </c>
      <c r="BN160" s="39" t="s">
        <v>954</v>
      </c>
    </row>
    <row r="161" spans="1:67" ht="135.75" customHeight="1" x14ac:dyDescent="0.35">
      <c r="A161" s="1208"/>
      <c r="B161" s="1208"/>
      <c r="C161" s="1197"/>
      <c r="D161" s="1197"/>
      <c r="E161" s="1197"/>
      <c r="F161" s="1572"/>
      <c r="G161" s="1293"/>
      <c r="H161" s="1211"/>
      <c r="I161" s="1293"/>
      <c r="J161" s="1211"/>
      <c r="K161" s="1211"/>
      <c r="L161" s="1211"/>
      <c r="M161" s="1211"/>
      <c r="N161" s="1211"/>
      <c r="O161" s="1280"/>
      <c r="P161" s="1280"/>
      <c r="Q161" s="1280"/>
      <c r="R161" s="1579"/>
      <c r="S161" s="1182"/>
      <c r="T161" s="1182"/>
      <c r="U161" s="1197"/>
      <c r="V161" s="1632"/>
      <c r="W161" s="1213"/>
      <c r="X161" s="58" t="s">
        <v>956</v>
      </c>
      <c r="Y161" s="29">
        <v>150</v>
      </c>
      <c r="Z161" s="29">
        <v>0</v>
      </c>
      <c r="AA161" s="116">
        <v>0</v>
      </c>
      <c r="AB161" s="586">
        <v>20</v>
      </c>
      <c r="AC161" s="586">
        <v>20</v>
      </c>
      <c r="AD161" s="514">
        <f>SUM(Z161:AC161)</f>
        <v>40</v>
      </c>
      <c r="AE161" s="34">
        <f t="shared" si="27"/>
        <v>0.26666666666666666</v>
      </c>
      <c r="AF161" s="1488"/>
      <c r="AG161" s="590">
        <v>44562</v>
      </c>
      <c r="AH161" s="152">
        <v>365</v>
      </c>
      <c r="AI161" s="152">
        <v>150</v>
      </c>
      <c r="AJ161" s="29">
        <f>'[4]Plan de Acción'!X144</f>
        <v>0</v>
      </c>
      <c r="AK161" s="29">
        <v>0</v>
      </c>
      <c r="AL161" s="586">
        <v>20</v>
      </c>
      <c r="AM161" s="586">
        <v>20</v>
      </c>
      <c r="AN161" s="591">
        <v>0.1</v>
      </c>
      <c r="AO161" s="1191"/>
      <c r="AP161" s="1293"/>
      <c r="AQ161" s="1293"/>
      <c r="AR161" s="1706"/>
      <c r="AS161" s="1709"/>
      <c r="AT161" s="1197"/>
      <c r="AU161" s="30" t="s">
        <v>87</v>
      </c>
      <c r="AV161" s="592"/>
      <c r="AW161" s="36">
        <f>'[4]Plan de Acción'!AG143</f>
        <v>0</v>
      </c>
      <c r="AX161" s="279"/>
      <c r="AY161" s="279"/>
      <c r="AZ161" s="1221"/>
      <c r="BA161" s="1221"/>
      <c r="BB161" s="1221"/>
      <c r="BC161" s="1221"/>
      <c r="BD161" s="1224"/>
      <c r="BE161" s="1224"/>
      <c r="BF161" s="62"/>
      <c r="BG161" s="62"/>
      <c r="BH161" s="1293"/>
      <c r="BI161" s="1293"/>
      <c r="BJ161" s="29" t="s">
        <v>957</v>
      </c>
      <c r="BK161" s="593" t="s">
        <v>958</v>
      </c>
      <c r="BL161" s="63" t="s">
        <v>958</v>
      </c>
      <c r="BM161" s="39" t="s">
        <v>958</v>
      </c>
      <c r="BN161" s="39" t="s">
        <v>959</v>
      </c>
      <c r="BO161" s="83"/>
    </row>
    <row r="162" spans="1:67" ht="135.75" customHeight="1" x14ac:dyDescent="0.35">
      <c r="A162" s="1208"/>
      <c r="B162" s="1208"/>
      <c r="C162" s="1197"/>
      <c r="D162" s="1197"/>
      <c r="E162" s="1197"/>
      <c r="F162" s="1572"/>
      <c r="G162" s="1293" t="s">
        <v>960</v>
      </c>
      <c r="H162" s="1210" t="s">
        <v>395</v>
      </c>
      <c r="I162" s="1293" t="s">
        <v>961</v>
      </c>
      <c r="J162" s="1210" t="s">
        <v>962</v>
      </c>
      <c r="K162" s="1210">
        <v>50</v>
      </c>
      <c r="L162" s="1331">
        <v>50</v>
      </c>
      <c r="M162" s="1210">
        <v>216</v>
      </c>
      <c r="N162" s="1210">
        <v>0</v>
      </c>
      <c r="O162" s="1499">
        <v>0</v>
      </c>
      <c r="P162" s="1499">
        <v>0</v>
      </c>
      <c r="Q162" s="1499">
        <v>4</v>
      </c>
      <c r="R162" s="1597">
        <f>SUM(N162:Q165)</f>
        <v>4</v>
      </c>
      <c r="S162" s="1182">
        <f>+R162/L162</f>
        <v>0.08</v>
      </c>
      <c r="T162" s="1182">
        <v>1</v>
      </c>
      <c r="U162" s="1197"/>
      <c r="V162" s="1632"/>
      <c r="W162" s="1213"/>
      <c r="X162" s="58" t="s">
        <v>963</v>
      </c>
      <c r="Y162" s="29">
        <v>15</v>
      </c>
      <c r="Z162" s="29">
        <v>0</v>
      </c>
      <c r="AA162" s="116">
        <v>0</v>
      </c>
      <c r="AB162" s="586">
        <v>1</v>
      </c>
      <c r="AC162" s="586">
        <v>1</v>
      </c>
      <c r="AD162" s="514">
        <v>1</v>
      </c>
      <c r="AE162" s="34">
        <f t="shared" si="27"/>
        <v>6.6666666666666666E-2</v>
      </c>
      <c r="AF162" s="1488"/>
      <c r="AG162" s="590">
        <v>44562</v>
      </c>
      <c r="AH162" s="152">
        <v>365</v>
      </c>
      <c r="AI162" s="152">
        <v>50000</v>
      </c>
      <c r="AJ162" s="320">
        <f>'[4]Plan de Acción'!X145</f>
        <v>137</v>
      </c>
      <c r="AK162" s="320">
        <v>0</v>
      </c>
      <c r="AL162" s="586" t="s">
        <v>790</v>
      </c>
      <c r="AM162" s="586">
        <v>4</v>
      </c>
      <c r="AN162" s="594">
        <v>0.15</v>
      </c>
      <c r="AO162" s="1191"/>
      <c r="AP162" s="1293"/>
      <c r="AQ162" s="1293"/>
      <c r="AR162" s="1706"/>
      <c r="AS162" s="1709"/>
      <c r="AT162" s="1197"/>
      <c r="AU162" s="30" t="s">
        <v>87</v>
      </c>
      <c r="AV162" s="592"/>
      <c r="AW162" s="36">
        <f>'[4]Plan de Acción'!AG144</f>
        <v>0</v>
      </c>
      <c r="AX162" s="279"/>
      <c r="AY162" s="279"/>
      <c r="AZ162" s="1226"/>
      <c r="BA162" s="1226"/>
      <c r="BB162" s="1226"/>
      <c r="BC162" s="1226"/>
      <c r="BD162" s="1259"/>
      <c r="BE162" s="1259"/>
      <c r="BF162" s="142"/>
      <c r="BG162" s="142"/>
      <c r="BH162" s="1293"/>
      <c r="BI162" s="1293"/>
      <c r="BJ162" s="29" t="s">
        <v>957</v>
      </c>
      <c r="BK162" s="593" t="s">
        <v>964</v>
      </c>
      <c r="BL162" s="63" t="s">
        <v>965</v>
      </c>
      <c r="BM162" s="39" t="s">
        <v>966</v>
      </c>
      <c r="BN162" s="39" t="s">
        <v>967</v>
      </c>
    </row>
    <row r="163" spans="1:67" ht="135.75" customHeight="1" x14ac:dyDescent="0.35">
      <c r="A163" s="1208"/>
      <c r="B163" s="1208"/>
      <c r="C163" s="1197"/>
      <c r="D163" s="1197"/>
      <c r="E163" s="1197"/>
      <c r="F163" s="1572"/>
      <c r="G163" s="1293"/>
      <c r="H163" s="1197"/>
      <c r="I163" s="1293"/>
      <c r="J163" s="1197"/>
      <c r="K163" s="1197"/>
      <c r="L163" s="1246"/>
      <c r="M163" s="1197"/>
      <c r="N163" s="1197"/>
      <c r="O163" s="1360"/>
      <c r="P163" s="1360"/>
      <c r="Q163" s="1360"/>
      <c r="R163" s="1597"/>
      <c r="S163" s="1182"/>
      <c r="T163" s="1182"/>
      <c r="U163" s="1197"/>
      <c r="V163" s="1632"/>
      <c r="W163" s="1213"/>
      <c r="X163" s="47" t="s">
        <v>968</v>
      </c>
      <c r="Y163" s="29">
        <v>161</v>
      </c>
      <c r="Z163" s="29">
        <v>137</v>
      </c>
      <c r="AA163" s="116">
        <v>146</v>
      </c>
      <c r="AB163" s="586">
        <v>146</v>
      </c>
      <c r="AC163" s="586">
        <v>146</v>
      </c>
      <c r="AD163" s="514">
        <f t="shared" si="26"/>
        <v>146</v>
      </c>
      <c r="AE163" s="34">
        <f t="shared" si="27"/>
        <v>0.90683229813664601</v>
      </c>
      <c r="AF163" s="1488"/>
      <c r="AG163" s="590">
        <v>44562</v>
      </c>
      <c r="AH163" s="152">
        <v>315</v>
      </c>
      <c r="AI163" s="152">
        <v>130000</v>
      </c>
      <c r="AJ163" s="320">
        <f>'[4]Plan de Acción'!X146</f>
        <v>0</v>
      </c>
      <c r="AK163" s="320">
        <v>146</v>
      </c>
      <c r="AL163" s="586">
        <v>146</v>
      </c>
      <c r="AM163" s="586">
        <v>146</v>
      </c>
      <c r="AN163" s="594">
        <v>0.1</v>
      </c>
      <c r="AO163" s="1191"/>
      <c r="AP163" s="1293"/>
      <c r="AQ163" s="1293"/>
      <c r="AR163" s="1706"/>
      <c r="AS163" s="1709"/>
      <c r="AT163" s="1197"/>
      <c r="AU163" s="30" t="s">
        <v>87</v>
      </c>
      <c r="AV163" s="592"/>
      <c r="AW163" s="36">
        <f>'[4]Plan de Acción'!AG145</f>
        <v>0</v>
      </c>
      <c r="AX163" s="279">
        <v>635460000</v>
      </c>
      <c r="AY163" s="279">
        <v>635460000</v>
      </c>
      <c r="AZ163" s="1221" t="s">
        <v>969</v>
      </c>
      <c r="BA163" s="1220">
        <v>1683416570</v>
      </c>
      <c r="BB163" s="1220">
        <v>635460000</v>
      </c>
      <c r="BC163" s="1220">
        <v>393393220</v>
      </c>
      <c r="BD163" s="1223">
        <f>+BB163/BA163</f>
        <v>0.37748232453242397</v>
      </c>
      <c r="BE163" s="1223">
        <f>+BC163/BA163</f>
        <v>0.23368738731138899</v>
      </c>
      <c r="BF163" s="59"/>
      <c r="BG163" s="59"/>
      <c r="BH163" s="1293"/>
      <c r="BI163" s="1293"/>
      <c r="BJ163" s="29"/>
      <c r="BK163" s="593" t="s">
        <v>970</v>
      </c>
      <c r="BL163" s="63" t="s">
        <v>971</v>
      </c>
      <c r="BM163" s="39" t="s">
        <v>972</v>
      </c>
      <c r="BN163" s="39" t="s">
        <v>973</v>
      </c>
    </row>
    <row r="164" spans="1:67" ht="135.75" customHeight="1" x14ac:dyDescent="0.35">
      <c r="A164" s="1208"/>
      <c r="B164" s="1208"/>
      <c r="C164" s="1197"/>
      <c r="D164" s="1197"/>
      <c r="E164" s="1197"/>
      <c r="F164" s="1572"/>
      <c r="G164" s="1293"/>
      <c r="H164" s="1197"/>
      <c r="I164" s="1293"/>
      <c r="J164" s="1197"/>
      <c r="K164" s="1197"/>
      <c r="L164" s="1246"/>
      <c r="M164" s="1197"/>
      <c r="N164" s="1197"/>
      <c r="O164" s="1360"/>
      <c r="P164" s="1360"/>
      <c r="Q164" s="1360"/>
      <c r="R164" s="1597"/>
      <c r="S164" s="1182"/>
      <c r="T164" s="1182"/>
      <c r="U164" s="1197"/>
      <c r="V164" s="1632"/>
      <c r="W164" s="1213"/>
      <c r="X164" s="47" t="s">
        <v>974</v>
      </c>
      <c r="Y164" s="29">
        <v>1</v>
      </c>
      <c r="Z164" s="29">
        <v>0</v>
      </c>
      <c r="AA164" s="116">
        <v>0</v>
      </c>
      <c r="AB164" s="586">
        <v>0</v>
      </c>
      <c r="AC164" s="586">
        <v>0</v>
      </c>
      <c r="AD164" s="514">
        <f t="shared" si="26"/>
        <v>0</v>
      </c>
      <c r="AE164" s="34">
        <f t="shared" si="27"/>
        <v>0</v>
      </c>
      <c r="AF164" s="1488"/>
      <c r="AG164" s="590">
        <v>44562</v>
      </c>
      <c r="AH164" s="152">
        <v>90</v>
      </c>
      <c r="AI164" s="152">
        <v>12000</v>
      </c>
      <c r="AJ164" s="320">
        <f>'[4]Plan de Acción'!X147</f>
        <v>0</v>
      </c>
      <c r="AK164" s="320">
        <v>0</v>
      </c>
      <c r="AL164" s="586" t="s">
        <v>97</v>
      </c>
      <c r="AM164" s="586" t="s">
        <v>97</v>
      </c>
      <c r="AN164" s="594">
        <v>0.05</v>
      </c>
      <c r="AO164" s="1191"/>
      <c r="AP164" s="1293"/>
      <c r="AQ164" s="1293"/>
      <c r="AR164" s="1706"/>
      <c r="AS164" s="1709"/>
      <c r="AT164" s="1197"/>
      <c r="AU164" s="30" t="s">
        <v>87</v>
      </c>
      <c r="AV164" s="592"/>
      <c r="AW164" s="36">
        <f>'[4]Plan de Acción'!AG146</f>
        <v>0</v>
      </c>
      <c r="AX164" s="279"/>
      <c r="AY164" s="279"/>
      <c r="AZ164" s="1221"/>
      <c r="BA164" s="1221"/>
      <c r="BB164" s="1221"/>
      <c r="BC164" s="1221"/>
      <c r="BD164" s="1224"/>
      <c r="BE164" s="1224"/>
      <c r="BF164" s="62"/>
      <c r="BG164" s="62"/>
      <c r="BH164" s="1293"/>
      <c r="BI164" s="1293"/>
      <c r="BJ164" s="29" t="s">
        <v>975</v>
      </c>
      <c r="BK164" s="147"/>
      <c r="BL164" s="63" t="s">
        <v>976</v>
      </c>
      <c r="BM164" s="39" t="s">
        <v>976</v>
      </c>
      <c r="BN164" s="39" t="s">
        <v>976</v>
      </c>
    </row>
    <row r="165" spans="1:67" ht="135.75" customHeight="1" x14ac:dyDescent="0.35">
      <c r="A165" s="1208"/>
      <c r="B165" s="1208"/>
      <c r="C165" s="1197"/>
      <c r="D165" s="1197"/>
      <c r="E165" s="1197"/>
      <c r="F165" s="1572"/>
      <c r="G165" s="1293"/>
      <c r="H165" s="1211"/>
      <c r="I165" s="1293"/>
      <c r="J165" s="1211"/>
      <c r="K165" s="1211"/>
      <c r="L165" s="1332"/>
      <c r="M165" s="1211"/>
      <c r="N165" s="1211"/>
      <c r="O165" s="1500"/>
      <c r="P165" s="1500"/>
      <c r="Q165" s="1500"/>
      <c r="R165" s="1597"/>
      <c r="S165" s="1182"/>
      <c r="T165" s="1182"/>
      <c r="U165" s="1197"/>
      <c r="V165" s="1632"/>
      <c r="W165" s="1213"/>
      <c r="X165" s="58" t="s">
        <v>977</v>
      </c>
      <c r="Y165" s="29">
        <v>1</v>
      </c>
      <c r="Z165" s="29">
        <v>0</v>
      </c>
      <c r="AA165" s="116">
        <v>0</v>
      </c>
      <c r="AB165" s="586">
        <v>1</v>
      </c>
      <c r="AC165" s="586">
        <v>1</v>
      </c>
      <c r="AD165" s="514">
        <v>1</v>
      </c>
      <c r="AE165" s="34">
        <f t="shared" si="27"/>
        <v>1</v>
      </c>
      <c r="AF165" s="1488"/>
      <c r="AG165" s="590">
        <v>44562</v>
      </c>
      <c r="AH165" s="152">
        <v>365</v>
      </c>
      <c r="AI165" s="152">
        <v>1</v>
      </c>
      <c r="AJ165" s="320">
        <f>'[4]Plan de Acción'!X148</f>
        <v>0</v>
      </c>
      <c r="AK165" s="320">
        <v>0</v>
      </c>
      <c r="AL165" s="586">
        <v>1</v>
      </c>
      <c r="AM165" s="586">
        <v>1</v>
      </c>
      <c r="AN165" s="594">
        <v>0.2</v>
      </c>
      <c r="AO165" s="1191"/>
      <c r="AP165" s="1293"/>
      <c r="AQ165" s="1293"/>
      <c r="AR165" s="1706"/>
      <c r="AS165" s="1709"/>
      <c r="AT165" s="1197"/>
      <c r="AU165" s="30" t="s">
        <v>87</v>
      </c>
      <c r="AV165" s="592"/>
      <c r="AW165" s="279">
        <f>'[4]Plan de Acción'!AG147</f>
        <v>123000000</v>
      </c>
      <c r="AX165" s="279"/>
      <c r="AY165" s="279">
        <v>123000000</v>
      </c>
      <c r="AZ165" s="1221"/>
      <c r="BA165" s="1221"/>
      <c r="BB165" s="1221"/>
      <c r="BC165" s="1221"/>
      <c r="BD165" s="1224"/>
      <c r="BE165" s="1224"/>
      <c r="BF165" s="62"/>
      <c r="BG165" s="62"/>
      <c r="BH165" s="1293"/>
      <c r="BI165" s="1293"/>
      <c r="BJ165" s="29" t="s">
        <v>978</v>
      </c>
      <c r="BK165" s="593" t="s">
        <v>979</v>
      </c>
      <c r="BL165" s="63" t="s">
        <v>980</v>
      </c>
      <c r="BM165" s="39" t="s">
        <v>980</v>
      </c>
      <c r="BN165" s="39" t="s">
        <v>981</v>
      </c>
    </row>
    <row r="166" spans="1:67" ht="135.75" customHeight="1" x14ac:dyDescent="0.35">
      <c r="A166" s="1208"/>
      <c r="B166" s="1208"/>
      <c r="C166" s="1197"/>
      <c r="D166" s="1197"/>
      <c r="E166" s="1197"/>
      <c r="F166" s="1572"/>
      <c r="G166" s="1293" t="s">
        <v>982</v>
      </c>
      <c r="H166" s="1210" t="s">
        <v>395</v>
      </c>
      <c r="I166" s="1293" t="s">
        <v>983</v>
      </c>
      <c r="J166" s="1210" t="s">
        <v>984</v>
      </c>
      <c r="K166" s="1210">
        <v>856</v>
      </c>
      <c r="L166" s="1210">
        <v>200</v>
      </c>
      <c r="M166" s="1711">
        <v>430</v>
      </c>
      <c r="N166" s="1210">
        <v>0</v>
      </c>
      <c r="O166" s="1499">
        <v>0</v>
      </c>
      <c r="P166" s="1499">
        <v>0</v>
      </c>
      <c r="Q166" s="1499">
        <v>200</v>
      </c>
      <c r="R166" s="1597">
        <f>SUM(N166:Q167)</f>
        <v>200</v>
      </c>
      <c r="S166" s="1223">
        <f>+R166/L166</f>
        <v>1</v>
      </c>
      <c r="T166" s="1182">
        <f>+(M166+R166)/K166</f>
        <v>0.73598130841121501</v>
      </c>
      <c r="U166" s="1197"/>
      <c r="V166" s="1632"/>
      <c r="W166" s="1213"/>
      <c r="X166" s="47" t="s">
        <v>985</v>
      </c>
      <c r="Y166" s="29">
        <v>1</v>
      </c>
      <c r="Z166" s="29">
        <v>0</v>
      </c>
      <c r="AA166" s="116">
        <v>0</v>
      </c>
      <c r="AB166" s="586">
        <v>1</v>
      </c>
      <c r="AC166" s="586">
        <v>1</v>
      </c>
      <c r="AD166" s="514">
        <v>1</v>
      </c>
      <c r="AE166" s="34">
        <f t="shared" si="27"/>
        <v>1</v>
      </c>
      <c r="AF166" s="1488"/>
      <c r="AG166" s="590">
        <v>44562</v>
      </c>
      <c r="AH166" s="152">
        <v>315</v>
      </c>
      <c r="AI166" s="152">
        <v>500</v>
      </c>
      <c r="AJ166" s="320">
        <f>'[4]Plan de Acción'!X149</f>
        <v>165000</v>
      </c>
      <c r="AK166" s="320">
        <v>500</v>
      </c>
      <c r="AL166" s="586">
        <v>200</v>
      </c>
      <c r="AM166" s="586">
        <v>200</v>
      </c>
      <c r="AN166" s="594">
        <v>0.05</v>
      </c>
      <c r="AO166" s="1191"/>
      <c r="AP166" s="1293"/>
      <c r="AQ166" s="1293"/>
      <c r="AR166" s="1706"/>
      <c r="AS166" s="1709"/>
      <c r="AT166" s="1197"/>
      <c r="AU166" s="30" t="s">
        <v>87</v>
      </c>
      <c r="AV166" s="592"/>
      <c r="AW166" s="279">
        <f>'[4]Plan de Acción'!AG148</f>
        <v>0</v>
      </c>
      <c r="AX166" s="279"/>
      <c r="AY166" s="279"/>
      <c r="AZ166" s="1226"/>
      <c r="BA166" s="1226"/>
      <c r="BB166" s="1226"/>
      <c r="BC166" s="1226"/>
      <c r="BD166" s="1259"/>
      <c r="BE166" s="1259"/>
      <c r="BF166" s="142"/>
      <c r="BG166" s="142"/>
      <c r="BH166" s="1293"/>
      <c r="BI166" s="1293"/>
      <c r="BJ166" s="29"/>
      <c r="BK166" s="593" t="s">
        <v>986</v>
      </c>
      <c r="BL166" s="63" t="s">
        <v>986</v>
      </c>
      <c r="BM166" s="39" t="s">
        <v>785</v>
      </c>
      <c r="BN166" s="595" t="s">
        <v>785</v>
      </c>
    </row>
    <row r="167" spans="1:67" ht="135.75" customHeight="1" x14ac:dyDescent="0.35">
      <c r="A167" s="1208"/>
      <c r="B167" s="1208"/>
      <c r="C167" s="1197"/>
      <c r="D167" s="1197"/>
      <c r="E167" s="1197"/>
      <c r="F167" s="1572"/>
      <c r="G167" s="1293"/>
      <c r="H167" s="1211"/>
      <c r="I167" s="1293"/>
      <c r="J167" s="1211"/>
      <c r="K167" s="1211"/>
      <c r="L167" s="1211"/>
      <c r="M167" s="1252"/>
      <c r="N167" s="1211"/>
      <c r="O167" s="1500"/>
      <c r="P167" s="1500"/>
      <c r="Q167" s="1500"/>
      <c r="R167" s="1597"/>
      <c r="S167" s="1259"/>
      <c r="T167" s="1182"/>
      <c r="U167" s="1197"/>
      <c r="V167" s="1632"/>
      <c r="W167" s="1213"/>
      <c r="X167" s="47" t="s">
        <v>987</v>
      </c>
      <c r="Y167" s="29">
        <v>1</v>
      </c>
      <c r="Z167" s="29">
        <v>1</v>
      </c>
      <c r="AA167" s="116">
        <v>1</v>
      </c>
      <c r="AB167" s="586">
        <v>1</v>
      </c>
      <c r="AC167" s="586">
        <v>1</v>
      </c>
      <c r="AD167" s="514">
        <f t="shared" si="26"/>
        <v>1</v>
      </c>
      <c r="AE167" s="34">
        <f t="shared" si="27"/>
        <v>1</v>
      </c>
      <c r="AF167" s="1488"/>
      <c r="AG167" s="590">
        <v>44562</v>
      </c>
      <c r="AH167" s="152">
        <v>365</v>
      </c>
      <c r="AI167" s="152">
        <v>165000</v>
      </c>
      <c r="AJ167" s="29">
        <f>'[4]Plan de Acción'!X150</f>
        <v>165000</v>
      </c>
      <c r="AK167" s="29">
        <v>165000</v>
      </c>
      <c r="AL167" s="586">
        <v>165000</v>
      </c>
      <c r="AM167" s="586">
        <v>165000</v>
      </c>
      <c r="AN167" s="591">
        <v>0.1</v>
      </c>
      <c r="AO167" s="1191"/>
      <c r="AP167" s="1293"/>
      <c r="AQ167" s="1293"/>
      <c r="AR167" s="1706"/>
      <c r="AS167" s="1709"/>
      <c r="AT167" s="1197"/>
      <c r="AU167" s="30" t="s">
        <v>87</v>
      </c>
      <c r="AV167" s="592"/>
      <c r="AW167" s="279">
        <f>'[4]Plan de Acción'!AG149</f>
        <v>502052001</v>
      </c>
      <c r="AX167" s="279"/>
      <c r="AY167" s="279">
        <v>502052001</v>
      </c>
      <c r="AZ167" s="1220" t="s">
        <v>490</v>
      </c>
      <c r="BA167" s="1220">
        <v>330597760</v>
      </c>
      <c r="BB167" s="1220">
        <v>0</v>
      </c>
      <c r="BC167" s="1220">
        <v>0</v>
      </c>
      <c r="BD167" s="1223">
        <v>0</v>
      </c>
      <c r="BE167" s="1223">
        <v>0</v>
      </c>
      <c r="BF167" s="59"/>
      <c r="BG167" s="59"/>
      <c r="BH167" s="1293"/>
      <c r="BI167" s="1293"/>
      <c r="BJ167" s="29" t="s">
        <v>978</v>
      </c>
      <c r="BK167" s="593" t="s">
        <v>988</v>
      </c>
      <c r="BL167" s="63" t="s">
        <v>989</v>
      </c>
      <c r="BM167" s="39" t="s">
        <v>989</v>
      </c>
      <c r="BN167" s="39" t="s">
        <v>990</v>
      </c>
    </row>
    <row r="168" spans="1:67" ht="135.75" customHeight="1" x14ac:dyDescent="0.35">
      <c r="A168" s="1208"/>
      <c r="B168" s="1208"/>
      <c r="C168" s="1197"/>
      <c r="D168" s="1197"/>
      <c r="E168" s="1197"/>
      <c r="F168" s="1572"/>
      <c r="G168" s="1293" t="s">
        <v>991</v>
      </c>
      <c r="H168" s="1210" t="s">
        <v>395</v>
      </c>
      <c r="I168" s="1293" t="s">
        <v>992</v>
      </c>
      <c r="J168" s="1210" t="s">
        <v>993</v>
      </c>
      <c r="K168" s="1210">
        <v>27144</v>
      </c>
      <c r="L168" s="1210">
        <v>7381</v>
      </c>
      <c r="M168" s="1711">
        <v>26575</v>
      </c>
      <c r="N168" s="1210">
        <v>0</v>
      </c>
      <c r="O168" s="1499">
        <v>27144</v>
      </c>
      <c r="P168" s="1498">
        <v>27144</v>
      </c>
      <c r="Q168" s="1279">
        <v>27144</v>
      </c>
      <c r="R168" s="1579">
        <v>27144</v>
      </c>
      <c r="S168" s="1510">
        <v>1</v>
      </c>
      <c r="T168" s="1712">
        <v>1</v>
      </c>
      <c r="U168" s="1197"/>
      <c r="V168" s="1632"/>
      <c r="W168" s="1213"/>
      <c r="X168" s="58" t="s">
        <v>994</v>
      </c>
      <c r="Y168" s="29">
        <v>1</v>
      </c>
      <c r="Z168" s="29">
        <v>1</v>
      </c>
      <c r="AA168" s="116">
        <v>1</v>
      </c>
      <c r="AB168" s="586">
        <v>1</v>
      </c>
      <c r="AC168" s="586">
        <v>1</v>
      </c>
      <c r="AD168" s="514">
        <f t="shared" si="26"/>
        <v>1</v>
      </c>
      <c r="AE168" s="34">
        <f t="shared" si="27"/>
        <v>1</v>
      </c>
      <c r="AF168" s="1488"/>
      <c r="AG168" s="590">
        <v>44562</v>
      </c>
      <c r="AH168" s="152">
        <v>365</v>
      </c>
      <c r="AI168" s="152">
        <v>165000</v>
      </c>
      <c r="AJ168" s="29">
        <f>'[4]Plan de Acción'!X151</f>
        <v>500</v>
      </c>
      <c r="AK168" s="29">
        <v>165000</v>
      </c>
      <c r="AL168" s="586">
        <v>165000</v>
      </c>
      <c r="AM168" s="586">
        <v>165000</v>
      </c>
      <c r="AN168" s="591">
        <v>0.05</v>
      </c>
      <c r="AO168" s="1191"/>
      <c r="AP168" s="1293"/>
      <c r="AQ168" s="1293"/>
      <c r="AR168" s="1706"/>
      <c r="AS168" s="1709"/>
      <c r="AT168" s="1197"/>
      <c r="AU168" s="30" t="s">
        <v>87</v>
      </c>
      <c r="AV168" s="592"/>
      <c r="AW168" s="279">
        <f>'[4]Plan de Acción'!AG150</f>
        <v>0</v>
      </c>
      <c r="AX168" s="279"/>
      <c r="AY168" s="279"/>
      <c r="AZ168" s="1221"/>
      <c r="BA168" s="1221"/>
      <c r="BB168" s="1221"/>
      <c r="BC168" s="1221"/>
      <c r="BD168" s="1224"/>
      <c r="BE168" s="1224"/>
      <c r="BF168" s="62"/>
      <c r="BG168" s="62"/>
      <c r="BH168" s="1293"/>
      <c r="BI168" s="1293"/>
      <c r="BJ168" s="29" t="s">
        <v>978</v>
      </c>
      <c r="BK168" s="593" t="s">
        <v>995</v>
      </c>
      <c r="BL168" s="63" t="s">
        <v>995</v>
      </c>
      <c r="BM168" s="39" t="s">
        <v>995</v>
      </c>
      <c r="BN168" s="39" t="s">
        <v>995</v>
      </c>
    </row>
    <row r="169" spans="1:67" ht="135.75" customHeight="1" thickBot="1" x14ac:dyDescent="0.4">
      <c r="A169" s="1208"/>
      <c r="B169" s="1208"/>
      <c r="C169" s="1197"/>
      <c r="D169" s="1197"/>
      <c r="E169" s="1197"/>
      <c r="F169" s="1572"/>
      <c r="G169" s="1293"/>
      <c r="H169" s="1211"/>
      <c r="I169" s="1293"/>
      <c r="J169" s="1211"/>
      <c r="K169" s="1211"/>
      <c r="L169" s="1211"/>
      <c r="M169" s="1252"/>
      <c r="N169" s="1211"/>
      <c r="O169" s="1500"/>
      <c r="P169" s="1498"/>
      <c r="Q169" s="1280"/>
      <c r="R169" s="1579"/>
      <c r="S169" s="1704"/>
      <c r="T169" s="1712"/>
      <c r="U169" s="1211"/>
      <c r="V169" s="1291"/>
      <c r="W169" s="1530"/>
      <c r="X169" s="47" t="s">
        <v>996</v>
      </c>
      <c r="Y169" s="29">
        <v>20</v>
      </c>
      <c r="Z169" s="29">
        <v>3</v>
      </c>
      <c r="AA169" s="116">
        <v>16</v>
      </c>
      <c r="AB169" s="586">
        <v>31</v>
      </c>
      <c r="AC169" s="586">
        <v>31</v>
      </c>
      <c r="AD169" s="514">
        <v>31</v>
      </c>
      <c r="AE169" s="34">
        <v>1</v>
      </c>
      <c r="AF169" s="1704"/>
      <c r="AG169" s="590">
        <v>44562</v>
      </c>
      <c r="AH169" s="152">
        <v>315</v>
      </c>
      <c r="AI169" s="152">
        <v>500</v>
      </c>
      <c r="AJ169" s="29"/>
      <c r="AK169" s="29">
        <v>500</v>
      </c>
      <c r="AL169" s="586">
        <v>500</v>
      </c>
      <c r="AM169" s="586">
        <v>500</v>
      </c>
      <c r="AN169" s="591">
        <v>0.1</v>
      </c>
      <c r="AO169" s="1468"/>
      <c r="AP169" s="1293"/>
      <c r="AQ169" s="1210"/>
      <c r="AR169" s="1707"/>
      <c r="AS169" s="1710"/>
      <c r="AT169" s="1197"/>
      <c r="AU169" s="80" t="s">
        <v>87</v>
      </c>
      <c r="AV169" s="592"/>
      <c r="AW169" s="166">
        <f>'[4]Plan de Acción'!AG151</f>
        <v>0</v>
      </c>
      <c r="AX169" s="33"/>
      <c r="AY169" s="33"/>
      <c r="AZ169" s="1221"/>
      <c r="BA169" s="1226"/>
      <c r="BB169" s="1226"/>
      <c r="BC169" s="1226"/>
      <c r="BD169" s="1259"/>
      <c r="BE169" s="1259"/>
      <c r="BF169" s="142"/>
      <c r="BG169" s="142"/>
      <c r="BH169" s="1293"/>
      <c r="BI169" s="1293"/>
      <c r="BJ169" s="29" t="s">
        <v>978</v>
      </c>
      <c r="BK169" s="593" t="s">
        <v>997</v>
      </c>
      <c r="BL169" s="63" t="s">
        <v>998</v>
      </c>
      <c r="BM169" s="39" t="s">
        <v>998</v>
      </c>
      <c r="BN169" s="39" t="s">
        <v>999</v>
      </c>
    </row>
    <row r="170" spans="1:67" ht="135.75" customHeight="1" thickBot="1" x14ac:dyDescent="0.4">
      <c r="A170" s="1208"/>
      <c r="B170" s="1208"/>
      <c r="C170" s="1211"/>
      <c r="D170" s="1211"/>
      <c r="E170" s="1211"/>
      <c r="F170" s="1573"/>
      <c r="G170" s="1612" t="s">
        <v>1000</v>
      </c>
      <c r="H170" s="1517"/>
      <c r="I170" s="1517"/>
      <c r="J170" s="1517"/>
      <c r="K170" s="1517"/>
      <c r="L170" s="1517"/>
      <c r="M170" s="1517"/>
      <c r="N170" s="1517"/>
      <c r="O170" s="1517"/>
      <c r="P170" s="1517"/>
      <c r="Q170" s="1517"/>
      <c r="R170" s="1518"/>
      <c r="S170" s="597">
        <f>AVERAGE(S159:S169)</f>
        <v>0.75095238095238104</v>
      </c>
      <c r="T170" s="597">
        <f>AVERAGE(T159:T169)</f>
        <v>0.91494770805518466</v>
      </c>
      <c r="U170" s="1713" t="s">
        <v>1001</v>
      </c>
      <c r="V170" s="1714"/>
      <c r="W170" s="1714"/>
      <c r="X170" s="1714"/>
      <c r="Y170" s="1714"/>
      <c r="Z170" s="1714"/>
      <c r="AA170" s="1714"/>
      <c r="AB170" s="1714"/>
      <c r="AC170" s="1714"/>
      <c r="AD170" s="1714"/>
      <c r="AE170" s="1715"/>
      <c r="AF170" s="598">
        <f>+AF159</f>
        <v>0.7401933105257914</v>
      </c>
      <c r="AG170" s="1716"/>
      <c r="AH170" s="1717"/>
      <c r="AI170" s="1717"/>
      <c r="AJ170" s="1717"/>
      <c r="AK170" s="1717"/>
      <c r="AL170" s="1717"/>
      <c r="AM170" s="1717"/>
      <c r="AN170" s="1717"/>
      <c r="AO170" s="1718"/>
      <c r="AP170" s="1718"/>
      <c r="AQ170" s="1462" t="s">
        <v>1002</v>
      </c>
      <c r="AR170" s="1463"/>
      <c r="AS170" s="1463"/>
      <c r="AT170" s="1463"/>
      <c r="AU170" s="1463"/>
      <c r="AV170" s="1463"/>
      <c r="AW170" s="1463"/>
      <c r="AX170" s="1463"/>
      <c r="AY170" s="1463"/>
      <c r="AZ170" s="1464"/>
      <c r="BA170" s="599">
        <f>+BA167+BA163+BA159</f>
        <v>4258570030</v>
      </c>
      <c r="BB170" s="599">
        <f t="shared" ref="BB170:BC170" si="28">+BB167+BB163+BB159</f>
        <v>1260512001</v>
      </c>
      <c r="BC170" s="599">
        <f t="shared" si="28"/>
        <v>1018445221</v>
      </c>
      <c r="BD170" s="600">
        <f>+BB170/BA170</f>
        <v>0.29599419338420507</v>
      </c>
      <c r="BE170" s="600">
        <f>+BC170/BA170</f>
        <v>0.23915192513577146</v>
      </c>
      <c r="BF170" s="277">
        <f>+(S170*0.5)+(BE170*0.5)</f>
        <v>0.49505215304407624</v>
      </c>
      <c r="BG170" s="277">
        <f>+(AF170*0.5)+(BE170*0.5)</f>
        <v>0.48967261783078142</v>
      </c>
      <c r="BH170" s="601">
        <f>BB170/BA170</f>
        <v>0.29599419338420507</v>
      </c>
      <c r="BI170" s="29"/>
      <c r="BJ170" s="29"/>
      <c r="BK170" s="593"/>
      <c r="BL170" s="187"/>
      <c r="BM170" s="403"/>
      <c r="BN170" s="341"/>
    </row>
    <row r="171" spans="1:67" ht="135.75" customHeight="1" x14ac:dyDescent="0.35">
      <c r="A171" s="1208"/>
      <c r="B171" s="1208"/>
      <c r="C171" s="1210" t="s">
        <v>1003</v>
      </c>
      <c r="D171" s="1210" t="s">
        <v>1004</v>
      </c>
      <c r="E171" s="1210" t="s">
        <v>1005</v>
      </c>
      <c r="F171" s="1639" t="s">
        <v>1006</v>
      </c>
      <c r="G171" s="1719" t="s">
        <v>1007</v>
      </c>
      <c r="H171" s="1719" t="s">
        <v>395</v>
      </c>
      <c r="I171" s="1719" t="s">
        <v>1008</v>
      </c>
      <c r="J171" s="1719" t="s">
        <v>1009</v>
      </c>
      <c r="K171" s="1331">
        <v>4141</v>
      </c>
      <c r="L171" s="1331">
        <v>1600</v>
      </c>
      <c r="M171" s="1514">
        <v>1472</v>
      </c>
      <c r="N171" s="1542">
        <f>121+60+41</f>
        <v>222</v>
      </c>
      <c r="O171" s="1475">
        <v>0</v>
      </c>
      <c r="P171" s="1736">
        <v>616</v>
      </c>
      <c r="Q171" s="1736">
        <v>1355</v>
      </c>
      <c r="R171" s="1739">
        <f>+Q171</f>
        <v>1355</v>
      </c>
      <c r="S171" s="1740">
        <f>R171/L171</f>
        <v>0.84687500000000004</v>
      </c>
      <c r="T171" s="1541">
        <f>(R171+M171)/K171</f>
        <v>0.68268534170490225</v>
      </c>
      <c r="U171" s="1445" t="s">
        <v>1010</v>
      </c>
      <c r="V171" s="1696">
        <v>2020130010268</v>
      </c>
      <c r="W171" s="1447" t="s">
        <v>1011</v>
      </c>
      <c r="X171" s="603" t="s">
        <v>1012</v>
      </c>
      <c r="Y171" s="91">
        <v>200</v>
      </c>
      <c r="Z171" s="211">
        <v>121</v>
      </c>
      <c r="AA171" s="14">
        <v>41</v>
      </c>
      <c r="AB171" s="211">
        <v>306</v>
      </c>
      <c r="AC171" s="211">
        <v>496</v>
      </c>
      <c r="AD171" s="84">
        <f>+AC171</f>
        <v>496</v>
      </c>
      <c r="AE171" s="88">
        <v>1</v>
      </c>
      <c r="AF171" s="1574">
        <f>AVERAGE(AE171:AE176)</f>
        <v>0.74818665730747858</v>
      </c>
      <c r="AG171" s="604">
        <v>44562</v>
      </c>
      <c r="AH171" s="134">
        <v>365</v>
      </c>
      <c r="AI171" s="91">
        <v>200</v>
      </c>
      <c r="AJ171" s="91">
        <v>121</v>
      </c>
      <c r="AK171" s="91">
        <v>121</v>
      </c>
      <c r="AL171" s="211">
        <v>306</v>
      </c>
      <c r="AM171" s="14">
        <v>496</v>
      </c>
      <c r="AN171" s="742">
        <v>0.25</v>
      </c>
      <c r="AO171" s="1485" t="s">
        <v>1013</v>
      </c>
      <c r="AP171" s="1212" t="s">
        <v>1014</v>
      </c>
      <c r="AQ171" s="1217" t="s">
        <v>947</v>
      </c>
      <c r="AR171" s="1196">
        <f>9369087428+44000000</f>
        <v>9413087428</v>
      </c>
      <c r="AS171" s="1720" t="s">
        <v>1015</v>
      </c>
      <c r="AT171" s="1722" t="s">
        <v>1016</v>
      </c>
      <c r="AU171" s="605" t="s">
        <v>87</v>
      </c>
      <c r="AV171" s="1725" t="s">
        <v>1017</v>
      </c>
      <c r="AW171" s="1196"/>
      <c r="AX171" s="1240"/>
      <c r="AY171" s="139">
        <v>7334583211.6300001</v>
      </c>
      <c r="AZ171" s="97" t="s">
        <v>951</v>
      </c>
      <c r="BA171" s="138">
        <v>0</v>
      </c>
      <c r="BB171" s="138">
        <v>0</v>
      </c>
      <c r="BC171" s="138">
        <v>0</v>
      </c>
      <c r="BD171" s="606">
        <v>0</v>
      </c>
      <c r="BE171" s="607">
        <v>0</v>
      </c>
      <c r="BF171" s="608"/>
      <c r="BG171" s="608"/>
      <c r="BH171" s="101"/>
      <c r="BI171" s="29"/>
      <c r="BJ171" s="29"/>
      <c r="BK171" s="593" t="s">
        <v>1018</v>
      </c>
      <c r="BL171" s="1212" t="s">
        <v>1019</v>
      </c>
      <c r="BM171" s="39" t="s">
        <v>1020</v>
      </c>
      <c r="BN171" s="164"/>
      <c r="BO171" s="609" t="s">
        <v>1021</v>
      </c>
    </row>
    <row r="172" spans="1:67" ht="135.75" customHeight="1" x14ac:dyDescent="0.35">
      <c r="A172" s="1208"/>
      <c r="B172" s="1208"/>
      <c r="C172" s="1197"/>
      <c r="D172" s="1197"/>
      <c r="E172" s="1197"/>
      <c r="F172" s="1572"/>
      <c r="G172" s="1628"/>
      <c r="H172" s="1628"/>
      <c r="I172" s="1628"/>
      <c r="J172" s="1628"/>
      <c r="K172" s="1246"/>
      <c r="L172" s="1246"/>
      <c r="M172" s="1429"/>
      <c r="N172" s="1543"/>
      <c r="O172" s="1475"/>
      <c r="P172" s="1737"/>
      <c r="Q172" s="1737"/>
      <c r="R172" s="1739"/>
      <c r="S172" s="1740"/>
      <c r="T172" s="1541"/>
      <c r="U172" s="1735"/>
      <c r="V172" s="1632"/>
      <c r="W172" s="1628"/>
      <c r="X172" s="610" t="s">
        <v>1022</v>
      </c>
      <c r="Y172" s="29">
        <f>1056-Y171-Y174-Y175</f>
        <v>786</v>
      </c>
      <c r="Z172" s="116">
        <v>60</v>
      </c>
      <c r="AA172" s="13">
        <v>0</v>
      </c>
      <c r="AB172" s="167">
        <v>310</v>
      </c>
      <c r="AC172" s="167">
        <v>398</v>
      </c>
      <c r="AD172" s="165">
        <f>+AC172</f>
        <v>398</v>
      </c>
      <c r="AE172" s="59">
        <f t="shared" ref="AE172:AE189" si="29">+AD172/Y172</f>
        <v>0.50636132315521631</v>
      </c>
      <c r="AF172" s="1575"/>
      <c r="AG172" s="611">
        <v>44562</v>
      </c>
      <c r="AH172" s="152">
        <v>365</v>
      </c>
      <c r="AI172" s="29">
        <f>1056-AI171-AI174-AI175</f>
        <v>786</v>
      </c>
      <c r="AJ172" s="29">
        <v>60</v>
      </c>
      <c r="AK172" s="29">
        <v>41</v>
      </c>
      <c r="AL172" s="167">
        <v>310</v>
      </c>
      <c r="AM172" s="13">
        <v>398</v>
      </c>
      <c r="AN172" s="742">
        <v>0.25</v>
      </c>
      <c r="AO172" s="1191"/>
      <c r="AP172" s="1213"/>
      <c r="AQ172" s="1218"/>
      <c r="AR172" s="1197"/>
      <c r="AS172" s="1721"/>
      <c r="AT172" s="1723"/>
      <c r="AU172" s="413" t="s">
        <v>87</v>
      </c>
      <c r="AV172" s="1726"/>
      <c r="AW172" s="1197"/>
      <c r="AX172" s="1221"/>
      <c r="AY172" s="158">
        <v>6918842129</v>
      </c>
      <c r="AZ172" s="1232" t="s">
        <v>1023</v>
      </c>
      <c r="BA172" s="1220">
        <f>712273642+4155811781</f>
        <v>4868085423</v>
      </c>
      <c r="BB172" s="1220">
        <f>712273642+4155811781</f>
        <v>4868085423</v>
      </c>
      <c r="BC172" s="1220">
        <v>0</v>
      </c>
      <c r="BD172" s="1223">
        <f>+BB172/BA172</f>
        <v>1</v>
      </c>
      <c r="BE172" s="1223">
        <f>+BC172/BA172</f>
        <v>0</v>
      </c>
      <c r="BF172" s="50"/>
      <c r="BG172" s="50"/>
      <c r="BH172" s="101"/>
      <c r="BI172" s="29"/>
      <c r="BJ172" s="29"/>
      <c r="BK172" s="593" t="s">
        <v>1024</v>
      </c>
      <c r="BL172" s="1530"/>
      <c r="BM172" s="39" t="s">
        <v>1025</v>
      </c>
      <c r="BN172" s="39" t="s">
        <v>1026</v>
      </c>
    </row>
    <row r="173" spans="1:67" ht="135.75" customHeight="1" x14ac:dyDescent="0.35">
      <c r="A173" s="1208"/>
      <c r="B173" s="1208"/>
      <c r="C173" s="1197"/>
      <c r="D173" s="1197"/>
      <c r="E173" s="1197"/>
      <c r="F173" s="1572"/>
      <c r="G173" s="1628"/>
      <c r="H173" s="1628"/>
      <c r="I173" s="1628"/>
      <c r="J173" s="1628"/>
      <c r="K173" s="1246"/>
      <c r="L173" s="1246"/>
      <c r="M173" s="1429"/>
      <c r="N173" s="1543"/>
      <c r="O173" s="1475"/>
      <c r="P173" s="1737"/>
      <c r="Q173" s="1737"/>
      <c r="R173" s="1739"/>
      <c r="S173" s="1740"/>
      <c r="T173" s="1541"/>
      <c r="U173" s="1735"/>
      <c r="V173" s="1632"/>
      <c r="W173" s="1628"/>
      <c r="X173" s="610" t="s">
        <v>1027</v>
      </c>
      <c r="Y173" s="29">
        <v>1</v>
      </c>
      <c r="Z173" s="29">
        <v>0</v>
      </c>
      <c r="AA173" s="13">
        <v>0</v>
      </c>
      <c r="AB173" s="167">
        <v>0</v>
      </c>
      <c r="AC173" s="167">
        <v>0</v>
      </c>
      <c r="AD173" s="165">
        <v>0</v>
      </c>
      <c r="AE173" s="59">
        <f t="shared" si="29"/>
        <v>0</v>
      </c>
      <c r="AF173" s="1575"/>
      <c r="AG173" s="611">
        <v>44562</v>
      </c>
      <c r="AH173" s="152">
        <v>365</v>
      </c>
      <c r="AI173" s="29"/>
      <c r="AJ173" s="29"/>
      <c r="AK173" s="29">
        <v>1</v>
      </c>
      <c r="AL173" s="167">
        <v>1</v>
      </c>
      <c r="AM173" s="13">
        <v>0</v>
      </c>
      <c r="AN173" s="742">
        <v>0</v>
      </c>
      <c r="AO173" s="1191"/>
      <c r="AP173" s="1213"/>
      <c r="AQ173" s="1218"/>
      <c r="AR173" s="1197"/>
      <c r="AS173" s="1721"/>
      <c r="AT173" s="1723"/>
      <c r="AU173" s="413" t="s">
        <v>87</v>
      </c>
      <c r="AV173" s="1726"/>
      <c r="AW173" s="1197"/>
      <c r="AX173" s="1221"/>
      <c r="AY173" s="158"/>
      <c r="AZ173" s="1233"/>
      <c r="BA173" s="1221"/>
      <c r="BB173" s="1221"/>
      <c r="BC173" s="1221"/>
      <c r="BD173" s="1224"/>
      <c r="BE173" s="1224"/>
      <c r="BF173" s="612">
        <f>+BA172+BA175</f>
        <v>17198864389</v>
      </c>
      <c r="BG173" s="50">
        <f>+BF174/BF173</f>
        <v>0.27328239514500191</v>
      </c>
      <c r="BH173" s="101"/>
      <c r="BI173" s="29"/>
      <c r="BJ173" s="29"/>
      <c r="BK173" s="593" t="s">
        <v>1028</v>
      </c>
      <c r="BL173" s="593" t="s">
        <v>1029</v>
      </c>
      <c r="BM173" s="39" t="s">
        <v>1030</v>
      </c>
      <c r="BN173" s="39" t="s">
        <v>1031</v>
      </c>
    </row>
    <row r="174" spans="1:67" ht="135.75" customHeight="1" x14ac:dyDescent="0.35">
      <c r="A174" s="1208"/>
      <c r="B174" s="1208"/>
      <c r="C174" s="1197"/>
      <c r="D174" s="1197"/>
      <c r="E174" s="1197"/>
      <c r="F174" s="1572"/>
      <c r="G174" s="1628"/>
      <c r="H174" s="1628"/>
      <c r="I174" s="1628"/>
      <c r="J174" s="1628"/>
      <c r="K174" s="1246"/>
      <c r="L174" s="1246"/>
      <c r="M174" s="1429"/>
      <c r="N174" s="1543"/>
      <c r="O174" s="1475"/>
      <c r="P174" s="1737"/>
      <c r="Q174" s="1737"/>
      <c r="R174" s="1739"/>
      <c r="S174" s="1740"/>
      <c r="T174" s="1541"/>
      <c r="U174" s="1735"/>
      <c r="V174" s="1632"/>
      <c r="W174" s="1628"/>
      <c r="X174" s="610" t="s">
        <v>1032</v>
      </c>
      <c r="Y174" s="29">
        <v>30</v>
      </c>
      <c r="Z174" s="29" t="s">
        <v>1033</v>
      </c>
      <c r="AA174" s="13" t="s">
        <v>1033</v>
      </c>
      <c r="AB174" s="167" t="s">
        <v>1033</v>
      </c>
      <c r="AC174" s="167">
        <v>30</v>
      </c>
      <c r="AD174" s="165">
        <f>+AC174</f>
        <v>30</v>
      </c>
      <c r="AE174" s="59">
        <f t="shared" si="29"/>
        <v>1</v>
      </c>
      <c r="AF174" s="1575"/>
      <c r="AG174" s="611">
        <v>44835</v>
      </c>
      <c r="AH174" s="152">
        <v>365</v>
      </c>
      <c r="AI174" s="29">
        <v>30</v>
      </c>
      <c r="AJ174" s="29">
        <v>0</v>
      </c>
      <c r="AK174" s="29">
        <v>0</v>
      </c>
      <c r="AL174" s="167" t="s">
        <v>1033</v>
      </c>
      <c r="AM174" s="13">
        <v>30</v>
      </c>
      <c r="AN174" s="742">
        <v>0.25</v>
      </c>
      <c r="AO174" s="1191"/>
      <c r="AP174" s="1213"/>
      <c r="AQ174" s="1218"/>
      <c r="AR174" s="1197"/>
      <c r="AS174" s="1721"/>
      <c r="AT174" s="1723"/>
      <c r="AU174" s="413" t="s">
        <v>87</v>
      </c>
      <c r="AV174" s="1727"/>
      <c r="AW174" s="1211"/>
      <c r="AX174" s="1226"/>
      <c r="AY174" s="158">
        <v>1145261805</v>
      </c>
      <c r="AZ174" s="1297"/>
      <c r="BA174" s="1226"/>
      <c r="BB174" s="1226"/>
      <c r="BC174" s="1226"/>
      <c r="BD174" s="1259"/>
      <c r="BE174" s="1259"/>
      <c r="BF174" s="612">
        <f>+BC175</f>
        <v>4700146854</v>
      </c>
      <c r="BG174" s="50">
        <f>+(AF171*0.5)+(BG173*0.5)</f>
        <v>0.51073452622624027</v>
      </c>
      <c r="BH174" s="101"/>
      <c r="BI174" s="29"/>
      <c r="BJ174" s="29"/>
      <c r="BK174" s="593" t="s">
        <v>1034</v>
      </c>
      <c r="BL174" s="593" t="s">
        <v>1034</v>
      </c>
      <c r="BM174" s="164" t="s">
        <v>1034</v>
      </c>
      <c r="BN174" s="164"/>
    </row>
    <row r="175" spans="1:67" ht="135.75" customHeight="1" x14ac:dyDescent="0.35">
      <c r="A175" s="1208"/>
      <c r="B175" s="1208"/>
      <c r="C175" s="1197"/>
      <c r="D175" s="1197"/>
      <c r="E175" s="1197"/>
      <c r="F175" s="1572"/>
      <c r="G175" s="1629"/>
      <c r="H175" s="1629"/>
      <c r="I175" s="1629"/>
      <c r="J175" s="1629"/>
      <c r="K175" s="1332"/>
      <c r="L175" s="1332"/>
      <c r="M175" s="1513"/>
      <c r="N175" s="1544"/>
      <c r="O175" s="1475"/>
      <c r="P175" s="1738"/>
      <c r="Q175" s="1738"/>
      <c r="R175" s="1739"/>
      <c r="S175" s="1740"/>
      <c r="T175" s="1541"/>
      <c r="U175" s="1735"/>
      <c r="V175" s="1632"/>
      <c r="W175" s="1628"/>
      <c r="X175" s="610" t="s">
        <v>1035</v>
      </c>
      <c r="Y175" s="29">
        <v>40</v>
      </c>
      <c r="Z175" s="29">
        <v>0</v>
      </c>
      <c r="AA175" s="13">
        <v>0</v>
      </c>
      <c r="AB175" s="537">
        <v>0</v>
      </c>
      <c r="AC175" s="167">
        <v>431</v>
      </c>
      <c r="AD175" s="165">
        <f>+AC175</f>
        <v>431</v>
      </c>
      <c r="AE175" s="59">
        <v>1</v>
      </c>
      <c r="AF175" s="1575"/>
      <c r="AG175" s="611">
        <v>44835</v>
      </c>
      <c r="AH175" s="152">
        <v>365</v>
      </c>
      <c r="AI175" s="29">
        <v>40</v>
      </c>
      <c r="AJ175" s="29">
        <v>0</v>
      </c>
      <c r="AK175" s="156">
        <v>0</v>
      </c>
      <c r="AL175" s="168" t="s">
        <v>801</v>
      </c>
      <c r="AM175" s="13">
        <v>431</v>
      </c>
      <c r="AN175" s="742">
        <v>0.2</v>
      </c>
      <c r="AO175" s="1191"/>
      <c r="AP175" s="1213"/>
      <c r="AQ175" s="1218"/>
      <c r="AR175" s="1197"/>
      <c r="AS175" s="1728" t="s">
        <v>1036</v>
      </c>
      <c r="AT175" s="1723"/>
      <c r="AU175" s="413" t="s">
        <v>87</v>
      </c>
      <c r="AV175" s="1210" t="s">
        <v>1017</v>
      </c>
      <c r="AW175" s="155"/>
      <c r="AX175" s="279"/>
      <c r="AY175" s="158">
        <f>510850000+88788000</f>
        <v>599638000</v>
      </c>
      <c r="AZ175" s="1239" t="s">
        <v>1037</v>
      </c>
      <c r="BA175" s="1456">
        <v>12330778966</v>
      </c>
      <c r="BB175" s="1456">
        <v>12330778966</v>
      </c>
      <c r="BC175" s="1456">
        <v>4700146854</v>
      </c>
      <c r="BD175" s="1182">
        <f>+BB175/BA175</f>
        <v>1</v>
      </c>
      <c r="BE175" s="1185">
        <f>+BC175/BA175</f>
        <v>0.38117193301087027</v>
      </c>
      <c r="BF175" s="113"/>
      <c r="BG175" s="113"/>
      <c r="BH175" s="1733" t="s">
        <v>704</v>
      </c>
      <c r="BI175" s="1281" t="s">
        <v>782</v>
      </c>
      <c r="BJ175" s="1281"/>
      <c r="BK175" s="224" t="s">
        <v>1038</v>
      </c>
      <c r="BL175" s="63" t="s">
        <v>1039</v>
      </c>
      <c r="BM175" s="39" t="s">
        <v>1040</v>
      </c>
      <c r="BN175" s="39" t="s">
        <v>1041</v>
      </c>
    </row>
    <row r="176" spans="1:67" ht="135.75" customHeight="1" thickBot="1" x14ac:dyDescent="0.4">
      <c r="A176" s="1208"/>
      <c r="B176" s="1208"/>
      <c r="C176" s="1197"/>
      <c r="D176" s="1197"/>
      <c r="E176" s="1197"/>
      <c r="F176" s="1572"/>
      <c r="G176" s="29" t="s">
        <v>1042</v>
      </c>
      <c r="H176" s="504" t="s">
        <v>395</v>
      </c>
      <c r="I176" s="29" t="s">
        <v>1043</v>
      </c>
      <c r="J176" s="29" t="s">
        <v>1044</v>
      </c>
      <c r="K176" s="320">
        <v>228</v>
      </c>
      <c r="L176" s="613">
        <v>114</v>
      </c>
      <c r="M176" s="373">
        <v>112</v>
      </c>
      <c r="N176" s="557">
        <v>48</v>
      </c>
      <c r="O176" s="150">
        <v>0</v>
      </c>
      <c r="P176" s="377">
        <v>0</v>
      </c>
      <c r="Q176" s="377">
        <v>57</v>
      </c>
      <c r="R176" s="470">
        <f>+P176+O176+N176+Q176</f>
        <v>105</v>
      </c>
      <c r="S176" s="471">
        <f>R176/L176</f>
        <v>0.92105263157894735</v>
      </c>
      <c r="T176" s="478">
        <f>(R176+M176)/K176</f>
        <v>0.95175438596491224</v>
      </c>
      <c r="U176" s="1446"/>
      <c r="V176" s="1697"/>
      <c r="W176" s="1448"/>
      <c r="X176" s="614" t="s">
        <v>1045</v>
      </c>
      <c r="Y176" s="118">
        <v>58</v>
      </c>
      <c r="Z176" s="118" t="s">
        <v>1046</v>
      </c>
      <c r="AA176" s="118" t="s">
        <v>1046</v>
      </c>
      <c r="AB176" s="250" t="s">
        <v>1033</v>
      </c>
      <c r="AC176" s="250">
        <v>57</v>
      </c>
      <c r="AD176" s="202">
        <f>+AC176</f>
        <v>57</v>
      </c>
      <c r="AE176" s="122">
        <f t="shared" si="29"/>
        <v>0.98275862068965514</v>
      </c>
      <c r="AF176" s="1576"/>
      <c r="AG176" s="615">
        <v>44562</v>
      </c>
      <c r="AH176" s="202">
        <v>365</v>
      </c>
      <c r="AI176" s="118">
        <v>58</v>
      </c>
      <c r="AJ176" s="67">
        <v>0</v>
      </c>
      <c r="AK176" s="118" t="s">
        <v>1046</v>
      </c>
      <c r="AL176" s="250" t="s">
        <v>1033</v>
      </c>
      <c r="AM176" s="118">
        <v>57</v>
      </c>
      <c r="AN176" s="742">
        <v>0.05</v>
      </c>
      <c r="AO176" s="1191"/>
      <c r="AP176" s="1213"/>
      <c r="AQ176" s="1219"/>
      <c r="AR176" s="1198"/>
      <c r="AS176" s="1729"/>
      <c r="AT176" s="1724"/>
      <c r="AU176" s="616" t="s">
        <v>87</v>
      </c>
      <c r="AV176" s="1198"/>
      <c r="AW176" s="206"/>
      <c r="AX176" s="81"/>
      <c r="AY176" s="272">
        <v>1200539243</v>
      </c>
      <c r="AZ176" s="1419"/>
      <c r="BA176" s="1477"/>
      <c r="BB176" s="1477"/>
      <c r="BC176" s="1477"/>
      <c r="BD176" s="1183"/>
      <c r="BE176" s="1186"/>
      <c r="BF176" s="115"/>
      <c r="BG176" s="115"/>
      <c r="BH176" s="1734"/>
      <c r="BI176" s="1282"/>
      <c r="BJ176" s="1282"/>
      <c r="BK176" s="224" t="s">
        <v>1047</v>
      </c>
      <c r="BL176" s="224" t="s">
        <v>1048</v>
      </c>
      <c r="BM176" s="39" t="s">
        <v>1049</v>
      </c>
      <c r="BN176" s="39" t="s">
        <v>1050</v>
      </c>
      <c r="BO176" s="617" t="s">
        <v>1051</v>
      </c>
    </row>
    <row r="177" spans="1:67" ht="135.75" customHeight="1" x14ac:dyDescent="0.35">
      <c r="A177" s="1208"/>
      <c r="B177" s="1208"/>
      <c r="C177" s="1197"/>
      <c r="D177" s="1197"/>
      <c r="E177" s="1197"/>
      <c r="F177" s="1572"/>
      <c r="G177" s="1719" t="s">
        <v>1052</v>
      </c>
      <c r="H177" s="1719" t="s">
        <v>395</v>
      </c>
      <c r="I177" s="1719">
        <v>0</v>
      </c>
      <c r="J177" s="1719" t="s">
        <v>1053</v>
      </c>
      <c r="K177" s="1331">
        <v>1300</v>
      </c>
      <c r="L177" s="1331">
        <v>100</v>
      </c>
      <c r="M177" s="1514">
        <v>0</v>
      </c>
      <c r="N177" s="1331">
        <v>0</v>
      </c>
      <c r="O177" s="1533">
        <v>0</v>
      </c>
      <c r="P177" s="1514">
        <v>0</v>
      </c>
      <c r="Q177" s="1514">
        <v>0</v>
      </c>
      <c r="R177" s="1555">
        <f>+P177+O177+N177</f>
        <v>0</v>
      </c>
      <c r="S177" s="1539">
        <f>R177/L177</f>
        <v>0</v>
      </c>
      <c r="T177" s="1577">
        <f>(R177+M177)/K177</f>
        <v>0</v>
      </c>
      <c r="U177" s="1445" t="s">
        <v>1054</v>
      </c>
      <c r="V177" s="1696">
        <v>2020130010309</v>
      </c>
      <c r="W177" s="1376" t="s">
        <v>1055</v>
      </c>
      <c r="X177" s="618" t="s">
        <v>1056</v>
      </c>
      <c r="Y177" s="91">
        <v>650</v>
      </c>
      <c r="Z177" s="91">
        <v>0</v>
      </c>
      <c r="AA177" s="14">
        <v>0</v>
      </c>
      <c r="AB177" s="14">
        <v>0</v>
      </c>
      <c r="AC177" s="14">
        <v>0</v>
      </c>
      <c r="AD177" s="84">
        <f t="shared" ref="AD177:AD187" si="30">+Z177+AA177+AB177+AC177</f>
        <v>0</v>
      </c>
      <c r="AE177" s="88">
        <f t="shared" si="29"/>
        <v>0</v>
      </c>
      <c r="AF177" s="1643">
        <f>AVERAGE(AE177:AE182)</f>
        <v>0.5</v>
      </c>
      <c r="AG177" s="619">
        <v>44562</v>
      </c>
      <c r="AH177" s="354" t="s">
        <v>1057</v>
      </c>
      <c r="AI177" s="1241">
        <v>650</v>
      </c>
      <c r="AJ177" s="170">
        <v>0</v>
      </c>
      <c r="AK177" s="170">
        <v>0</v>
      </c>
      <c r="AL177" s="101">
        <v>0</v>
      </c>
      <c r="AM177" s="170">
        <v>0</v>
      </c>
      <c r="AN177" s="588">
        <v>0.6</v>
      </c>
      <c r="AO177" s="1197"/>
      <c r="AP177" s="1213"/>
      <c r="AQ177" s="1187" t="s">
        <v>947</v>
      </c>
      <c r="AR177" s="1414">
        <v>200000000</v>
      </c>
      <c r="AS177" s="1730" t="s">
        <v>89</v>
      </c>
      <c r="AT177" s="1196" t="s">
        <v>1058</v>
      </c>
      <c r="AU177" s="94" t="s">
        <v>87</v>
      </c>
      <c r="AV177" s="1747" t="s">
        <v>1059</v>
      </c>
      <c r="AW177" s="135">
        <v>0</v>
      </c>
      <c r="AX177" s="96"/>
      <c r="AY177" s="620"/>
      <c r="AZ177" s="1750" t="s">
        <v>951</v>
      </c>
      <c r="BA177" s="1751">
        <v>0</v>
      </c>
      <c r="BB177" s="1751">
        <v>0</v>
      </c>
      <c r="BC177" s="1751">
        <v>0</v>
      </c>
      <c r="BD177" s="1741">
        <v>0</v>
      </c>
      <c r="BE177" s="1743">
        <v>0</v>
      </c>
      <c r="BF177" s="115"/>
      <c r="BG177" s="115"/>
      <c r="BH177" s="1733" t="s">
        <v>87</v>
      </c>
      <c r="BI177" s="1281" t="s">
        <v>1060</v>
      </c>
      <c r="BJ177" s="1281"/>
      <c r="BK177" s="621" t="s">
        <v>1061</v>
      </c>
      <c r="BL177" s="224" t="s">
        <v>1062</v>
      </c>
      <c r="BM177" s="39" t="s">
        <v>1063</v>
      </c>
      <c r="BN177" s="164"/>
    </row>
    <row r="178" spans="1:67" ht="135.75" customHeight="1" x14ac:dyDescent="0.35">
      <c r="A178" s="1208"/>
      <c r="B178" s="1208"/>
      <c r="C178" s="1197"/>
      <c r="D178" s="1197"/>
      <c r="E178" s="1197"/>
      <c r="F178" s="1572"/>
      <c r="G178" s="1628"/>
      <c r="H178" s="1628"/>
      <c r="I178" s="1628"/>
      <c r="J178" s="1628"/>
      <c r="K178" s="1246"/>
      <c r="L178" s="1246"/>
      <c r="M178" s="1429"/>
      <c r="N178" s="1246"/>
      <c r="O178" s="1534"/>
      <c r="P178" s="1429"/>
      <c r="Q178" s="1429"/>
      <c r="R178" s="1435"/>
      <c r="S178" s="1425"/>
      <c r="T178" s="1753"/>
      <c r="U178" s="1735"/>
      <c r="V178" s="1632"/>
      <c r="W178" s="1377"/>
      <c r="X178" s="622" t="s">
        <v>1064</v>
      </c>
      <c r="Y178" s="29">
        <v>1</v>
      </c>
      <c r="Z178" s="29" t="s">
        <v>97</v>
      </c>
      <c r="AA178" s="13" t="s">
        <v>97</v>
      </c>
      <c r="AB178" s="13">
        <v>1</v>
      </c>
      <c r="AC178" s="13">
        <v>1</v>
      </c>
      <c r="AD178" s="165">
        <v>1</v>
      </c>
      <c r="AE178" s="59">
        <f t="shared" si="29"/>
        <v>1</v>
      </c>
      <c r="AF178" s="1644"/>
      <c r="AG178" s="623"/>
      <c r="AH178" s="23"/>
      <c r="AI178" s="1242"/>
      <c r="AJ178" s="170">
        <v>0</v>
      </c>
      <c r="AK178" s="170">
        <v>0</v>
      </c>
      <c r="AL178" s="361">
        <v>1</v>
      </c>
      <c r="AM178" s="29">
        <v>1</v>
      </c>
      <c r="AN178" s="588">
        <v>0.1</v>
      </c>
      <c r="AO178" s="1197"/>
      <c r="AP178" s="1213"/>
      <c r="AQ178" s="1188"/>
      <c r="AR178" s="1293"/>
      <c r="AS178" s="1731"/>
      <c r="AT178" s="1197"/>
      <c r="AU178" s="30"/>
      <c r="AV178" s="1748"/>
      <c r="AW178" s="155"/>
      <c r="AX178" s="53"/>
      <c r="AY178" s="624"/>
      <c r="AZ178" s="1233"/>
      <c r="BA178" s="1669"/>
      <c r="BB178" s="1669"/>
      <c r="BC178" s="1669"/>
      <c r="BD178" s="1231"/>
      <c r="BE178" s="1744"/>
      <c r="BF178" s="115"/>
      <c r="BG178" s="115"/>
      <c r="BH178" s="1746"/>
      <c r="BI178" s="1333"/>
      <c r="BJ178" s="1333"/>
      <c r="BK178" s="621"/>
      <c r="BL178" s="224"/>
      <c r="BM178" s="39" t="s">
        <v>1065</v>
      </c>
      <c r="BN178" s="39" t="s">
        <v>1066</v>
      </c>
    </row>
    <row r="179" spans="1:67" ht="135.75" customHeight="1" x14ac:dyDescent="0.35">
      <c r="A179" s="1208"/>
      <c r="B179" s="1208"/>
      <c r="C179" s="1197"/>
      <c r="D179" s="1197"/>
      <c r="E179" s="1197"/>
      <c r="F179" s="1572"/>
      <c r="G179" s="1628"/>
      <c r="H179" s="1628"/>
      <c r="I179" s="1628"/>
      <c r="J179" s="1628"/>
      <c r="K179" s="1246"/>
      <c r="L179" s="1246"/>
      <c r="M179" s="1429"/>
      <c r="N179" s="1246"/>
      <c r="O179" s="1534"/>
      <c r="P179" s="1429"/>
      <c r="Q179" s="1429"/>
      <c r="R179" s="1435"/>
      <c r="S179" s="1425"/>
      <c r="T179" s="1753"/>
      <c r="U179" s="1735"/>
      <c r="V179" s="1632"/>
      <c r="W179" s="1377"/>
      <c r="X179" s="622" t="s">
        <v>1067</v>
      </c>
      <c r="Y179" s="29">
        <v>1</v>
      </c>
      <c r="Z179" s="29" t="s">
        <v>97</v>
      </c>
      <c r="AA179" s="13" t="s">
        <v>97</v>
      </c>
      <c r="AB179" s="29">
        <v>1</v>
      </c>
      <c r="AC179" s="13">
        <v>1</v>
      </c>
      <c r="AD179" s="165">
        <v>1</v>
      </c>
      <c r="AE179" s="59">
        <f t="shared" si="29"/>
        <v>1</v>
      </c>
      <c r="AF179" s="1644"/>
      <c r="AG179" s="623"/>
      <c r="AH179" s="23"/>
      <c r="AI179" s="1242"/>
      <c r="AJ179" s="170">
        <v>0</v>
      </c>
      <c r="AK179" s="170">
        <v>0</v>
      </c>
      <c r="AL179" s="361">
        <v>1</v>
      </c>
      <c r="AM179" s="29">
        <v>1</v>
      </c>
      <c r="AN179" s="588">
        <v>0.05</v>
      </c>
      <c r="AO179" s="1197"/>
      <c r="AP179" s="1213"/>
      <c r="AQ179" s="1188"/>
      <c r="AR179" s="1293"/>
      <c r="AS179" s="1731"/>
      <c r="AT179" s="1197"/>
      <c r="AU179" s="30"/>
      <c r="AV179" s="1748"/>
      <c r="AW179" s="155"/>
      <c r="AX179" s="53"/>
      <c r="AY179" s="625"/>
      <c r="AZ179" s="1233"/>
      <c r="BA179" s="1669"/>
      <c r="BB179" s="1669"/>
      <c r="BC179" s="1669"/>
      <c r="BD179" s="1231"/>
      <c r="BE179" s="1744"/>
      <c r="BF179" s="115">
        <f>+(AF177*0.5)+(BE177*0.5)</f>
        <v>0.25</v>
      </c>
      <c r="BG179" s="115"/>
      <c r="BH179" s="1746"/>
      <c r="BI179" s="1333"/>
      <c r="BJ179" s="1333"/>
      <c r="BK179" s="621"/>
      <c r="BL179" s="224"/>
      <c r="BM179" s="403"/>
      <c r="BN179" s="164"/>
    </row>
    <row r="180" spans="1:67" ht="135.75" customHeight="1" x14ac:dyDescent="0.35">
      <c r="A180" s="1208"/>
      <c r="B180" s="1208"/>
      <c r="C180" s="1197"/>
      <c r="D180" s="1197"/>
      <c r="E180" s="1197"/>
      <c r="F180" s="1572"/>
      <c r="G180" s="1628"/>
      <c r="H180" s="1628"/>
      <c r="I180" s="1628"/>
      <c r="J180" s="1628"/>
      <c r="K180" s="1246"/>
      <c r="L180" s="1246"/>
      <c r="M180" s="1429"/>
      <c r="N180" s="1246"/>
      <c r="O180" s="1534"/>
      <c r="P180" s="1429"/>
      <c r="Q180" s="1429"/>
      <c r="R180" s="1435"/>
      <c r="S180" s="1425"/>
      <c r="T180" s="1753"/>
      <c r="U180" s="1735"/>
      <c r="V180" s="1632"/>
      <c r="W180" s="1377"/>
      <c r="X180" s="622" t="s">
        <v>1068</v>
      </c>
      <c r="Y180" s="29">
        <v>1</v>
      </c>
      <c r="Z180" s="152" t="s">
        <v>97</v>
      </c>
      <c r="AA180" s="13" t="s">
        <v>97</v>
      </c>
      <c r="AB180" s="29">
        <v>0</v>
      </c>
      <c r="AC180" s="13">
        <v>0</v>
      </c>
      <c r="AD180" s="165">
        <v>0</v>
      </c>
      <c r="AE180" s="59">
        <f t="shared" si="29"/>
        <v>0</v>
      </c>
      <c r="AF180" s="1644"/>
      <c r="AG180" s="623"/>
      <c r="AH180" s="23"/>
      <c r="AI180" s="1242"/>
      <c r="AJ180" s="170">
        <v>0</v>
      </c>
      <c r="AK180" s="170">
        <v>0</v>
      </c>
      <c r="AL180" s="361">
        <v>0</v>
      </c>
      <c r="AM180" s="29">
        <v>0</v>
      </c>
      <c r="AN180" s="588">
        <v>0.1</v>
      </c>
      <c r="AO180" s="1197"/>
      <c r="AP180" s="1213"/>
      <c r="AQ180" s="1188"/>
      <c r="AR180" s="1293"/>
      <c r="AS180" s="1731"/>
      <c r="AT180" s="1197"/>
      <c r="AU180" s="30"/>
      <c r="AV180" s="1748"/>
      <c r="AW180" s="155"/>
      <c r="AX180" s="53"/>
      <c r="AY180" s="624"/>
      <c r="AZ180" s="1233"/>
      <c r="BA180" s="1669"/>
      <c r="BB180" s="1669"/>
      <c r="BC180" s="1669"/>
      <c r="BD180" s="1231"/>
      <c r="BE180" s="1744"/>
      <c r="BF180" s="115"/>
      <c r="BG180" s="115"/>
      <c r="BH180" s="1746"/>
      <c r="BI180" s="1333"/>
      <c r="BJ180" s="1333"/>
      <c r="BK180" s="621"/>
      <c r="BL180" s="224"/>
      <c r="BM180" s="29" t="s">
        <v>1069</v>
      </c>
      <c r="BN180" s="39" t="s">
        <v>1070</v>
      </c>
    </row>
    <row r="181" spans="1:67" ht="135.75" customHeight="1" x14ac:dyDescent="0.35">
      <c r="A181" s="1208"/>
      <c r="B181" s="1208"/>
      <c r="C181" s="1197"/>
      <c r="D181" s="1197"/>
      <c r="E181" s="1197"/>
      <c r="F181" s="1572"/>
      <c r="G181" s="1628"/>
      <c r="H181" s="1628"/>
      <c r="I181" s="1628"/>
      <c r="J181" s="1628"/>
      <c r="K181" s="1246"/>
      <c r="L181" s="1246"/>
      <c r="M181" s="1429"/>
      <c r="N181" s="1246"/>
      <c r="O181" s="1534"/>
      <c r="P181" s="1429"/>
      <c r="Q181" s="1429"/>
      <c r="R181" s="1435"/>
      <c r="S181" s="1425"/>
      <c r="T181" s="1753"/>
      <c r="U181" s="1735"/>
      <c r="V181" s="1632"/>
      <c r="W181" s="1377"/>
      <c r="X181" s="622" t="s">
        <v>1071</v>
      </c>
      <c r="Y181" s="29">
        <v>1</v>
      </c>
      <c r="Z181" s="152" t="s">
        <v>97</v>
      </c>
      <c r="AA181" s="13" t="s">
        <v>97</v>
      </c>
      <c r="AB181" s="29">
        <v>1</v>
      </c>
      <c r="AC181" s="29">
        <v>1</v>
      </c>
      <c r="AD181" s="165">
        <v>1</v>
      </c>
      <c r="AE181" s="59">
        <f t="shared" si="29"/>
        <v>1</v>
      </c>
      <c r="AF181" s="1644"/>
      <c r="AG181" s="623"/>
      <c r="AH181" s="23"/>
      <c r="AI181" s="1289"/>
      <c r="AJ181" s="170">
        <v>0</v>
      </c>
      <c r="AK181" s="170">
        <v>0</v>
      </c>
      <c r="AL181" s="361">
        <v>1</v>
      </c>
      <c r="AM181" s="29">
        <v>1</v>
      </c>
      <c r="AN181" s="588">
        <v>0.1</v>
      </c>
      <c r="AO181" s="1197"/>
      <c r="AP181" s="1213"/>
      <c r="AQ181" s="1188"/>
      <c r="AR181" s="1293"/>
      <c r="AS181" s="1731"/>
      <c r="AT181" s="1197"/>
      <c r="AU181" s="30"/>
      <c r="AV181" s="1748"/>
      <c r="AW181" s="155"/>
      <c r="AX181" s="53"/>
      <c r="AY181" s="625"/>
      <c r="AZ181" s="1233"/>
      <c r="BA181" s="1669"/>
      <c r="BB181" s="1669"/>
      <c r="BC181" s="1669"/>
      <c r="BD181" s="1231"/>
      <c r="BE181" s="1744"/>
      <c r="BF181" s="115"/>
      <c r="BG181" s="115"/>
      <c r="BH181" s="1746"/>
      <c r="BI181" s="1333"/>
      <c r="BJ181" s="1333"/>
      <c r="BK181" s="621"/>
      <c r="BL181" s="224"/>
      <c r="BM181" s="403"/>
      <c r="BN181" s="164"/>
    </row>
    <row r="182" spans="1:67" ht="135.75" customHeight="1" thickBot="1" x14ac:dyDescent="0.4">
      <c r="A182" s="1208"/>
      <c r="B182" s="1208"/>
      <c r="C182" s="1197"/>
      <c r="D182" s="1197"/>
      <c r="E182" s="1197"/>
      <c r="F182" s="1572"/>
      <c r="G182" s="1629"/>
      <c r="H182" s="1629"/>
      <c r="I182" s="1629"/>
      <c r="J182" s="1629"/>
      <c r="K182" s="1332"/>
      <c r="L182" s="1332"/>
      <c r="M182" s="1513"/>
      <c r="N182" s="1332"/>
      <c r="O182" s="1552"/>
      <c r="P182" s="1513"/>
      <c r="Q182" s="1513"/>
      <c r="R182" s="1556"/>
      <c r="S182" s="1540"/>
      <c r="T182" s="1578"/>
      <c r="U182" s="1446"/>
      <c r="V182" s="1697"/>
      <c r="W182" s="1378"/>
      <c r="X182" s="626" t="s">
        <v>1072</v>
      </c>
      <c r="Y182" s="118">
        <v>1</v>
      </c>
      <c r="Z182" s="118" t="s">
        <v>97</v>
      </c>
      <c r="AA182" s="118" t="s">
        <v>97</v>
      </c>
      <c r="AB182" s="441">
        <v>0</v>
      </c>
      <c r="AC182" s="441">
        <v>0</v>
      </c>
      <c r="AD182" s="202">
        <v>0</v>
      </c>
      <c r="AE182" s="122">
        <f t="shared" si="29"/>
        <v>0</v>
      </c>
      <c r="AF182" s="1645"/>
      <c r="AG182" s="627">
        <v>44562</v>
      </c>
      <c r="AH182" s="75"/>
      <c r="AI182" s="165">
        <v>1</v>
      </c>
      <c r="AJ182" s="170">
        <v>0</v>
      </c>
      <c r="AK182" s="170">
        <v>0</v>
      </c>
      <c r="AL182" s="361">
        <v>0</v>
      </c>
      <c r="AM182" s="13">
        <v>0</v>
      </c>
      <c r="AN182" s="628">
        <v>0.05</v>
      </c>
      <c r="AO182" s="1197"/>
      <c r="AP182" s="1213"/>
      <c r="AQ182" s="1189"/>
      <c r="AR182" s="1415"/>
      <c r="AS182" s="1732"/>
      <c r="AT182" s="1198"/>
      <c r="AU182" s="130" t="s">
        <v>87</v>
      </c>
      <c r="AV182" s="1749"/>
      <c r="AW182" s="305">
        <v>0</v>
      </c>
      <c r="AX182" s="81"/>
      <c r="AY182" s="629"/>
      <c r="AZ182" s="1234"/>
      <c r="BA182" s="1752"/>
      <c r="BB182" s="1752"/>
      <c r="BC182" s="1752"/>
      <c r="BD182" s="1742"/>
      <c r="BE182" s="1745"/>
      <c r="BF182" s="115"/>
      <c r="BG182" s="115"/>
      <c r="BH182" s="1734"/>
      <c r="BI182" s="1282"/>
      <c r="BJ182" s="1282"/>
      <c r="BK182" s="630" t="s">
        <v>1073</v>
      </c>
      <c r="BL182" s="224" t="s">
        <v>1074</v>
      </c>
      <c r="BM182" s="403"/>
      <c r="BN182" s="164"/>
    </row>
    <row r="183" spans="1:67" ht="135.75" customHeight="1" x14ac:dyDescent="0.35">
      <c r="A183" s="1208"/>
      <c r="B183" s="1208"/>
      <c r="C183" s="1197"/>
      <c r="D183" s="1197"/>
      <c r="E183" s="1197"/>
      <c r="F183" s="1572"/>
      <c r="G183" s="1210" t="s">
        <v>1075</v>
      </c>
      <c r="H183" s="1719" t="s">
        <v>395</v>
      </c>
      <c r="I183" s="1210" t="s">
        <v>801</v>
      </c>
      <c r="J183" s="1210" t="s">
        <v>1076</v>
      </c>
      <c r="K183" s="1542">
        <v>9000</v>
      </c>
      <c r="L183" s="1542">
        <v>3500</v>
      </c>
      <c r="M183" s="1514">
        <v>6913</v>
      </c>
      <c r="N183" s="1279" t="s">
        <v>77</v>
      </c>
      <c r="O183" s="1498" t="s">
        <v>77</v>
      </c>
      <c r="P183" s="1498" t="s">
        <v>77</v>
      </c>
      <c r="Q183" s="1279">
        <f>1368+68</f>
        <v>1436</v>
      </c>
      <c r="R183" s="1579">
        <f>+Q183</f>
        <v>1436</v>
      </c>
      <c r="S183" s="1182">
        <f>+R183/L183</f>
        <v>0.41028571428571431</v>
      </c>
      <c r="T183" s="1595">
        <f>+(R183+M183)/K183</f>
        <v>0.92766666666666664</v>
      </c>
      <c r="U183" s="1445" t="s">
        <v>1077</v>
      </c>
      <c r="V183" s="1696">
        <v>2020130010162</v>
      </c>
      <c r="W183" s="1196" t="s">
        <v>1078</v>
      </c>
      <c r="X183" s="603" t="s">
        <v>1079</v>
      </c>
      <c r="Y183" s="91">
        <v>15</v>
      </c>
      <c r="Z183" s="91">
        <v>3</v>
      </c>
      <c r="AA183" s="91">
        <v>5</v>
      </c>
      <c r="AB183" s="631">
        <v>6</v>
      </c>
      <c r="AC183" s="631">
        <v>0</v>
      </c>
      <c r="AD183" s="84">
        <f t="shared" si="30"/>
        <v>14</v>
      </c>
      <c r="AE183" s="88">
        <f t="shared" si="29"/>
        <v>0.93333333333333335</v>
      </c>
      <c r="AF183" s="1574">
        <f>AVERAGE(AE183:AE189)</f>
        <v>0.79047619047619044</v>
      </c>
      <c r="AG183" s="632">
        <v>44588</v>
      </c>
      <c r="AH183" s="633">
        <f t="shared" ref="AH183:AH186" si="31">12*30</f>
        <v>360</v>
      </c>
      <c r="AI183" s="91" t="s">
        <v>891</v>
      </c>
      <c r="AJ183" s="91">
        <v>3</v>
      </c>
      <c r="AK183" s="91">
        <v>5</v>
      </c>
      <c r="AL183" s="631">
        <v>3000</v>
      </c>
      <c r="AM183" s="631">
        <v>0</v>
      </c>
      <c r="AN183" s="634">
        <v>0.05</v>
      </c>
      <c r="AO183" s="1191"/>
      <c r="AP183" s="1213"/>
      <c r="AQ183" s="1217" t="s">
        <v>1080</v>
      </c>
      <c r="AR183" s="1758">
        <f>'[5]Plan de Acción'!AC163</f>
        <v>432000000</v>
      </c>
      <c r="AS183" s="1761" t="str">
        <f>'[5]Plan de Acción'!AD163</f>
        <v>ICLD</v>
      </c>
      <c r="AT183" s="1747" t="str">
        <f>'[5]Plan de Acción'!AE163</f>
        <v>Mejoramiento del proceso formativo de la educación media técnica oficial en las IEO  desarrollo de potencialidades productivas de   Cartagena de Indias</v>
      </c>
      <c r="AU183" s="94" t="s">
        <v>87</v>
      </c>
      <c r="AV183" s="1356" t="str">
        <f>'[5]Plan de Acción'!AG163</f>
        <v>02-001-06-00-00-00-161-20200162</v>
      </c>
      <c r="AW183" s="1315">
        <f>'[5]Plan de Acción'!AH163</f>
        <v>185500000</v>
      </c>
      <c r="AX183" s="96"/>
      <c r="AY183" s="635"/>
      <c r="AZ183" s="1750" t="s">
        <v>951</v>
      </c>
      <c r="BA183" s="1240">
        <v>476000000</v>
      </c>
      <c r="BB183" s="1240">
        <v>350185833</v>
      </c>
      <c r="BC183" s="1240">
        <v>347652500</v>
      </c>
      <c r="BD183" s="1244">
        <f>+BB183/BA183</f>
        <v>0.7356845231092437</v>
      </c>
      <c r="BE183" s="1355">
        <f>+BC183/BA183</f>
        <v>0.73036239495798316</v>
      </c>
      <c r="BF183" s="115"/>
      <c r="BG183" s="115"/>
      <c r="BH183" s="1654" t="str">
        <f>'[5]Plan de Acción'!AI163</f>
        <v>SI</v>
      </c>
      <c r="BI183" s="1279" t="s">
        <v>1081</v>
      </c>
      <c r="BJ183" s="1757" t="s">
        <v>91</v>
      </c>
      <c r="BK183" s="630" t="s">
        <v>1082</v>
      </c>
      <c r="BL183" s="636" t="s">
        <v>1083</v>
      </c>
      <c r="BM183" s="39" t="s">
        <v>1084</v>
      </c>
      <c r="BN183" s="39" t="s">
        <v>1085</v>
      </c>
    </row>
    <row r="184" spans="1:67" ht="135.75" customHeight="1" x14ac:dyDescent="0.35">
      <c r="A184" s="1208"/>
      <c r="B184" s="1208"/>
      <c r="C184" s="1197"/>
      <c r="D184" s="1197"/>
      <c r="E184" s="1197"/>
      <c r="F184" s="1572"/>
      <c r="G184" s="1197"/>
      <c r="H184" s="1628"/>
      <c r="I184" s="1197"/>
      <c r="J184" s="1197"/>
      <c r="K184" s="1543"/>
      <c r="L184" s="1543"/>
      <c r="M184" s="1429"/>
      <c r="N184" s="1543"/>
      <c r="O184" s="1682"/>
      <c r="P184" s="1682"/>
      <c r="Q184" s="1377"/>
      <c r="R184" s="1764"/>
      <c r="S184" s="1182"/>
      <c r="T184" s="1595"/>
      <c r="U184" s="1735"/>
      <c r="V184" s="1632"/>
      <c r="W184" s="1197"/>
      <c r="X184" s="610" t="s">
        <v>1086</v>
      </c>
      <c r="Y184" s="170">
        <v>15</v>
      </c>
      <c r="Z184" s="170">
        <v>1</v>
      </c>
      <c r="AA184" s="557">
        <v>5</v>
      </c>
      <c r="AB184" s="557">
        <v>8</v>
      </c>
      <c r="AC184" s="557">
        <v>0</v>
      </c>
      <c r="AD184" s="165">
        <f t="shared" si="30"/>
        <v>14</v>
      </c>
      <c r="AE184" s="59">
        <f t="shared" si="29"/>
        <v>0.93333333333333335</v>
      </c>
      <c r="AF184" s="1575"/>
      <c r="AG184" s="638">
        <v>44588</v>
      </c>
      <c r="AH184" s="639">
        <f t="shared" si="31"/>
        <v>360</v>
      </c>
      <c r="AI184" s="170" t="s">
        <v>891</v>
      </c>
      <c r="AJ184" s="170">
        <v>1</v>
      </c>
      <c r="AK184" s="170">
        <v>5</v>
      </c>
      <c r="AL184" s="557">
        <v>4000</v>
      </c>
      <c r="AM184" s="557">
        <v>0</v>
      </c>
      <c r="AN184" s="640">
        <v>0.05</v>
      </c>
      <c r="AO184" s="1191"/>
      <c r="AP184" s="1213"/>
      <c r="AQ184" s="1218"/>
      <c r="AR184" s="1759"/>
      <c r="AS184" s="1762"/>
      <c r="AT184" s="1748"/>
      <c r="AU184" s="30" t="s">
        <v>87</v>
      </c>
      <c r="AV184" s="1357"/>
      <c r="AW184" s="1298"/>
      <c r="AX184" s="53"/>
      <c r="AY184" s="641"/>
      <c r="AZ184" s="1233"/>
      <c r="BA184" s="1221"/>
      <c r="BB184" s="1221"/>
      <c r="BC184" s="1221"/>
      <c r="BD184" s="1224"/>
      <c r="BE184" s="1236"/>
      <c r="BF184" s="115"/>
      <c r="BG184" s="115"/>
      <c r="BH184" s="1755"/>
      <c r="BI184" s="1377"/>
      <c r="BJ184" s="1179"/>
      <c r="BK184" s="630" t="s">
        <v>1087</v>
      </c>
      <c r="BL184" s="63" t="s">
        <v>1088</v>
      </c>
      <c r="BM184" s="39" t="s">
        <v>1089</v>
      </c>
      <c r="BN184" s="39" t="s">
        <v>1090</v>
      </c>
    </row>
    <row r="185" spans="1:67" ht="135.75" customHeight="1" x14ac:dyDescent="0.35">
      <c r="A185" s="1208"/>
      <c r="B185" s="1208"/>
      <c r="C185" s="1197"/>
      <c r="D185" s="1197"/>
      <c r="E185" s="1197"/>
      <c r="F185" s="1572"/>
      <c r="G185" s="1197"/>
      <c r="H185" s="1628"/>
      <c r="I185" s="1197"/>
      <c r="J185" s="1197"/>
      <c r="K185" s="1543"/>
      <c r="L185" s="1543"/>
      <c r="M185" s="1429"/>
      <c r="N185" s="1543"/>
      <c r="O185" s="1682"/>
      <c r="P185" s="1682"/>
      <c r="Q185" s="1377"/>
      <c r="R185" s="1764"/>
      <c r="S185" s="1182"/>
      <c r="T185" s="1595"/>
      <c r="U185" s="1735"/>
      <c r="V185" s="1632"/>
      <c r="W185" s="1197"/>
      <c r="X185" s="610" t="s">
        <v>1091</v>
      </c>
      <c r="Y185" s="170">
        <v>15</v>
      </c>
      <c r="Z185" s="170">
        <v>1</v>
      </c>
      <c r="AA185" s="557">
        <v>3</v>
      </c>
      <c r="AB185" s="557">
        <v>6</v>
      </c>
      <c r="AC185" s="557">
        <v>0</v>
      </c>
      <c r="AD185" s="165">
        <f t="shared" si="30"/>
        <v>10</v>
      </c>
      <c r="AE185" s="59">
        <f t="shared" si="29"/>
        <v>0.66666666666666663</v>
      </c>
      <c r="AF185" s="1575"/>
      <c r="AG185" s="638">
        <v>44588</v>
      </c>
      <c r="AH185" s="639">
        <f t="shared" si="31"/>
        <v>360</v>
      </c>
      <c r="AI185" s="170" t="s">
        <v>891</v>
      </c>
      <c r="AJ185" s="170">
        <v>1</v>
      </c>
      <c r="AK185" s="170">
        <v>3</v>
      </c>
      <c r="AL185" s="557">
        <v>1250</v>
      </c>
      <c r="AM185" s="557">
        <v>0</v>
      </c>
      <c r="AN185" s="640">
        <v>0.05</v>
      </c>
      <c r="AO185" s="1191"/>
      <c r="AP185" s="1213"/>
      <c r="AQ185" s="1218"/>
      <c r="AR185" s="1759"/>
      <c r="AS185" s="1762"/>
      <c r="AT185" s="1748"/>
      <c r="AU185" s="30" t="s">
        <v>87</v>
      </c>
      <c r="AV185" s="1357"/>
      <c r="AW185" s="1298"/>
      <c r="AX185" s="53"/>
      <c r="AY185" s="642">
        <v>7552500</v>
      </c>
      <c r="AZ185" s="1297"/>
      <c r="BA185" s="1226"/>
      <c r="BB185" s="1226"/>
      <c r="BC185" s="1226"/>
      <c r="BD185" s="1259"/>
      <c r="BE185" s="1292"/>
      <c r="BF185" s="437">
        <f>+BA183+BA186</f>
        <v>1122298651</v>
      </c>
      <c r="BG185" s="115">
        <f>+BF186/BF185</f>
        <v>0.44344983356840906</v>
      </c>
      <c r="BH185" s="1755"/>
      <c r="BI185" s="1377"/>
      <c r="BJ185" s="1179"/>
      <c r="BK185" s="630" t="s">
        <v>1092</v>
      </c>
      <c r="BL185" s="63" t="s">
        <v>1093</v>
      </c>
      <c r="BM185" s="403"/>
      <c r="BN185" s="39" t="s">
        <v>1094</v>
      </c>
    </row>
    <row r="186" spans="1:67" ht="135.75" customHeight="1" x14ac:dyDescent="0.35">
      <c r="A186" s="1208"/>
      <c r="B186" s="1208"/>
      <c r="C186" s="1197"/>
      <c r="D186" s="1197"/>
      <c r="E186" s="1197"/>
      <c r="F186" s="1572"/>
      <c r="G186" s="1211"/>
      <c r="H186" s="1629"/>
      <c r="I186" s="1211"/>
      <c r="J186" s="1211"/>
      <c r="K186" s="1544"/>
      <c r="L186" s="1544"/>
      <c r="M186" s="1513"/>
      <c r="N186" s="1544"/>
      <c r="O186" s="1682"/>
      <c r="P186" s="1682"/>
      <c r="Q186" s="1280"/>
      <c r="R186" s="1764"/>
      <c r="S186" s="1182"/>
      <c r="T186" s="1595"/>
      <c r="U186" s="1735"/>
      <c r="V186" s="1632"/>
      <c r="W186" s="1197"/>
      <c r="X186" s="610" t="s">
        <v>1095</v>
      </c>
      <c r="Y186" s="557">
        <v>30</v>
      </c>
      <c r="Z186" s="557">
        <v>0</v>
      </c>
      <c r="AA186" s="557">
        <v>0</v>
      </c>
      <c r="AB186" s="557">
        <v>0</v>
      </c>
      <c r="AC186" s="557">
        <v>0</v>
      </c>
      <c r="AD186" s="165">
        <f t="shared" si="30"/>
        <v>0</v>
      </c>
      <c r="AE186" s="59">
        <f t="shared" si="29"/>
        <v>0</v>
      </c>
      <c r="AF186" s="1575"/>
      <c r="AG186" s="638">
        <v>44588</v>
      </c>
      <c r="AH186" s="639">
        <f t="shared" si="31"/>
        <v>360</v>
      </c>
      <c r="AI186" s="29">
        <v>3500</v>
      </c>
      <c r="AJ186" s="170">
        <v>0</v>
      </c>
      <c r="AK186" s="170">
        <v>0</v>
      </c>
      <c r="AL186" s="557">
        <v>0</v>
      </c>
      <c r="AM186" s="557">
        <v>0</v>
      </c>
      <c r="AN186" s="640">
        <v>0.05</v>
      </c>
      <c r="AO186" s="1191"/>
      <c r="AP186" s="1213"/>
      <c r="AQ186" s="1218"/>
      <c r="AR186" s="1759"/>
      <c r="AS186" s="1762"/>
      <c r="AT186" s="1748"/>
      <c r="AU186" s="1277" t="str">
        <f>'[5]Plan de Acción'!AF163</f>
        <v>SI</v>
      </c>
      <c r="AV186" s="1357"/>
      <c r="AW186" s="1298"/>
      <c r="AX186" s="53"/>
      <c r="AY186" s="642"/>
      <c r="AZ186" s="1232" t="s">
        <v>490</v>
      </c>
      <c r="BA186" s="1220">
        <v>646298651</v>
      </c>
      <c r="BB186" s="1220">
        <v>150030650</v>
      </c>
      <c r="BC186" s="1220">
        <v>150030650</v>
      </c>
      <c r="BD186" s="1223">
        <f>+BB186/BA186</f>
        <v>0.2321382688450018</v>
      </c>
      <c r="BE186" s="1235">
        <f>+BC186/BA186</f>
        <v>0.2321382688450018</v>
      </c>
      <c r="BF186" s="437">
        <f>+BC183+BC186</f>
        <v>497683150</v>
      </c>
      <c r="BG186" s="115"/>
      <c r="BH186" s="1755"/>
      <c r="BI186" s="1377"/>
      <c r="BJ186" s="1179"/>
      <c r="BK186" s="186" t="s">
        <v>1096</v>
      </c>
      <c r="BL186" s="63" t="s">
        <v>1097</v>
      </c>
      <c r="BM186" s="39" t="s">
        <v>1097</v>
      </c>
      <c r="BN186" s="39" t="s">
        <v>1098</v>
      </c>
    </row>
    <row r="187" spans="1:67" ht="135.75" customHeight="1" x14ac:dyDescent="0.35">
      <c r="A187" s="1208"/>
      <c r="B187" s="1208"/>
      <c r="C187" s="1197"/>
      <c r="D187" s="1197"/>
      <c r="E187" s="1197"/>
      <c r="F187" s="1572"/>
      <c r="G187" s="1719" t="s">
        <v>1099</v>
      </c>
      <c r="H187" s="1719" t="s">
        <v>74</v>
      </c>
      <c r="I187" s="1776">
        <v>0</v>
      </c>
      <c r="J187" s="1719" t="s">
        <v>1100</v>
      </c>
      <c r="K187" s="1279" t="s">
        <v>1101</v>
      </c>
      <c r="L187" s="1506" t="s">
        <v>1102</v>
      </c>
      <c r="M187" s="1499" t="s">
        <v>1103</v>
      </c>
      <c r="N187" s="1279">
        <v>0</v>
      </c>
      <c r="O187" s="1262">
        <v>0</v>
      </c>
      <c r="P187" s="1775" t="s">
        <v>1104</v>
      </c>
      <c r="Q187" s="1757" t="s">
        <v>1104</v>
      </c>
      <c r="R187" s="1223" t="s">
        <v>1104</v>
      </c>
      <c r="S187" s="1223">
        <f>6/11</f>
        <v>0.54545454545454541</v>
      </c>
      <c r="T187" s="1501">
        <f>(2+6)/22</f>
        <v>0.36363636363636365</v>
      </c>
      <c r="U187" s="1735"/>
      <c r="V187" s="1632"/>
      <c r="W187" s="1197"/>
      <c r="X187" s="610" t="s">
        <v>1105</v>
      </c>
      <c r="Y187" s="557">
        <v>1</v>
      </c>
      <c r="Z187" s="557">
        <v>1</v>
      </c>
      <c r="AA187" s="557">
        <v>1</v>
      </c>
      <c r="AB187" s="557">
        <v>1</v>
      </c>
      <c r="AC187" s="557">
        <v>6</v>
      </c>
      <c r="AD187" s="165">
        <f t="shared" si="30"/>
        <v>9</v>
      </c>
      <c r="AE187" s="59">
        <v>1</v>
      </c>
      <c r="AF187" s="1575"/>
      <c r="AG187" s="638">
        <v>44588</v>
      </c>
      <c r="AH187" s="639">
        <f>12*30</f>
        <v>360</v>
      </c>
      <c r="AI187" s="170">
        <v>1500</v>
      </c>
      <c r="AJ187" s="170">
        <v>1654</v>
      </c>
      <c r="AK187" s="170">
        <v>1654</v>
      </c>
      <c r="AL187" s="557">
        <v>2500</v>
      </c>
      <c r="AM187" s="557">
        <v>2800</v>
      </c>
      <c r="AN187" s="640">
        <v>0.1</v>
      </c>
      <c r="AO187" s="1191"/>
      <c r="AP187" s="1213"/>
      <c r="AQ187" s="1218"/>
      <c r="AR187" s="1759"/>
      <c r="AS187" s="1762"/>
      <c r="AT187" s="1748"/>
      <c r="AU187" s="1329"/>
      <c r="AV187" s="1357"/>
      <c r="AW187" s="1298"/>
      <c r="AX187" s="53"/>
      <c r="AY187" s="232">
        <f>150030650+74000000</f>
        <v>224030650</v>
      </c>
      <c r="AZ187" s="1233"/>
      <c r="BA187" s="1221"/>
      <c r="BB187" s="1221"/>
      <c r="BC187" s="1221"/>
      <c r="BD187" s="1224"/>
      <c r="BE187" s="1236"/>
      <c r="BF187" s="115"/>
      <c r="BG187" s="115">
        <f>+(AF183*0.5)+(BG185*0.5)</f>
        <v>0.61696301202229975</v>
      </c>
      <c r="BH187" s="1755"/>
      <c r="BI187" s="1377"/>
      <c r="BJ187" s="1179"/>
      <c r="BK187" s="1765" t="s">
        <v>1106</v>
      </c>
      <c r="BL187" s="63" t="s">
        <v>1107</v>
      </c>
      <c r="BM187" s="164" t="s">
        <v>1108</v>
      </c>
      <c r="BN187" s="39" t="s">
        <v>1109</v>
      </c>
    </row>
    <row r="188" spans="1:67" ht="135.75" customHeight="1" x14ac:dyDescent="0.35">
      <c r="A188" s="1208"/>
      <c r="B188" s="1208"/>
      <c r="C188" s="1197"/>
      <c r="D188" s="1197"/>
      <c r="E188" s="1197"/>
      <c r="F188" s="1572"/>
      <c r="G188" s="1628"/>
      <c r="H188" s="1628"/>
      <c r="I188" s="1777"/>
      <c r="J188" s="1628"/>
      <c r="K188" s="1377"/>
      <c r="L188" s="1507"/>
      <c r="M188" s="1360"/>
      <c r="N188" s="1543"/>
      <c r="O188" s="1263"/>
      <c r="P188" s="1200"/>
      <c r="Q188" s="1179"/>
      <c r="R188" s="1224"/>
      <c r="S188" s="1224"/>
      <c r="T188" s="1491"/>
      <c r="U188" s="1735"/>
      <c r="V188" s="1632"/>
      <c r="W188" s="1197"/>
      <c r="X188" s="610" t="s">
        <v>1110</v>
      </c>
      <c r="Y188" s="557">
        <v>7</v>
      </c>
      <c r="Z188" s="557">
        <v>7</v>
      </c>
      <c r="AA188" s="557">
        <v>7</v>
      </c>
      <c r="AB188" s="557">
        <v>7</v>
      </c>
      <c r="AC188" s="557">
        <v>7</v>
      </c>
      <c r="AD188" s="165">
        <v>7</v>
      </c>
      <c r="AE188" s="59">
        <f t="shared" si="29"/>
        <v>1</v>
      </c>
      <c r="AF188" s="1575"/>
      <c r="AG188" s="638">
        <v>44588</v>
      </c>
      <c r="AH188" s="639">
        <f>11*30</f>
        <v>330</v>
      </c>
      <c r="AI188" s="170">
        <v>3500</v>
      </c>
      <c r="AJ188" s="170">
        <v>3200</v>
      </c>
      <c r="AK188" s="170">
        <v>3200</v>
      </c>
      <c r="AL188" s="36" t="s">
        <v>801</v>
      </c>
      <c r="AM188" s="557" t="s">
        <v>801</v>
      </c>
      <c r="AN188" s="640">
        <v>0.65</v>
      </c>
      <c r="AO188" s="1191"/>
      <c r="AP188" s="1213"/>
      <c r="AQ188" s="1218"/>
      <c r="AR188" s="1759"/>
      <c r="AS188" s="1762"/>
      <c r="AT188" s="1748"/>
      <c r="AU188" s="1329"/>
      <c r="AV188" s="1357"/>
      <c r="AW188" s="1298"/>
      <c r="AX188" s="53"/>
      <c r="AY188" s="232">
        <v>268633333</v>
      </c>
      <c r="AZ188" s="1233"/>
      <c r="BA188" s="1221"/>
      <c r="BB188" s="1221"/>
      <c r="BC188" s="1221"/>
      <c r="BD188" s="1224"/>
      <c r="BE188" s="1236"/>
      <c r="BF188" s="115"/>
      <c r="BG188" s="115"/>
      <c r="BH188" s="1755"/>
      <c r="BI188" s="1377"/>
      <c r="BJ188" s="1179"/>
      <c r="BK188" s="1766"/>
      <c r="BL188" s="187"/>
      <c r="BM188" s="403"/>
      <c r="BN188" s="39" t="s">
        <v>1111</v>
      </c>
    </row>
    <row r="189" spans="1:67" ht="135.75" customHeight="1" thickBot="1" x14ac:dyDescent="0.4">
      <c r="A189" s="1208"/>
      <c r="B189" s="1208"/>
      <c r="C189" s="1197"/>
      <c r="D189" s="1197"/>
      <c r="E189" s="1197"/>
      <c r="F189" s="1572"/>
      <c r="G189" s="1629"/>
      <c r="H189" s="1629"/>
      <c r="I189" s="1778"/>
      <c r="J189" s="1629"/>
      <c r="K189" s="1280"/>
      <c r="L189" s="1754"/>
      <c r="M189" s="1500"/>
      <c r="N189" s="1543"/>
      <c r="O189" s="1258"/>
      <c r="P189" s="1548"/>
      <c r="Q189" s="1495"/>
      <c r="R189" s="1259"/>
      <c r="S189" s="1259"/>
      <c r="T189" s="1492"/>
      <c r="U189" s="1446"/>
      <c r="V189" s="1697"/>
      <c r="W189" s="1198"/>
      <c r="X189" s="644" t="s">
        <v>1112</v>
      </c>
      <c r="Y189" s="250">
        <v>1</v>
      </c>
      <c r="Z189" s="250">
        <v>0</v>
      </c>
      <c r="AA189" s="645">
        <v>1</v>
      </c>
      <c r="AB189" s="645">
        <v>1</v>
      </c>
      <c r="AC189" s="646">
        <v>1</v>
      </c>
      <c r="AD189" s="202">
        <v>1</v>
      </c>
      <c r="AE189" s="122">
        <f t="shared" si="29"/>
        <v>1</v>
      </c>
      <c r="AF189" s="1576"/>
      <c r="AG189" s="647">
        <v>44588</v>
      </c>
      <c r="AH189" s="648">
        <f>11*30</f>
        <v>330</v>
      </c>
      <c r="AI189" s="41">
        <v>7400</v>
      </c>
      <c r="AJ189" s="41">
        <v>7100</v>
      </c>
      <c r="AK189" s="41">
        <v>7100</v>
      </c>
      <c r="AL189" s="154" t="s">
        <v>801</v>
      </c>
      <c r="AM189" s="166" t="s">
        <v>801</v>
      </c>
      <c r="AN189" s="649">
        <v>0.05</v>
      </c>
      <c r="AO189" s="1191"/>
      <c r="AP189" s="1213"/>
      <c r="AQ189" s="1219"/>
      <c r="AR189" s="1760"/>
      <c r="AS189" s="1763"/>
      <c r="AT189" s="1749"/>
      <c r="AU189" s="1421"/>
      <c r="AV189" s="1358"/>
      <c r="AW189" s="1316"/>
      <c r="AX189" s="81"/>
      <c r="AY189" s="650"/>
      <c r="AZ189" s="1234"/>
      <c r="BA189" s="1222"/>
      <c r="BB189" s="1222"/>
      <c r="BC189" s="1222"/>
      <c r="BD189" s="1225"/>
      <c r="BE189" s="1237"/>
      <c r="BF189" s="115"/>
      <c r="BG189" s="115"/>
      <c r="BH189" s="1756"/>
      <c r="BI189" s="1280"/>
      <c r="BJ189" s="1495"/>
      <c r="BK189" s="1767"/>
      <c r="BL189" s="147" t="s">
        <v>1113</v>
      </c>
      <c r="BM189" s="403"/>
      <c r="BN189" s="39" t="s">
        <v>1114</v>
      </c>
    </row>
    <row r="190" spans="1:67" ht="135.75" customHeight="1" thickBot="1" x14ac:dyDescent="0.4">
      <c r="A190" s="1208"/>
      <c r="B190" s="1208"/>
      <c r="C190" s="1211"/>
      <c r="D190" s="1211"/>
      <c r="E190" s="1211"/>
      <c r="F190" s="1573"/>
      <c r="G190" s="1612" t="s">
        <v>1115</v>
      </c>
      <c r="H190" s="1517"/>
      <c r="I190" s="1517"/>
      <c r="J190" s="1517"/>
      <c r="K190" s="1517"/>
      <c r="L190" s="1517"/>
      <c r="M190" s="1517"/>
      <c r="N190" s="1517"/>
      <c r="O190" s="1517"/>
      <c r="P190" s="1517"/>
      <c r="Q190" s="1517"/>
      <c r="R190" s="1518"/>
      <c r="S190" s="597">
        <f>AVERAGE(S171:S189)</f>
        <v>0.54473357826384139</v>
      </c>
      <c r="T190" s="597">
        <f>AVERAGE(T171:T189)</f>
        <v>0.58514855159456902</v>
      </c>
      <c r="U190" s="1567" t="s">
        <v>1116</v>
      </c>
      <c r="V190" s="1568"/>
      <c r="W190" s="1568"/>
      <c r="X190" s="1568"/>
      <c r="Y190" s="1568"/>
      <c r="Z190" s="1568"/>
      <c r="AA190" s="1568"/>
      <c r="AB190" s="1568"/>
      <c r="AC190" s="1568"/>
      <c r="AD190" s="1568"/>
      <c r="AE190" s="1569"/>
      <c r="AF190" s="652">
        <f>AVERAGE(AF171:AF189)</f>
        <v>0.6795542825945563</v>
      </c>
      <c r="AG190" s="1768"/>
      <c r="AH190" s="1769"/>
      <c r="AI190" s="1769"/>
      <c r="AJ190" s="1769"/>
      <c r="AK190" s="1769"/>
      <c r="AL190" s="1769"/>
      <c r="AM190" s="1769"/>
      <c r="AN190" s="1769"/>
      <c r="AO190" s="1769"/>
      <c r="AP190" s="1770"/>
      <c r="AQ190" s="1771" t="s">
        <v>1117</v>
      </c>
      <c r="AR190" s="1772"/>
      <c r="AS190" s="1772"/>
      <c r="AT190" s="1772"/>
      <c r="AU190" s="1772"/>
      <c r="AV190" s="1772"/>
      <c r="AW190" s="1772"/>
      <c r="AX190" s="1772"/>
      <c r="AY190" s="1772"/>
      <c r="AZ190" s="1467"/>
      <c r="BA190" s="337">
        <f>+BA171+BA172+BA175+BA177+BA183+BA186</f>
        <v>18321163040</v>
      </c>
      <c r="BB190" s="337">
        <f t="shared" ref="BB190:BC190" si="32">+BB171+BB172+BB175+BB177+BB183+BB186</f>
        <v>17699080872</v>
      </c>
      <c r="BC190" s="337">
        <f t="shared" si="32"/>
        <v>5197830004</v>
      </c>
      <c r="BD190" s="338">
        <f>+BB190/BA190</f>
        <v>0.9660457053604169</v>
      </c>
      <c r="BE190" s="339">
        <f>+BC190/BA190</f>
        <v>0.28370633418040908</v>
      </c>
      <c r="BF190" s="340">
        <f>+(S190*0.5)+(BE190*0.5)</f>
        <v>0.41421995622212526</v>
      </c>
      <c r="BG190" s="340">
        <f>+(AF190*0.5)+(BE190*0.5)</f>
        <v>0.48163030838748266</v>
      </c>
      <c r="BH190" s="1773">
        <f>BB190/BA190</f>
        <v>0.9660457053604169</v>
      </c>
      <c r="BI190" s="1774"/>
      <c r="BJ190" s="1774"/>
      <c r="BK190" s="651"/>
      <c r="BL190" s="187"/>
      <c r="BM190" s="403"/>
      <c r="BN190" s="543"/>
    </row>
    <row r="191" spans="1:67" ht="135.75" customHeight="1" x14ac:dyDescent="0.35">
      <c r="A191" s="1208"/>
      <c r="B191" s="1208"/>
      <c r="C191" s="1210" t="s">
        <v>1118</v>
      </c>
      <c r="D191" s="1210">
        <v>0</v>
      </c>
      <c r="E191" s="1210" t="s">
        <v>1119</v>
      </c>
      <c r="F191" s="1639" t="s">
        <v>1120</v>
      </c>
      <c r="G191" s="1210" t="s">
        <v>1121</v>
      </c>
      <c r="H191" s="1210" t="s">
        <v>608</v>
      </c>
      <c r="I191" s="1210" t="s">
        <v>1122</v>
      </c>
      <c r="J191" s="1210" t="s">
        <v>1123</v>
      </c>
      <c r="K191" s="1210" t="s">
        <v>1124</v>
      </c>
      <c r="L191" s="1210" t="s">
        <v>1125</v>
      </c>
      <c r="M191" s="1210" t="s">
        <v>1125</v>
      </c>
      <c r="N191" s="1210" t="s">
        <v>97</v>
      </c>
      <c r="O191" s="1279" t="s">
        <v>97</v>
      </c>
      <c r="P191" s="1775" t="s">
        <v>1125</v>
      </c>
      <c r="Q191" s="1775" t="s">
        <v>1125</v>
      </c>
      <c r="R191" s="1223" t="s">
        <v>1125</v>
      </c>
      <c r="S191" s="1182">
        <v>1</v>
      </c>
      <c r="T191" s="1595">
        <v>0.75</v>
      </c>
      <c r="U191" s="1217" t="s">
        <v>1126</v>
      </c>
      <c r="V191" s="1696">
        <v>2020130010139</v>
      </c>
      <c r="W191" s="1196" t="s">
        <v>1127</v>
      </c>
      <c r="X191" s="653" t="s">
        <v>1128</v>
      </c>
      <c r="Y191" s="91">
        <v>3</v>
      </c>
      <c r="Z191" s="91">
        <v>1</v>
      </c>
      <c r="AA191" s="496">
        <v>1</v>
      </c>
      <c r="AB191" s="496">
        <v>1</v>
      </c>
      <c r="AC191" s="496">
        <v>0</v>
      </c>
      <c r="AD191" s="654">
        <f>+Z191+AA191+AB191+AC191</f>
        <v>3</v>
      </c>
      <c r="AE191" s="16">
        <f t="shared" ref="AE191:AE200" si="33">+AD191/Y191</f>
        <v>1</v>
      </c>
      <c r="AF191" s="1546">
        <f>AVERAGE(AE191:AE196)</f>
        <v>0.94444444444444431</v>
      </c>
      <c r="AG191" s="655">
        <v>44592</v>
      </c>
      <c r="AH191" s="310">
        <v>300</v>
      </c>
      <c r="AI191" s="310">
        <v>150</v>
      </c>
      <c r="AJ191" s="310">
        <f>'[6]Plan de Acción'!X168</f>
        <v>150</v>
      </c>
      <c r="AK191" s="310">
        <v>150</v>
      </c>
      <c r="AL191" s="496">
        <v>150</v>
      </c>
      <c r="AM191" s="496">
        <v>150</v>
      </c>
      <c r="AN191" s="656">
        <v>0.05</v>
      </c>
      <c r="AO191" s="1376" t="s">
        <v>1129</v>
      </c>
      <c r="AP191" s="1196" t="s">
        <v>1130</v>
      </c>
      <c r="AQ191" s="1196" t="s">
        <v>947</v>
      </c>
      <c r="AR191" s="1795">
        <v>421800000</v>
      </c>
      <c r="AS191" s="1779" t="s">
        <v>403</v>
      </c>
      <c r="AT191" s="1315" t="s">
        <v>1131</v>
      </c>
      <c r="AU191" s="94" t="s">
        <v>87</v>
      </c>
      <c r="AV191" s="1781" t="s">
        <v>827</v>
      </c>
      <c r="AW191" s="95">
        <f>'[6]Plan de Acción'!AH168</f>
        <v>0</v>
      </c>
      <c r="AX191" s="138"/>
      <c r="AY191" s="219"/>
      <c r="AZ191" s="1784" t="s">
        <v>1132</v>
      </c>
      <c r="BA191" s="1240">
        <v>358800000</v>
      </c>
      <c r="BB191" s="1240">
        <v>347786549</v>
      </c>
      <c r="BC191" s="1240">
        <v>313297176</v>
      </c>
      <c r="BD191" s="1244">
        <f>+BB191/BA191</f>
        <v>0.96930476309921965</v>
      </c>
      <c r="BE191" s="1355">
        <f>+BC191/BA191</f>
        <v>0.87318053511705684</v>
      </c>
      <c r="BF191" s="115"/>
      <c r="BG191" s="115"/>
      <c r="BH191" s="1746" t="s">
        <v>87</v>
      </c>
      <c r="BI191" s="1282" t="s">
        <v>1081</v>
      </c>
      <c r="BJ191" s="1335" t="s">
        <v>91</v>
      </c>
      <c r="BK191" s="225" t="s">
        <v>1133</v>
      </c>
      <c r="BL191" s="314" t="s">
        <v>1134</v>
      </c>
      <c r="BM191" s="39" t="s">
        <v>1135</v>
      </c>
      <c r="BN191" s="39" t="s">
        <v>1136</v>
      </c>
    </row>
    <row r="192" spans="1:67" ht="135.75" customHeight="1" x14ac:dyDescent="0.35">
      <c r="A192" s="1208"/>
      <c r="B192" s="1208"/>
      <c r="C192" s="1197"/>
      <c r="D192" s="1197"/>
      <c r="E192" s="1197"/>
      <c r="F192" s="1572"/>
      <c r="G192" s="1197"/>
      <c r="H192" s="1211"/>
      <c r="I192" s="1211"/>
      <c r="J192" s="1197"/>
      <c r="K192" s="1211"/>
      <c r="L192" s="1211"/>
      <c r="M192" s="1211"/>
      <c r="N192" s="1211"/>
      <c r="O192" s="1280"/>
      <c r="P192" s="1200"/>
      <c r="Q192" s="1548"/>
      <c r="R192" s="1224"/>
      <c r="S192" s="1182"/>
      <c r="T192" s="1595"/>
      <c r="U192" s="1218"/>
      <c r="V192" s="1632"/>
      <c r="W192" s="1197"/>
      <c r="X192" s="58" t="s">
        <v>1137</v>
      </c>
      <c r="Y192" s="29">
        <v>3</v>
      </c>
      <c r="Z192" s="29">
        <v>1.0900000000000001</v>
      </c>
      <c r="AA192" s="657">
        <v>1.04</v>
      </c>
      <c r="AB192" s="514">
        <v>1</v>
      </c>
      <c r="AC192" s="657">
        <v>0.54</v>
      </c>
      <c r="AD192" s="657">
        <f t="shared" ref="AD192:AD195" si="34">+Z192+AA192+AB192+AC192</f>
        <v>3.67</v>
      </c>
      <c r="AE192" s="34">
        <v>1</v>
      </c>
      <c r="AF192" s="1488"/>
      <c r="AG192" s="658">
        <v>44592</v>
      </c>
      <c r="AH192" s="320">
        <v>300</v>
      </c>
      <c r="AI192" s="320">
        <v>150</v>
      </c>
      <c r="AJ192" s="320">
        <f>'[6]Plan de Acción'!X169</f>
        <v>150</v>
      </c>
      <c r="AK192" s="320">
        <v>67</v>
      </c>
      <c r="AL192" s="514">
        <v>31</v>
      </c>
      <c r="AM192" s="514">
        <v>150</v>
      </c>
      <c r="AN192" s="594">
        <v>0.1</v>
      </c>
      <c r="AO192" s="1377"/>
      <c r="AP192" s="1197"/>
      <c r="AQ192" s="1197"/>
      <c r="AR192" s="1796"/>
      <c r="AS192" s="1350"/>
      <c r="AT192" s="1298"/>
      <c r="AU192" s="30" t="s">
        <v>87</v>
      </c>
      <c r="AV192" s="1782"/>
      <c r="AW192" s="52">
        <f>'[6]Plan de Acción'!AH169</f>
        <v>132262244</v>
      </c>
      <c r="AX192" s="279"/>
      <c r="AY192" s="232">
        <v>28538710</v>
      </c>
      <c r="AZ192" s="1785"/>
      <c r="BA192" s="1221"/>
      <c r="BB192" s="1221"/>
      <c r="BC192" s="1221"/>
      <c r="BD192" s="1224"/>
      <c r="BE192" s="1236"/>
      <c r="BF192" s="115"/>
      <c r="BG192" s="115"/>
      <c r="BH192" s="1746"/>
      <c r="BI192" s="1526"/>
      <c r="BJ192" s="1335"/>
      <c r="BK192" s="225" t="s">
        <v>1138</v>
      </c>
      <c r="BL192" s="314" t="s">
        <v>1139</v>
      </c>
      <c r="BM192" s="39" t="s">
        <v>1140</v>
      </c>
      <c r="BN192" s="39" t="s">
        <v>1141</v>
      </c>
      <c r="BO192" s="659"/>
    </row>
    <row r="193" spans="1:66" ht="135.75" customHeight="1" x14ac:dyDescent="0.35">
      <c r="A193" s="1208"/>
      <c r="B193" s="1208"/>
      <c r="C193" s="1197"/>
      <c r="D193" s="1197"/>
      <c r="E193" s="1197"/>
      <c r="F193" s="1572"/>
      <c r="G193" s="13" t="s">
        <v>1142</v>
      </c>
      <c r="H193" s="29" t="s">
        <v>74</v>
      </c>
      <c r="I193" s="29">
        <v>1</v>
      </c>
      <c r="J193" s="13" t="s">
        <v>1143</v>
      </c>
      <c r="K193" s="29">
        <v>1</v>
      </c>
      <c r="L193" s="43">
        <v>0.35</v>
      </c>
      <c r="M193" s="44">
        <v>0.3</v>
      </c>
      <c r="N193" s="43">
        <f>+Z193</f>
        <v>0.1</v>
      </c>
      <c r="O193" s="44">
        <v>0.1</v>
      </c>
      <c r="P193" s="27">
        <v>0</v>
      </c>
      <c r="Q193" s="27">
        <v>0</v>
      </c>
      <c r="R193" s="34">
        <f>+N193+O193+P193+Q193</f>
        <v>0.2</v>
      </c>
      <c r="S193" s="34">
        <f>R193/L193</f>
        <v>0.57142857142857151</v>
      </c>
      <c r="T193" s="35">
        <f>(R193+M193)/K193</f>
        <v>0.5</v>
      </c>
      <c r="U193" s="1218"/>
      <c r="V193" s="1632"/>
      <c r="W193" s="1197"/>
      <c r="X193" s="58" t="s">
        <v>1144</v>
      </c>
      <c r="Y193" s="29">
        <v>3</v>
      </c>
      <c r="Z193" s="29">
        <v>0.1</v>
      </c>
      <c r="AA193" s="657">
        <v>1.9</v>
      </c>
      <c r="AB193" s="514">
        <v>0</v>
      </c>
      <c r="AC193" s="514">
        <v>0</v>
      </c>
      <c r="AD193" s="657">
        <f t="shared" si="34"/>
        <v>2</v>
      </c>
      <c r="AE193" s="34">
        <f t="shared" si="33"/>
        <v>0.66666666666666663</v>
      </c>
      <c r="AF193" s="1488"/>
      <c r="AG193" s="658">
        <v>44592</v>
      </c>
      <c r="AH193" s="320">
        <v>300</v>
      </c>
      <c r="AI193" s="29" t="s">
        <v>1145</v>
      </c>
      <c r="AJ193" s="320">
        <f>'[6]Plan de Acción'!X170</f>
        <v>150</v>
      </c>
      <c r="AK193" s="320">
        <v>150</v>
      </c>
      <c r="AL193" s="514">
        <v>0</v>
      </c>
      <c r="AM193" s="514">
        <v>150</v>
      </c>
      <c r="AN193" s="594">
        <v>0.3</v>
      </c>
      <c r="AO193" s="1377"/>
      <c r="AP193" s="1197"/>
      <c r="AQ193" s="1197"/>
      <c r="AR193" s="1796"/>
      <c r="AS193" s="1350"/>
      <c r="AT193" s="1298"/>
      <c r="AU193" s="30" t="s">
        <v>87</v>
      </c>
      <c r="AV193" s="1782"/>
      <c r="AW193" s="52">
        <f>'[6]Plan de Acción'!AH170</f>
        <v>0</v>
      </c>
      <c r="AX193" s="279"/>
      <c r="AY193" s="232"/>
      <c r="AZ193" s="1785"/>
      <c r="BA193" s="1221"/>
      <c r="BB193" s="1221"/>
      <c r="BC193" s="1221"/>
      <c r="BD193" s="1224"/>
      <c r="BE193" s="1236"/>
      <c r="BF193" s="115">
        <f>+(AF191*0.5)+(BE191*0.5)</f>
        <v>0.90881248978075058</v>
      </c>
      <c r="BG193" s="115"/>
      <c r="BH193" s="1746"/>
      <c r="BI193" s="1526"/>
      <c r="BJ193" s="1335"/>
      <c r="BK193" s="225" t="s">
        <v>1146</v>
      </c>
      <c r="BL193" s="314" t="s">
        <v>1147</v>
      </c>
      <c r="BM193" s="39" t="s">
        <v>1148</v>
      </c>
      <c r="BN193" s="39" t="s">
        <v>1149</v>
      </c>
    </row>
    <row r="194" spans="1:66" ht="135.75" customHeight="1" x14ac:dyDescent="0.35">
      <c r="A194" s="1208"/>
      <c r="B194" s="1208"/>
      <c r="C194" s="1197"/>
      <c r="D194" s="1197"/>
      <c r="E194" s="1197"/>
      <c r="F194" s="1572"/>
      <c r="G194" s="1210" t="s">
        <v>1150</v>
      </c>
      <c r="H194" s="1210" t="s">
        <v>395</v>
      </c>
      <c r="I194" s="1792">
        <v>28</v>
      </c>
      <c r="J194" s="1210" t="s">
        <v>1151</v>
      </c>
      <c r="K194" s="1210">
        <f>42-28</f>
        <v>14</v>
      </c>
      <c r="L194" s="1210">
        <v>5</v>
      </c>
      <c r="M194" s="1499">
        <v>4</v>
      </c>
      <c r="N194" s="1210">
        <v>0</v>
      </c>
      <c r="O194" s="1262">
        <v>3</v>
      </c>
      <c r="P194" s="1254">
        <v>2</v>
      </c>
      <c r="Q194" s="1711">
        <v>0</v>
      </c>
      <c r="R194" s="1515">
        <f>SUM(N194:Q196)</f>
        <v>5</v>
      </c>
      <c r="S194" s="1223">
        <f>R194/L194</f>
        <v>1</v>
      </c>
      <c r="T194" s="1501">
        <f>(R194+M194)/K194</f>
        <v>0.6428571428571429</v>
      </c>
      <c r="U194" s="1218"/>
      <c r="V194" s="1632"/>
      <c r="W194" s="1197"/>
      <c r="X194" s="58" t="s">
        <v>1152</v>
      </c>
      <c r="Y194" s="29">
        <v>5</v>
      </c>
      <c r="Z194" s="29">
        <v>2</v>
      </c>
      <c r="AA194" s="514">
        <v>2</v>
      </c>
      <c r="AB194" s="514">
        <v>2</v>
      </c>
      <c r="AC194" s="514">
        <v>0</v>
      </c>
      <c r="AD194" s="657">
        <f t="shared" si="34"/>
        <v>6</v>
      </c>
      <c r="AE194" s="34">
        <v>1</v>
      </c>
      <c r="AF194" s="1488"/>
      <c r="AG194" s="658">
        <v>44592</v>
      </c>
      <c r="AH194" s="320">
        <v>300</v>
      </c>
      <c r="AI194" s="320">
        <v>150</v>
      </c>
      <c r="AJ194" s="320">
        <f>'[6]Plan de Acción'!X171</f>
        <v>56</v>
      </c>
      <c r="AK194" s="320">
        <v>129</v>
      </c>
      <c r="AL194" s="514">
        <v>152</v>
      </c>
      <c r="AM194" s="514">
        <v>0</v>
      </c>
      <c r="AN194" s="594">
        <v>0.15</v>
      </c>
      <c r="AO194" s="1377"/>
      <c r="AP194" s="1197"/>
      <c r="AQ194" s="1197"/>
      <c r="AR194" s="1796"/>
      <c r="AS194" s="1350"/>
      <c r="AT194" s="1298"/>
      <c r="AU194" s="30" t="s">
        <v>87</v>
      </c>
      <c r="AV194" s="1782"/>
      <c r="AW194" s="1275">
        <f>'[6]Plan de Acción'!AH171</f>
        <v>136400000</v>
      </c>
      <c r="AX194" s="1220"/>
      <c r="AY194" s="1362"/>
      <c r="AZ194" s="1785"/>
      <c r="BA194" s="1221"/>
      <c r="BB194" s="1221"/>
      <c r="BC194" s="1221"/>
      <c r="BD194" s="1224"/>
      <c r="BE194" s="1236"/>
      <c r="BF194" s="115"/>
      <c r="BG194" s="115"/>
      <c r="BH194" s="1746"/>
      <c r="BI194" s="1526"/>
      <c r="BJ194" s="1335"/>
      <c r="BK194" s="225" t="s">
        <v>1153</v>
      </c>
      <c r="BL194" s="314" t="s">
        <v>1154</v>
      </c>
      <c r="BM194" s="39" t="s">
        <v>1155</v>
      </c>
      <c r="BN194" s="39" t="s">
        <v>1156</v>
      </c>
    </row>
    <row r="195" spans="1:66" ht="135.75" customHeight="1" x14ac:dyDescent="0.35">
      <c r="A195" s="1208"/>
      <c r="B195" s="1208"/>
      <c r="C195" s="1197"/>
      <c r="D195" s="1197"/>
      <c r="E195" s="1197"/>
      <c r="F195" s="1572"/>
      <c r="G195" s="1197"/>
      <c r="H195" s="1197"/>
      <c r="I195" s="1793"/>
      <c r="J195" s="1197"/>
      <c r="K195" s="1197"/>
      <c r="L195" s="1197"/>
      <c r="M195" s="1360"/>
      <c r="N195" s="1197"/>
      <c r="O195" s="1263"/>
      <c r="P195" s="1254"/>
      <c r="Q195" s="1791"/>
      <c r="R195" s="1412"/>
      <c r="S195" s="1224"/>
      <c r="T195" s="1491"/>
      <c r="U195" s="1218"/>
      <c r="V195" s="1632"/>
      <c r="W195" s="1197"/>
      <c r="X195" s="58" t="s">
        <v>1157</v>
      </c>
      <c r="Y195" s="29">
        <v>6</v>
      </c>
      <c r="Z195" s="29">
        <v>2</v>
      </c>
      <c r="AA195" s="514">
        <v>3</v>
      </c>
      <c r="AB195" s="514">
        <v>2</v>
      </c>
      <c r="AC195" s="514">
        <v>2</v>
      </c>
      <c r="AD195" s="657">
        <f t="shared" si="34"/>
        <v>9</v>
      </c>
      <c r="AE195" s="34">
        <v>1</v>
      </c>
      <c r="AF195" s="1488"/>
      <c r="AG195" s="658">
        <v>44592</v>
      </c>
      <c r="AH195" s="320">
        <v>300</v>
      </c>
      <c r="AI195" s="320">
        <v>150</v>
      </c>
      <c r="AJ195" s="320">
        <f>'[6]Plan de Acción'!X172</f>
        <v>56</v>
      </c>
      <c r="AK195" s="320">
        <v>54</v>
      </c>
      <c r="AL195" s="514">
        <v>42</v>
      </c>
      <c r="AM195" s="514">
        <v>150</v>
      </c>
      <c r="AN195" s="594">
        <v>0.3</v>
      </c>
      <c r="AO195" s="1377"/>
      <c r="AP195" s="1197"/>
      <c r="AQ195" s="1197"/>
      <c r="AR195" s="1796"/>
      <c r="AS195" s="1350"/>
      <c r="AT195" s="1298"/>
      <c r="AU195" s="30" t="s">
        <v>87</v>
      </c>
      <c r="AV195" s="1782"/>
      <c r="AW195" s="1276"/>
      <c r="AX195" s="1226"/>
      <c r="AY195" s="1787"/>
      <c r="AZ195" s="1785"/>
      <c r="BA195" s="1221"/>
      <c r="BB195" s="1221"/>
      <c r="BC195" s="1221"/>
      <c r="BD195" s="1224"/>
      <c r="BE195" s="1236"/>
      <c r="BF195" s="115"/>
      <c r="BG195" s="115"/>
      <c r="BH195" s="1746"/>
      <c r="BI195" s="1526"/>
      <c r="BJ195" s="1335"/>
      <c r="BK195" s="225" t="s">
        <v>1158</v>
      </c>
      <c r="BL195" s="314" t="s">
        <v>1159</v>
      </c>
      <c r="BM195" s="39" t="s">
        <v>1160</v>
      </c>
      <c r="BN195" s="39" t="s">
        <v>1161</v>
      </c>
    </row>
    <row r="196" spans="1:66" ht="135.75" customHeight="1" thickBot="1" x14ac:dyDescent="0.4">
      <c r="A196" s="1208"/>
      <c r="B196" s="1208"/>
      <c r="C196" s="1197"/>
      <c r="D196" s="1197"/>
      <c r="E196" s="1197"/>
      <c r="F196" s="1572"/>
      <c r="G196" s="1211"/>
      <c r="H196" s="1211"/>
      <c r="I196" s="1794"/>
      <c r="J196" s="1211"/>
      <c r="K196" s="1211"/>
      <c r="L196" s="1211"/>
      <c r="M196" s="1500"/>
      <c r="N196" s="1211"/>
      <c r="O196" s="1258"/>
      <c r="P196" s="1254"/>
      <c r="Q196" s="1252"/>
      <c r="R196" s="1516"/>
      <c r="S196" s="1259"/>
      <c r="T196" s="1492"/>
      <c r="U196" s="1219"/>
      <c r="V196" s="1697"/>
      <c r="W196" s="1198"/>
      <c r="X196" s="660" t="s">
        <v>1162</v>
      </c>
      <c r="Y196" s="118">
        <v>6</v>
      </c>
      <c r="Z196" s="118">
        <v>1</v>
      </c>
      <c r="AA196" s="525">
        <v>0</v>
      </c>
      <c r="AB196" s="525">
        <v>4</v>
      </c>
      <c r="AC196" s="525">
        <v>1</v>
      </c>
      <c r="AD196" s="661">
        <f>+Z196+AA196+AB196+AC196</f>
        <v>6</v>
      </c>
      <c r="AE196" s="122">
        <f t="shared" si="33"/>
        <v>1</v>
      </c>
      <c r="AF196" s="1547"/>
      <c r="AG196" s="662">
        <v>44621</v>
      </c>
      <c r="AH196" s="325">
        <v>210</v>
      </c>
      <c r="AI196" s="663">
        <v>12233</v>
      </c>
      <c r="AJ196" s="325">
        <v>0</v>
      </c>
      <c r="AK196" s="118" t="s">
        <v>1163</v>
      </c>
      <c r="AL196" s="525">
        <v>10917</v>
      </c>
      <c r="AM196" s="525">
        <v>150</v>
      </c>
      <c r="AN196" s="664">
        <v>0.1</v>
      </c>
      <c r="AO196" s="1378"/>
      <c r="AP196" s="1198"/>
      <c r="AQ196" s="1198"/>
      <c r="AR196" s="1797"/>
      <c r="AS196" s="1780"/>
      <c r="AT196" s="1316"/>
      <c r="AU196" s="130" t="s">
        <v>87</v>
      </c>
      <c r="AV196" s="1783"/>
      <c r="AW196" s="131">
        <f>'[6]Plan de Acción'!AH173</f>
        <v>7312074</v>
      </c>
      <c r="AX196" s="305">
        <v>21848236</v>
      </c>
      <c r="AY196" s="650">
        <v>21557329.120000001</v>
      </c>
      <c r="AZ196" s="1786"/>
      <c r="BA196" s="1222"/>
      <c r="BB196" s="1222"/>
      <c r="BC196" s="1222"/>
      <c r="BD196" s="1225"/>
      <c r="BE196" s="1237"/>
      <c r="BF196" s="115"/>
      <c r="BG196" s="115"/>
      <c r="BH196" s="1734"/>
      <c r="BI196" s="1526"/>
      <c r="BJ196" s="1336"/>
      <c r="BK196" s="225" t="s">
        <v>1164</v>
      </c>
      <c r="BL196" s="314" t="s">
        <v>1165</v>
      </c>
      <c r="BM196" s="39" t="s">
        <v>1166</v>
      </c>
      <c r="BN196" s="39" t="s">
        <v>1167</v>
      </c>
    </row>
    <row r="197" spans="1:66" ht="135.75" customHeight="1" x14ac:dyDescent="0.35">
      <c r="A197" s="1208"/>
      <c r="B197" s="1208"/>
      <c r="C197" s="1197"/>
      <c r="D197" s="1197"/>
      <c r="E197" s="1197"/>
      <c r="F197" s="1572"/>
      <c r="G197" s="1210" t="s">
        <v>1168</v>
      </c>
      <c r="H197" s="1210" t="s">
        <v>74</v>
      </c>
      <c r="I197" s="1210">
        <v>0</v>
      </c>
      <c r="J197" s="1210" t="s">
        <v>1169</v>
      </c>
      <c r="K197" s="1210">
        <v>1</v>
      </c>
      <c r="L197" s="1789">
        <v>0.5</v>
      </c>
      <c r="M197" s="1504">
        <v>0.15</v>
      </c>
      <c r="N197" s="1210">
        <v>0</v>
      </c>
      <c r="O197" s="1279">
        <v>0</v>
      </c>
      <c r="P197" s="1789">
        <v>0.3</v>
      </c>
      <c r="Q197" s="1506">
        <v>0.15</v>
      </c>
      <c r="R197" s="1510">
        <f>SUM(N197:Q200)</f>
        <v>0.44999999999999996</v>
      </c>
      <c r="S197" s="1510">
        <f>R197/L197</f>
        <v>0.89999999999999991</v>
      </c>
      <c r="T197" s="1524">
        <f>(R197+M197)/K197</f>
        <v>0.6</v>
      </c>
      <c r="U197" s="1217" t="s">
        <v>1170</v>
      </c>
      <c r="V197" s="1241">
        <v>2020130010165</v>
      </c>
      <c r="W197" s="1196" t="s">
        <v>1171</v>
      </c>
      <c r="X197" s="653" t="s">
        <v>1172</v>
      </c>
      <c r="Y197" s="496">
        <v>10</v>
      </c>
      <c r="Z197" s="496">
        <v>0</v>
      </c>
      <c r="AA197" s="213">
        <v>2</v>
      </c>
      <c r="AB197" s="496">
        <v>2</v>
      </c>
      <c r="AC197" s="496">
        <v>3</v>
      </c>
      <c r="AD197" s="496">
        <f>+Z197+AA197+AB197+AC197</f>
        <v>7</v>
      </c>
      <c r="AE197" s="16">
        <f t="shared" si="33"/>
        <v>0.7</v>
      </c>
      <c r="AF197" s="1244">
        <f>AVERAGE(AE197:AE200)</f>
        <v>0.68800000000000006</v>
      </c>
      <c r="AG197" s="665" t="s">
        <v>91</v>
      </c>
      <c r="AH197" s="310">
        <v>300</v>
      </c>
      <c r="AI197" s="214">
        <v>520</v>
      </c>
      <c r="AJ197" s="496">
        <v>10</v>
      </c>
      <c r="AK197" s="496">
        <v>275</v>
      </c>
      <c r="AL197" s="666">
        <v>180</v>
      </c>
      <c r="AM197" s="666">
        <v>3000000</v>
      </c>
      <c r="AN197" s="667">
        <v>0.25</v>
      </c>
      <c r="AO197" s="1196" t="s">
        <v>1173</v>
      </c>
      <c r="AP197" s="1196" t="s">
        <v>1174</v>
      </c>
      <c r="AQ197" s="1368"/>
      <c r="AR197" s="1368">
        <v>828000000</v>
      </c>
      <c r="AS197" s="1371" t="s">
        <v>89</v>
      </c>
      <c r="AT197" s="1371" t="s">
        <v>1175</v>
      </c>
      <c r="AU197" s="94" t="s">
        <v>87</v>
      </c>
      <c r="AV197" s="1781" t="s">
        <v>1176</v>
      </c>
      <c r="AW197" s="1371" t="s">
        <v>87</v>
      </c>
      <c r="AX197" s="1803">
        <v>126202832.5</v>
      </c>
      <c r="AY197" s="219">
        <f>252235139+125569050</f>
        <v>377804189</v>
      </c>
      <c r="AZ197" s="1784" t="s">
        <v>403</v>
      </c>
      <c r="BA197" s="1240">
        <v>1318000000</v>
      </c>
      <c r="BB197" s="1240">
        <v>905464687</v>
      </c>
      <c r="BC197" s="1240">
        <v>492437081</v>
      </c>
      <c r="BD197" s="1244">
        <f>+BB197/BA197</f>
        <v>0.68699900379362666</v>
      </c>
      <c r="BE197" s="1355">
        <f>+BC197/BA197</f>
        <v>0.37362449241274659</v>
      </c>
      <c r="BF197" s="115"/>
      <c r="BG197" s="115"/>
      <c r="BH197" s="1798" t="s">
        <v>87</v>
      </c>
      <c r="BI197" s="1279" t="s">
        <v>1177</v>
      </c>
      <c r="BJ197" s="1800" t="s">
        <v>1178</v>
      </c>
      <c r="BK197" s="668" t="s">
        <v>1179</v>
      </c>
      <c r="BL197" s="669" t="s">
        <v>1180</v>
      </c>
      <c r="BM197" s="39" t="s">
        <v>1181</v>
      </c>
      <c r="BN197" s="39" t="s">
        <v>1182</v>
      </c>
    </row>
    <row r="198" spans="1:66" ht="135.75" customHeight="1" x14ac:dyDescent="0.35">
      <c r="A198" s="1208"/>
      <c r="B198" s="1208"/>
      <c r="C198" s="1197"/>
      <c r="D198" s="1197"/>
      <c r="E198" s="1197"/>
      <c r="F198" s="1572"/>
      <c r="G198" s="1197"/>
      <c r="H198" s="1197"/>
      <c r="I198" s="1197"/>
      <c r="J198" s="1197"/>
      <c r="K198" s="1197"/>
      <c r="L198" s="1790"/>
      <c r="M198" s="1505"/>
      <c r="N198" s="1197"/>
      <c r="O198" s="1377"/>
      <c r="P198" s="1790"/>
      <c r="Q198" s="1507"/>
      <c r="R198" s="1488"/>
      <c r="S198" s="1488"/>
      <c r="T198" s="1525"/>
      <c r="U198" s="1218"/>
      <c r="V198" s="1242"/>
      <c r="W198" s="1197"/>
      <c r="X198" s="58" t="s">
        <v>1183</v>
      </c>
      <c r="Y198" s="116">
        <v>500</v>
      </c>
      <c r="Z198" s="514">
        <v>188</v>
      </c>
      <c r="AA198" s="670">
        <v>11</v>
      </c>
      <c r="AB198" s="514">
        <v>12</v>
      </c>
      <c r="AC198" s="514">
        <v>15</v>
      </c>
      <c r="AD198" s="514">
        <f t="shared" ref="AD198:AD199" si="35">+Z198+AA198+AB198+AC198</f>
        <v>226</v>
      </c>
      <c r="AE198" s="34">
        <f t="shared" si="33"/>
        <v>0.45200000000000001</v>
      </c>
      <c r="AF198" s="1224"/>
      <c r="AG198" s="671" t="s">
        <v>91</v>
      </c>
      <c r="AH198" s="320">
        <v>300</v>
      </c>
      <c r="AI198" s="672">
        <v>1000</v>
      </c>
      <c r="AJ198" s="514">
        <v>188</v>
      </c>
      <c r="AK198" s="514">
        <v>12</v>
      </c>
      <c r="AL198" s="673">
        <v>12</v>
      </c>
      <c r="AM198" s="673">
        <v>15</v>
      </c>
      <c r="AN198" s="674">
        <v>0.25</v>
      </c>
      <c r="AO198" s="1197"/>
      <c r="AP198" s="1197"/>
      <c r="AQ198" s="1369"/>
      <c r="AR198" s="1369"/>
      <c r="AS198" s="1372"/>
      <c r="AT198" s="1372"/>
      <c r="AU198" s="30" t="s">
        <v>87</v>
      </c>
      <c r="AV198" s="1782"/>
      <c r="AW198" s="1372"/>
      <c r="AX198" s="1804"/>
      <c r="AY198" s="232">
        <v>35000000</v>
      </c>
      <c r="AZ198" s="1785"/>
      <c r="BA198" s="1221"/>
      <c r="BB198" s="1221"/>
      <c r="BC198" s="1221"/>
      <c r="BD198" s="1224"/>
      <c r="BE198" s="1236"/>
      <c r="BF198" s="115">
        <f>+(AF197*0.5)+(BE197*0.5)</f>
        <v>0.53081224620637335</v>
      </c>
      <c r="BG198" s="115"/>
      <c r="BH198" s="1799"/>
      <c r="BI198" s="1377"/>
      <c r="BJ198" s="1801"/>
      <c r="BK198" s="675" t="s">
        <v>1184</v>
      </c>
      <c r="BL198" s="669" t="s">
        <v>1185</v>
      </c>
      <c r="BM198" s="39" t="s">
        <v>1186</v>
      </c>
      <c r="BN198" s="39" t="s">
        <v>1187</v>
      </c>
    </row>
    <row r="199" spans="1:66" ht="135.75" customHeight="1" x14ac:dyDescent="0.35">
      <c r="A199" s="1208"/>
      <c r="B199" s="1208"/>
      <c r="C199" s="1197"/>
      <c r="D199" s="1197"/>
      <c r="E199" s="1197"/>
      <c r="F199" s="1572"/>
      <c r="G199" s="1197"/>
      <c r="H199" s="1197"/>
      <c r="I199" s="1197"/>
      <c r="J199" s="1197"/>
      <c r="K199" s="1197"/>
      <c r="L199" s="1790"/>
      <c r="M199" s="1505"/>
      <c r="N199" s="1197"/>
      <c r="O199" s="1377"/>
      <c r="P199" s="1790"/>
      <c r="Q199" s="1507"/>
      <c r="R199" s="1488"/>
      <c r="S199" s="1488"/>
      <c r="T199" s="1525"/>
      <c r="U199" s="1218"/>
      <c r="V199" s="1242"/>
      <c r="W199" s="1197"/>
      <c r="X199" s="58" t="s">
        <v>1188</v>
      </c>
      <c r="Y199" s="116">
        <v>4</v>
      </c>
      <c r="Z199" s="514">
        <v>2</v>
      </c>
      <c r="AA199" s="670">
        <v>8</v>
      </c>
      <c r="AB199" s="514">
        <v>3</v>
      </c>
      <c r="AC199" s="514">
        <v>1</v>
      </c>
      <c r="AD199" s="514">
        <f t="shared" si="35"/>
        <v>14</v>
      </c>
      <c r="AE199" s="34">
        <v>1</v>
      </c>
      <c r="AF199" s="1224"/>
      <c r="AG199" s="671" t="s">
        <v>91</v>
      </c>
      <c r="AH199" s="320">
        <v>300</v>
      </c>
      <c r="AI199" s="676">
        <v>832</v>
      </c>
      <c r="AJ199" s="514">
        <v>60</v>
      </c>
      <c r="AK199" s="514">
        <v>387</v>
      </c>
      <c r="AL199" s="673">
        <v>143</v>
      </c>
      <c r="AM199" s="673">
        <v>222</v>
      </c>
      <c r="AN199" s="674">
        <v>0.25</v>
      </c>
      <c r="AO199" s="1197"/>
      <c r="AP199" s="1211"/>
      <c r="AQ199" s="1369"/>
      <c r="AR199" s="1369"/>
      <c r="AS199" s="1372"/>
      <c r="AT199" s="1372"/>
      <c r="AU199" s="30" t="s">
        <v>87</v>
      </c>
      <c r="AV199" s="1782"/>
      <c r="AW199" s="1372"/>
      <c r="AX199" s="1804"/>
      <c r="AY199" s="232">
        <v>0</v>
      </c>
      <c r="AZ199" s="1785"/>
      <c r="BA199" s="1221"/>
      <c r="BB199" s="1221"/>
      <c r="BC199" s="1221"/>
      <c r="BD199" s="1224"/>
      <c r="BE199" s="1236"/>
      <c r="BF199" s="115"/>
      <c r="BG199" s="115"/>
      <c r="BH199" s="1799"/>
      <c r="BI199" s="1377"/>
      <c r="BJ199" s="1801"/>
      <c r="BK199" s="668" t="s">
        <v>1189</v>
      </c>
      <c r="BL199" s="669" t="s">
        <v>1190</v>
      </c>
      <c r="BM199" s="39" t="s">
        <v>1191</v>
      </c>
      <c r="BN199" s="39" t="s">
        <v>1192</v>
      </c>
    </row>
    <row r="200" spans="1:66" ht="135.75" customHeight="1" thickBot="1" x14ac:dyDescent="0.4">
      <c r="A200" s="1208"/>
      <c r="B200" s="1208"/>
      <c r="C200" s="1197"/>
      <c r="D200" s="1197"/>
      <c r="E200" s="1197"/>
      <c r="F200" s="1572"/>
      <c r="G200" s="1197"/>
      <c r="H200" s="1211"/>
      <c r="I200" s="1211"/>
      <c r="J200" s="1197"/>
      <c r="K200" s="1197"/>
      <c r="L200" s="1790"/>
      <c r="M200" s="1505"/>
      <c r="N200" s="1211"/>
      <c r="O200" s="1280"/>
      <c r="P200" s="1808"/>
      <c r="Q200" s="1754"/>
      <c r="R200" s="1704"/>
      <c r="S200" s="1704"/>
      <c r="T200" s="1788"/>
      <c r="U200" s="1219"/>
      <c r="V200" s="1243"/>
      <c r="W200" s="1198"/>
      <c r="X200" s="677" t="s">
        <v>1193</v>
      </c>
      <c r="Y200" s="525">
        <v>10</v>
      </c>
      <c r="Z200" s="525">
        <v>3</v>
      </c>
      <c r="AA200" s="678">
        <v>3</v>
      </c>
      <c r="AB200" s="525">
        <v>4</v>
      </c>
      <c r="AC200" s="525">
        <v>2</v>
      </c>
      <c r="AD200" s="525">
        <f>+Z200+AA200</f>
        <v>6</v>
      </c>
      <c r="AE200" s="122">
        <f t="shared" si="33"/>
        <v>0.6</v>
      </c>
      <c r="AF200" s="1225"/>
      <c r="AG200" s="679" t="s">
        <v>91</v>
      </c>
      <c r="AH200" s="325">
        <v>300</v>
      </c>
      <c r="AI200" s="680">
        <v>832</v>
      </c>
      <c r="AJ200" s="525">
        <v>832</v>
      </c>
      <c r="AK200" s="525">
        <v>387</v>
      </c>
      <c r="AL200" s="681">
        <v>130</v>
      </c>
      <c r="AM200" s="681">
        <v>30</v>
      </c>
      <c r="AN200" s="682">
        <v>0.25</v>
      </c>
      <c r="AO200" s="1198"/>
      <c r="AP200" s="118" t="s">
        <v>259</v>
      </c>
      <c r="AQ200" s="1806"/>
      <c r="AR200" s="1806"/>
      <c r="AS200" s="1807"/>
      <c r="AT200" s="1807"/>
      <c r="AU200" s="130" t="s">
        <v>87</v>
      </c>
      <c r="AV200" s="1783"/>
      <c r="AW200" s="1807"/>
      <c r="AX200" s="1805"/>
      <c r="AY200" s="650">
        <v>0</v>
      </c>
      <c r="AZ200" s="1786"/>
      <c r="BA200" s="1222"/>
      <c r="BB200" s="1222"/>
      <c r="BC200" s="1222"/>
      <c r="BD200" s="1225"/>
      <c r="BE200" s="1237"/>
      <c r="BF200" s="115"/>
      <c r="BG200" s="115"/>
      <c r="BH200" s="1799"/>
      <c r="BI200" s="1377"/>
      <c r="BJ200" s="1801"/>
      <c r="BK200" s="668" t="s">
        <v>1194</v>
      </c>
      <c r="BL200" s="184" t="s">
        <v>1195</v>
      </c>
      <c r="BM200" s="39" t="s">
        <v>1196</v>
      </c>
      <c r="BN200" s="39" t="s">
        <v>1197</v>
      </c>
    </row>
    <row r="201" spans="1:66" ht="135.75" customHeight="1" x14ac:dyDescent="0.35">
      <c r="A201" s="1208"/>
      <c r="B201" s="1208"/>
      <c r="C201" s="1197"/>
      <c r="D201" s="1197"/>
      <c r="E201" s="1197"/>
      <c r="F201" s="1572"/>
      <c r="G201" s="1293" t="s">
        <v>1198</v>
      </c>
      <c r="H201" s="1210" t="s">
        <v>74</v>
      </c>
      <c r="I201" s="1293">
        <v>0</v>
      </c>
      <c r="J201" s="1293" t="s">
        <v>1199</v>
      </c>
      <c r="K201" s="1293">
        <v>1</v>
      </c>
      <c r="L201" s="1802">
        <v>0.75</v>
      </c>
      <c r="M201" s="1827">
        <v>0.25</v>
      </c>
      <c r="N201" s="1828">
        <v>0.11</v>
      </c>
      <c r="O201" s="1757">
        <v>0.04</v>
      </c>
      <c r="P201" s="1203">
        <v>0.08</v>
      </c>
      <c r="Q201" s="1775">
        <v>0.12</v>
      </c>
      <c r="R201" s="1223">
        <f>+P201+O201+N201+Q201</f>
        <v>0.35</v>
      </c>
      <c r="S201" s="1223">
        <f>R201/L201</f>
        <v>0.46666666666666662</v>
      </c>
      <c r="T201" s="1501">
        <f>(R201+M201)/K201</f>
        <v>0.6</v>
      </c>
      <c r="U201" s="1187" t="s">
        <v>1200</v>
      </c>
      <c r="V201" s="1227">
        <v>2021130010039</v>
      </c>
      <c r="W201" s="1565" t="s">
        <v>1201</v>
      </c>
      <c r="X201" s="653" t="s">
        <v>1202</v>
      </c>
      <c r="Y201" s="91">
        <v>1</v>
      </c>
      <c r="Z201" s="91" t="s">
        <v>97</v>
      </c>
      <c r="AA201" s="284">
        <v>0</v>
      </c>
      <c r="AB201" s="22">
        <v>0</v>
      </c>
      <c r="AC201" s="22">
        <v>1</v>
      </c>
      <c r="AD201" s="683">
        <f>+AC201+AB201+AA201</f>
        <v>1</v>
      </c>
      <c r="AE201" s="16">
        <f>+AD201/Y201</f>
        <v>1</v>
      </c>
      <c r="AF201" s="1244">
        <f>AVERAGE(AE201:AE209)</f>
        <v>0.66666666666666663</v>
      </c>
      <c r="AG201" s="684">
        <v>44734</v>
      </c>
      <c r="AH201" s="91">
        <v>60</v>
      </c>
      <c r="AI201" s="91">
        <v>640</v>
      </c>
      <c r="AJ201" s="496">
        <v>0</v>
      </c>
      <c r="AK201" s="496">
        <v>0</v>
      </c>
      <c r="AL201" s="22">
        <v>0</v>
      </c>
      <c r="AM201" s="22">
        <v>481</v>
      </c>
      <c r="AN201" s="656">
        <v>0.2</v>
      </c>
      <c r="AO201" s="1817" t="s">
        <v>1129</v>
      </c>
      <c r="AP201" s="1196" t="s">
        <v>1130</v>
      </c>
      <c r="AQ201" s="1196" t="s">
        <v>947</v>
      </c>
      <c r="AR201" s="1795">
        <v>500000000</v>
      </c>
      <c r="AS201" s="1371" t="s">
        <v>403</v>
      </c>
      <c r="AT201" s="1371" t="s">
        <v>1203</v>
      </c>
      <c r="AU201" s="94" t="s">
        <v>87</v>
      </c>
      <c r="AV201" s="1371" t="s">
        <v>1204</v>
      </c>
      <c r="AW201" s="1813">
        <v>21700000</v>
      </c>
      <c r="AX201" s="1240"/>
      <c r="AY201" s="138"/>
      <c r="AZ201" s="1815" t="s">
        <v>403</v>
      </c>
      <c r="BA201" s="1240">
        <v>592505767</v>
      </c>
      <c r="BB201" s="1240">
        <v>545659101</v>
      </c>
      <c r="BC201" s="1240">
        <v>525850636</v>
      </c>
      <c r="BD201" s="1244">
        <f>+BB201/BA201</f>
        <v>0.92093466661565848</v>
      </c>
      <c r="BE201" s="1355">
        <f>+BC201/BA201</f>
        <v>0.88750298357855473</v>
      </c>
      <c r="BF201" s="115"/>
      <c r="BG201" s="115"/>
      <c r="BH201" s="1798" t="s">
        <v>704</v>
      </c>
      <c r="BI201" s="1279" t="s">
        <v>1205</v>
      </c>
      <c r="BJ201" s="1810">
        <v>44562</v>
      </c>
      <c r="BK201" s="685" t="s">
        <v>1206</v>
      </c>
      <c r="BL201" s="314" t="s">
        <v>1207</v>
      </c>
      <c r="BM201" s="39" t="s">
        <v>1208</v>
      </c>
      <c r="BN201" s="39" t="s">
        <v>1209</v>
      </c>
    </row>
    <row r="202" spans="1:66" ht="135.75" customHeight="1" x14ac:dyDescent="0.35">
      <c r="A202" s="1208"/>
      <c r="B202" s="1208"/>
      <c r="C202" s="1197"/>
      <c r="D202" s="1197"/>
      <c r="E202" s="1197"/>
      <c r="F202" s="1572"/>
      <c r="G202" s="1293"/>
      <c r="H202" s="1197"/>
      <c r="I202" s="1293"/>
      <c r="J202" s="1293"/>
      <c r="K202" s="1293"/>
      <c r="L202" s="1293"/>
      <c r="M202" s="1827"/>
      <c r="N202" s="1829"/>
      <c r="O202" s="1179"/>
      <c r="P202" s="1203"/>
      <c r="Q202" s="1200"/>
      <c r="R202" s="1224"/>
      <c r="S202" s="1224"/>
      <c r="T202" s="1491"/>
      <c r="U202" s="1188"/>
      <c r="V202" s="1228"/>
      <c r="W202" s="1498"/>
      <c r="X202" s="58" t="s">
        <v>1210</v>
      </c>
      <c r="Y202" s="29" t="s">
        <v>1211</v>
      </c>
      <c r="Z202" s="29" t="s">
        <v>97</v>
      </c>
      <c r="AA202" s="44" t="s">
        <v>97</v>
      </c>
      <c r="AB202" s="36" t="s">
        <v>97</v>
      </c>
      <c r="AC202" s="36" t="s">
        <v>97</v>
      </c>
      <c r="AD202" s="321" t="str">
        <f>+AA202</f>
        <v>NA</v>
      </c>
      <c r="AE202" s="34" t="s">
        <v>97</v>
      </c>
      <c r="AF202" s="1224"/>
      <c r="AG202" s="312" t="s">
        <v>1212</v>
      </c>
      <c r="AH202" s="29" t="s">
        <v>97</v>
      </c>
      <c r="AI202" s="29" t="s">
        <v>97</v>
      </c>
      <c r="AJ202" s="29" t="s">
        <v>97</v>
      </c>
      <c r="AK202" s="29" t="s">
        <v>97</v>
      </c>
      <c r="AL202" s="36" t="s">
        <v>97</v>
      </c>
      <c r="AM202" s="36" t="s">
        <v>97</v>
      </c>
      <c r="AN202" s="29" t="s">
        <v>97</v>
      </c>
      <c r="AO202" s="1818"/>
      <c r="AP202" s="1197"/>
      <c r="AQ202" s="1197"/>
      <c r="AR202" s="1796"/>
      <c r="AS202" s="1372"/>
      <c r="AT202" s="1372"/>
      <c r="AU202" s="30" t="s">
        <v>87</v>
      </c>
      <c r="AV202" s="1372"/>
      <c r="AW202" s="1814"/>
      <c r="AX202" s="1226"/>
      <c r="AY202" s="279"/>
      <c r="AZ202" s="1489"/>
      <c r="BA202" s="1221"/>
      <c r="BB202" s="1221"/>
      <c r="BC202" s="1221"/>
      <c r="BD202" s="1224"/>
      <c r="BE202" s="1236"/>
      <c r="BF202" s="115">
        <f>+(AF201*0.5)+(BE201*0.5)</f>
        <v>0.77708482512261068</v>
      </c>
      <c r="BG202" s="115"/>
      <c r="BH202" s="1799"/>
      <c r="BI202" s="1377"/>
      <c r="BJ202" s="1811"/>
      <c r="BK202" s="685"/>
      <c r="BL202" s="314"/>
      <c r="BM202" s="686"/>
      <c r="BN202" s="164"/>
    </row>
    <row r="203" spans="1:66" ht="135.75" customHeight="1" x14ac:dyDescent="0.35">
      <c r="A203" s="1208"/>
      <c r="B203" s="1208"/>
      <c r="C203" s="1197"/>
      <c r="D203" s="1197"/>
      <c r="E203" s="1197"/>
      <c r="F203" s="1572"/>
      <c r="G203" s="1293"/>
      <c r="H203" s="1197"/>
      <c r="I203" s="1293"/>
      <c r="J203" s="1293"/>
      <c r="K203" s="1293"/>
      <c r="L203" s="1293"/>
      <c r="M203" s="1827"/>
      <c r="N203" s="1829"/>
      <c r="O203" s="1179"/>
      <c r="P203" s="1203"/>
      <c r="Q203" s="1200"/>
      <c r="R203" s="1224"/>
      <c r="S203" s="1224"/>
      <c r="T203" s="1491"/>
      <c r="U203" s="1188"/>
      <c r="V203" s="1228"/>
      <c r="W203" s="1498"/>
      <c r="X203" s="58" t="s">
        <v>1213</v>
      </c>
      <c r="Y203" s="29">
        <v>1</v>
      </c>
      <c r="Z203" s="29">
        <v>0</v>
      </c>
      <c r="AA203" s="687">
        <v>0.495</v>
      </c>
      <c r="AB203" s="151">
        <v>1.36</v>
      </c>
      <c r="AC203" s="151">
        <v>0.86</v>
      </c>
      <c r="AD203" s="687">
        <f>+AA203+AB203+AC203</f>
        <v>2.7149999999999999</v>
      </c>
      <c r="AE203" s="34">
        <v>1</v>
      </c>
      <c r="AF203" s="1224"/>
      <c r="AG203" s="312">
        <v>44613</v>
      </c>
      <c r="AH203" s="29">
        <v>90</v>
      </c>
      <c r="AI203" s="29">
        <v>1500</v>
      </c>
      <c r="AJ203" s="514">
        <f>'[6]Plan de Acción'!X180</f>
        <v>1135</v>
      </c>
      <c r="AK203" s="514">
        <v>1119</v>
      </c>
      <c r="AL203" s="49">
        <v>2861</v>
      </c>
      <c r="AM203" s="49">
        <v>2861</v>
      </c>
      <c r="AN203" s="594">
        <v>0.25</v>
      </c>
      <c r="AO203" s="1818"/>
      <c r="AP203" s="1197"/>
      <c r="AQ203" s="1197"/>
      <c r="AR203" s="1796"/>
      <c r="AS203" s="1372"/>
      <c r="AT203" s="1372"/>
      <c r="AU203" s="30" t="s">
        <v>87</v>
      </c>
      <c r="AV203" s="1372"/>
      <c r="AW203" s="1275">
        <v>100145767</v>
      </c>
      <c r="AX203" s="1220"/>
      <c r="AY203" s="279"/>
      <c r="AZ203" s="1489"/>
      <c r="BA203" s="1221"/>
      <c r="BB203" s="1221"/>
      <c r="BC203" s="1221"/>
      <c r="BD203" s="1224"/>
      <c r="BE203" s="1236"/>
      <c r="BF203" s="115"/>
      <c r="BG203" s="115"/>
      <c r="BH203" s="1799"/>
      <c r="BI203" s="1377"/>
      <c r="BJ203" s="1811"/>
      <c r="BK203" s="685"/>
      <c r="BL203" s="314" t="s">
        <v>1214</v>
      </c>
      <c r="BM203" s="39" t="s">
        <v>1215</v>
      </c>
      <c r="BN203" s="164"/>
    </row>
    <row r="204" spans="1:66" ht="135.75" customHeight="1" x14ac:dyDescent="0.35">
      <c r="A204" s="1208"/>
      <c r="B204" s="1208"/>
      <c r="C204" s="1197"/>
      <c r="D204" s="1197"/>
      <c r="E204" s="1197"/>
      <c r="F204" s="1572"/>
      <c r="G204" s="1293"/>
      <c r="H204" s="1197"/>
      <c r="I204" s="1293"/>
      <c r="J204" s="1293"/>
      <c r="K204" s="1293"/>
      <c r="L204" s="1293"/>
      <c r="M204" s="1827"/>
      <c r="N204" s="1829"/>
      <c r="O204" s="1179"/>
      <c r="P204" s="1203"/>
      <c r="Q204" s="1200"/>
      <c r="R204" s="1224"/>
      <c r="S204" s="1224"/>
      <c r="T204" s="1491"/>
      <c r="U204" s="1188"/>
      <c r="V204" s="1228"/>
      <c r="W204" s="1498"/>
      <c r="X204" s="58" t="s">
        <v>1216</v>
      </c>
      <c r="Y204" s="29" t="s">
        <v>1211</v>
      </c>
      <c r="Z204" s="29" t="s">
        <v>97</v>
      </c>
      <c r="AA204" s="44" t="s">
        <v>97</v>
      </c>
      <c r="AB204" s="36" t="s">
        <v>97</v>
      </c>
      <c r="AC204" s="154" t="s">
        <v>97</v>
      </c>
      <c r="AD204" s="321" t="str">
        <f>+AA204</f>
        <v>NA</v>
      </c>
      <c r="AE204" s="34" t="s">
        <v>97</v>
      </c>
      <c r="AF204" s="1224"/>
      <c r="AG204" s="312" t="s">
        <v>1212</v>
      </c>
      <c r="AH204" s="29" t="s">
        <v>97</v>
      </c>
      <c r="AI204" s="29" t="s">
        <v>97</v>
      </c>
      <c r="AJ204" s="29" t="s">
        <v>97</v>
      </c>
      <c r="AK204" s="29" t="s">
        <v>97</v>
      </c>
      <c r="AL204" s="154" t="s">
        <v>97</v>
      </c>
      <c r="AM204" s="36" t="s">
        <v>1217</v>
      </c>
      <c r="AN204" s="29" t="s">
        <v>97</v>
      </c>
      <c r="AO204" s="1818"/>
      <c r="AP204" s="1197"/>
      <c r="AQ204" s="1197"/>
      <c r="AR204" s="1796"/>
      <c r="AS204" s="1372"/>
      <c r="AT204" s="1372"/>
      <c r="AU204" s="30" t="s">
        <v>87</v>
      </c>
      <c r="AV204" s="1372"/>
      <c r="AW204" s="1276"/>
      <c r="AX204" s="1226"/>
      <c r="AY204" s="279"/>
      <c r="AZ204" s="1489"/>
      <c r="BA204" s="1221"/>
      <c r="BB204" s="1221"/>
      <c r="BC204" s="1221"/>
      <c r="BD204" s="1224"/>
      <c r="BE204" s="1236"/>
      <c r="BF204" s="115"/>
      <c r="BG204" s="115"/>
      <c r="BH204" s="1799"/>
      <c r="BI204" s="1377"/>
      <c r="BJ204" s="1811"/>
      <c r="BK204" s="685"/>
      <c r="BL204" s="314"/>
      <c r="BM204" s="686"/>
      <c r="BN204" s="164" t="s">
        <v>1218</v>
      </c>
    </row>
    <row r="205" spans="1:66" ht="135.75" customHeight="1" x14ac:dyDescent="0.35">
      <c r="A205" s="1208"/>
      <c r="B205" s="1208"/>
      <c r="C205" s="1197"/>
      <c r="D205" s="1197"/>
      <c r="E205" s="1197"/>
      <c r="F205" s="1572"/>
      <c r="G205" s="1293"/>
      <c r="H205" s="1197"/>
      <c r="I205" s="1293"/>
      <c r="J205" s="1293"/>
      <c r="K205" s="1293"/>
      <c r="L205" s="1293"/>
      <c r="M205" s="1827"/>
      <c r="N205" s="1829"/>
      <c r="O205" s="1179"/>
      <c r="P205" s="1203"/>
      <c r="Q205" s="1200"/>
      <c r="R205" s="1224"/>
      <c r="S205" s="1224"/>
      <c r="T205" s="1491"/>
      <c r="U205" s="1188"/>
      <c r="V205" s="1228"/>
      <c r="W205" s="1498"/>
      <c r="X205" s="58" t="s">
        <v>1219</v>
      </c>
      <c r="Y205" s="29">
        <v>1</v>
      </c>
      <c r="Z205" s="29">
        <v>0.25</v>
      </c>
      <c r="AA205" s="687">
        <v>0.65</v>
      </c>
      <c r="AB205" s="152">
        <v>0.02</v>
      </c>
      <c r="AC205" s="688">
        <v>0.08</v>
      </c>
      <c r="AD205" s="687">
        <f>+AA205+Z205+AB205+AC205</f>
        <v>1</v>
      </c>
      <c r="AE205" s="34">
        <f>+AD205/Y205</f>
        <v>1</v>
      </c>
      <c r="AF205" s="1224"/>
      <c r="AG205" s="312">
        <v>44585</v>
      </c>
      <c r="AH205" s="29">
        <v>210</v>
      </c>
      <c r="AI205" s="29" t="s">
        <v>97</v>
      </c>
      <c r="AJ205" s="514" t="s">
        <v>97</v>
      </c>
      <c r="AK205" s="514" t="s">
        <v>97</v>
      </c>
      <c r="AL205" s="36"/>
      <c r="AM205" s="36"/>
      <c r="AN205" s="594">
        <v>0.15</v>
      </c>
      <c r="AO205" s="1818"/>
      <c r="AP205" s="1197"/>
      <c r="AQ205" s="1197"/>
      <c r="AR205" s="1796"/>
      <c r="AS205" s="1372"/>
      <c r="AT205" s="1372"/>
      <c r="AU205" s="30" t="s">
        <v>87</v>
      </c>
      <c r="AV205" s="1372"/>
      <c r="AW205" s="689">
        <v>53900000</v>
      </c>
      <c r="AX205" s="279"/>
      <c r="AY205" s="279"/>
      <c r="AZ205" s="1489"/>
      <c r="BA205" s="1221"/>
      <c r="BB205" s="1221"/>
      <c r="BC205" s="1221"/>
      <c r="BD205" s="1224"/>
      <c r="BE205" s="1236"/>
      <c r="BF205" s="115"/>
      <c r="BG205" s="115"/>
      <c r="BH205" s="1799"/>
      <c r="BI205" s="1377"/>
      <c r="BJ205" s="1811"/>
      <c r="BK205" s="685"/>
      <c r="BL205" s="314" t="s">
        <v>1220</v>
      </c>
      <c r="BM205" s="39" t="s">
        <v>1221</v>
      </c>
      <c r="BN205" s="39" t="s">
        <v>1222</v>
      </c>
    </row>
    <row r="206" spans="1:66" ht="135.75" customHeight="1" x14ac:dyDescent="0.35">
      <c r="A206" s="1208"/>
      <c r="B206" s="1208"/>
      <c r="C206" s="1197"/>
      <c r="D206" s="1197"/>
      <c r="E206" s="1197"/>
      <c r="F206" s="1572"/>
      <c r="G206" s="1293"/>
      <c r="H206" s="1197"/>
      <c r="I206" s="1293"/>
      <c r="J206" s="1293"/>
      <c r="K206" s="1293"/>
      <c r="L206" s="1293"/>
      <c r="M206" s="1827"/>
      <c r="N206" s="1829"/>
      <c r="O206" s="1179"/>
      <c r="P206" s="1203"/>
      <c r="Q206" s="1200"/>
      <c r="R206" s="1224"/>
      <c r="S206" s="1224"/>
      <c r="T206" s="1491"/>
      <c r="U206" s="1188"/>
      <c r="V206" s="1228"/>
      <c r="W206" s="1498"/>
      <c r="X206" s="58" t="s">
        <v>1223</v>
      </c>
      <c r="Y206" s="29" t="s">
        <v>1211</v>
      </c>
      <c r="Z206" s="29" t="s">
        <v>97</v>
      </c>
      <c r="AA206" s="44" t="s">
        <v>97</v>
      </c>
      <c r="AB206" s="688" t="s">
        <v>97</v>
      </c>
      <c r="AC206" s="690" t="s">
        <v>97</v>
      </c>
      <c r="AD206" s="321" t="str">
        <f>+AA206</f>
        <v>NA</v>
      </c>
      <c r="AE206" s="34" t="s">
        <v>97</v>
      </c>
      <c r="AF206" s="1224"/>
      <c r="AG206" s="312" t="s">
        <v>1212</v>
      </c>
      <c r="AH206" s="29" t="s">
        <v>97</v>
      </c>
      <c r="AI206" s="29" t="s">
        <v>97</v>
      </c>
      <c r="AJ206" s="29" t="s">
        <v>97</v>
      </c>
      <c r="AK206" s="29" t="s">
        <v>97</v>
      </c>
      <c r="AL206" s="154" t="s">
        <v>97</v>
      </c>
      <c r="AM206" s="36" t="s">
        <v>1217</v>
      </c>
      <c r="AN206" s="29" t="s">
        <v>97</v>
      </c>
      <c r="AO206" s="1818"/>
      <c r="AP206" s="1197"/>
      <c r="AQ206" s="1197"/>
      <c r="AR206" s="1796"/>
      <c r="AS206" s="1372"/>
      <c r="AT206" s="1372"/>
      <c r="AU206" s="30" t="s">
        <v>87</v>
      </c>
      <c r="AV206" s="1372"/>
      <c r="AW206" s="689">
        <v>98000000</v>
      </c>
      <c r="AX206" s="279"/>
      <c r="AY206" s="279"/>
      <c r="AZ206" s="1489"/>
      <c r="BA206" s="1221"/>
      <c r="BB206" s="1221"/>
      <c r="BC206" s="1221"/>
      <c r="BD206" s="1224"/>
      <c r="BE206" s="1236"/>
      <c r="BF206" s="115"/>
      <c r="BG206" s="115"/>
      <c r="BH206" s="1799"/>
      <c r="BI206" s="1377"/>
      <c r="BJ206" s="1811"/>
      <c r="BK206" s="685"/>
      <c r="BL206" s="314"/>
      <c r="BM206" s="686"/>
      <c r="BN206" s="39" t="s">
        <v>1224</v>
      </c>
    </row>
    <row r="207" spans="1:66" ht="135.75" customHeight="1" x14ac:dyDescent="0.35">
      <c r="A207" s="1208"/>
      <c r="B207" s="1208"/>
      <c r="C207" s="1197"/>
      <c r="D207" s="1197"/>
      <c r="E207" s="1197"/>
      <c r="F207" s="1572"/>
      <c r="G207" s="1293"/>
      <c r="H207" s="1197"/>
      <c r="I207" s="1293"/>
      <c r="J207" s="1293"/>
      <c r="K207" s="1293"/>
      <c r="L207" s="1293"/>
      <c r="M207" s="1827"/>
      <c r="N207" s="1829"/>
      <c r="O207" s="1179"/>
      <c r="P207" s="1203"/>
      <c r="Q207" s="1200"/>
      <c r="R207" s="1224"/>
      <c r="S207" s="1224"/>
      <c r="T207" s="1491"/>
      <c r="U207" s="1188"/>
      <c r="V207" s="1228"/>
      <c r="W207" s="1498"/>
      <c r="X207" s="58" t="s">
        <v>1225</v>
      </c>
      <c r="Y207" s="29">
        <v>1</v>
      </c>
      <c r="Z207" s="29">
        <v>0.7</v>
      </c>
      <c r="AA207" s="321">
        <v>0</v>
      </c>
      <c r="AB207" s="152">
        <v>0</v>
      </c>
      <c r="AC207" s="691">
        <v>0.3</v>
      </c>
      <c r="AD207" s="687">
        <f>+AA207+Z207+AB207+AC207</f>
        <v>1</v>
      </c>
      <c r="AE207" s="34">
        <f>+AD207/Y207</f>
        <v>1</v>
      </c>
      <c r="AF207" s="1224"/>
      <c r="AG207" s="312">
        <v>44613</v>
      </c>
      <c r="AH207" s="29">
        <v>60</v>
      </c>
      <c r="AI207" s="29">
        <v>1500</v>
      </c>
      <c r="AJ207" s="514">
        <v>1135</v>
      </c>
      <c r="AK207" s="514">
        <v>1119</v>
      </c>
      <c r="AL207" s="49">
        <v>0</v>
      </c>
      <c r="AM207" s="49"/>
      <c r="AN207" s="594">
        <v>0.25</v>
      </c>
      <c r="AO207" s="1818"/>
      <c r="AP207" s="1197"/>
      <c r="AQ207" s="1197"/>
      <c r="AR207" s="1796"/>
      <c r="AS207" s="1372"/>
      <c r="AT207" s="1372"/>
      <c r="AU207" s="30" t="s">
        <v>87</v>
      </c>
      <c r="AV207" s="1372"/>
      <c r="AW207" s="1275">
        <v>97000000</v>
      </c>
      <c r="AX207" s="1220"/>
      <c r="AY207" s="279"/>
      <c r="AZ207" s="1489"/>
      <c r="BA207" s="1221"/>
      <c r="BB207" s="1221"/>
      <c r="BC207" s="1221"/>
      <c r="BD207" s="1224"/>
      <c r="BE207" s="1236"/>
      <c r="BF207" s="115"/>
      <c r="BG207" s="115"/>
      <c r="BH207" s="1799"/>
      <c r="BI207" s="1377"/>
      <c r="BJ207" s="1811"/>
      <c r="BK207" s="685"/>
      <c r="BL207" s="314" t="s">
        <v>1226</v>
      </c>
      <c r="BM207" s="39" t="s">
        <v>1227</v>
      </c>
      <c r="BN207" s="39" t="s">
        <v>1228</v>
      </c>
    </row>
    <row r="208" spans="1:66" ht="135.75" customHeight="1" x14ac:dyDescent="0.35">
      <c r="A208" s="1208"/>
      <c r="B208" s="1208"/>
      <c r="C208" s="1197"/>
      <c r="D208" s="1197"/>
      <c r="E208" s="1197"/>
      <c r="F208" s="1572"/>
      <c r="G208" s="1293"/>
      <c r="H208" s="1197"/>
      <c r="I208" s="1293"/>
      <c r="J208" s="1293"/>
      <c r="K208" s="1293"/>
      <c r="L208" s="1293"/>
      <c r="M208" s="1827"/>
      <c r="N208" s="1829"/>
      <c r="O208" s="1179"/>
      <c r="P208" s="1203"/>
      <c r="Q208" s="1200"/>
      <c r="R208" s="1224"/>
      <c r="S208" s="1224"/>
      <c r="T208" s="1491"/>
      <c r="U208" s="1188"/>
      <c r="V208" s="1228"/>
      <c r="W208" s="1498"/>
      <c r="X208" s="58" t="s">
        <v>1229</v>
      </c>
      <c r="Y208" s="29">
        <v>1</v>
      </c>
      <c r="Z208" s="29">
        <v>0</v>
      </c>
      <c r="AA208" s="321">
        <v>0</v>
      </c>
      <c r="AB208" s="152">
        <v>0</v>
      </c>
      <c r="AC208" s="152">
        <v>0</v>
      </c>
      <c r="AD208" s="321">
        <f>+AA208</f>
        <v>0</v>
      </c>
      <c r="AE208" s="34">
        <v>0</v>
      </c>
      <c r="AF208" s="1224"/>
      <c r="AG208" s="312">
        <v>44283</v>
      </c>
      <c r="AH208" s="29" t="s">
        <v>97</v>
      </c>
      <c r="AI208" s="29" t="s">
        <v>97</v>
      </c>
      <c r="AJ208" s="29" t="s">
        <v>97</v>
      </c>
      <c r="AK208" s="29" t="s">
        <v>97</v>
      </c>
      <c r="AL208" s="49">
        <v>0</v>
      </c>
      <c r="AM208" s="49" t="s">
        <v>1217</v>
      </c>
      <c r="AN208" s="29" t="s">
        <v>97</v>
      </c>
      <c r="AO208" s="1818"/>
      <c r="AP208" s="1197"/>
      <c r="AQ208" s="1197"/>
      <c r="AR208" s="1796"/>
      <c r="AS208" s="1372"/>
      <c r="AT208" s="1372"/>
      <c r="AU208" s="30" t="s">
        <v>87</v>
      </c>
      <c r="AV208" s="1372"/>
      <c r="AW208" s="1298"/>
      <c r="AX208" s="1221"/>
      <c r="AY208" s="279"/>
      <c r="AZ208" s="1489"/>
      <c r="BA208" s="1221"/>
      <c r="BB208" s="1221"/>
      <c r="BC208" s="1221"/>
      <c r="BD208" s="1224"/>
      <c r="BE208" s="1236"/>
      <c r="BF208" s="115"/>
      <c r="BG208" s="115"/>
      <c r="BH208" s="1799"/>
      <c r="BI208" s="1377"/>
      <c r="BJ208" s="1811"/>
      <c r="BK208" s="685"/>
      <c r="BL208" s="314" t="s">
        <v>1230</v>
      </c>
      <c r="BM208" s="39" t="s">
        <v>1230</v>
      </c>
      <c r="BN208" s="39" t="s">
        <v>1231</v>
      </c>
    </row>
    <row r="209" spans="1:67" s="694" customFormat="1" ht="135.75" customHeight="1" thickBot="1" x14ac:dyDescent="0.3">
      <c r="A209" s="1208"/>
      <c r="B209" s="1208"/>
      <c r="C209" s="1197"/>
      <c r="D209" s="1197"/>
      <c r="E209" s="1197"/>
      <c r="F209" s="1572"/>
      <c r="G209" s="1293"/>
      <c r="H209" s="1211"/>
      <c r="I209" s="1293"/>
      <c r="J209" s="1293"/>
      <c r="K209" s="1293"/>
      <c r="L209" s="1293"/>
      <c r="M209" s="1827"/>
      <c r="N209" s="1830"/>
      <c r="O209" s="1495"/>
      <c r="P209" s="1203"/>
      <c r="Q209" s="1548"/>
      <c r="R209" s="1259"/>
      <c r="S209" s="1259"/>
      <c r="T209" s="1492"/>
      <c r="U209" s="1189"/>
      <c r="V209" s="1229"/>
      <c r="W209" s="1566"/>
      <c r="X209" s="660" t="s">
        <v>1232</v>
      </c>
      <c r="Y209" s="118">
        <v>1</v>
      </c>
      <c r="Z209" s="118" t="s">
        <v>97</v>
      </c>
      <c r="AA209" s="248" t="s">
        <v>97</v>
      </c>
      <c r="AB209" s="206" t="s">
        <v>97</v>
      </c>
      <c r="AC209" s="202">
        <v>0</v>
      </c>
      <c r="AD209" s="692">
        <v>0</v>
      </c>
      <c r="AE209" s="122">
        <f>+AD209</f>
        <v>0</v>
      </c>
      <c r="AF209" s="1225"/>
      <c r="AG209" s="693">
        <v>44743</v>
      </c>
      <c r="AH209" s="118">
        <v>180</v>
      </c>
      <c r="AI209" s="118" t="s">
        <v>97</v>
      </c>
      <c r="AJ209" s="66" t="s">
        <v>97</v>
      </c>
      <c r="AK209" s="66" t="s">
        <v>97</v>
      </c>
      <c r="AL209" s="206" t="s">
        <v>97</v>
      </c>
      <c r="AM209" s="305" t="s">
        <v>1217</v>
      </c>
      <c r="AN209" s="664">
        <v>0.15</v>
      </c>
      <c r="AO209" s="1819"/>
      <c r="AP209" s="1198"/>
      <c r="AQ209" s="1198"/>
      <c r="AR209" s="1797"/>
      <c r="AS209" s="1807"/>
      <c r="AT209" s="1807"/>
      <c r="AU209" s="130" t="s">
        <v>87</v>
      </c>
      <c r="AV209" s="1807"/>
      <c r="AW209" s="1316"/>
      <c r="AX209" s="1222"/>
      <c r="AY209" s="332"/>
      <c r="AZ209" s="1816"/>
      <c r="BA209" s="1222"/>
      <c r="BB209" s="1222"/>
      <c r="BC209" s="1222"/>
      <c r="BD209" s="1225"/>
      <c r="BE209" s="1237"/>
      <c r="BF209" s="115"/>
      <c r="BG209" s="115"/>
      <c r="BH209" s="1809"/>
      <c r="BI209" s="1280"/>
      <c r="BJ209" s="1812"/>
      <c r="BK209" s="685"/>
      <c r="BL209" s="314" t="s">
        <v>1233</v>
      </c>
      <c r="BM209" s="39" t="s">
        <v>1233</v>
      </c>
      <c r="BN209" s="39" t="s">
        <v>1234</v>
      </c>
    </row>
    <row r="210" spans="1:67" s="694" customFormat="1" ht="135.75" customHeight="1" thickBot="1" x14ac:dyDescent="0.3">
      <c r="A210" s="1208"/>
      <c r="B210" s="1208"/>
      <c r="C210" s="1211"/>
      <c r="D210" s="1211"/>
      <c r="E210" s="1211"/>
      <c r="F210" s="1573"/>
      <c r="G210" s="1612" t="s">
        <v>1235</v>
      </c>
      <c r="H210" s="1517"/>
      <c r="I210" s="1517"/>
      <c r="J210" s="1517"/>
      <c r="K210" s="1517"/>
      <c r="L210" s="1517"/>
      <c r="M210" s="1517"/>
      <c r="N210" s="1517"/>
      <c r="O210" s="1517"/>
      <c r="P210" s="1517"/>
      <c r="Q210" s="1517"/>
      <c r="R210" s="1517"/>
      <c r="S210" s="695">
        <f>AVERAGE(S191:S209)</f>
        <v>0.78761904761904766</v>
      </c>
      <c r="T210" s="695">
        <f>AVERAGE(T191:T209)</f>
        <v>0.61857142857142855</v>
      </c>
      <c r="U210" s="1820" t="s">
        <v>1236</v>
      </c>
      <c r="V210" s="1821"/>
      <c r="W210" s="1821"/>
      <c r="X210" s="1821"/>
      <c r="Y210" s="1821"/>
      <c r="Z210" s="1821"/>
      <c r="AA210" s="1821"/>
      <c r="AB210" s="1821"/>
      <c r="AC210" s="1821"/>
      <c r="AD210" s="1821"/>
      <c r="AE210" s="1822"/>
      <c r="AF210" s="699">
        <f>AVERAGE(AF191:AF209)</f>
        <v>0.76637037037037026</v>
      </c>
      <c r="AG210" s="1307"/>
      <c r="AH210" s="1823"/>
      <c r="AI210" s="1823"/>
      <c r="AJ210" s="1823"/>
      <c r="AK210" s="1823"/>
      <c r="AL210" s="1823"/>
      <c r="AM210" s="1823"/>
      <c r="AN210" s="1823"/>
      <c r="AO210" s="1823"/>
      <c r="AP210" s="1823"/>
      <c r="AQ210" s="1462" t="s">
        <v>1237</v>
      </c>
      <c r="AR210" s="1463"/>
      <c r="AS210" s="1463"/>
      <c r="AT210" s="1463"/>
      <c r="AU210" s="1463"/>
      <c r="AV210" s="1463"/>
      <c r="AW210" s="1463"/>
      <c r="AX210" s="1463"/>
      <c r="AY210" s="1463"/>
      <c r="AZ210" s="1467"/>
      <c r="BA210" s="337">
        <f>+BA191+BA197+BA201</f>
        <v>2269305767</v>
      </c>
      <c r="BB210" s="337">
        <f>+BB191+BB197+BB201</f>
        <v>1798910337</v>
      </c>
      <c r="BC210" s="337">
        <f>+BC191+BC197+BC201</f>
        <v>1331584893</v>
      </c>
      <c r="BD210" s="338">
        <f>+BB210/BA210</f>
        <v>0.7927139494199329</v>
      </c>
      <c r="BE210" s="339">
        <f>+BC210/BA210</f>
        <v>0.58678072931544267</v>
      </c>
      <c r="BF210" s="340">
        <f>+(S210*0.5)+(BE210*0.5)</f>
        <v>0.68719988846724522</v>
      </c>
      <c r="BG210" s="340">
        <f>+(AF210*0.5)+(BE210*0.5)</f>
        <v>0.67657554984290647</v>
      </c>
      <c r="BH210" s="700">
        <f>BB210/BA210</f>
        <v>0.7927139494199329</v>
      </c>
      <c r="BI210" s="156"/>
      <c r="BJ210" s="701"/>
      <c r="BK210" s="702"/>
      <c r="BL210" s="163"/>
      <c r="BM210" s="320"/>
      <c r="BN210" s="703"/>
    </row>
    <row r="211" spans="1:67" s="694" customFormat="1" ht="135.75" customHeight="1" x14ac:dyDescent="0.25">
      <c r="A211" s="1209"/>
      <c r="B211" s="40"/>
      <c r="C211" s="1824" t="s">
        <v>1238</v>
      </c>
      <c r="D211" s="1825"/>
      <c r="E211" s="1825"/>
      <c r="F211" s="1825"/>
      <c r="G211" s="1825"/>
      <c r="H211" s="1825"/>
      <c r="I211" s="1825"/>
      <c r="J211" s="1825"/>
      <c r="K211" s="1825"/>
      <c r="L211" s="1825"/>
      <c r="M211" s="1825"/>
      <c r="N211" s="1825"/>
      <c r="O211" s="1825"/>
      <c r="P211" s="1825"/>
      <c r="Q211" s="1825"/>
      <c r="R211" s="1826"/>
      <c r="S211" s="704">
        <f>AVERAGE(S99,S123,S134,S144,S158,S170,S190,S210)</f>
        <v>0.8520605044302092</v>
      </c>
      <c r="T211" s="704">
        <f>AVERAGE(T99,T123,T134,T144,T158,T170,T190,T210)</f>
        <v>0.78546821070155293</v>
      </c>
      <c r="U211" s="1824" t="s">
        <v>1239</v>
      </c>
      <c r="V211" s="1825"/>
      <c r="W211" s="1825"/>
      <c r="X211" s="1825"/>
      <c r="Y211" s="1825"/>
      <c r="Z211" s="1825"/>
      <c r="AA211" s="1825"/>
      <c r="AB211" s="1825"/>
      <c r="AC211" s="1825"/>
      <c r="AD211" s="1825"/>
      <c r="AE211" s="1826"/>
      <c r="AF211" s="705">
        <f>AVERAGE(AF99,AF123,AF134,AF144,AF158,AF170,AF190,AF210)</f>
        <v>0.85838437042262583</v>
      </c>
      <c r="AG211" s="169"/>
      <c r="AH211" s="706"/>
      <c r="AI211" s="706"/>
      <c r="AJ211" s="706"/>
      <c r="AK211" s="706"/>
      <c r="AL211" s="707"/>
      <c r="AM211" s="706"/>
      <c r="AN211" s="706"/>
      <c r="AO211" s="706"/>
      <c r="AP211" s="708"/>
      <c r="AQ211" s="696"/>
      <c r="AR211" s="697"/>
      <c r="AS211" s="697"/>
      <c r="AT211" s="697"/>
      <c r="AU211" s="697"/>
      <c r="AV211" s="3"/>
      <c r="AW211" s="697"/>
      <c r="AX211" s="697"/>
      <c r="AY211" s="697"/>
      <c r="AZ211" s="698"/>
      <c r="BA211" s="709"/>
      <c r="BB211" s="709"/>
      <c r="BC211" s="709"/>
      <c r="BD211" s="709"/>
      <c r="BE211" s="709"/>
      <c r="BF211" s="709"/>
      <c r="BG211" s="709"/>
      <c r="BH211" s="710"/>
      <c r="BI211" s="156"/>
      <c r="BJ211" s="701"/>
      <c r="BK211" s="711"/>
      <c r="BL211" s="169"/>
      <c r="BM211" s="197"/>
      <c r="BN211" s="712"/>
    </row>
    <row r="212" spans="1:67" ht="135.75" customHeight="1" x14ac:dyDescent="0.35">
      <c r="A212" s="1293" t="s">
        <v>1240</v>
      </c>
      <c r="B212" s="1293" t="s">
        <v>1241</v>
      </c>
      <c r="C212" s="1293" t="s">
        <v>1242</v>
      </c>
      <c r="D212" s="1293" t="s">
        <v>801</v>
      </c>
      <c r="E212" s="1293" t="s">
        <v>1243</v>
      </c>
      <c r="F212" s="1210" t="s">
        <v>1244</v>
      </c>
      <c r="G212" s="1210" t="s">
        <v>1245</v>
      </c>
      <c r="H212" s="1210" t="s">
        <v>395</v>
      </c>
      <c r="I212" s="1210">
        <v>0</v>
      </c>
      <c r="J212" s="1210" t="s">
        <v>1246</v>
      </c>
      <c r="K212" s="1210">
        <v>24</v>
      </c>
      <c r="L212" s="1210">
        <v>8</v>
      </c>
      <c r="M212" s="1210">
        <v>0</v>
      </c>
      <c r="N212" s="1210">
        <v>8</v>
      </c>
      <c r="O212" s="1210">
        <v>0</v>
      </c>
      <c r="P212" s="1279">
        <v>0</v>
      </c>
      <c r="Q212" s="1852">
        <v>44</v>
      </c>
      <c r="R212" s="1850">
        <f>+P212+O212+N212+Q212</f>
        <v>52</v>
      </c>
      <c r="S212" s="1223">
        <v>1</v>
      </c>
      <c r="T212" s="1223">
        <v>1</v>
      </c>
      <c r="U212" s="1851" t="s">
        <v>1010</v>
      </c>
      <c r="V212" s="1851">
        <v>2020130010268</v>
      </c>
      <c r="W212" s="1498" t="s">
        <v>1011</v>
      </c>
      <c r="X212" s="713" t="s">
        <v>1247</v>
      </c>
      <c r="Y212" s="320">
        <v>8</v>
      </c>
      <c r="Z212" s="320">
        <f>+N212</f>
        <v>8</v>
      </c>
      <c r="AA212" s="116">
        <v>0</v>
      </c>
      <c r="AB212" s="13">
        <v>0</v>
      </c>
      <c r="AC212" s="167">
        <v>44</v>
      </c>
      <c r="AD212" s="514">
        <f>SUM(Z212:AC212)</f>
        <v>52</v>
      </c>
      <c r="AE212" s="602">
        <v>1</v>
      </c>
      <c r="AF212" s="1838">
        <f>AVERAGE(AE212:AE215)</f>
        <v>0.625</v>
      </c>
      <c r="AG212" s="1841">
        <v>44283</v>
      </c>
      <c r="AH212" s="1210">
        <v>180</v>
      </c>
      <c r="AI212" s="1210">
        <v>8</v>
      </c>
      <c r="AJ212" s="1210">
        <v>0</v>
      </c>
      <c r="AK212" s="1210">
        <v>8</v>
      </c>
      <c r="AL212" s="714">
        <v>8</v>
      </c>
      <c r="AM212" s="13">
        <v>0</v>
      </c>
      <c r="AN212" s="602">
        <v>0.05</v>
      </c>
      <c r="AO212" s="1210" t="s">
        <v>1248</v>
      </c>
      <c r="AP212" s="1210" t="s">
        <v>1014</v>
      </c>
      <c r="AQ212" s="320" t="s">
        <v>89</v>
      </c>
      <c r="AR212" s="349">
        <v>0</v>
      </c>
      <c r="AS212" s="349">
        <v>0</v>
      </c>
      <c r="AT212" s="349">
        <v>0</v>
      </c>
      <c r="AU212" s="30" t="s">
        <v>87</v>
      </c>
      <c r="AV212" s="1210" t="s">
        <v>1017</v>
      </c>
      <c r="AW212" s="36">
        <v>0</v>
      </c>
      <c r="AX212" s="279"/>
      <c r="AY212" s="279"/>
      <c r="AZ212" s="279"/>
      <c r="BA212" s="279">
        <v>0</v>
      </c>
      <c r="BB212" s="279">
        <v>0</v>
      </c>
      <c r="BC212" s="279"/>
      <c r="BD212" s="279"/>
      <c r="BE212" s="279"/>
      <c r="BF212" s="279"/>
      <c r="BG212" s="279"/>
      <c r="BH212" s="279"/>
      <c r="BI212" s="279"/>
      <c r="BJ212" s="715"/>
      <c r="BK212" s="1212" t="s">
        <v>1249</v>
      </c>
      <c r="BL212" s="1212" t="s">
        <v>1250</v>
      </c>
      <c r="BM212" s="1331" t="s">
        <v>1250</v>
      </c>
      <c r="BN212" s="1831" t="s">
        <v>1251</v>
      </c>
      <c r="BO212" s="513"/>
    </row>
    <row r="213" spans="1:67" ht="135.75" customHeight="1" x14ac:dyDescent="0.35">
      <c r="A213" s="1293"/>
      <c r="B213" s="1293"/>
      <c r="C213" s="1293"/>
      <c r="D213" s="1293"/>
      <c r="E213" s="1293"/>
      <c r="F213" s="1197"/>
      <c r="G213" s="1211"/>
      <c r="H213" s="1211"/>
      <c r="I213" s="1211"/>
      <c r="J213" s="1211"/>
      <c r="K213" s="1211"/>
      <c r="L213" s="1211"/>
      <c r="M213" s="1211"/>
      <c r="N213" s="1211"/>
      <c r="O213" s="1211"/>
      <c r="P213" s="1280"/>
      <c r="Q213" s="1853"/>
      <c r="R213" s="1490"/>
      <c r="S213" s="1259"/>
      <c r="T213" s="1259"/>
      <c r="U213" s="1851"/>
      <c r="V213" s="1851"/>
      <c r="W213" s="1498"/>
      <c r="X213" s="1834" t="s">
        <v>1252</v>
      </c>
      <c r="Y213" s="1593">
        <v>12</v>
      </c>
      <c r="Z213" s="1593" t="s">
        <v>1253</v>
      </c>
      <c r="AA213" s="1593" t="s">
        <v>1253</v>
      </c>
      <c r="AB213" s="1281" t="s">
        <v>1033</v>
      </c>
      <c r="AC213" s="1672">
        <v>3</v>
      </c>
      <c r="AD213" s="1593">
        <f>+AC213</f>
        <v>3</v>
      </c>
      <c r="AE213" s="1501">
        <f>+AD213/Y213</f>
        <v>0.25</v>
      </c>
      <c r="AF213" s="1839"/>
      <c r="AG213" s="1842"/>
      <c r="AH213" s="1211"/>
      <c r="AI213" s="1211"/>
      <c r="AJ213" s="1211"/>
      <c r="AK213" s="1211"/>
      <c r="AL213" s="1847">
        <v>12</v>
      </c>
      <c r="AM213" s="1672">
        <v>12</v>
      </c>
      <c r="AN213" s="1501">
        <v>0.05</v>
      </c>
      <c r="AO213" s="1197"/>
      <c r="AP213" s="1197"/>
      <c r="AQ213" s="320"/>
      <c r="AR213" s="349"/>
      <c r="AS213" s="349"/>
      <c r="AT213" s="349"/>
      <c r="AU213" s="30"/>
      <c r="AV213" s="1197"/>
      <c r="AW213" s="36"/>
      <c r="AX213" s="279"/>
      <c r="AY213" s="1698"/>
      <c r="AZ213" s="1220"/>
      <c r="BA213" s="1698">
        <v>0</v>
      </c>
      <c r="BB213" s="1698">
        <v>0</v>
      </c>
      <c r="BC213" s="574"/>
      <c r="BD213" s="574"/>
      <c r="BE213" s="574"/>
      <c r="BF213" s="574"/>
      <c r="BG213" s="574"/>
      <c r="BH213" s="279"/>
      <c r="BI213" s="279"/>
      <c r="BJ213" s="715"/>
      <c r="BK213" s="1530"/>
      <c r="BL213" s="1530"/>
      <c r="BM213" s="1332"/>
      <c r="BN213" s="1832"/>
    </row>
    <row r="214" spans="1:67" ht="135.75" customHeight="1" x14ac:dyDescent="0.35">
      <c r="A214" s="1293"/>
      <c r="B214" s="1293"/>
      <c r="C214" s="1293"/>
      <c r="D214" s="1293"/>
      <c r="E214" s="1293"/>
      <c r="F214" s="1211"/>
      <c r="G214" s="1612" t="s">
        <v>1254</v>
      </c>
      <c r="H214" s="1517"/>
      <c r="I214" s="1517"/>
      <c r="J214" s="1517"/>
      <c r="K214" s="1517"/>
      <c r="L214" s="1517"/>
      <c r="M214" s="1517"/>
      <c r="N214" s="1517"/>
      <c r="O214" s="1517"/>
      <c r="P214" s="1517"/>
      <c r="Q214" s="1517"/>
      <c r="R214" s="1517"/>
      <c r="S214" s="717">
        <f>+S212</f>
        <v>1</v>
      </c>
      <c r="T214" s="717">
        <f>+T212</f>
        <v>1</v>
      </c>
      <c r="U214" s="1851"/>
      <c r="V214" s="1851"/>
      <c r="W214" s="1498"/>
      <c r="X214" s="1835"/>
      <c r="Y214" s="1694"/>
      <c r="Z214" s="1694"/>
      <c r="AA214" s="1694"/>
      <c r="AB214" s="1333"/>
      <c r="AC214" s="1837"/>
      <c r="AD214" s="1694"/>
      <c r="AE214" s="1491"/>
      <c r="AF214" s="1839"/>
      <c r="AG214" s="716"/>
      <c r="AH214" s="170"/>
      <c r="AI214" s="170"/>
      <c r="AJ214" s="170"/>
      <c r="AK214" s="170"/>
      <c r="AL214" s="1848"/>
      <c r="AM214" s="1837"/>
      <c r="AN214" s="1491"/>
      <c r="AO214" s="1197"/>
      <c r="AP214" s="1197"/>
      <c r="AQ214" s="320"/>
      <c r="AR214" s="349"/>
      <c r="AS214" s="349"/>
      <c r="AT214" s="349"/>
      <c r="AU214" s="30"/>
      <c r="AV214" s="1197"/>
      <c r="AW214" s="36"/>
      <c r="AX214" s="279"/>
      <c r="AY214" s="1484"/>
      <c r="AZ214" s="1221"/>
      <c r="BA214" s="1484"/>
      <c r="BB214" s="1484"/>
      <c r="BC214" s="347"/>
      <c r="BD214" s="347"/>
      <c r="BE214" s="347"/>
      <c r="BF214" s="347"/>
      <c r="BG214" s="347"/>
      <c r="BH214" s="279"/>
      <c r="BI214" s="279"/>
      <c r="BJ214" s="715"/>
      <c r="BK214" s="435"/>
      <c r="BL214" s="435"/>
      <c r="BM214" s="210"/>
      <c r="BN214" s="1832"/>
    </row>
    <row r="215" spans="1:67" ht="135.75" customHeight="1" x14ac:dyDescent="0.35">
      <c r="A215" s="1293"/>
      <c r="B215" s="1293"/>
      <c r="C215" s="1293"/>
      <c r="D215" s="1293"/>
      <c r="E215" s="1293"/>
      <c r="F215" s="1293" t="s">
        <v>1255</v>
      </c>
      <c r="G215" s="29" t="s">
        <v>1256</v>
      </c>
      <c r="H215" s="29" t="s">
        <v>395</v>
      </c>
      <c r="I215" s="320">
        <v>0</v>
      </c>
      <c r="J215" s="29" t="s">
        <v>1257</v>
      </c>
      <c r="K215" s="320">
        <v>36</v>
      </c>
      <c r="L215" s="557">
        <v>12</v>
      </c>
      <c r="M215" s="116">
        <v>3</v>
      </c>
      <c r="N215" s="29" t="s">
        <v>1258</v>
      </c>
      <c r="O215" s="29" t="s">
        <v>1258</v>
      </c>
      <c r="P215" s="29" t="s">
        <v>1258</v>
      </c>
      <c r="Q215" s="718">
        <v>3</v>
      </c>
      <c r="R215" s="719">
        <f>+Q215</f>
        <v>3</v>
      </c>
      <c r="S215" s="720">
        <f>+R215/L215</f>
        <v>0.25</v>
      </c>
      <c r="T215" s="720">
        <f>+R215/K215</f>
        <v>8.3333333333333329E-2</v>
      </c>
      <c r="U215" s="1851"/>
      <c r="V215" s="1851"/>
      <c r="W215" s="1498"/>
      <c r="X215" s="1836"/>
      <c r="Y215" s="1594"/>
      <c r="Z215" s="1594"/>
      <c r="AA215" s="1594"/>
      <c r="AB215" s="1282"/>
      <c r="AC215" s="1673"/>
      <c r="AD215" s="1594"/>
      <c r="AE215" s="1492"/>
      <c r="AF215" s="1840"/>
      <c r="AG215" s="312">
        <v>44743</v>
      </c>
      <c r="AH215" s="29">
        <v>180</v>
      </c>
      <c r="AI215" s="29">
        <v>12</v>
      </c>
      <c r="AJ215" s="29">
        <v>0</v>
      </c>
      <c r="AK215" s="116" t="s">
        <v>1259</v>
      </c>
      <c r="AL215" s="1849"/>
      <c r="AM215" s="1673"/>
      <c r="AN215" s="1492"/>
      <c r="AO215" s="1211"/>
      <c r="AP215" s="1211"/>
      <c r="AQ215" s="320" t="s">
        <v>89</v>
      </c>
      <c r="AR215" s="349">
        <v>0</v>
      </c>
      <c r="AS215" s="349">
        <v>0</v>
      </c>
      <c r="AT215" s="349">
        <v>0</v>
      </c>
      <c r="AU215" s="30" t="s">
        <v>87</v>
      </c>
      <c r="AV215" s="1211"/>
      <c r="AW215" s="349">
        <v>0</v>
      </c>
      <c r="AX215" s="721"/>
      <c r="AY215" s="1699"/>
      <c r="AZ215" s="1226"/>
      <c r="BA215" s="1699"/>
      <c r="BB215" s="1699"/>
      <c r="BC215" s="369"/>
      <c r="BD215" s="369"/>
      <c r="BE215" s="369"/>
      <c r="BF215" s="369"/>
      <c r="BG215" s="369"/>
      <c r="BH215" s="279"/>
      <c r="BI215" s="721"/>
      <c r="BJ215" s="715"/>
      <c r="BK215" s="29" t="s">
        <v>1260</v>
      </c>
      <c r="BL215" s="147" t="s">
        <v>1250</v>
      </c>
      <c r="BM215" s="320" t="s">
        <v>1250</v>
      </c>
      <c r="BN215" s="1833"/>
    </row>
    <row r="216" spans="1:67" ht="135.75" customHeight="1" x14ac:dyDescent="0.35">
      <c r="A216" s="1293"/>
      <c r="B216" s="1293"/>
      <c r="C216" s="1293"/>
      <c r="D216" s="1293"/>
      <c r="E216" s="1293"/>
      <c r="F216" s="1293"/>
      <c r="G216" s="29" t="s">
        <v>1261</v>
      </c>
      <c r="H216" s="29" t="s">
        <v>74</v>
      </c>
      <c r="I216" s="320">
        <v>0</v>
      </c>
      <c r="J216" s="29" t="s">
        <v>1262</v>
      </c>
      <c r="K216" s="320">
        <v>1</v>
      </c>
      <c r="L216" s="722">
        <v>0.25</v>
      </c>
      <c r="M216" s="116">
        <v>0</v>
      </c>
      <c r="N216" s="320">
        <v>0</v>
      </c>
      <c r="O216" s="723">
        <v>0.05</v>
      </c>
      <c r="P216" s="722">
        <v>0</v>
      </c>
      <c r="Q216" s="720">
        <v>0.1</v>
      </c>
      <c r="R216" s="720">
        <f>P216+O216+N216+Q216</f>
        <v>0.15000000000000002</v>
      </c>
      <c r="S216" s="720">
        <f>(R216/L216)</f>
        <v>0.60000000000000009</v>
      </c>
      <c r="T216" s="720">
        <f>(R216+M216)/K216</f>
        <v>0.15000000000000002</v>
      </c>
      <c r="U216" s="1293" t="s">
        <v>731</v>
      </c>
      <c r="V216" s="46">
        <v>2020130010257</v>
      </c>
      <c r="W216" s="29" t="s">
        <v>732</v>
      </c>
      <c r="X216" s="461" t="s">
        <v>1263</v>
      </c>
      <c r="Y216" s="116">
        <v>6</v>
      </c>
      <c r="Z216" s="116">
        <v>0</v>
      </c>
      <c r="AA216" s="473">
        <v>0</v>
      </c>
      <c r="AB216" s="576">
        <v>0</v>
      </c>
      <c r="AC216" s="463">
        <v>6</v>
      </c>
      <c r="AD216" s="724">
        <f>+Z216+AA216+AB216+AC216</f>
        <v>6</v>
      </c>
      <c r="AE216" s="602">
        <f>+AD216/Y216</f>
        <v>1</v>
      </c>
      <c r="AF216" s="596">
        <f>+AE216</f>
        <v>1</v>
      </c>
      <c r="AG216" s="725" t="s">
        <v>1264</v>
      </c>
      <c r="AH216" s="29">
        <v>250</v>
      </c>
      <c r="AI216" s="725" t="s">
        <v>1265</v>
      </c>
      <c r="AJ216" s="320">
        <f t="shared" ref="AJ216" si="36">AJ131</f>
        <v>1</v>
      </c>
      <c r="AK216" s="320">
        <v>7</v>
      </c>
      <c r="AL216" s="576">
        <v>1</v>
      </c>
      <c r="AM216" s="576">
        <v>6</v>
      </c>
      <c r="AN216" s="602">
        <v>0.05</v>
      </c>
      <c r="AO216" s="29" t="s">
        <v>700</v>
      </c>
      <c r="AP216" s="29" t="s">
        <v>1266</v>
      </c>
      <c r="AQ216" s="320" t="s">
        <v>89</v>
      </c>
      <c r="AR216" s="349">
        <v>0</v>
      </c>
      <c r="AS216" s="349">
        <v>0</v>
      </c>
      <c r="AT216" s="349">
        <v>0</v>
      </c>
      <c r="AU216" s="30" t="s">
        <v>87</v>
      </c>
      <c r="AV216" s="147" t="s">
        <v>1267</v>
      </c>
      <c r="AW216" s="349">
        <v>0</v>
      </c>
      <c r="AX216" s="721"/>
      <c r="AY216" s="721"/>
      <c r="AZ216" s="721"/>
      <c r="BA216" s="721">
        <v>0</v>
      </c>
      <c r="BB216" s="721">
        <v>0</v>
      </c>
      <c r="BC216" s="721"/>
      <c r="BD216" s="721"/>
      <c r="BE216" s="721"/>
      <c r="BF216" s="721"/>
      <c r="BG216" s="721"/>
      <c r="BH216" s="51" t="s">
        <v>87</v>
      </c>
      <c r="BI216" s="721"/>
      <c r="BJ216" s="695"/>
      <c r="BK216" s="726" t="s">
        <v>1268</v>
      </c>
      <c r="BL216" s="63" t="s">
        <v>1269</v>
      </c>
      <c r="BM216" s="403"/>
      <c r="BN216" s="39" t="s">
        <v>1270</v>
      </c>
      <c r="BO216" s="513"/>
    </row>
    <row r="217" spans="1:67" ht="135.75" customHeight="1" x14ac:dyDescent="0.35">
      <c r="A217" s="1293"/>
      <c r="B217" s="1293"/>
      <c r="C217" s="1293"/>
      <c r="D217" s="1293"/>
      <c r="E217" s="1293"/>
      <c r="F217" s="1293"/>
      <c r="G217" s="1612" t="s">
        <v>1271</v>
      </c>
      <c r="H217" s="1517"/>
      <c r="I217" s="1517"/>
      <c r="J217" s="1517"/>
      <c r="K217" s="1517"/>
      <c r="L217" s="1517"/>
      <c r="M217" s="1517"/>
      <c r="N217" s="1517"/>
      <c r="O217" s="1517"/>
      <c r="P217" s="1517"/>
      <c r="Q217" s="1517"/>
      <c r="R217" s="1518"/>
      <c r="S217" s="727">
        <f>AVERAGE(S215:S216)</f>
        <v>0.42500000000000004</v>
      </c>
      <c r="T217" s="727">
        <f>AVERAGE(T215:T216)</f>
        <v>0.11666666666666667</v>
      </c>
      <c r="U217" s="1210"/>
      <c r="V217" s="1844" t="s">
        <v>1272</v>
      </c>
      <c r="W217" s="1844"/>
      <c r="X217" s="1844"/>
      <c r="Y217" s="1844"/>
      <c r="Z217" s="1844"/>
      <c r="AA217" s="1844"/>
      <c r="AB217" s="1844"/>
      <c r="AC217" s="1844"/>
      <c r="AD217" s="1844"/>
      <c r="AE217" s="1844"/>
      <c r="AF217" s="728">
        <f>AVERAGE(AF212:AF216)</f>
        <v>0.8125</v>
      </c>
      <c r="AL217" s="492"/>
      <c r="AM217" s="492"/>
      <c r="AX217" s="492"/>
    </row>
    <row r="218" spans="1:67" ht="135.75" customHeight="1" x14ac:dyDescent="0.35">
      <c r="A218" s="1293"/>
      <c r="B218" s="1293"/>
      <c r="C218" s="1824" t="s">
        <v>1273</v>
      </c>
      <c r="D218" s="1825"/>
      <c r="E218" s="1825"/>
      <c r="F218" s="1825"/>
      <c r="G218" s="1825"/>
      <c r="H218" s="1825"/>
      <c r="I218" s="1825"/>
      <c r="J218" s="1825"/>
      <c r="K218" s="1825"/>
      <c r="L218" s="1825"/>
      <c r="M218" s="1825"/>
      <c r="N218" s="1825"/>
      <c r="O218" s="1825"/>
      <c r="P218" s="1825"/>
      <c r="Q218" s="1825"/>
      <c r="R218" s="1826"/>
      <c r="S218" s="737">
        <f>AVERAGE(S214,S217)</f>
        <v>0.71250000000000002</v>
      </c>
      <c r="T218" s="737">
        <f>AVERAGE(T214,T217)</f>
        <v>0.55833333333333335</v>
      </c>
      <c r="U218" s="403"/>
      <c r="V218" s="403"/>
      <c r="W218" s="403"/>
      <c r="X218" s="730"/>
      <c r="Y218" s="403"/>
      <c r="Z218" s="403"/>
      <c r="AA218" s="403"/>
      <c r="AB218" s="731"/>
      <c r="AC218" s="731"/>
      <c r="AD218" s="403"/>
      <c r="AE218" s="403"/>
      <c r="AF218" s="403"/>
      <c r="AG218" s="403"/>
      <c r="AH218" s="403"/>
      <c r="AI218" s="403"/>
      <c r="AJ218" s="403"/>
      <c r="AK218" s="403"/>
      <c r="AL218" s="731"/>
      <c r="AM218" s="731"/>
      <c r="AN218" s="403"/>
      <c r="AO218" s="403"/>
      <c r="AP218" s="403"/>
      <c r="AQ218" s="403"/>
      <c r="AR218" s="403"/>
      <c r="AS218" s="403"/>
      <c r="AT218" s="403"/>
      <c r="AU218" s="403"/>
      <c r="AV218" s="403"/>
      <c r="AW218" s="403"/>
      <c r="AX218" s="731"/>
      <c r="AY218" s="731"/>
      <c r="AZ218" s="731"/>
      <c r="BA218" s="731"/>
      <c r="BB218" s="731"/>
      <c r="BC218" s="731"/>
      <c r="BD218" s="731"/>
      <c r="BE218" s="731"/>
      <c r="BF218" s="731"/>
      <c r="BG218" s="731"/>
      <c r="BH218" s="637"/>
      <c r="BI218" s="637"/>
      <c r="BJ218" s="637"/>
      <c r="BK218" s="403"/>
      <c r="BL218" s="403"/>
      <c r="BM218" s="403"/>
      <c r="BN218" s="403"/>
    </row>
    <row r="219" spans="1:67" ht="135.75" customHeight="1" x14ac:dyDescent="0.35">
      <c r="A219" s="732"/>
      <c r="T219" s="734"/>
      <c r="AB219" s="1"/>
      <c r="AC219" s="1"/>
      <c r="AD219" s="1"/>
      <c r="AX219" s="1"/>
      <c r="AY219" s="1"/>
      <c r="AZ219" s="1"/>
      <c r="BA219" s="1"/>
      <c r="BB219" s="1"/>
      <c r="BC219" s="1"/>
      <c r="BD219" s="1"/>
      <c r="BE219" s="1"/>
      <c r="BF219" s="1"/>
      <c r="BG219" s="1"/>
      <c r="BH219" s="1"/>
      <c r="BN219" s="736"/>
    </row>
    <row r="220" spans="1:67" ht="135.75" customHeight="1" x14ac:dyDescent="0.35">
      <c r="A220" s="732"/>
      <c r="J220" s="1845" t="s">
        <v>1274</v>
      </c>
      <c r="K220" s="1845"/>
      <c r="L220" s="1845"/>
      <c r="M220" s="1845"/>
      <c r="N220" s="1845"/>
      <c r="O220" s="1845"/>
      <c r="P220" s="1845"/>
      <c r="Q220" s="1845"/>
      <c r="R220" s="1845"/>
      <c r="S220" s="737">
        <f>AVERAGE(S218,S211)</f>
        <v>0.78228025221510467</v>
      </c>
      <c r="T220" s="737">
        <f>AVERAGE(T218,T211)</f>
        <v>0.67190077201744314</v>
      </c>
      <c r="V220" s="1846" t="s">
        <v>1274</v>
      </c>
      <c r="W220" s="1846"/>
      <c r="X220" s="1846"/>
      <c r="Y220" s="1846"/>
      <c r="Z220" s="1846"/>
      <c r="AA220" s="1846"/>
      <c r="AB220" s="1846"/>
      <c r="AC220" s="1846"/>
      <c r="AD220" s="1846"/>
      <c r="AE220" s="1846"/>
      <c r="AF220" s="737">
        <f>+AF211</f>
        <v>0.85838437042262583</v>
      </c>
      <c r="AV220" s="1843" t="s">
        <v>1274</v>
      </c>
      <c r="AW220" s="1843"/>
      <c r="AX220" s="1843"/>
      <c r="AY220" s="1843"/>
      <c r="AZ220" s="1843"/>
      <c r="BA220" s="738">
        <f>+BA210+BA190+BA170+BA158+BA144+BA134+BA123+BA99</f>
        <v>646499184908.34998</v>
      </c>
      <c r="BB220" s="738">
        <f t="shared" ref="BB220:BC220" si="37">+BB210+BB190+BB170+BB158+BB144+BB134+BB123+BB99</f>
        <v>639891862674.90991</v>
      </c>
      <c r="BC220" s="738">
        <f t="shared" si="37"/>
        <v>605116160455.94995</v>
      </c>
      <c r="BD220" s="739">
        <f>+BB220/BA220</f>
        <v>0.98977984444887313</v>
      </c>
      <c r="BE220" s="739">
        <f>+BC220/BA220</f>
        <v>0.93598905394093168</v>
      </c>
      <c r="BF220" s="740"/>
      <c r="BG220" s="740"/>
    </row>
    <row r="221" spans="1:67" ht="135.75" customHeight="1" x14ac:dyDescent="0.35">
      <c r="A221" s="732"/>
    </row>
    <row r="222" spans="1:67" ht="135.75" customHeight="1" x14ac:dyDescent="0.35">
      <c r="A222" s="732"/>
    </row>
    <row r="223" spans="1:67" ht="135.75" customHeight="1" x14ac:dyDescent="0.35">
      <c r="A223" s="732"/>
    </row>
    <row r="224" spans="1:67" ht="135.75" customHeight="1" x14ac:dyDescent="0.35">
      <c r="A224" s="732"/>
    </row>
    <row r="225" spans="1:1" ht="135.75" customHeight="1" x14ac:dyDescent="0.35">
      <c r="A225" s="732"/>
    </row>
    <row r="226" spans="1:1" ht="135.75" customHeight="1" x14ac:dyDescent="0.35">
      <c r="A226" s="732"/>
    </row>
    <row r="227" spans="1:1" ht="135.75" customHeight="1" x14ac:dyDescent="0.35">
      <c r="A227" s="732"/>
    </row>
    <row r="228" spans="1:1" ht="135.75" customHeight="1" x14ac:dyDescent="0.35">
      <c r="A228" s="732"/>
    </row>
    <row r="229" spans="1:1" ht="135.75" customHeight="1" x14ac:dyDescent="0.35">
      <c r="A229" s="732"/>
    </row>
    <row r="230" spans="1:1" ht="135.75" customHeight="1" x14ac:dyDescent="0.35">
      <c r="A230" s="732"/>
    </row>
    <row r="231" spans="1:1" ht="135.75" customHeight="1" x14ac:dyDescent="0.35">
      <c r="A231" s="732"/>
    </row>
    <row r="232" spans="1:1" ht="135.75" customHeight="1" x14ac:dyDescent="0.35">
      <c r="A232" s="732"/>
    </row>
    <row r="233" spans="1:1" ht="135.75" customHeight="1" x14ac:dyDescent="0.35">
      <c r="A233" s="732"/>
    </row>
    <row r="234" spans="1:1" ht="135.75" customHeight="1" x14ac:dyDescent="0.35">
      <c r="A234" s="732"/>
    </row>
    <row r="235" spans="1:1" ht="135.75" customHeight="1" x14ac:dyDescent="0.35">
      <c r="A235" s="732"/>
    </row>
    <row r="236" spans="1:1" ht="135.75" customHeight="1" x14ac:dyDescent="0.35">
      <c r="A236" s="732"/>
    </row>
    <row r="237" spans="1:1" ht="135.75" customHeight="1" x14ac:dyDescent="0.35">
      <c r="A237" s="732"/>
    </row>
    <row r="238" spans="1:1" ht="135.75" customHeight="1" x14ac:dyDescent="0.35">
      <c r="A238" s="732"/>
    </row>
    <row r="239" spans="1:1" ht="135.75" customHeight="1" x14ac:dyDescent="0.35">
      <c r="A239" s="732"/>
    </row>
    <row r="240" spans="1:1" ht="135.75" customHeight="1" x14ac:dyDescent="0.35">
      <c r="A240" s="732"/>
    </row>
    <row r="241" spans="1:1" ht="135.75" customHeight="1" x14ac:dyDescent="0.35">
      <c r="A241" s="732"/>
    </row>
    <row r="242" spans="1:1" ht="135.75" customHeight="1" x14ac:dyDescent="0.35">
      <c r="A242" s="732"/>
    </row>
    <row r="243" spans="1:1" ht="135.75" customHeight="1" x14ac:dyDescent="0.35">
      <c r="A243" s="732"/>
    </row>
    <row r="244" spans="1:1" ht="135.75" customHeight="1" x14ac:dyDescent="0.35">
      <c r="A244" s="732"/>
    </row>
    <row r="245" spans="1:1" ht="135.75" customHeight="1" x14ac:dyDescent="0.35">
      <c r="A245" s="732"/>
    </row>
    <row r="246" spans="1:1" ht="135.75" customHeight="1" x14ac:dyDescent="0.35">
      <c r="A246" s="732"/>
    </row>
    <row r="247" spans="1:1" ht="135.75" customHeight="1" x14ac:dyDescent="0.35">
      <c r="A247" s="732"/>
    </row>
    <row r="248" spans="1:1" ht="135.75" customHeight="1" x14ac:dyDescent="0.35">
      <c r="A248" s="732"/>
    </row>
    <row r="249" spans="1:1" ht="135.75" customHeight="1" x14ac:dyDescent="0.35">
      <c r="A249" s="732"/>
    </row>
    <row r="250" spans="1:1" ht="135.75" customHeight="1" x14ac:dyDescent="0.35">
      <c r="A250" s="732"/>
    </row>
    <row r="251" spans="1:1" ht="135.75" customHeight="1" x14ac:dyDescent="0.35">
      <c r="A251" s="732"/>
    </row>
    <row r="252" spans="1:1" ht="135.75" customHeight="1" x14ac:dyDescent="0.35">
      <c r="A252" s="732"/>
    </row>
    <row r="253" spans="1:1" ht="135.75" customHeight="1" x14ac:dyDescent="0.35">
      <c r="A253" s="732"/>
    </row>
    <row r="254" spans="1:1" ht="135.75" customHeight="1" x14ac:dyDescent="0.35">
      <c r="A254" s="732"/>
    </row>
    <row r="255" spans="1:1" ht="135.75" customHeight="1" x14ac:dyDescent="0.35">
      <c r="A255" s="732"/>
    </row>
    <row r="256" spans="1:1" ht="135.75" customHeight="1" x14ac:dyDescent="0.35">
      <c r="A256" s="732"/>
    </row>
    <row r="257" spans="1:1" ht="135.75" customHeight="1" x14ac:dyDescent="0.35">
      <c r="A257" s="732"/>
    </row>
    <row r="258" spans="1:1" ht="135.75" customHeight="1" x14ac:dyDescent="0.35">
      <c r="A258" s="732"/>
    </row>
    <row r="259" spans="1:1" ht="135.75" customHeight="1" x14ac:dyDescent="0.35">
      <c r="A259" s="732"/>
    </row>
    <row r="260" spans="1:1" ht="135.75" customHeight="1" x14ac:dyDescent="0.35">
      <c r="A260" s="732"/>
    </row>
    <row r="261" spans="1:1" ht="135.75" customHeight="1" x14ac:dyDescent="0.35">
      <c r="A261" s="732"/>
    </row>
    <row r="262" spans="1:1" ht="135.75" customHeight="1" x14ac:dyDescent="0.35">
      <c r="A262" s="732"/>
    </row>
    <row r="263" spans="1:1" ht="135.75" customHeight="1" x14ac:dyDescent="0.35">
      <c r="A263" s="732"/>
    </row>
    <row r="264" spans="1:1" ht="135.75" customHeight="1" x14ac:dyDescent="0.35">
      <c r="A264" s="732"/>
    </row>
    <row r="265" spans="1:1" ht="135.75" customHeight="1" x14ac:dyDescent="0.35">
      <c r="A265" s="732"/>
    </row>
    <row r="266" spans="1:1" ht="135.75" customHeight="1" x14ac:dyDescent="0.35">
      <c r="A266" s="732"/>
    </row>
    <row r="267" spans="1:1" ht="135.75" customHeight="1" x14ac:dyDescent="0.35">
      <c r="A267" s="732"/>
    </row>
    <row r="268" spans="1:1" ht="135.75" customHeight="1" x14ac:dyDescent="0.35">
      <c r="A268" s="732"/>
    </row>
    <row r="269" spans="1:1" ht="135.75" customHeight="1" x14ac:dyDescent="0.35">
      <c r="A269" s="732"/>
    </row>
    <row r="270" spans="1:1" ht="135.75" customHeight="1" x14ac:dyDescent="0.35">
      <c r="A270" s="732"/>
    </row>
    <row r="271" spans="1:1" ht="135.75" customHeight="1" x14ac:dyDescent="0.35">
      <c r="A271" s="732"/>
    </row>
    <row r="272" spans="1:1" ht="135.75" customHeight="1" x14ac:dyDescent="0.35">
      <c r="A272" s="732"/>
    </row>
    <row r="273" spans="1:1" ht="135.75" customHeight="1" x14ac:dyDescent="0.35">
      <c r="A273" s="732"/>
    </row>
    <row r="274" spans="1:1" ht="135.75" customHeight="1" x14ac:dyDescent="0.35">
      <c r="A274" s="732"/>
    </row>
    <row r="275" spans="1:1" ht="135.75" customHeight="1" x14ac:dyDescent="0.35">
      <c r="A275" s="732"/>
    </row>
    <row r="276" spans="1:1" ht="135.75" customHeight="1" x14ac:dyDescent="0.35">
      <c r="A276" s="732"/>
    </row>
    <row r="277" spans="1:1" ht="135.75" customHeight="1" x14ac:dyDescent="0.35">
      <c r="A277" s="732"/>
    </row>
    <row r="278" spans="1:1" ht="135.75" customHeight="1" x14ac:dyDescent="0.35">
      <c r="A278" s="732"/>
    </row>
    <row r="279" spans="1:1" ht="135.75" customHeight="1" x14ac:dyDescent="0.35">
      <c r="A279" s="732"/>
    </row>
    <row r="280" spans="1:1" ht="135.75" customHeight="1" x14ac:dyDescent="0.35">
      <c r="A280" s="732"/>
    </row>
    <row r="281" spans="1:1" ht="135.75" customHeight="1" x14ac:dyDescent="0.35">
      <c r="A281" s="732"/>
    </row>
    <row r="282" spans="1:1" ht="135.75" customHeight="1" x14ac:dyDescent="0.35">
      <c r="A282" s="732"/>
    </row>
    <row r="283" spans="1:1" ht="135.75" customHeight="1" x14ac:dyDescent="0.35">
      <c r="A283" s="732"/>
    </row>
    <row r="284" spans="1:1" ht="135.75" customHeight="1" x14ac:dyDescent="0.35">
      <c r="A284" s="732"/>
    </row>
    <row r="285" spans="1:1" ht="135.75" customHeight="1" x14ac:dyDescent="0.35">
      <c r="A285" s="732"/>
    </row>
    <row r="286" spans="1:1" ht="135.75" customHeight="1" x14ac:dyDescent="0.35">
      <c r="A286" s="732"/>
    </row>
    <row r="287" spans="1:1" ht="135.75" customHeight="1" x14ac:dyDescent="0.35">
      <c r="A287" s="732"/>
    </row>
    <row r="288" spans="1:1" ht="135.75" customHeight="1" x14ac:dyDescent="0.35">
      <c r="A288" s="732"/>
    </row>
    <row r="289" spans="1:1" ht="135.75" customHeight="1" x14ac:dyDescent="0.35">
      <c r="A289" s="732"/>
    </row>
    <row r="290" spans="1:1" ht="135.75" customHeight="1" x14ac:dyDescent="0.35">
      <c r="A290" s="732"/>
    </row>
    <row r="291" spans="1:1" ht="135.75" customHeight="1" x14ac:dyDescent="0.35">
      <c r="A291" s="732"/>
    </row>
    <row r="292" spans="1:1" ht="135.75" customHeight="1" x14ac:dyDescent="0.35">
      <c r="A292" s="732"/>
    </row>
    <row r="293" spans="1:1" ht="135.75" customHeight="1" x14ac:dyDescent="0.35">
      <c r="A293" s="732"/>
    </row>
    <row r="294" spans="1:1" ht="135.75" customHeight="1" x14ac:dyDescent="0.35">
      <c r="A294" s="732"/>
    </row>
    <row r="295" spans="1:1" ht="135.75" customHeight="1" x14ac:dyDescent="0.35">
      <c r="A295" s="732"/>
    </row>
    <row r="296" spans="1:1" ht="135.75" customHeight="1" x14ac:dyDescent="0.35">
      <c r="A296" s="732"/>
    </row>
    <row r="297" spans="1:1" ht="135.75" customHeight="1" x14ac:dyDescent="0.35">
      <c r="A297" s="732"/>
    </row>
    <row r="298" spans="1:1" ht="135.75" customHeight="1" x14ac:dyDescent="0.35">
      <c r="A298" s="732"/>
    </row>
    <row r="299" spans="1:1" ht="135.75" customHeight="1" x14ac:dyDescent="0.35">
      <c r="A299" s="732"/>
    </row>
    <row r="300" spans="1:1" ht="135.75" customHeight="1" x14ac:dyDescent="0.35">
      <c r="A300" s="732"/>
    </row>
    <row r="301" spans="1:1" ht="135.75" customHeight="1" x14ac:dyDescent="0.35">
      <c r="A301" s="732"/>
    </row>
    <row r="302" spans="1:1" ht="135.75" customHeight="1" x14ac:dyDescent="0.35">
      <c r="A302" s="732"/>
    </row>
    <row r="303" spans="1:1" ht="135.75" customHeight="1" x14ac:dyDescent="0.35">
      <c r="A303" s="732"/>
    </row>
    <row r="304" spans="1:1" ht="135.75" customHeight="1" x14ac:dyDescent="0.35">
      <c r="A304" s="732"/>
    </row>
    <row r="305" spans="1:1" ht="135.75" customHeight="1" x14ac:dyDescent="0.35">
      <c r="A305" s="732"/>
    </row>
    <row r="306" spans="1:1" ht="135.75" customHeight="1" x14ac:dyDescent="0.35">
      <c r="A306" s="732"/>
    </row>
    <row r="307" spans="1:1" ht="135.75" customHeight="1" x14ac:dyDescent="0.35">
      <c r="A307" s="732"/>
    </row>
    <row r="308" spans="1:1" ht="135.75" customHeight="1" x14ac:dyDescent="0.35">
      <c r="A308" s="732"/>
    </row>
    <row r="309" spans="1:1" ht="135.75" customHeight="1" x14ac:dyDescent="0.35">
      <c r="A309" s="732"/>
    </row>
    <row r="310" spans="1:1" ht="135.75" customHeight="1" x14ac:dyDescent="0.35">
      <c r="A310" s="732"/>
    </row>
    <row r="311" spans="1:1" ht="135.75" customHeight="1" x14ac:dyDescent="0.35">
      <c r="A311" s="732"/>
    </row>
    <row r="312" spans="1:1" ht="135.75" customHeight="1" x14ac:dyDescent="0.35">
      <c r="A312" s="732"/>
    </row>
    <row r="313" spans="1:1" ht="135.75" customHeight="1" x14ac:dyDescent="0.35">
      <c r="A313" s="732"/>
    </row>
    <row r="314" spans="1:1" ht="135.75" customHeight="1" x14ac:dyDescent="0.35">
      <c r="A314" s="732"/>
    </row>
  </sheetData>
  <mergeCells count="1282">
    <mergeCell ref="AV220:AZ220"/>
    <mergeCell ref="AI177:AI181"/>
    <mergeCell ref="AN213:AN215"/>
    <mergeCell ref="F215:F217"/>
    <mergeCell ref="U216:U217"/>
    <mergeCell ref="G217:R217"/>
    <mergeCell ref="V217:AE217"/>
    <mergeCell ref="C218:R218"/>
    <mergeCell ref="J220:R220"/>
    <mergeCell ref="V220:AE220"/>
    <mergeCell ref="AL213:AL215"/>
    <mergeCell ref="AM213:AM215"/>
    <mergeCell ref="AY213:AY215"/>
    <mergeCell ref="AZ213:AZ215"/>
    <mergeCell ref="BA213:BA215"/>
    <mergeCell ref="BB213:BB215"/>
    <mergeCell ref="BM212:BM213"/>
    <mergeCell ref="R212:R213"/>
    <mergeCell ref="S212:S213"/>
    <mergeCell ref="T212:T213"/>
    <mergeCell ref="U212:U215"/>
    <mergeCell ref="V212:V215"/>
    <mergeCell ref="W212:W215"/>
    <mergeCell ref="G214:R214"/>
    <mergeCell ref="L212:L213"/>
    <mergeCell ref="M212:M213"/>
    <mergeCell ref="N212:N213"/>
    <mergeCell ref="O212:O213"/>
    <mergeCell ref="P212:P213"/>
    <mergeCell ref="Q212:Q213"/>
    <mergeCell ref="F212:F214"/>
    <mergeCell ref="G212:G213"/>
    <mergeCell ref="BN212:BN215"/>
    <mergeCell ref="X213:X215"/>
    <mergeCell ref="Y213:Y215"/>
    <mergeCell ref="Z213:Z215"/>
    <mergeCell ref="AA213:AA215"/>
    <mergeCell ref="AB213:AB215"/>
    <mergeCell ref="AC213:AC215"/>
    <mergeCell ref="AD213:AD215"/>
    <mergeCell ref="AE213:AE215"/>
    <mergeCell ref="AO212:AO215"/>
    <mergeCell ref="AP212:AP215"/>
    <mergeCell ref="AV212:AV215"/>
    <mergeCell ref="BK212:BK213"/>
    <mergeCell ref="BL212:BL213"/>
    <mergeCell ref="AF212:AF215"/>
    <mergeCell ref="AG212:AG213"/>
    <mergeCell ref="AH212:AH213"/>
    <mergeCell ref="AI212:AI213"/>
    <mergeCell ref="AJ212:AJ213"/>
    <mergeCell ref="AK212:AK213"/>
    <mergeCell ref="H212:H213"/>
    <mergeCell ref="I212:I213"/>
    <mergeCell ref="J212:J213"/>
    <mergeCell ref="K212:K213"/>
    <mergeCell ref="U210:AE210"/>
    <mergeCell ref="AG210:AP210"/>
    <mergeCell ref="AQ210:AZ210"/>
    <mergeCell ref="C211:R211"/>
    <mergeCell ref="U211:AE211"/>
    <mergeCell ref="A212:A218"/>
    <mergeCell ref="B212:B218"/>
    <mergeCell ref="C212:C217"/>
    <mergeCell ref="D212:D217"/>
    <mergeCell ref="E212:E217"/>
    <mergeCell ref="BC201:BC209"/>
    <mergeCell ref="BD201:BD209"/>
    <mergeCell ref="BE201:BE209"/>
    <mergeCell ref="S201:S209"/>
    <mergeCell ref="T201:T209"/>
    <mergeCell ref="U201:U209"/>
    <mergeCell ref="V201:V209"/>
    <mergeCell ref="W201:W209"/>
    <mergeCell ref="AF201:AF209"/>
    <mergeCell ref="M201:M209"/>
    <mergeCell ref="N201:N209"/>
    <mergeCell ref="O201:O209"/>
    <mergeCell ref="P201:P209"/>
    <mergeCell ref="Q201:Q209"/>
    <mergeCell ref="R201:R209"/>
    <mergeCell ref="BH201:BH209"/>
    <mergeCell ref="BI201:BI209"/>
    <mergeCell ref="BJ201:BJ209"/>
    <mergeCell ref="AV201:AV209"/>
    <mergeCell ref="AW201:AW202"/>
    <mergeCell ref="AX201:AX202"/>
    <mergeCell ref="AZ201:AZ209"/>
    <mergeCell ref="BA201:BA209"/>
    <mergeCell ref="BB201:BB209"/>
    <mergeCell ref="AW203:AW204"/>
    <mergeCell ref="AX203:AX204"/>
    <mergeCell ref="AW207:AW209"/>
    <mergeCell ref="AX207:AX209"/>
    <mergeCell ref="AO201:AO209"/>
    <mergeCell ref="AP201:AP209"/>
    <mergeCell ref="AQ201:AQ209"/>
    <mergeCell ref="AR201:AR209"/>
    <mergeCell ref="AS201:AS209"/>
    <mergeCell ref="AT201:AT209"/>
    <mergeCell ref="BE197:BE200"/>
    <mergeCell ref="BH197:BH200"/>
    <mergeCell ref="BI197:BI200"/>
    <mergeCell ref="BJ197:BJ200"/>
    <mergeCell ref="G201:G209"/>
    <mergeCell ref="H201:H209"/>
    <mergeCell ref="I201:I209"/>
    <mergeCell ref="J201:J209"/>
    <mergeCell ref="K201:K209"/>
    <mergeCell ref="L201:L209"/>
    <mergeCell ref="AX197:AX200"/>
    <mergeCell ref="AZ197:AZ200"/>
    <mergeCell ref="BA197:BA200"/>
    <mergeCell ref="BB197:BB200"/>
    <mergeCell ref="BC197:BC200"/>
    <mergeCell ref="BD197:BD200"/>
    <mergeCell ref="AQ197:AQ200"/>
    <mergeCell ref="AR197:AR200"/>
    <mergeCell ref="AS197:AS200"/>
    <mergeCell ref="AT197:AT200"/>
    <mergeCell ref="AV197:AV200"/>
    <mergeCell ref="AW197:AW200"/>
    <mergeCell ref="U197:U200"/>
    <mergeCell ref="V197:V200"/>
    <mergeCell ref="W197:W200"/>
    <mergeCell ref="AF197:AF200"/>
    <mergeCell ref="AO197:AO200"/>
    <mergeCell ref="AP197:AP199"/>
    <mergeCell ref="O197:O200"/>
    <mergeCell ref="P197:P200"/>
    <mergeCell ref="Q197:Q200"/>
    <mergeCell ref="R197:R200"/>
    <mergeCell ref="S197:S200"/>
    <mergeCell ref="T197:T200"/>
    <mergeCell ref="I197:I200"/>
    <mergeCell ref="J197:J200"/>
    <mergeCell ref="K197:K200"/>
    <mergeCell ref="L197:L200"/>
    <mergeCell ref="M197:M200"/>
    <mergeCell ref="N197:N200"/>
    <mergeCell ref="O194:O196"/>
    <mergeCell ref="P194:P196"/>
    <mergeCell ref="Q194:Q196"/>
    <mergeCell ref="R194:R196"/>
    <mergeCell ref="S194:S196"/>
    <mergeCell ref="T194:T196"/>
    <mergeCell ref="BI191:BI196"/>
    <mergeCell ref="BJ191:BJ196"/>
    <mergeCell ref="G194:G196"/>
    <mergeCell ref="H194:H196"/>
    <mergeCell ref="I194:I196"/>
    <mergeCell ref="J194:J196"/>
    <mergeCell ref="K194:K196"/>
    <mergeCell ref="L194:L196"/>
    <mergeCell ref="M194:M196"/>
    <mergeCell ref="N194:N196"/>
    <mergeCell ref="BA191:BA196"/>
    <mergeCell ref="BB191:BB196"/>
    <mergeCell ref="BC191:BC196"/>
    <mergeCell ref="BD191:BD196"/>
    <mergeCell ref="BE191:BE196"/>
    <mergeCell ref="BH191:BH196"/>
    <mergeCell ref="AQ191:AQ196"/>
    <mergeCell ref="AR191:AR196"/>
    <mergeCell ref="AS191:AS196"/>
    <mergeCell ref="AT191:AT196"/>
    <mergeCell ref="AV191:AV196"/>
    <mergeCell ref="AZ191:AZ196"/>
    <mergeCell ref="AW194:AW195"/>
    <mergeCell ref="AX194:AX195"/>
    <mergeCell ref="AY194:AY195"/>
    <mergeCell ref="U191:U196"/>
    <mergeCell ref="V191:V196"/>
    <mergeCell ref="W191:W196"/>
    <mergeCell ref="AF191:AF196"/>
    <mergeCell ref="AO191:AO196"/>
    <mergeCell ref="AP191:AP196"/>
    <mergeCell ref="O191:O192"/>
    <mergeCell ref="P191:P192"/>
    <mergeCell ref="Q191:Q192"/>
    <mergeCell ref="R191:R192"/>
    <mergeCell ref="S191:S192"/>
    <mergeCell ref="T191:T192"/>
    <mergeCell ref="I191:I192"/>
    <mergeCell ref="J191:J192"/>
    <mergeCell ref="K191:K192"/>
    <mergeCell ref="L191:L192"/>
    <mergeCell ref="M191:M192"/>
    <mergeCell ref="N191:N192"/>
    <mergeCell ref="C191:C210"/>
    <mergeCell ref="D191:D210"/>
    <mergeCell ref="E191:E210"/>
    <mergeCell ref="F191:F210"/>
    <mergeCell ref="G191:G192"/>
    <mergeCell ref="H191:H192"/>
    <mergeCell ref="G197:G200"/>
    <mergeCell ref="H197:H200"/>
    <mergeCell ref="G210:R210"/>
    <mergeCell ref="BK187:BK189"/>
    <mergeCell ref="G190:R190"/>
    <mergeCell ref="U190:AE190"/>
    <mergeCell ref="AG190:AP190"/>
    <mergeCell ref="AQ190:AZ190"/>
    <mergeCell ref="BH190:BJ190"/>
    <mergeCell ref="M187:M189"/>
    <mergeCell ref="N187:N189"/>
    <mergeCell ref="O187:O189"/>
    <mergeCell ref="P187:P189"/>
    <mergeCell ref="Q187:Q189"/>
    <mergeCell ref="R187:R189"/>
    <mergeCell ref="G187:G189"/>
    <mergeCell ref="H187:H189"/>
    <mergeCell ref="I187:I189"/>
    <mergeCell ref="J187:J189"/>
    <mergeCell ref="K187:K189"/>
    <mergeCell ref="L187:L189"/>
    <mergeCell ref="BH183:BH189"/>
    <mergeCell ref="BI183:BI189"/>
    <mergeCell ref="BJ183:BJ189"/>
    <mergeCell ref="AU186:AU189"/>
    <mergeCell ref="AZ186:AZ189"/>
    <mergeCell ref="BA186:BA189"/>
    <mergeCell ref="BB186:BB189"/>
    <mergeCell ref="BC186:BC189"/>
    <mergeCell ref="BD186:BD189"/>
    <mergeCell ref="BE186:BE189"/>
    <mergeCell ref="AZ183:AZ185"/>
    <mergeCell ref="BA183:BA185"/>
    <mergeCell ref="BB183:BB185"/>
    <mergeCell ref="BC183:BC185"/>
    <mergeCell ref="BD183:BD185"/>
    <mergeCell ref="BE183:BE185"/>
    <mergeCell ref="AQ183:AQ189"/>
    <mergeCell ref="AR183:AR189"/>
    <mergeCell ref="AS183:AS189"/>
    <mergeCell ref="AT183:AT189"/>
    <mergeCell ref="AV183:AV189"/>
    <mergeCell ref="AW183:AW189"/>
    <mergeCell ref="R183:R186"/>
    <mergeCell ref="S183:S186"/>
    <mergeCell ref="T183:T186"/>
    <mergeCell ref="U183:U189"/>
    <mergeCell ref="V183:V189"/>
    <mergeCell ref="W183:W189"/>
    <mergeCell ref="S187:S189"/>
    <mergeCell ref="T187:T189"/>
    <mergeCell ref="L183:L186"/>
    <mergeCell ref="Q183:Q186"/>
    <mergeCell ref="BD177:BD182"/>
    <mergeCell ref="BE177:BE182"/>
    <mergeCell ref="BH177:BH182"/>
    <mergeCell ref="BI177:BI182"/>
    <mergeCell ref="BJ177:BJ182"/>
    <mergeCell ref="G183:G186"/>
    <mergeCell ref="H183:H186"/>
    <mergeCell ref="I183:I186"/>
    <mergeCell ref="J183:J186"/>
    <mergeCell ref="K183:K186"/>
    <mergeCell ref="AT177:AT182"/>
    <mergeCell ref="AV177:AV182"/>
    <mergeCell ref="AZ177:AZ182"/>
    <mergeCell ref="BA177:BA182"/>
    <mergeCell ref="BB177:BB182"/>
    <mergeCell ref="BC177:BC182"/>
    <mergeCell ref="T177:T182"/>
    <mergeCell ref="U177:U182"/>
    <mergeCell ref="V177:V182"/>
    <mergeCell ref="W177:W182"/>
    <mergeCell ref="AF177:AF182"/>
    <mergeCell ref="AQ177:AQ182"/>
    <mergeCell ref="N177:N182"/>
    <mergeCell ref="O177:O182"/>
    <mergeCell ref="P177:P182"/>
    <mergeCell ref="Q177:Q182"/>
    <mergeCell ref="R177:R182"/>
    <mergeCell ref="G177:G182"/>
    <mergeCell ref="H177:H182"/>
    <mergeCell ref="I177:I182"/>
    <mergeCell ref="J177:J182"/>
    <mergeCell ref="K177:K182"/>
    <mergeCell ref="L177:L182"/>
    <mergeCell ref="M177:M182"/>
    <mergeCell ref="AZ175:AZ176"/>
    <mergeCell ref="BA175:BA176"/>
    <mergeCell ref="BB175:BB176"/>
    <mergeCell ref="BC175:BC176"/>
    <mergeCell ref="BD175:BD176"/>
    <mergeCell ref="BE175:BE176"/>
    <mergeCell ref="U171:U176"/>
    <mergeCell ref="V171:V176"/>
    <mergeCell ref="W171:W176"/>
    <mergeCell ref="AF171:AF176"/>
    <mergeCell ref="AO171:AO189"/>
    <mergeCell ref="AF183:AF189"/>
    <mergeCell ref="O171:O175"/>
    <mergeCell ref="P171:P175"/>
    <mergeCell ref="Q171:Q175"/>
    <mergeCell ref="R171:R175"/>
    <mergeCell ref="S171:S175"/>
    <mergeCell ref="T171:T175"/>
    <mergeCell ref="I171:I175"/>
    <mergeCell ref="J171:J175"/>
    <mergeCell ref="K171:K175"/>
    <mergeCell ref="M183:M186"/>
    <mergeCell ref="N183:N186"/>
    <mergeCell ref="O183:O186"/>
    <mergeCell ref="P183:P186"/>
    <mergeCell ref="BL171:BL172"/>
    <mergeCell ref="AZ172:AZ174"/>
    <mergeCell ref="BA172:BA174"/>
    <mergeCell ref="BB172:BB174"/>
    <mergeCell ref="BC172:BC174"/>
    <mergeCell ref="BD172:BD174"/>
    <mergeCell ref="BE172:BE174"/>
    <mergeCell ref="AP171:AP189"/>
    <mergeCell ref="AQ171:AQ176"/>
    <mergeCell ref="AR171:AR176"/>
    <mergeCell ref="AS171:AS174"/>
    <mergeCell ref="AT171:AT176"/>
    <mergeCell ref="AV171:AV174"/>
    <mergeCell ref="AS175:AS176"/>
    <mergeCell ref="AV175:AV176"/>
    <mergeCell ref="AR177:AR182"/>
    <mergeCell ref="AS177:AS182"/>
    <mergeCell ref="BH175:BH176"/>
    <mergeCell ref="BI175:BI176"/>
    <mergeCell ref="BJ175:BJ176"/>
    <mergeCell ref="S168:S169"/>
    <mergeCell ref="T168:T169"/>
    <mergeCell ref="L159:L161"/>
    <mergeCell ref="L171:L175"/>
    <mergeCell ref="M171:M175"/>
    <mergeCell ref="N171:N175"/>
    <mergeCell ref="G170:R170"/>
    <mergeCell ref="U170:AE170"/>
    <mergeCell ref="AG170:AP170"/>
    <mergeCell ref="AQ170:AZ170"/>
    <mergeCell ref="C171:C190"/>
    <mergeCell ref="D171:D190"/>
    <mergeCell ref="E171:E190"/>
    <mergeCell ref="F171:F190"/>
    <mergeCell ref="G171:G175"/>
    <mergeCell ref="H171:H175"/>
    <mergeCell ref="M168:M169"/>
    <mergeCell ref="N168:N169"/>
    <mergeCell ref="O168:O169"/>
    <mergeCell ref="P168:P169"/>
    <mergeCell ref="Q168:Q169"/>
    <mergeCell ref="R168:R169"/>
    <mergeCell ref="G168:G169"/>
    <mergeCell ref="H168:H169"/>
    <mergeCell ref="I168:I169"/>
    <mergeCell ref="J168:J169"/>
    <mergeCell ref="K168:K169"/>
    <mergeCell ref="L168:L169"/>
    <mergeCell ref="AZ167:AZ169"/>
    <mergeCell ref="AW171:AW174"/>
    <mergeCell ref="AX171:AX174"/>
    <mergeCell ref="S177:S182"/>
    <mergeCell ref="S166:S167"/>
    <mergeCell ref="T166:T167"/>
    <mergeCell ref="BD163:BD166"/>
    <mergeCell ref="BE163:BE166"/>
    <mergeCell ref="G166:G167"/>
    <mergeCell ref="H166:H167"/>
    <mergeCell ref="I166:I167"/>
    <mergeCell ref="J166:J167"/>
    <mergeCell ref="K166:K167"/>
    <mergeCell ref="L166:L167"/>
    <mergeCell ref="M166:M167"/>
    <mergeCell ref="N166:N167"/>
    <mergeCell ref="M162:M165"/>
    <mergeCell ref="N162:N165"/>
    <mergeCell ref="O162:O165"/>
    <mergeCell ref="P162:P165"/>
    <mergeCell ref="Q162:Q165"/>
    <mergeCell ref="R162:R165"/>
    <mergeCell ref="BE159:BE162"/>
    <mergeCell ref="T162:T165"/>
    <mergeCell ref="BK159:BK160"/>
    <mergeCell ref="G162:G165"/>
    <mergeCell ref="H162:H165"/>
    <mergeCell ref="I162:I165"/>
    <mergeCell ref="J162:J165"/>
    <mergeCell ref="K162:K165"/>
    <mergeCell ref="L162:L165"/>
    <mergeCell ref="AT159:AT169"/>
    <mergeCell ref="AZ159:AZ162"/>
    <mergeCell ref="BA159:BA162"/>
    <mergeCell ref="BB159:BB162"/>
    <mergeCell ref="BC159:BC162"/>
    <mergeCell ref="BD159:BD162"/>
    <mergeCell ref="AZ163:AZ166"/>
    <mergeCell ref="BA163:BA166"/>
    <mergeCell ref="BB163:BB166"/>
    <mergeCell ref="BC163:BC166"/>
    <mergeCell ref="AF159:AF169"/>
    <mergeCell ref="AO159:AO169"/>
    <mergeCell ref="AP159:AP169"/>
    <mergeCell ref="AQ159:AQ169"/>
    <mergeCell ref="AR159:AR169"/>
    <mergeCell ref="AS159:AS169"/>
    <mergeCell ref="R159:R161"/>
    <mergeCell ref="S159:S161"/>
    <mergeCell ref="T159:T161"/>
    <mergeCell ref="U159:U169"/>
    <mergeCell ref="V159:V169"/>
    <mergeCell ref="W159:W169"/>
    <mergeCell ref="S162:S165"/>
    <mergeCell ref="BA167:BA169"/>
    <mergeCell ref="BB167:BB169"/>
    <mergeCell ref="M159:M161"/>
    <mergeCell ref="N159:N161"/>
    <mergeCell ref="O159:O161"/>
    <mergeCell ref="P159:P161"/>
    <mergeCell ref="Q159:Q161"/>
    <mergeCell ref="G158:R158"/>
    <mergeCell ref="U158:AE158"/>
    <mergeCell ref="AG158:AP158"/>
    <mergeCell ref="AQ158:AZ158"/>
    <mergeCell ref="F159:F170"/>
    <mergeCell ref="G159:G161"/>
    <mergeCell ref="H159:H161"/>
    <mergeCell ref="I159:I161"/>
    <mergeCell ref="J159:J161"/>
    <mergeCell ref="K159:K161"/>
    <mergeCell ref="BH154:BH157"/>
    <mergeCell ref="BI154:BI157"/>
    <mergeCell ref="O154:O157"/>
    <mergeCell ref="P154:P157"/>
    <mergeCell ref="Q154:Q157"/>
    <mergeCell ref="R154:R157"/>
    <mergeCell ref="S154:S157"/>
    <mergeCell ref="T154:T157"/>
    <mergeCell ref="BH159:BH169"/>
    <mergeCell ref="BI159:BI169"/>
    <mergeCell ref="BC167:BC169"/>
    <mergeCell ref="BD167:BD169"/>
    <mergeCell ref="BE167:BE169"/>
    <mergeCell ref="O166:O167"/>
    <mergeCell ref="P166:P167"/>
    <mergeCell ref="Q166:Q167"/>
    <mergeCell ref="R166:R167"/>
    <mergeCell ref="I152:I153"/>
    <mergeCell ref="J152:J153"/>
    <mergeCell ref="K152:K153"/>
    <mergeCell ref="K150:K151"/>
    <mergeCell ref="L150:L151"/>
    <mergeCell ref="M150:M151"/>
    <mergeCell ref="N150:N151"/>
    <mergeCell ref="O150:O151"/>
    <mergeCell ref="P150:P151"/>
    <mergeCell ref="BK154:BK157"/>
    <mergeCell ref="BM154:BM155"/>
    <mergeCell ref="BN154:BN157"/>
    <mergeCell ref="BM156:BM157"/>
    <mergeCell ref="AZ154:AZ157"/>
    <mergeCell ref="BA154:BA157"/>
    <mergeCell ref="BB154:BB157"/>
    <mergeCell ref="BC154:BC157"/>
    <mergeCell ref="BD154:BD157"/>
    <mergeCell ref="BE154:BE157"/>
    <mergeCell ref="AS154:AS157"/>
    <mergeCell ref="AT154:AT157"/>
    <mergeCell ref="AV154:AV157"/>
    <mergeCell ref="AW154:AW157"/>
    <mergeCell ref="AX154:AX157"/>
    <mergeCell ref="AY154:AY157"/>
    <mergeCell ref="U154:U157"/>
    <mergeCell ref="V154:V157"/>
    <mergeCell ref="W154:W157"/>
    <mergeCell ref="AF154:AF157"/>
    <mergeCell ref="AM154:AM157"/>
    <mergeCell ref="AP154:AP157"/>
    <mergeCell ref="BA145:BA153"/>
    <mergeCell ref="BB145:BB153"/>
    <mergeCell ref="BC145:BC153"/>
    <mergeCell ref="BD145:BD153"/>
    <mergeCell ref="BE145:BE153"/>
    <mergeCell ref="AS145:AS153"/>
    <mergeCell ref="AT145:AT153"/>
    <mergeCell ref="AV145:AV153"/>
    <mergeCell ref="AW145:AW153"/>
    <mergeCell ref="BN152:BN153"/>
    <mergeCell ref="BJ153:BJ155"/>
    <mergeCell ref="G154:G157"/>
    <mergeCell ref="H154:H157"/>
    <mergeCell ref="I154:I157"/>
    <mergeCell ref="J154:J157"/>
    <mergeCell ref="K154:K157"/>
    <mergeCell ref="L154:L157"/>
    <mergeCell ref="M154:M157"/>
    <mergeCell ref="N154:N157"/>
    <mergeCell ref="L152:L153"/>
    <mergeCell ref="M152:M153"/>
    <mergeCell ref="N152:N153"/>
    <mergeCell ref="O152:O153"/>
    <mergeCell ref="P152:P153"/>
    <mergeCell ref="Q152:Q153"/>
    <mergeCell ref="Q150:Q151"/>
    <mergeCell ref="R150:R151"/>
    <mergeCell ref="S150:S151"/>
    <mergeCell ref="T150:T151"/>
    <mergeCell ref="BJ151:BJ152"/>
    <mergeCell ref="G152:G153"/>
    <mergeCell ref="H152:H153"/>
    <mergeCell ref="R145:R149"/>
    <mergeCell ref="S145:S149"/>
    <mergeCell ref="T145:T149"/>
    <mergeCell ref="U145:U153"/>
    <mergeCell ref="V145:V153"/>
    <mergeCell ref="W145:W153"/>
    <mergeCell ref="R152:R153"/>
    <mergeCell ref="S152:S153"/>
    <mergeCell ref="T152:T153"/>
    <mergeCell ref="BI148:BI149"/>
    <mergeCell ref="BJ148:BJ149"/>
    <mergeCell ref="BK148:BK149"/>
    <mergeCell ref="BL148:BL149"/>
    <mergeCell ref="BM148:BM149"/>
    <mergeCell ref="BN148:BN149"/>
    <mergeCell ref="AE148:AE149"/>
    <mergeCell ref="AG148:AG149"/>
    <mergeCell ref="AH148:AH149"/>
    <mergeCell ref="AI148:AI149"/>
    <mergeCell ref="AJ148:AJ149"/>
    <mergeCell ref="AK148:AK149"/>
    <mergeCell ref="BH145:BH153"/>
    <mergeCell ref="BI145:BI147"/>
    <mergeCell ref="BJ146:BJ147"/>
    <mergeCell ref="X148:X149"/>
    <mergeCell ref="Y148:Y149"/>
    <mergeCell ref="Z148:Z149"/>
    <mergeCell ref="AA148:AA149"/>
    <mergeCell ref="AB148:AB149"/>
    <mergeCell ref="AC148:AC149"/>
    <mergeCell ref="AD148:AD149"/>
    <mergeCell ref="AZ145:AZ153"/>
    <mergeCell ref="L145:L149"/>
    <mergeCell ref="M145:M149"/>
    <mergeCell ref="N145:N149"/>
    <mergeCell ref="O145:O149"/>
    <mergeCell ref="P145:P149"/>
    <mergeCell ref="Q145:Q149"/>
    <mergeCell ref="F145:F158"/>
    <mergeCell ref="G145:G149"/>
    <mergeCell ref="H145:H149"/>
    <mergeCell ref="I145:I149"/>
    <mergeCell ref="J145:J149"/>
    <mergeCell ref="K145:K149"/>
    <mergeCell ref="G150:G151"/>
    <mergeCell ref="H150:H151"/>
    <mergeCell ref="I150:I151"/>
    <mergeCell ref="J150:J151"/>
    <mergeCell ref="BC141:BC143"/>
    <mergeCell ref="R140:R143"/>
    <mergeCell ref="S140:S143"/>
    <mergeCell ref="AX145:AX153"/>
    <mergeCell ref="AY145:AY153"/>
    <mergeCell ref="AU148:AU149"/>
    <mergeCell ref="AF145:AF153"/>
    <mergeCell ref="AM145:AM153"/>
    <mergeCell ref="AO145:AO157"/>
    <mergeCell ref="AP145:AP153"/>
    <mergeCell ref="AQ145:AQ153"/>
    <mergeCell ref="AR145:AR153"/>
    <mergeCell ref="AL148:AL149"/>
    <mergeCell ref="AN148:AN149"/>
    <mergeCell ref="AQ154:AQ157"/>
    <mergeCell ref="AR154:AR157"/>
    <mergeCell ref="BH140:BH143"/>
    <mergeCell ref="BI140:BI143"/>
    <mergeCell ref="BK140:BK143"/>
    <mergeCell ref="AM141:AM143"/>
    <mergeCell ref="AY141:AY143"/>
    <mergeCell ref="AZ141:AZ143"/>
    <mergeCell ref="BA141:BA143"/>
    <mergeCell ref="BB141:BB143"/>
    <mergeCell ref="AP140:AP143"/>
    <mergeCell ref="AQ140:AQ143"/>
    <mergeCell ref="AR140:AR143"/>
    <mergeCell ref="AS140:AS143"/>
    <mergeCell ref="AT140:AT143"/>
    <mergeCell ref="AV140:AV143"/>
    <mergeCell ref="T140:T143"/>
    <mergeCell ref="U140:U143"/>
    <mergeCell ref="V140:V143"/>
    <mergeCell ref="W140:W143"/>
    <mergeCell ref="AF140:AF143"/>
    <mergeCell ref="AO140:AO143"/>
    <mergeCell ref="G140:G143"/>
    <mergeCell ref="H140:H143"/>
    <mergeCell ref="I140:I143"/>
    <mergeCell ref="J140:J143"/>
    <mergeCell ref="K140:K143"/>
    <mergeCell ref="L140:L143"/>
    <mergeCell ref="M140:M143"/>
    <mergeCell ref="L138:L139"/>
    <mergeCell ref="M138:M139"/>
    <mergeCell ref="N138:N139"/>
    <mergeCell ref="O138:O139"/>
    <mergeCell ref="P138:P139"/>
    <mergeCell ref="Q138:Q139"/>
    <mergeCell ref="BA136:BA138"/>
    <mergeCell ref="BD141:BD143"/>
    <mergeCell ref="BE141:BE143"/>
    <mergeCell ref="G144:R144"/>
    <mergeCell ref="U144:AE144"/>
    <mergeCell ref="AG144:AQ144"/>
    <mergeCell ref="AR144:AZ144"/>
    <mergeCell ref="AW140:AW143"/>
    <mergeCell ref="AX140:AX143"/>
    <mergeCell ref="N140:N143"/>
    <mergeCell ref="O140:O143"/>
    <mergeCell ref="P140:P143"/>
    <mergeCell ref="Q140:Q143"/>
    <mergeCell ref="BB136:BB138"/>
    <mergeCell ref="BC136:BC138"/>
    <mergeCell ref="BD136:BD138"/>
    <mergeCell ref="BE136:BE138"/>
    <mergeCell ref="G138:G139"/>
    <mergeCell ref="H138:H139"/>
    <mergeCell ref="I138:I139"/>
    <mergeCell ref="J138:J139"/>
    <mergeCell ref="K138:K139"/>
    <mergeCell ref="S136:S137"/>
    <mergeCell ref="T136:T137"/>
    <mergeCell ref="AM136:AM138"/>
    <mergeCell ref="AW136:AW138"/>
    <mergeCell ref="AY136:AY138"/>
    <mergeCell ref="AZ136:AZ138"/>
    <mergeCell ref="M136:M137"/>
    <mergeCell ref="N136:N137"/>
    <mergeCell ref="O136:O137"/>
    <mergeCell ref="P136:P137"/>
    <mergeCell ref="Q136:Q137"/>
    <mergeCell ref="R136:R137"/>
    <mergeCell ref="AQ135:AQ138"/>
    <mergeCell ref="AS135:AS138"/>
    <mergeCell ref="AT135:AT138"/>
    <mergeCell ref="AX135:AX138"/>
    <mergeCell ref="R138:R139"/>
    <mergeCell ref="S138:S139"/>
    <mergeCell ref="T138:T139"/>
    <mergeCell ref="BI135:BI138"/>
    <mergeCell ref="G136:G137"/>
    <mergeCell ref="H136:H137"/>
    <mergeCell ref="I136:I137"/>
    <mergeCell ref="J136:J137"/>
    <mergeCell ref="K136:K137"/>
    <mergeCell ref="U134:AE134"/>
    <mergeCell ref="AG134:AQ134"/>
    <mergeCell ref="AR134:AZ134"/>
    <mergeCell ref="F135:F144"/>
    <mergeCell ref="U135:U139"/>
    <mergeCell ref="V135:V139"/>
    <mergeCell ref="W135:W139"/>
    <mergeCell ref="AF135:AF139"/>
    <mergeCell ref="AO135:AO138"/>
    <mergeCell ref="AP135:AP138"/>
    <mergeCell ref="T132:T133"/>
    <mergeCell ref="W132:W133"/>
    <mergeCell ref="AO132:AO133"/>
    <mergeCell ref="AP132:AP133"/>
    <mergeCell ref="AQ132:AQ133"/>
    <mergeCell ref="AS129:AS133"/>
    <mergeCell ref="AT129:AT133"/>
    <mergeCell ref="AV129:AV133"/>
    <mergeCell ref="U129:U133"/>
    <mergeCell ref="V129:V133"/>
    <mergeCell ref="W129:W131"/>
    <mergeCell ref="AF129:AF133"/>
    <mergeCell ref="AM129:AM133"/>
    <mergeCell ref="AO129:AO131"/>
    <mergeCell ref="O129:O131"/>
    <mergeCell ref="P129:P131"/>
    <mergeCell ref="BN132:BN133"/>
    <mergeCell ref="N132:N133"/>
    <mergeCell ref="O132:O133"/>
    <mergeCell ref="P132:P133"/>
    <mergeCell ref="Q132:Q133"/>
    <mergeCell ref="R132:R133"/>
    <mergeCell ref="S132:S133"/>
    <mergeCell ref="BN129:BN130"/>
    <mergeCell ref="BO129:BO130"/>
    <mergeCell ref="BM131:BM132"/>
    <mergeCell ref="G132:G133"/>
    <mergeCell ref="H132:H133"/>
    <mergeCell ref="I132:I133"/>
    <mergeCell ref="J132:J133"/>
    <mergeCell ref="K132:K133"/>
    <mergeCell ref="L132:L133"/>
    <mergeCell ref="M132:M133"/>
    <mergeCell ref="BC129:BC133"/>
    <mergeCell ref="BD129:BD133"/>
    <mergeCell ref="BE129:BE133"/>
    <mergeCell ref="BH129:BH133"/>
    <mergeCell ref="BI129:BI133"/>
    <mergeCell ref="BJ129:BJ133"/>
    <mergeCell ref="AW129:AW133"/>
    <mergeCell ref="AX129:AX133"/>
    <mergeCell ref="AY129:AY133"/>
    <mergeCell ref="AZ129:AZ133"/>
    <mergeCell ref="BA129:BA133"/>
    <mergeCell ref="BB129:BB133"/>
    <mergeCell ref="AP129:AP131"/>
    <mergeCell ref="AQ129:AQ131"/>
    <mergeCell ref="AR129:AR133"/>
    <mergeCell ref="Q129:Q131"/>
    <mergeCell ref="R129:R131"/>
    <mergeCell ref="S129:S131"/>
    <mergeCell ref="T129:T131"/>
    <mergeCell ref="I129:I131"/>
    <mergeCell ref="J129:J131"/>
    <mergeCell ref="K129:K131"/>
    <mergeCell ref="L129:L131"/>
    <mergeCell ref="M129:M131"/>
    <mergeCell ref="N129:N131"/>
    <mergeCell ref="O127:O128"/>
    <mergeCell ref="P127:P128"/>
    <mergeCell ref="Q127:Q128"/>
    <mergeCell ref="R127:R128"/>
    <mergeCell ref="S127:S128"/>
    <mergeCell ref="T127:T128"/>
    <mergeCell ref="BI126:BI127"/>
    <mergeCell ref="U124:U128"/>
    <mergeCell ref="V124:V128"/>
    <mergeCell ref="W124:W128"/>
    <mergeCell ref="AF124:AF128"/>
    <mergeCell ref="AM124:AM125"/>
    <mergeCell ref="AO124:AO127"/>
    <mergeCell ref="O124:O126"/>
    <mergeCell ref="P124:P126"/>
    <mergeCell ref="Q124:Q126"/>
    <mergeCell ref="R124:R126"/>
    <mergeCell ref="S124:S126"/>
    <mergeCell ref="T124:T126"/>
    <mergeCell ref="I124:I126"/>
    <mergeCell ref="J124:J126"/>
    <mergeCell ref="K124:K126"/>
    <mergeCell ref="BJ126:BJ127"/>
    <mergeCell ref="G127:G128"/>
    <mergeCell ref="H127:H128"/>
    <mergeCell ref="I127:I128"/>
    <mergeCell ref="J127:J128"/>
    <mergeCell ref="K127:K128"/>
    <mergeCell ref="L127:L128"/>
    <mergeCell ref="M127:M128"/>
    <mergeCell ref="N127:N128"/>
    <mergeCell ref="BI124:BI125"/>
    <mergeCell ref="BJ124:BJ125"/>
    <mergeCell ref="AS125:AS127"/>
    <mergeCell ref="AM126:AM127"/>
    <mergeCell ref="AY126:AY128"/>
    <mergeCell ref="AZ126:AZ128"/>
    <mergeCell ref="BA126:BA128"/>
    <mergeCell ref="BB126:BB128"/>
    <mergeCell ref="BC126:BC128"/>
    <mergeCell ref="BD126:BD128"/>
    <mergeCell ref="BA124:BA125"/>
    <mergeCell ref="BB124:BB125"/>
    <mergeCell ref="BC124:BC125"/>
    <mergeCell ref="BD124:BD125"/>
    <mergeCell ref="BE124:BE125"/>
    <mergeCell ref="BH124:BH127"/>
    <mergeCell ref="BE126:BE128"/>
    <mergeCell ref="AP124:AP127"/>
    <mergeCell ref="AQ124:AQ127"/>
    <mergeCell ref="AW124:AW128"/>
    <mergeCell ref="AX124:AX128"/>
    <mergeCell ref="AY124:AY125"/>
    <mergeCell ref="AZ124:AZ125"/>
    <mergeCell ref="L124:L126"/>
    <mergeCell ref="M124:M126"/>
    <mergeCell ref="N124:N126"/>
    <mergeCell ref="C124:C170"/>
    <mergeCell ref="D124:D170"/>
    <mergeCell ref="E124:E170"/>
    <mergeCell ref="F124:F134"/>
    <mergeCell ref="G124:G126"/>
    <mergeCell ref="H124:H126"/>
    <mergeCell ref="G129:G131"/>
    <mergeCell ref="H129:H131"/>
    <mergeCell ref="G134:R134"/>
    <mergeCell ref="L136:L137"/>
    <mergeCell ref="BC116:BC122"/>
    <mergeCell ref="BD116:BD122"/>
    <mergeCell ref="BE116:BE122"/>
    <mergeCell ref="G123:R123"/>
    <mergeCell ref="U123:AE123"/>
    <mergeCell ref="AG123:AQ123"/>
    <mergeCell ref="AR123:AZ123"/>
    <mergeCell ref="AO116:AO122"/>
    <mergeCell ref="AP116:AP122"/>
    <mergeCell ref="AQ116:AQ122"/>
    <mergeCell ref="AZ116:AZ122"/>
    <mergeCell ref="BA116:BA122"/>
    <mergeCell ref="BB116:BB122"/>
    <mergeCell ref="S116:S122"/>
    <mergeCell ref="T116:T122"/>
    <mergeCell ref="U116:U122"/>
    <mergeCell ref="V116:V122"/>
    <mergeCell ref="W116:W122"/>
    <mergeCell ref="AF116:AF122"/>
    <mergeCell ref="M116:M122"/>
    <mergeCell ref="N116:N122"/>
    <mergeCell ref="O116:O122"/>
    <mergeCell ref="P116:P122"/>
    <mergeCell ref="Q116:Q122"/>
    <mergeCell ref="R116:R122"/>
    <mergeCell ref="G116:G122"/>
    <mergeCell ref="H116:H122"/>
    <mergeCell ref="I116:I122"/>
    <mergeCell ref="J116:J122"/>
    <mergeCell ref="K116:K122"/>
    <mergeCell ref="L116:L122"/>
    <mergeCell ref="N110:N115"/>
    <mergeCell ref="O110:O115"/>
    <mergeCell ref="P110:P115"/>
    <mergeCell ref="Q110:Q115"/>
    <mergeCell ref="R110:R115"/>
    <mergeCell ref="S110:S115"/>
    <mergeCell ref="BC107:BC115"/>
    <mergeCell ref="BD107:BD115"/>
    <mergeCell ref="BE107:BE115"/>
    <mergeCell ref="G110:G115"/>
    <mergeCell ref="H110:H115"/>
    <mergeCell ref="I110:I115"/>
    <mergeCell ref="J110:J115"/>
    <mergeCell ref="K110:K115"/>
    <mergeCell ref="L110:L115"/>
    <mergeCell ref="M110:M115"/>
    <mergeCell ref="AO107:AO115"/>
    <mergeCell ref="AP107:AP115"/>
    <mergeCell ref="AQ107:AQ115"/>
    <mergeCell ref="AZ107:AZ115"/>
    <mergeCell ref="BA107:BA115"/>
    <mergeCell ref="BB107:BB115"/>
    <mergeCell ref="S107:S109"/>
    <mergeCell ref="T107:T109"/>
    <mergeCell ref="U107:U115"/>
    <mergeCell ref="V107:V115"/>
    <mergeCell ref="W107:W115"/>
    <mergeCell ref="AF107:AF115"/>
    <mergeCell ref="T110:T115"/>
    <mergeCell ref="M107:M109"/>
    <mergeCell ref="N107:N109"/>
    <mergeCell ref="O107:O109"/>
    <mergeCell ref="P107:P109"/>
    <mergeCell ref="Q107:Q109"/>
    <mergeCell ref="R107:R109"/>
    <mergeCell ref="BB100:BB106"/>
    <mergeCell ref="BC100:BC106"/>
    <mergeCell ref="BD100:BD106"/>
    <mergeCell ref="BE100:BE106"/>
    <mergeCell ref="G107:G109"/>
    <mergeCell ref="H107:H109"/>
    <mergeCell ref="I107:I109"/>
    <mergeCell ref="J107:J109"/>
    <mergeCell ref="K107:K109"/>
    <mergeCell ref="L107:L109"/>
    <mergeCell ref="AF100:AF106"/>
    <mergeCell ref="AO100:AO106"/>
    <mergeCell ref="AP100:AP106"/>
    <mergeCell ref="AQ100:AQ106"/>
    <mergeCell ref="AZ100:AZ106"/>
    <mergeCell ref="BA100:BA106"/>
    <mergeCell ref="R100:R106"/>
    <mergeCell ref="S100:S106"/>
    <mergeCell ref="T100:T106"/>
    <mergeCell ref="U100:U106"/>
    <mergeCell ref="V100:V106"/>
    <mergeCell ref="W100:W106"/>
    <mergeCell ref="L100:L106"/>
    <mergeCell ref="M100:M106"/>
    <mergeCell ref="N100:N106"/>
    <mergeCell ref="O100:O106"/>
    <mergeCell ref="P100:P106"/>
    <mergeCell ref="Q100:Q106"/>
    <mergeCell ref="G99:R99"/>
    <mergeCell ref="U99:AE99"/>
    <mergeCell ref="AG99:AQ99"/>
    <mergeCell ref="AR99:AZ99"/>
    <mergeCell ref="F100:F123"/>
    <mergeCell ref="G100:G106"/>
    <mergeCell ref="H100:H106"/>
    <mergeCell ref="I100:I106"/>
    <mergeCell ref="J100:J106"/>
    <mergeCell ref="K100:K106"/>
    <mergeCell ref="M93:M98"/>
    <mergeCell ref="N93:N98"/>
    <mergeCell ref="O93:O98"/>
    <mergeCell ref="P93:P98"/>
    <mergeCell ref="Q93:Q98"/>
    <mergeCell ref="R93:R98"/>
    <mergeCell ref="BB91:BB98"/>
    <mergeCell ref="BA91:BA98"/>
    <mergeCell ref="AY93:AY98"/>
    <mergeCell ref="AO88:AO98"/>
    <mergeCell ref="AP88:AP98"/>
    <mergeCell ref="AQ88:AQ98"/>
    <mergeCell ref="AR88:AR98"/>
    <mergeCell ref="AS88:AS98"/>
    <mergeCell ref="AT88:AT98"/>
    <mergeCell ref="S88:S90"/>
    <mergeCell ref="T88:T90"/>
    <mergeCell ref="U88:U98"/>
    <mergeCell ref="V88:V98"/>
    <mergeCell ref="W88:W98"/>
    <mergeCell ref="AF88:AF98"/>
    <mergeCell ref="S91:S92"/>
    <mergeCell ref="BC91:BC98"/>
    <mergeCell ref="BD91:BD98"/>
    <mergeCell ref="BE91:BE98"/>
    <mergeCell ref="G93:G98"/>
    <mergeCell ref="H93:H98"/>
    <mergeCell ref="I93:I98"/>
    <mergeCell ref="J93:J98"/>
    <mergeCell ref="K93:K98"/>
    <mergeCell ref="L93:L98"/>
    <mergeCell ref="M91:M92"/>
    <mergeCell ref="N91:N92"/>
    <mergeCell ref="O91:O92"/>
    <mergeCell ref="P91:P92"/>
    <mergeCell ref="Q91:Q92"/>
    <mergeCell ref="R91:R92"/>
    <mergeCell ref="BB88:BB90"/>
    <mergeCell ref="BC88:BC90"/>
    <mergeCell ref="BD88:BD90"/>
    <mergeCell ref="BE88:BE90"/>
    <mergeCell ref="G91:G92"/>
    <mergeCell ref="H91:H92"/>
    <mergeCell ref="I91:I92"/>
    <mergeCell ref="J91:J92"/>
    <mergeCell ref="K91:K92"/>
    <mergeCell ref="L91:L92"/>
    <mergeCell ref="AV88:AV98"/>
    <mergeCell ref="AW88:AW90"/>
    <mergeCell ref="AX88:AX90"/>
    <mergeCell ref="AY88:AY90"/>
    <mergeCell ref="AZ88:AZ90"/>
    <mergeCell ref="BA88:BA90"/>
    <mergeCell ref="AZ91:AZ98"/>
    <mergeCell ref="T91:T92"/>
    <mergeCell ref="S93:S98"/>
    <mergeCell ref="T93:T98"/>
    <mergeCell ref="M88:M90"/>
    <mergeCell ref="N88:N90"/>
    <mergeCell ref="O88:O90"/>
    <mergeCell ref="P88:P90"/>
    <mergeCell ref="Q88:Q90"/>
    <mergeCell ref="R88:R90"/>
    <mergeCell ref="G88:G90"/>
    <mergeCell ref="H88:H90"/>
    <mergeCell ref="I88:I90"/>
    <mergeCell ref="J88:J90"/>
    <mergeCell ref="K88:K90"/>
    <mergeCell ref="L88:L90"/>
    <mergeCell ref="BE83:BE84"/>
    <mergeCell ref="AY85:AY87"/>
    <mergeCell ref="AZ85:AZ87"/>
    <mergeCell ref="BA85:BA87"/>
    <mergeCell ref="BB85:BB87"/>
    <mergeCell ref="BC85:BC87"/>
    <mergeCell ref="BD85:BD87"/>
    <mergeCell ref="BE85:BE87"/>
    <mergeCell ref="AY83:AY84"/>
    <mergeCell ref="AZ83:AZ84"/>
    <mergeCell ref="BA83:BA84"/>
    <mergeCell ref="BB83:BB84"/>
    <mergeCell ref="BC83:BC84"/>
    <mergeCell ref="BD83:BD84"/>
    <mergeCell ref="S67:S87"/>
    <mergeCell ref="T67:T87"/>
    <mergeCell ref="M67:M87"/>
    <mergeCell ref="BE73:BE78"/>
    <mergeCell ref="U79:U87"/>
    <mergeCell ref="V79:V87"/>
    <mergeCell ref="W79:W87"/>
    <mergeCell ref="AF79:AF87"/>
    <mergeCell ref="AO79:AO87"/>
    <mergeCell ref="AP79:AP87"/>
    <mergeCell ref="AQ79:AQ87"/>
    <mergeCell ref="AY79:AY80"/>
    <mergeCell ref="AY81:AY82"/>
    <mergeCell ref="BA67:BA72"/>
    <mergeCell ref="BB67:BB72"/>
    <mergeCell ref="BC67:BC72"/>
    <mergeCell ref="BD67:BD72"/>
    <mergeCell ref="BE67:BE72"/>
    <mergeCell ref="AZ73:AZ78"/>
    <mergeCell ref="BA73:BA78"/>
    <mergeCell ref="BB73:BB78"/>
    <mergeCell ref="BC73:BC78"/>
    <mergeCell ref="BD73:BD78"/>
    <mergeCell ref="AO67:AO78"/>
    <mergeCell ref="AP67:AP78"/>
    <mergeCell ref="AQ67:AQ78"/>
    <mergeCell ref="AT67:AT78"/>
    <mergeCell ref="AY67:AY78"/>
    <mergeCell ref="AZ67:AZ72"/>
    <mergeCell ref="U67:U78"/>
    <mergeCell ref="V67:V78"/>
    <mergeCell ref="W67:W78"/>
    <mergeCell ref="AF67:AF78"/>
    <mergeCell ref="N67:N87"/>
    <mergeCell ref="O67:O87"/>
    <mergeCell ref="P67:P87"/>
    <mergeCell ref="Q67:Q87"/>
    <mergeCell ref="R67:R87"/>
    <mergeCell ref="G67:G87"/>
    <mergeCell ref="H67:H87"/>
    <mergeCell ref="I67:I87"/>
    <mergeCell ref="J67:J87"/>
    <mergeCell ref="K67:K87"/>
    <mergeCell ref="L67:L87"/>
    <mergeCell ref="BD56:BD61"/>
    <mergeCell ref="BE56:BE61"/>
    <mergeCell ref="AY62:AY66"/>
    <mergeCell ref="AZ62:AZ66"/>
    <mergeCell ref="BA62:BA66"/>
    <mergeCell ref="BB62:BB66"/>
    <mergeCell ref="BC62:BC66"/>
    <mergeCell ref="BD62:BD66"/>
    <mergeCell ref="BE62:BE66"/>
    <mergeCell ref="AQ56:AQ66"/>
    <mergeCell ref="AY56:AY61"/>
    <mergeCell ref="AZ56:AZ61"/>
    <mergeCell ref="BA56:BA61"/>
    <mergeCell ref="BB56:BB61"/>
    <mergeCell ref="BC56:BC61"/>
    <mergeCell ref="U56:U66"/>
    <mergeCell ref="V56:V66"/>
    <mergeCell ref="W56:W66"/>
    <mergeCell ref="AF56:AF66"/>
    <mergeCell ref="AO56:AO66"/>
    <mergeCell ref="AP56:AP66"/>
    <mergeCell ref="O56:O66"/>
    <mergeCell ref="P56:P66"/>
    <mergeCell ref="Q56:Q66"/>
    <mergeCell ref="R56:R66"/>
    <mergeCell ref="S56:S66"/>
    <mergeCell ref="T56:T66"/>
    <mergeCell ref="BD49:BD55"/>
    <mergeCell ref="BE49:BE55"/>
    <mergeCell ref="G56:G66"/>
    <mergeCell ref="H56:H66"/>
    <mergeCell ref="I56:I66"/>
    <mergeCell ref="J56:J66"/>
    <mergeCell ref="K56:K66"/>
    <mergeCell ref="L56:L66"/>
    <mergeCell ref="M56:M66"/>
    <mergeCell ref="N56:N66"/>
    <mergeCell ref="AQ49:AQ55"/>
    <mergeCell ref="AY49:AY55"/>
    <mergeCell ref="AZ49:AZ55"/>
    <mergeCell ref="BA49:BA55"/>
    <mergeCell ref="BB49:BB55"/>
    <mergeCell ref="BC49:BC55"/>
    <mergeCell ref="U49:U55"/>
    <mergeCell ref="V49:V55"/>
    <mergeCell ref="W49:W55"/>
    <mergeCell ref="AF49:AF55"/>
    <mergeCell ref="AO49:AO55"/>
    <mergeCell ref="AP49:AP55"/>
    <mergeCell ref="O49:O55"/>
    <mergeCell ref="P49:P55"/>
    <mergeCell ref="Q49:Q55"/>
    <mergeCell ref="R49:R55"/>
    <mergeCell ref="S49:S55"/>
    <mergeCell ref="T49:T55"/>
    <mergeCell ref="BD46:BD48"/>
    <mergeCell ref="BE46:BE48"/>
    <mergeCell ref="G49:G55"/>
    <mergeCell ref="H49:H55"/>
    <mergeCell ref="I49:I55"/>
    <mergeCell ref="J49:J55"/>
    <mergeCell ref="K49:K55"/>
    <mergeCell ref="L49:L55"/>
    <mergeCell ref="M49:M55"/>
    <mergeCell ref="N49:N55"/>
    <mergeCell ref="BA44:BA45"/>
    <mergeCell ref="BB44:BB45"/>
    <mergeCell ref="BC44:BC45"/>
    <mergeCell ref="BD44:BD45"/>
    <mergeCell ref="BE44:BE45"/>
    <mergeCell ref="AY46:AY48"/>
    <mergeCell ref="AZ46:AZ48"/>
    <mergeCell ref="BA46:BA48"/>
    <mergeCell ref="BB46:BB48"/>
    <mergeCell ref="BC46:BC48"/>
    <mergeCell ref="AR43:AR45"/>
    <mergeCell ref="AS43:AS45"/>
    <mergeCell ref="AT43:AT45"/>
    <mergeCell ref="AV43:AV45"/>
    <mergeCell ref="AY44:AY45"/>
    <mergeCell ref="AZ44:AZ45"/>
    <mergeCell ref="V43:V48"/>
    <mergeCell ref="W43:W48"/>
    <mergeCell ref="AF43:AF48"/>
    <mergeCell ref="AO43:AO45"/>
    <mergeCell ref="AP43:AP45"/>
    <mergeCell ref="AQ43:AQ45"/>
    <mergeCell ref="BN35:BN42"/>
    <mergeCell ref="BI38:BI42"/>
    <mergeCell ref="BJ38:BJ42"/>
    <mergeCell ref="AZ39:AZ42"/>
    <mergeCell ref="BA39:BA42"/>
    <mergeCell ref="BB39:BB42"/>
    <mergeCell ref="BC39:BC42"/>
    <mergeCell ref="BD39:BD42"/>
    <mergeCell ref="BE39:BE42"/>
    <mergeCell ref="BH35:BH42"/>
    <mergeCell ref="BI35:BI37"/>
    <mergeCell ref="BJ35:BJ37"/>
    <mergeCell ref="BK35:BK42"/>
    <mergeCell ref="BL35:BL42"/>
    <mergeCell ref="BM35:BM42"/>
    <mergeCell ref="AW34:AW42"/>
    <mergeCell ref="AX34:AX42"/>
    <mergeCell ref="AZ35:AZ38"/>
    <mergeCell ref="BA35:BA38"/>
    <mergeCell ref="BB35:BB38"/>
    <mergeCell ref="BC35:BC38"/>
    <mergeCell ref="BD35:BD38"/>
    <mergeCell ref="BE35:BE38"/>
    <mergeCell ref="BD30:BD31"/>
    <mergeCell ref="BE30:BE31"/>
    <mergeCell ref="BH30:BH34"/>
    <mergeCell ref="AU32:AU34"/>
    <mergeCell ref="AY32:AY42"/>
    <mergeCell ref="AZ32:AZ34"/>
    <mergeCell ref="BA32:BA34"/>
    <mergeCell ref="BB32:BB34"/>
    <mergeCell ref="BC32:BC34"/>
    <mergeCell ref="BD32:BD34"/>
    <mergeCell ref="AY30:AY31"/>
    <mergeCell ref="AZ30:AZ31"/>
    <mergeCell ref="BA30:BA31"/>
    <mergeCell ref="BB30:BB31"/>
    <mergeCell ref="BC30:BC31"/>
    <mergeCell ref="AH30:AH42"/>
    <mergeCell ref="AI30:AI42"/>
    <mergeCell ref="AJ30:AJ42"/>
    <mergeCell ref="AK30:AK34"/>
    <mergeCell ref="AL30:AL34"/>
    <mergeCell ref="AM30:AM34"/>
    <mergeCell ref="BJ28:BJ29"/>
    <mergeCell ref="BK28:BK29"/>
    <mergeCell ref="BL28:BL29"/>
    <mergeCell ref="BM28:BM29"/>
    <mergeCell ref="BN28:BN29"/>
    <mergeCell ref="BD27:BD29"/>
    <mergeCell ref="AN26:AN27"/>
    <mergeCell ref="AO26:AO34"/>
    <mergeCell ref="AP26:AP42"/>
    <mergeCell ref="AQ26:AQ42"/>
    <mergeCell ref="AR26:AR27"/>
    <mergeCell ref="AS26:AS42"/>
    <mergeCell ref="AN28:AN29"/>
    <mergeCell ref="AR28:AR29"/>
    <mergeCell ref="AN30:AN42"/>
    <mergeCell ref="AR30:AR34"/>
    <mergeCell ref="AH26:AH27"/>
    <mergeCell ref="AI26:AI27"/>
    <mergeCell ref="AJ26:AJ27"/>
    <mergeCell ref="AK26:AK27"/>
    <mergeCell ref="BE32:BE34"/>
    <mergeCell ref="AU28:AU29"/>
    <mergeCell ref="AV28:AV29"/>
    <mergeCell ref="AW28:AW29"/>
    <mergeCell ref="AX28:AX29"/>
    <mergeCell ref="BI28:BI29"/>
    <mergeCell ref="AH28:AH29"/>
    <mergeCell ref="AI28:AI29"/>
    <mergeCell ref="AJ28:AJ29"/>
    <mergeCell ref="AK28:AK29"/>
    <mergeCell ref="AL28:AL29"/>
    <mergeCell ref="AM28:AM29"/>
    <mergeCell ref="BE27:BE29"/>
    <mergeCell ref="X28:X29"/>
    <mergeCell ref="Y28:Y29"/>
    <mergeCell ref="Z28:Z29"/>
    <mergeCell ref="AA28:AA29"/>
    <mergeCell ref="AB28:AB29"/>
    <mergeCell ref="AC28:AC29"/>
    <mergeCell ref="AD28:AD29"/>
    <mergeCell ref="AE28:AE29"/>
    <mergeCell ref="AG28:AG29"/>
    <mergeCell ref="AY27:AY29"/>
    <mergeCell ref="AZ27:AZ29"/>
    <mergeCell ref="BA27:BA29"/>
    <mergeCell ref="BB27:BB29"/>
    <mergeCell ref="BC27:BC29"/>
    <mergeCell ref="AG26:AG27"/>
    <mergeCell ref="AC30:AC42"/>
    <mergeCell ref="AD30:AD42"/>
    <mergeCell ref="AE30:AE42"/>
    <mergeCell ref="AG30:AG34"/>
    <mergeCell ref="V26:V42"/>
    <mergeCell ref="W26:W42"/>
    <mergeCell ref="X26:X27"/>
    <mergeCell ref="Y26:Y27"/>
    <mergeCell ref="Z26:Z27"/>
    <mergeCell ref="AA26:AA27"/>
    <mergeCell ref="X30:X42"/>
    <mergeCell ref="Y30:Y42"/>
    <mergeCell ref="Z30:Z42"/>
    <mergeCell ref="AA30:AA42"/>
    <mergeCell ref="AB30:AB42"/>
    <mergeCell ref="AT28:AT29"/>
    <mergeCell ref="AT30:AT34"/>
    <mergeCell ref="AZ21:AZ25"/>
    <mergeCell ref="BA21:BA25"/>
    <mergeCell ref="BB21:BB25"/>
    <mergeCell ref="BC21:BC25"/>
    <mergeCell ref="BD21:BD25"/>
    <mergeCell ref="BE21:BE25"/>
    <mergeCell ref="AZ16:AZ20"/>
    <mergeCell ref="BA16:BA20"/>
    <mergeCell ref="BB16:BB20"/>
    <mergeCell ref="BC16:BC20"/>
    <mergeCell ref="BD16:BD20"/>
    <mergeCell ref="BE16:BE20"/>
    <mergeCell ref="V16:V25"/>
    <mergeCell ref="W16:W25"/>
    <mergeCell ref="AF16:AF25"/>
    <mergeCell ref="AP16:AP25"/>
    <mergeCell ref="AQ16:AQ25"/>
    <mergeCell ref="AY16:AY25"/>
    <mergeCell ref="BE3:BE8"/>
    <mergeCell ref="AY9:AY15"/>
    <mergeCell ref="AZ9:AZ15"/>
    <mergeCell ref="BA9:BA15"/>
    <mergeCell ref="BB9:BB15"/>
    <mergeCell ref="BC9:BC15"/>
    <mergeCell ref="BD9:BD15"/>
    <mergeCell ref="BE9:BE15"/>
    <mergeCell ref="AY3:AY8"/>
    <mergeCell ref="AZ3:AZ8"/>
    <mergeCell ref="BA3:BA8"/>
    <mergeCell ref="BB3:BB8"/>
    <mergeCell ref="BC3:BC8"/>
    <mergeCell ref="BD3:BD8"/>
    <mergeCell ref="V3:V15"/>
    <mergeCell ref="W3:W15"/>
    <mergeCell ref="AF3:AF15"/>
    <mergeCell ref="AO3:AO15"/>
    <mergeCell ref="AP3:AP15"/>
    <mergeCell ref="AQ3:AQ15"/>
    <mergeCell ref="P3:P48"/>
    <mergeCell ref="Q3:Q48"/>
    <mergeCell ref="R3:R48"/>
    <mergeCell ref="S3:S48"/>
    <mergeCell ref="T3:T48"/>
    <mergeCell ref="U3:U15"/>
    <mergeCell ref="U16:U25"/>
    <mergeCell ref="U26:U42"/>
    <mergeCell ref="U43:U48"/>
    <mergeCell ref="J3:J48"/>
    <mergeCell ref="K3:K48"/>
    <mergeCell ref="L3:L48"/>
    <mergeCell ref="M3:M48"/>
    <mergeCell ref="N3:N48"/>
    <mergeCell ref="O3:O48"/>
    <mergeCell ref="D1:AV1"/>
    <mergeCell ref="A3:A211"/>
    <mergeCell ref="B3:B210"/>
    <mergeCell ref="C3:C122"/>
    <mergeCell ref="D3:D98"/>
    <mergeCell ref="E3:E122"/>
    <mergeCell ref="F3:F99"/>
    <mergeCell ref="G3:G48"/>
    <mergeCell ref="H3:H48"/>
    <mergeCell ref="I3:I48"/>
    <mergeCell ref="AL26:AL27"/>
    <mergeCell ref="AM26:AM27"/>
    <mergeCell ref="AB26:AB27"/>
    <mergeCell ref="AC26:AC27"/>
    <mergeCell ref="AD26:AD27"/>
    <mergeCell ref="AE26:AE27"/>
    <mergeCell ref="AF26:AF42"/>
  </mergeCells>
  <pageMargins left="0.70866141732283472" right="0.70866141732283472" top="0.74803149606299213" bottom="0.74803149606299213" header="0.31496062992125984" footer="0.31496062992125984"/>
  <pageSetup paperSize="5" scale="60" orientation="landscape" r:id="rId1"/>
  <ignoredErrors>
    <ignoredError sqref="AD145:AD147"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34"/>
  <sheetViews>
    <sheetView tabSelected="1" topLeftCell="AJ5" zoomScale="60" zoomScaleNormal="60" workbookViewId="0">
      <pane ySplit="4" topLeftCell="A108" activePane="bottomLeft" state="frozen"/>
      <selection activeCell="A5" sqref="A5"/>
      <selection pane="bottomLeft" activeCell="BJ111" sqref="BJ111:BJ119"/>
    </sheetView>
  </sheetViews>
  <sheetFormatPr baseColWidth="10" defaultColWidth="10.7109375" defaultRowHeight="15" customHeight="1" x14ac:dyDescent="0.25"/>
  <cols>
    <col min="1" max="1" width="21.28515625" style="753" customWidth="1"/>
    <col min="2" max="2" width="16.85546875" style="753" customWidth="1"/>
    <col min="3" max="3" width="20.7109375" style="753" customWidth="1"/>
    <col min="4" max="4" width="18.28515625" style="753" customWidth="1"/>
    <col min="5" max="5" width="14.140625" style="753" customWidth="1"/>
    <col min="6" max="7" width="13.7109375" style="753" customWidth="1"/>
    <col min="8" max="8" width="18.85546875" style="753" customWidth="1"/>
    <col min="9" max="9" width="19.28515625" style="753" customWidth="1"/>
    <col min="10" max="10" width="17.85546875" style="753" customWidth="1"/>
    <col min="11" max="11" width="17.42578125" style="753" customWidth="1"/>
    <col min="12" max="12" width="44.5703125" style="1173" customWidth="1"/>
    <col min="13" max="13" width="15.7109375" style="753" customWidth="1"/>
    <col min="14" max="14" width="14.42578125" style="753" customWidth="1"/>
    <col min="15" max="15" width="13.140625" style="1174" customWidth="1"/>
    <col min="16" max="16" width="15.28515625" style="753" customWidth="1"/>
    <col min="17" max="17" width="15.7109375" style="753" customWidth="1"/>
    <col min="18" max="18" width="20.85546875" style="753" customWidth="1"/>
    <col min="19" max="19" width="8.140625" style="753" customWidth="1"/>
    <col min="20" max="20" width="8" style="753" customWidth="1"/>
    <col min="21" max="21" width="17.85546875" style="753" customWidth="1"/>
    <col min="22" max="22" width="23" style="753" customWidth="1"/>
    <col min="23" max="23" width="26.42578125" style="753" customWidth="1"/>
    <col min="24" max="24" width="17.28515625" style="753" customWidth="1"/>
    <col min="25" max="25" width="8.7109375" style="753" customWidth="1"/>
    <col min="26" max="26" width="7.85546875" style="753" customWidth="1"/>
    <col min="27" max="27" width="25.140625" style="753" customWidth="1"/>
    <col min="28" max="28" width="7.140625" style="753" customWidth="1"/>
    <col min="29" max="29" width="8" style="753" customWidth="1"/>
    <col min="30" max="30" width="16.7109375" style="753" customWidth="1"/>
    <col min="31" max="31" width="7.85546875" style="753" customWidth="1"/>
    <col min="32" max="32" width="9.7109375" style="753" customWidth="1"/>
    <col min="33" max="33" width="15.7109375" style="753" customWidth="1"/>
    <col min="34" max="34" width="10.5703125" style="753" customWidth="1"/>
    <col min="35" max="35" width="9.5703125" style="753" customWidth="1"/>
    <col min="36" max="36" width="17.5703125" style="753" customWidth="1"/>
    <col min="37" max="37" width="26" style="753" customWidth="1"/>
    <col min="38" max="38" width="26.42578125" style="753" customWidth="1"/>
    <col min="39" max="39" width="27.7109375" style="753" customWidth="1"/>
    <col min="40" max="40" width="20.140625" style="753" customWidth="1"/>
    <col min="41" max="41" width="23.85546875" style="753" hidden="1" customWidth="1"/>
    <col min="42" max="42" width="27.42578125" style="753" hidden="1" customWidth="1"/>
    <col min="43" max="43" width="22" style="753" hidden="1" customWidth="1"/>
    <col min="44" max="44" width="15" style="753" hidden="1" customWidth="1"/>
    <col min="45" max="45" width="22" style="753" hidden="1" customWidth="1"/>
    <col min="46" max="46" width="23.5703125" style="753" hidden="1" customWidth="1"/>
    <col min="47" max="47" width="22.42578125" style="753" hidden="1" customWidth="1"/>
    <col min="48" max="48" width="21.5703125" style="753" hidden="1" customWidth="1"/>
    <col min="49" max="49" width="20.5703125" style="753" hidden="1" customWidth="1"/>
    <col min="50" max="52" width="18.28515625" style="753" hidden="1" customWidth="1"/>
    <col min="53" max="59" width="18.28515625" style="753" customWidth="1"/>
    <col min="60" max="60" width="27.85546875" style="1174" customWidth="1"/>
    <col min="61" max="61" width="26.5703125" style="1174" customWidth="1"/>
    <col min="62" max="62" width="39.5703125" style="753" customWidth="1"/>
    <col min="63" max="256" width="10.7109375" style="753"/>
    <col min="257" max="257" width="21.28515625" style="753" customWidth="1"/>
    <col min="258" max="258" width="16.85546875" style="753" customWidth="1"/>
    <col min="259" max="259" width="20.7109375" style="753" customWidth="1"/>
    <col min="260" max="260" width="18.28515625" style="753" customWidth="1"/>
    <col min="261" max="261" width="14.140625" style="753" customWidth="1"/>
    <col min="262" max="263" width="13.7109375" style="753" customWidth="1"/>
    <col min="264" max="264" width="18.85546875" style="753" customWidth="1"/>
    <col min="265" max="265" width="19.28515625" style="753" customWidth="1"/>
    <col min="266" max="266" width="17.85546875" style="753" customWidth="1"/>
    <col min="267" max="267" width="17.42578125" style="753" customWidth="1"/>
    <col min="268" max="268" width="44.5703125" style="753" customWidth="1"/>
    <col min="269" max="269" width="15.7109375" style="753" customWidth="1"/>
    <col min="270" max="270" width="14.42578125" style="753" customWidth="1"/>
    <col min="271" max="271" width="13.140625" style="753" customWidth="1"/>
    <col min="272" max="272" width="15.28515625" style="753" customWidth="1"/>
    <col min="273" max="273" width="15.7109375" style="753" customWidth="1"/>
    <col min="274" max="274" width="20.85546875" style="753" customWidth="1"/>
    <col min="275" max="275" width="8.140625" style="753" customWidth="1"/>
    <col min="276" max="276" width="8" style="753" customWidth="1"/>
    <col min="277" max="277" width="17.85546875" style="753" customWidth="1"/>
    <col min="278" max="278" width="23" style="753" customWidth="1"/>
    <col min="279" max="279" width="26.42578125" style="753" customWidth="1"/>
    <col min="280" max="280" width="17.28515625" style="753" customWidth="1"/>
    <col min="281" max="281" width="8.7109375" style="753" customWidth="1"/>
    <col min="282" max="282" width="7.85546875" style="753" customWidth="1"/>
    <col min="283" max="283" width="25.140625" style="753" customWidth="1"/>
    <col min="284" max="284" width="7.140625" style="753" customWidth="1"/>
    <col min="285" max="285" width="8" style="753" customWidth="1"/>
    <col min="286" max="286" width="16.7109375" style="753" customWidth="1"/>
    <col min="287" max="287" width="7.85546875" style="753" customWidth="1"/>
    <col min="288" max="288" width="9.7109375" style="753" customWidth="1"/>
    <col min="289" max="289" width="15.7109375" style="753" customWidth="1"/>
    <col min="290" max="290" width="10.5703125" style="753" customWidth="1"/>
    <col min="291" max="291" width="9.5703125" style="753" customWidth="1"/>
    <col min="292" max="292" width="17.5703125" style="753" customWidth="1"/>
    <col min="293" max="293" width="26" style="753" customWidth="1"/>
    <col min="294" max="294" width="26.42578125" style="753" customWidth="1"/>
    <col min="295" max="295" width="27.7109375" style="753" customWidth="1"/>
    <col min="296" max="296" width="20.140625" style="753" customWidth="1"/>
    <col min="297" max="308" width="0" style="753" hidden="1" customWidth="1"/>
    <col min="309" max="315" width="18.28515625" style="753" customWidth="1"/>
    <col min="316" max="316" width="27.85546875" style="753" customWidth="1"/>
    <col min="317" max="317" width="26.5703125" style="753" customWidth="1"/>
    <col min="318" max="318" width="39.5703125" style="753" customWidth="1"/>
    <col min="319" max="512" width="10.7109375" style="753"/>
    <col min="513" max="513" width="21.28515625" style="753" customWidth="1"/>
    <col min="514" max="514" width="16.85546875" style="753" customWidth="1"/>
    <col min="515" max="515" width="20.7109375" style="753" customWidth="1"/>
    <col min="516" max="516" width="18.28515625" style="753" customWidth="1"/>
    <col min="517" max="517" width="14.140625" style="753" customWidth="1"/>
    <col min="518" max="519" width="13.7109375" style="753" customWidth="1"/>
    <col min="520" max="520" width="18.85546875" style="753" customWidth="1"/>
    <col min="521" max="521" width="19.28515625" style="753" customWidth="1"/>
    <col min="522" max="522" width="17.85546875" style="753" customWidth="1"/>
    <col min="523" max="523" width="17.42578125" style="753" customWidth="1"/>
    <col min="524" max="524" width="44.5703125" style="753" customWidth="1"/>
    <col min="525" max="525" width="15.7109375" style="753" customWidth="1"/>
    <col min="526" max="526" width="14.42578125" style="753" customWidth="1"/>
    <col min="527" max="527" width="13.140625" style="753" customWidth="1"/>
    <col min="528" max="528" width="15.28515625" style="753" customWidth="1"/>
    <col min="529" max="529" width="15.7109375" style="753" customWidth="1"/>
    <col min="530" max="530" width="20.85546875" style="753" customWidth="1"/>
    <col min="531" max="531" width="8.140625" style="753" customWidth="1"/>
    <col min="532" max="532" width="8" style="753" customWidth="1"/>
    <col min="533" max="533" width="17.85546875" style="753" customWidth="1"/>
    <col min="534" max="534" width="23" style="753" customWidth="1"/>
    <col min="535" max="535" width="26.42578125" style="753" customWidth="1"/>
    <col min="536" max="536" width="17.28515625" style="753" customWidth="1"/>
    <col min="537" max="537" width="8.7109375" style="753" customWidth="1"/>
    <col min="538" max="538" width="7.85546875" style="753" customWidth="1"/>
    <col min="539" max="539" width="25.140625" style="753" customWidth="1"/>
    <col min="540" max="540" width="7.140625" style="753" customWidth="1"/>
    <col min="541" max="541" width="8" style="753" customWidth="1"/>
    <col min="542" max="542" width="16.7109375" style="753" customWidth="1"/>
    <col min="543" max="543" width="7.85546875" style="753" customWidth="1"/>
    <col min="544" max="544" width="9.7109375" style="753" customWidth="1"/>
    <col min="545" max="545" width="15.7109375" style="753" customWidth="1"/>
    <col min="546" max="546" width="10.5703125" style="753" customWidth="1"/>
    <col min="547" max="547" width="9.5703125" style="753" customWidth="1"/>
    <col min="548" max="548" width="17.5703125" style="753" customWidth="1"/>
    <col min="549" max="549" width="26" style="753" customWidth="1"/>
    <col min="550" max="550" width="26.42578125" style="753" customWidth="1"/>
    <col min="551" max="551" width="27.7109375" style="753" customWidth="1"/>
    <col min="552" max="552" width="20.140625" style="753" customWidth="1"/>
    <col min="553" max="564" width="0" style="753" hidden="1" customWidth="1"/>
    <col min="565" max="571" width="18.28515625" style="753" customWidth="1"/>
    <col min="572" max="572" width="27.85546875" style="753" customWidth="1"/>
    <col min="573" max="573" width="26.5703125" style="753" customWidth="1"/>
    <col min="574" max="574" width="39.5703125" style="753" customWidth="1"/>
    <col min="575" max="768" width="10.7109375" style="753"/>
    <col min="769" max="769" width="21.28515625" style="753" customWidth="1"/>
    <col min="770" max="770" width="16.85546875" style="753" customWidth="1"/>
    <col min="771" max="771" width="20.7109375" style="753" customWidth="1"/>
    <col min="772" max="772" width="18.28515625" style="753" customWidth="1"/>
    <col min="773" max="773" width="14.140625" style="753" customWidth="1"/>
    <col min="774" max="775" width="13.7109375" style="753" customWidth="1"/>
    <col min="776" max="776" width="18.85546875" style="753" customWidth="1"/>
    <col min="777" max="777" width="19.28515625" style="753" customWidth="1"/>
    <col min="778" max="778" width="17.85546875" style="753" customWidth="1"/>
    <col min="779" max="779" width="17.42578125" style="753" customWidth="1"/>
    <col min="780" max="780" width="44.5703125" style="753" customWidth="1"/>
    <col min="781" max="781" width="15.7109375" style="753" customWidth="1"/>
    <col min="782" max="782" width="14.42578125" style="753" customWidth="1"/>
    <col min="783" max="783" width="13.140625" style="753" customWidth="1"/>
    <col min="784" max="784" width="15.28515625" style="753" customWidth="1"/>
    <col min="785" max="785" width="15.7109375" style="753" customWidth="1"/>
    <col min="786" max="786" width="20.85546875" style="753" customWidth="1"/>
    <col min="787" max="787" width="8.140625" style="753" customWidth="1"/>
    <col min="788" max="788" width="8" style="753" customWidth="1"/>
    <col min="789" max="789" width="17.85546875" style="753" customWidth="1"/>
    <col min="790" max="790" width="23" style="753" customWidth="1"/>
    <col min="791" max="791" width="26.42578125" style="753" customWidth="1"/>
    <col min="792" max="792" width="17.28515625" style="753" customWidth="1"/>
    <col min="793" max="793" width="8.7109375" style="753" customWidth="1"/>
    <col min="794" max="794" width="7.85546875" style="753" customWidth="1"/>
    <col min="795" max="795" width="25.140625" style="753" customWidth="1"/>
    <col min="796" max="796" width="7.140625" style="753" customWidth="1"/>
    <col min="797" max="797" width="8" style="753" customWidth="1"/>
    <col min="798" max="798" width="16.7109375" style="753" customWidth="1"/>
    <col min="799" max="799" width="7.85546875" style="753" customWidth="1"/>
    <col min="800" max="800" width="9.7109375" style="753" customWidth="1"/>
    <col min="801" max="801" width="15.7109375" style="753" customWidth="1"/>
    <col min="802" max="802" width="10.5703125" style="753" customWidth="1"/>
    <col min="803" max="803" width="9.5703125" style="753" customWidth="1"/>
    <col min="804" max="804" width="17.5703125" style="753" customWidth="1"/>
    <col min="805" max="805" width="26" style="753" customWidth="1"/>
    <col min="806" max="806" width="26.42578125" style="753" customWidth="1"/>
    <col min="807" max="807" width="27.7109375" style="753" customWidth="1"/>
    <col min="808" max="808" width="20.140625" style="753" customWidth="1"/>
    <col min="809" max="820" width="0" style="753" hidden="1" customWidth="1"/>
    <col min="821" max="827" width="18.28515625" style="753" customWidth="1"/>
    <col min="828" max="828" width="27.85546875" style="753" customWidth="1"/>
    <col min="829" max="829" width="26.5703125" style="753" customWidth="1"/>
    <col min="830" max="830" width="39.5703125" style="753" customWidth="1"/>
    <col min="831" max="1024" width="10.7109375" style="753"/>
    <col min="1025" max="1025" width="21.28515625" style="753" customWidth="1"/>
    <col min="1026" max="1026" width="16.85546875" style="753" customWidth="1"/>
    <col min="1027" max="1027" width="20.7109375" style="753" customWidth="1"/>
    <col min="1028" max="1028" width="18.28515625" style="753" customWidth="1"/>
    <col min="1029" max="1029" width="14.140625" style="753" customWidth="1"/>
    <col min="1030" max="1031" width="13.7109375" style="753" customWidth="1"/>
    <col min="1032" max="1032" width="18.85546875" style="753" customWidth="1"/>
    <col min="1033" max="1033" width="19.28515625" style="753" customWidth="1"/>
    <col min="1034" max="1034" width="17.85546875" style="753" customWidth="1"/>
    <col min="1035" max="1035" width="17.42578125" style="753" customWidth="1"/>
    <col min="1036" max="1036" width="44.5703125" style="753" customWidth="1"/>
    <col min="1037" max="1037" width="15.7109375" style="753" customWidth="1"/>
    <col min="1038" max="1038" width="14.42578125" style="753" customWidth="1"/>
    <col min="1039" max="1039" width="13.140625" style="753" customWidth="1"/>
    <col min="1040" max="1040" width="15.28515625" style="753" customWidth="1"/>
    <col min="1041" max="1041" width="15.7109375" style="753" customWidth="1"/>
    <col min="1042" max="1042" width="20.85546875" style="753" customWidth="1"/>
    <col min="1043" max="1043" width="8.140625" style="753" customWidth="1"/>
    <col min="1044" max="1044" width="8" style="753" customWidth="1"/>
    <col min="1045" max="1045" width="17.85546875" style="753" customWidth="1"/>
    <col min="1046" max="1046" width="23" style="753" customWidth="1"/>
    <col min="1047" max="1047" width="26.42578125" style="753" customWidth="1"/>
    <col min="1048" max="1048" width="17.28515625" style="753" customWidth="1"/>
    <col min="1049" max="1049" width="8.7109375" style="753" customWidth="1"/>
    <col min="1050" max="1050" width="7.85546875" style="753" customWidth="1"/>
    <col min="1051" max="1051" width="25.140625" style="753" customWidth="1"/>
    <col min="1052" max="1052" width="7.140625" style="753" customWidth="1"/>
    <col min="1053" max="1053" width="8" style="753" customWidth="1"/>
    <col min="1054" max="1054" width="16.7109375" style="753" customWidth="1"/>
    <col min="1055" max="1055" width="7.85546875" style="753" customWidth="1"/>
    <col min="1056" max="1056" width="9.7109375" style="753" customWidth="1"/>
    <col min="1057" max="1057" width="15.7109375" style="753" customWidth="1"/>
    <col min="1058" max="1058" width="10.5703125" style="753" customWidth="1"/>
    <col min="1059" max="1059" width="9.5703125" style="753" customWidth="1"/>
    <col min="1060" max="1060" width="17.5703125" style="753" customWidth="1"/>
    <col min="1061" max="1061" width="26" style="753" customWidth="1"/>
    <col min="1062" max="1062" width="26.42578125" style="753" customWidth="1"/>
    <col min="1063" max="1063" width="27.7109375" style="753" customWidth="1"/>
    <col min="1064" max="1064" width="20.140625" style="753" customWidth="1"/>
    <col min="1065" max="1076" width="0" style="753" hidden="1" customWidth="1"/>
    <col min="1077" max="1083" width="18.28515625" style="753" customWidth="1"/>
    <col min="1084" max="1084" width="27.85546875" style="753" customWidth="1"/>
    <col min="1085" max="1085" width="26.5703125" style="753" customWidth="1"/>
    <col min="1086" max="1086" width="39.5703125" style="753" customWidth="1"/>
    <col min="1087" max="1280" width="10.7109375" style="753"/>
    <col min="1281" max="1281" width="21.28515625" style="753" customWidth="1"/>
    <col min="1282" max="1282" width="16.85546875" style="753" customWidth="1"/>
    <col min="1283" max="1283" width="20.7109375" style="753" customWidth="1"/>
    <col min="1284" max="1284" width="18.28515625" style="753" customWidth="1"/>
    <col min="1285" max="1285" width="14.140625" style="753" customWidth="1"/>
    <col min="1286" max="1287" width="13.7109375" style="753" customWidth="1"/>
    <col min="1288" max="1288" width="18.85546875" style="753" customWidth="1"/>
    <col min="1289" max="1289" width="19.28515625" style="753" customWidth="1"/>
    <col min="1290" max="1290" width="17.85546875" style="753" customWidth="1"/>
    <col min="1291" max="1291" width="17.42578125" style="753" customWidth="1"/>
    <col min="1292" max="1292" width="44.5703125" style="753" customWidth="1"/>
    <col min="1293" max="1293" width="15.7109375" style="753" customWidth="1"/>
    <col min="1294" max="1294" width="14.42578125" style="753" customWidth="1"/>
    <col min="1295" max="1295" width="13.140625" style="753" customWidth="1"/>
    <col min="1296" max="1296" width="15.28515625" style="753" customWidth="1"/>
    <col min="1297" max="1297" width="15.7109375" style="753" customWidth="1"/>
    <col min="1298" max="1298" width="20.85546875" style="753" customWidth="1"/>
    <col min="1299" max="1299" width="8.140625" style="753" customWidth="1"/>
    <col min="1300" max="1300" width="8" style="753" customWidth="1"/>
    <col min="1301" max="1301" width="17.85546875" style="753" customWidth="1"/>
    <col min="1302" max="1302" width="23" style="753" customWidth="1"/>
    <col min="1303" max="1303" width="26.42578125" style="753" customWidth="1"/>
    <col min="1304" max="1304" width="17.28515625" style="753" customWidth="1"/>
    <col min="1305" max="1305" width="8.7109375" style="753" customWidth="1"/>
    <col min="1306" max="1306" width="7.85546875" style="753" customWidth="1"/>
    <col min="1307" max="1307" width="25.140625" style="753" customWidth="1"/>
    <col min="1308" max="1308" width="7.140625" style="753" customWidth="1"/>
    <col min="1309" max="1309" width="8" style="753" customWidth="1"/>
    <col min="1310" max="1310" width="16.7109375" style="753" customWidth="1"/>
    <col min="1311" max="1311" width="7.85546875" style="753" customWidth="1"/>
    <col min="1312" max="1312" width="9.7109375" style="753" customWidth="1"/>
    <col min="1313" max="1313" width="15.7109375" style="753" customWidth="1"/>
    <col min="1314" max="1314" width="10.5703125" style="753" customWidth="1"/>
    <col min="1315" max="1315" width="9.5703125" style="753" customWidth="1"/>
    <col min="1316" max="1316" width="17.5703125" style="753" customWidth="1"/>
    <col min="1317" max="1317" width="26" style="753" customWidth="1"/>
    <col min="1318" max="1318" width="26.42578125" style="753" customWidth="1"/>
    <col min="1319" max="1319" width="27.7109375" style="753" customWidth="1"/>
    <col min="1320" max="1320" width="20.140625" style="753" customWidth="1"/>
    <col min="1321" max="1332" width="0" style="753" hidden="1" customWidth="1"/>
    <col min="1333" max="1339" width="18.28515625" style="753" customWidth="1"/>
    <col min="1340" max="1340" width="27.85546875" style="753" customWidth="1"/>
    <col min="1341" max="1341" width="26.5703125" style="753" customWidth="1"/>
    <col min="1342" max="1342" width="39.5703125" style="753" customWidth="1"/>
    <col min="1343" max="1536" width="10.7109375" style="753"/>
    <col min="1537" max="1537" width="21.28515625" style="753" customWidth="1"/>
    <col min="1538" max="1538" width="16.85546875" style="753" customWidth="1"/>
    <col min="1539" max="1539" width="20.7109375" style="753" customWidth="1"/>
    <col min="1540" max="1540" width="18.28515625" style="753" customWidth="1"/>
    <col min="1541" max="1541" width="14.140625" style="753" customWidth="1"/>
    <col min="1542" max="1543" width="13.7109375" style="753" customWidth="1"/>
    <col min="1544" max="1544" width="18.85546875" style="753" customWidth="1"/>
    <col min="1545" max="1545" width="19.28515625" style="753" customWidth="1"/>
    <col min="1546" max="1546" width="17.85546875" style="753" customWidth="1"/>
    <col min="1547" max="1547" width="17.42578125" style="753" customWidth="1"/>
    <col min="1548" max="1548" width="44.5703125" style="753" customWidth="1"/>
    <col min="1549" max="1549" width="15.7109375" style="753" customWidth="1"/>
    <col min="1550" max="1550" width="14.42578125" style="753" customWidth="1"/>
    <col min="1551" max="1551" width="13.140625" style="753" customWidth="1"/>
    <col min="1552" max="1552" width="15.28515625" style="753" customWidth="1"/>
    <col min="1553" max="1553" width="15.7109375" style="753" customWidth="1"/>
    <col min="1554" max="1554" width="20.85546875" style="753" customWidth="1"/>
    <col min="1555" max="1555" width="8.140625" style="753" customWidth="1"/>
    <col min="1556" max="1556" width="8" style="753" customWidth="1"/>
    <col min="1557" max="1557" width="17.85546875" style="753" customWidth="1"/>
    <col min="1558" max="1558" width="23" style="753" customWidth="1"/>
    <col min="1559" max="1559" width="26.42578125" style="753" customWidth="1"/>
    <col min="1560" max="1560" width="17.28515625" style="753" customWidth="1"/>
    <col min="1561" max="1561" width="8.7109375" style="753" customWidth="1"/>
    <col min="1562" max="1562" width="7.85546875" style="753" customWidth="1"/>
    <col min="1563" max="1563" width="25.140625" style="753" customWidth="1"/>
    <col min="1564" max="1564" width="7.140625" style="753" customWidth="1"/>
    <col min="1565" max="1565" width="8" style="753" customWidth="1"/>
    <col min="1566" max="1566" width="16.7109375" style="753" customWidth="1"/>
    <col min="1567" max="1567" width="7.85546875" style="753" customWidth="1"/>
    <col min="1568" max="1568" width="9.7109375" style="753" customWidth="1"/>
    <col min="1569" max="1569" width="15.7109375" style="753" customWidth="1"/>
    <col min="1570" max="1570" width="10.5703125" style="753" customWidth="1"/>
    <col min="1571" max="1571" width="9.5703125" style="753" customWidth="1"/>
    <col min="1572" max="1572" width="17.5703125" style="753" customWidth="1"/>
    <col min="1573" max="1573" width="26" style="753" customWidth="1"/>
    <col min="1574" max="1574" width="26.42578125" style="753" customWidth="1"/>
    <col min="1575" max="1575" width="27.7109375" style="753" customWidth="1"/>
    <col min="1576" max="1576" width="20.140625" style="753" customWidth="1"/>
    <col min="1577" max="1588" width="0" style="753" hidden="1" customWidth="1"/>
    <col min="1589" max="1595" width="18.28515625" style="753" customWidth="1"/>
    <col min="1596" max="1596" width="27.85546875" style="753" customWidth="1"/>
    <col min="1597" max="1597" width="26.5703125" style="753" customWidth="1"/>
    <col min="1598" max="1598" width="39.5703125" style="753" customWidth="1"/>
    <col min="1599" max="1792" width="10.7109375" style="753"/>
    <col min="1793" max="1793" width="21.28515625" style="753" customWidth="1"/>
    <col min="1794" max="1794" width="16.85546875" style="753" customWidth="1"/>
    <col min="1795" max="1795" width="20.7109375" style="753" customWidth="1"/>
    <col min="1796" max="1796" width="18.28515625" style="753" customWidth="1"/>
    <col min="1797" max="1797" width="14.140625" style="753" customWidth="1"/>
    <col min="1798" max="1799" width="13.7109375" style="753" customWidth="1"/>
    <col min="1800" max="1800" width="18.85546875" style="753" customWidth="1"/>
    <col min="1801" max="1801" width="19.28515625" style="753" customWidth="1"/>
    <col min="1802" max="1802" width="17.85546875" style="753" customWidth="1"/>
    <col min="1803" max="1803" width="17.42578125" style="753" customWidth="1"/>
    <col min="1804" max="1804" width="44.5703125" style="753" customWidth="1"/>
    <col min="1805" max="1805" width="15.7109375" style="753" customWidth="1"/>
    <col min="1806" max="1806" width="14.42578125" style="753" customWidth="1"/>
    <col min="1807" max="1807" width="13.140625" style="753" customWidth="1"/>
    <col min="1808" max="1808" width="15.28515625" style="753" customWidth="1"/>
    <col min="1809" max="1809" width="15.7109375" style="753" customWidth="1"/>
    <col min="1810" max="1810" width="20.85546875" style="753" customWidth="1"/>
    <col min="1811" max="1811" width="8.140625" style="753" customWidth="1"/>
    <col min="1812" max="1812" width="8" style="753" customWidth="1"/>
    <col min="1813" max="1813" width="17.85546875" style="753" customWidth="1"/>
    <col min="1814" max="1814" width="23" style="753" customWidth="1"/>
    <col min="1815" max="1815" width="26.42578125" style="753" customWidth="1"/>
    <col min="1816" max="1816" width="17.28515625" style="753" customWidth="1"/>
    <col min="1817" max="1817" width="8.7109375" style="753" customWidth="1"/>
    <col min="1818" max="1818" width="7.85546875" style="753" customWidth="1"/>
    <col min="1819" max="1819" width="25.140625" style="753" customWidth="1"/>
    <col min="1820" max="1820" width="7.140625" style="753" customWidth="1"/>
    <col min="1821" max="1821" width="8" style="753" customWidth="1"/>
    <col min="1822" max="1822" width="16.7109375" style="753" customWidth="1"/>
    <col min="1823" max="1823" width="7.85546875" style="753" customWidth="1"/>
    <col min="1824" max="1824" width="9.7109375" style="753" customWidth="1"/>
    <col min="1825" max="1825" width="15.7109375" style="753" customWidth="1"/>
    <col min="1826" max="1826" width="10.5703125" style="753" customWidth="1"/>
    <col min="1827" max="1827" width="9.5703125" style="753" customWidth="1"/>
    <col min="1828" max="1828" width="17.5703125" style="753" customWidth="1"/>
    <col min="1829" max="1829" width="26" style="753" customWidth="1"/>
    <col min="1830" max="1830" width="26.42578125" style="753" customWidth="1"/>
    <col min="1831" max="1831" width="27.7109375" style="753" customWidth="1"/>
    <col min="1832" max="1832" width="20.140625" style="753" customWidth="1"/>
    <col min="1833" max="1844" width="0" style="753" hidden="1" customWidth="1"/>
    <col min="1845" max="1851" width="18.28515625" style="753" customWidth="1"/>
    <col min="1852" max="1852" width="27.85546875" style="753" customWidth="1"/>
    <col min="1853" max="1853" width="26.5703125" style="753" customWidth="1"/>
    <col min="1854" max="1854" width="39.5703125" style="753" customWidth="1"/>
    <col min="1855" max="2048" width="10.7109375" style="753"/>
    <col min="2049" max="2049" width="21.28515625" style="753" customWidth="1"/>
    <col min="2050" max="2050" width="16.85546875" style="753" customWidth="1"/>
    <col min="2051" max="2051" width="20.7109375" style="753" customWidth="1"/>
    <col min="2052" max="2052" width="18.28515625" style="753" customWidth="1"/>
    <col min="2053" max="2053" width="14.140625" style="753" customWidth="1"/>
    <col min="2054" max="2055" width="13.7109375" style="753" customWidth="1"/>
    <col min="2056" max="2056" width="18.85546875" style="753" customWidth="1"/>
    <col min="2057" max="2057" width="19.28515625" style="753" customWidth="1"/>
    <col min="2058" max="2058" width="17.85546875" style="753" customWidth="1"/>
    <col min="2059" max="2059" width="17.42578125" style="753" customWidth="1"/>
    <col min="2060" max="2060" width="44.5703125" style="753" customWidth="1"/>
    <col min="2061" max="2061" width="15.7109375" style="753" customWidth="1"/>
    <col min="2062" max="2062" width="14.42578125" style="753" customWidth="1"/>
    <col min="2063" max="2063" width="13.140625" style="753" customWidth="1"/>
    <col min="2064" max="2064" width="15.28515625" style="753" customWidth="1"/>
    <col min="2065" max="2065" width="15.7109375" style="753" customWidth="1"/>
    <col min="2066" max="2066" width="20.85546875" style="753" customWidth="1"/>
    <col min="2067" max="2067" width="8.140625" style="753" customWidth="1"/>
    <col min="2068" max="2068" width="8" style="753" customWidth="1"/>
    <col min="2069" max="2069" width="17.85546875" style="753" customWidth="1"/>
    <col min="2070" max="2070" width="23" style="753" customWidth="1"/>
    <col min="2071" max="2071" width="26.42578125" style="753" customWidth="1"/>
    <col min="2072" max="2072" width="17.28515625" style="753" customWidth="1"/>
    <col min="2073" max="2073" width="8.7109375" style="753" customWidth="1"/>
    <col min="2074" max="2074" width="7.85546875" style="753" customWidth="1"/>
    <col min="2075" max="2075" width="25.140625" style="753" customWidth="1"/>
    <col min="2076" max="2076" width="7.140625" style="753" customWidth="1"/>
    <col min="2077" max="2077" width="8" style="753" customWidth="1"/>
    <col min="2078" max="2078" width="16.7109375" style="753" customWidth="1"/>
    <col min="2079" max="2079" width="7.85546875" style="753" customWidth="1"/>
    <col min="2080" max="2080" width="9.7109375" style="753" customWidth="1"/>
    <col min="2081" max="2081" width="15.7109375" style="753" customWidth="1"/>
    <col min="2082" max="2082" width="10.5703125" style="753" customWidth="1"/>
    <col min="2083" max="2083" width="9.5703125" style="753" customWidth="1"/>
    <col min="2084" max="2084" width="17.5703125" style="753" customWidth="1"/>
    <col min="2085" max="2085" width="26" style="753" customWidth="1"/>
    <col min="2086" max="2086" width="26.42578125" style="753" customWidth="1"/>
    <col min="2087" max="2087" width="27.7109375" style="753" customWidth="1"/>
    <col min="2088" max="2088" width="20.140625" style="753" customWidth="1"/>
    <col min="2089" max="2100" width="0" style="753" hidden="1" customWidth="1"/>
    <col min="2101" max="2107" width="18.28515625" style="753" customWidth="1"/>
    <col min="2108" max="2108" width="27.85546875" style="753" customWidth="1"/>
    <col min="2109" max="2109" width="26.5703125" style="753" customWidth="1"/>
    <col min="2110" max="2110" width="39.5703125" style="753" customWidth="1"/>
    <col min="2111" max="2304" width="10.7109375" style="753"/>
    <col min="2305" max="2305" width="21.28515625" style="753" customWidth="1"/>
    <col min="2306" max="2306" width="16.85546875" style="753" customWidth="1"/>
    <col min="2307" max="2307" width="20.7109375" style="753" customWidth="1"/>
    <col min="2308" max="2308" width="18.28515625" style="753" customWidth="1"/>
    <col min="2309" max="2309" width="14.140625" style="753" customWidth="1"/>
    <col min="2310" max="2311" width="13.7109375" style="753" customWidth="1"/>
    <col min="2312" max="2312" width="18.85546875" style="753" customWidth="1"/>
    <col min="2313" max="2313" width="19.28515625" style="753" customWidth="1"/>
    <col min="2314" max="2314" width="17.85546875" style="753" customWidth="1"/>
    <col min="2315" max="2315" width="17.42578125" style="753" customWidth="1"/>
    <col min="2316" max="2316" width="44.5703125" style="753" customWidth="1"/>
    <col min="2317" max="2317" width="15.7109375" style="753" customWidth="1"/>
    <col min="2318" max="2318" width="14.42578125" style="753" customWidth="1"/>
    <col min="2319" max="2319" width="13.140625" style="753" customWidth="1"/>
    <col min="2320" max="2320" width="15.28515625" style="753" customWidth="1"/>
    <col min="2321" max="2321" width="15.7109375" style="753" customWidth="1"/>
    <col min="2322" max="2322" width="20.85546875" style="753" customWidth="1"/>
    <col min="2323" max="2323" width="8.140625" style="753" customWidth="1"/>
    <col min="2324" max="2324" width="8" style="753" customWidth="1"/>
    <col min="2325" max="2325" width="17.85546875" style="753" customWidth="1"/>
    <col min="2326" max="2326" width="23" style="753" customWidth="1"/>
    <col min="2327" max="2327" width="26.42578125" style="753" customWidth="1"/>
    <col min="2328" max="2328" width="17.28515625" style="753" customWidth="1"/>
    <col min="2329" max="2329" width="8.7109375" style="753" customWidth="1"/>
    <col min="2330" max="2330" width="7.85546875" style="753" customWidth="1"/>
    <col min="2331" max="2331" width="25.140625" style="753" customWidth="1"/>
    <col min="2332" max="2332" width="7.140625" style="753" customWidth="1"/>
    <col min="2333" max="2333" width="8" style="753" customWidth="1"/>
    <col min="2334" max="2334" width="16.7109375" style="753" customWidth="1"/>
    <col min="2335" max="2335" width="7.85546875" style="753" customWidth="1"/>
    <col min="2336" max="2336" width="9.7109375" style="753" customWidth="1"/>
    <col min="2337" max="2337" width="15.7109375" style="753" customWidth="1"/>
    <col min="2338" max="2338" width="10.5703125" style="753" customWidth="1"/>
    <col min="2339" max="2339" width="9.5703125" style="753" customWidth="1"/>
    <col min="2340" max="2340" width="17.5703125" style="753" customWidth="1"/>
    <col min="2341" max="2341" width="26" style="753" customWidth="1"/>
    <col min="2342" max="2342" width="26.42578125" style="753" customWidth="1"/>
    <col min="2343" max="2343" width="27.7109375" style="753" customWidth="1"/>
    <col min="2344" max="2344" width="20.140625" style="753" customWidth="1"/>
    <col min="2345" max="2356" width="0" style="753" hidden="1" customWidth="1"/>
    <col min="2357" max="2363" width="18.28515625" style="753" customWidth="1"/>
    <col min="2364" max="2364" width="27.85546875" style="753" customWidth="1"/>
    <col min="2365" max="2365" width="26.5703125" style="753" customWidth="1"/>
    <col min="2366" max="2366" width="39.5703125" style="753" customWidth="1"/>
    <col min="2367" max="2560" width="10.7109375" style="753"/>
    <col min="2561" max="2561" width="21.28515625" style="753" customWidth="1"/>
    <col min="2562" max="2562" width="16.85546875" style="753" customWidth="1"/>
    <col min="2563" max="2563" width="20.7109375" style="753" customWidth="1"/>
    <col min="2564" max="2564" width="18.28515625" style="753" customWidth="1"/>
    <col min="2565" max="2565" width="14.140625" style="753" customWidth="1"/>
    <col min="2566" max="2567" width="13.7109375" style="753" customWidth="1"/>
    <col min="2568" max="2568" width="18.85546875" style="753" customWidth="1"/>
    <col min="2569" max="2569" width="19.28515625" style="753" customWidth="1"/>
    <col min="2570" max="2570" width="17.85546875" style="753" customWidth="1"/>
    <col min="2571" max="2571" width="17.42578125" style="753" customWidth="1"/>
    <col min="2572" max="2572" width="44.5703125" style="753" customWidth="1"/>
    <col min="2573" max="2573" width="15.7109375" style="753" customWidth="1"/>
    <col min="2574" max="2574" width="14.42578125" style="753" customWidth="1"/>
    <col min="2575" max="2575" width="13.140625" style="753" customWidth="1"/>
    <col min="2576" max="2576" width="15.28515625" style="753" customWidth="1"/>
    <col min="2577" max="2577" width="15.7109375" style="753" customWidth="1"/>
    <col min="2578" max="2578" width="20.85546875" style="753" customWidth="1"/>
    <col min="2579" max="2579" width="8.140625" style="753" customWidth="1"/>
    <col min="2580" max="2580" width="8" style="753" customWidth="1"/>
    <col min="2581" max="2581" width="17.85546875" style="753" customWidth="1"/>
    <col min="2582" max="2582" width="23" style="753" customWidth="1"/>
    <col min="2583" max="2583" width="26.42578125" style="753" customWidth="1"/>
    <col min="2584" max="2584" width="17.28515625" style="753" customWidth="1"/>
    <col min="2585" max="2585" width="8.7109375" style="753" customWidth="1"/>
    <col min="2586" max="2586" width="7.85546875" style="753" customWidth="1"/>
    <col min="2587" max="2587" width="25.140625" style="753" customWidth="1"/>
    <col min="2588" max="2588" width="7.140625" style="753" customWidth="1"/>
    <col min="2589" max="2589" width="8" style="753" customWidth="1"/>
    <col min="2590" max="2590" width="16.7109375" style="753" customWidth="1"/>
    <col min="2591" max="2591" width="7.85546875" style="753" customWidth="1"/>
    <col min="2592" max="2592" width="9.7109375" style="753" customWidth="1"/>
    <col min="2593" max="2593" width="15.7109375" style="753" customWidth="1"/>
    <col min="2594" max="2594" width="10.5703125" style="753" customWidth="1"/>
    <col min="2595" max="2595" width="9.5703125" style="753" customWidth="1"/>
    <col min="2596" max="2596" width="17.5703125" style="753" customWidth="1"/>
    <col min="2597" max="2597" width="26" style="753" customWidth="1"/>
    <col min="2598" max="2598" width="26.42578125" style="753" customWidth="1"/>
    <col min="2599" max="2599" width="27.7109375" style="753" customWidth="1"/>
    <col min="2600" max="2600" width="20.140625" style="753" customWidth="1"/>
    <col min="2601" max="2612" width="0" style="753" hidden="1" customWidth="1"/>
    <col min="2613" max="2619" width="18.28515625" style="753" customWidth="1"/>
    <col min="2620" max="2620" width="27.85546875" style="753" customWidth="1"/>
    <col min="2621" max="2621" width="26.5703125" style="753" customWidth="1"/>
    <col min="2622" max="2622" width="39.5703125" style="753" customWidth="1"/>
    <col min="2623" max="2816" width="10.7109375" style="753"/>
    <col min="2817" max="2817" width="21.28515625" style="753" customWidth="1"/>
    <col min="2818" max="2818" width="16.85546875" style="753" customWidth="1"/>
    <col min="2819" max="2819" width="20.7109375" style="753" customWidth="1"/>
    <col min="2820" max="2820" width="18.28515625" style="753" customWidth="1"/>
    <col min="2821" max="2821" width="14.140625" style="753" customWidth="1"/>
    <col min="2822" max="2823" width="13.7109375" style="753" customWidth="1"/>
    <col min="2824" max="2824" width="18.85546875" style="753" customWidth="1"/>
    <col min="2825" max="2825" width="19.28515625" style="753" customWidth="1"/>
    <col min="2826" max="2826" width="17.85546875" style="753" customWidth="1"/>
    <col min="2827" max="2827" width="17.42578125" style="753" customWidth="1"/>
    <col min="2828" max="2828" width="44.5703125" style="753" customWidth="1"/>
    <col min="2829" max="2829" width="15.7109375" style="753" customWidth="1"/>
    <col min="2830" max="2830" width="14.42578125" style="753" customWidth="1"/>
    <col min="2831" max="2831" width="13.140625" style="753" customWidth="1"/>
    <col min="2832" max="2832" width="15.28515625" style="753" customWidth="1"/>
    <col min="2833" max="2833" width="15.7109375" style="753" customWidth="1"/>
    <col min="2834" max="2834" width="20.85546875" style="753" customWidth="1"/>
    <col min="2835" max="2835" width="8.140625" style="753" customWidth="1"/>
    <col min="2836" max="2836" width="8" style="753" customWidth="1"/>
    <col min="2837" max="2837" width="17.85546875" style="753" customWidth="1"/>
    <col min="2838" max="2838" width="23" style="753" customWidth="1"/>
    <col min="2839" max="2839" width="26.42578125" style="753" customWidth="1"/>
    <col min="2840" max="2840" width="17.28515625" style="753" customWidth="1"/>
    <col min="2841" max="2841" width="8.7109375" style="753" customWidth="1"/>
    <col min="2842" max="2842" width="7.85546875" style="753" customWidth="1"/>
    <col min="2843" max="2843" width="25.140625" style="753" customWidth="1"/>
    <col min="2844" max="2844" width="7.140625" style="753" customWidth="1"/>
    <col min="2845" max="2845" width="8" style="753" customWidth="1"/>
    <col min="2846" max="2846" width="16.7109375" style="753" customWidth="1"/>
    <col min="2847" max="2847" width="7.85546875" style="753" customWidth="1"/>
    <col min="2848" max="2848" width="9.7109375" style="753" customWidth="1"/>
    <col min="2849" max="2849" width="15.7109375" style="753" customWidth="1"/>
    <col min="2850" max="2850" width="10.5703125" style="753" customWidth="1"/>
    <col min="2851" max="2851" width="9.5703125" style="753" customWidth="1"/>
    <col min="2852" max="2852" width="17.5703125" style="753" customWidth="1"/>
    <col min="2853" max="2853" width="26" style="753" customWidth="1"/>
    <col min="2854" max="2854" width="26.42578125" style="753" customWidth="1"/>
    <col min="2855" max="2855" width="27.7109375" style="753" customWidth="1"/>
    <col min="2856" max="2856" width="20.140625" style="753" customWidth="1"/>
    <col min="2857" max="2868" width="0" style="753" hidden="1" customWidth="1"/>
    <col min="2869" max="2875" width="18.28515625" style="753" customWidth="1"/>
    <col min="2876" max="2876" width="27.85546875" style="753" customWidth="1"/>
    <col min="2877" max="2877" width="26.5703125" style="753" customWidth="1"/>
    <col min="2878" max="2878" width="39.5703125" style="753" customWidth="1"/>
    <col min="2879" max="3072" width="10.7109375" style="753"/>
    <col min="3073" max="3073" width="21.28515625" style="753" customWidth="1"/>
    <col min="3074" max="3074" width="16.85546875" style="753" customWidth="1"/>
    <col min="3075" max="3075" width="20.7109375" style="753" customWidth="1"/>
    <col min="3076" max="3076" width="18.28515625" style="753" customWidth="1"/>
    <col min="3077" max="3077" width="14.140625" style="753" customWidth="1"/>
    <col min="3078" max="3079" width="13.7109375" style="753" customWidth="1"/>
    <col min="3080" max="3080" width="18.85546875" style="753" customWidth="1"/>
    <col min="3081" max="3081" width="19.28515625" style="753" customWidth="1"/>
    <col min="3082" max="3082" width="17.85546875" style="753" customWidth="1"/>
    <col min="3083" max="3083" width="17.42578125" style="753" customWidth="1"/>
    <col min="3084" max="3084" width="44.5703125" style="753" customWidth="1"/>
    <col min="3085" max="3085" width="15.7109375" style="753" customWidth="1"/>
    <col min="3086" max="3086" width="14.42578125" style="753" customWidth="1"/>
    <col min="3087" max="3087" width="13.140625" style="753" customWidth="1"/>
    <col min="3088" max="3088" width="15.28515625" style="753" customWidth="1"/>
    <col min="3089" max="3089" width="15.7109375" style="753" customWidth="1"/>
    <col min="3090" max="3090" width="20.85546875" style="753" customWidth="1"/>
    <col min="3091" max="3091" width="8.140625" style="753" customWidth="1"/>
    <col min="3092" max="3092" width="8" style="753" customWidth="1"/>
    <col min="3093" max="3093" width="17.85546875" style="753" customWidth="1"/>
    <col min="3094" max="3094" width="23" style="753" customWidth="1"/>
    <col min="3095" max="3095" width="26.42578125" style="753" customWidth="1"/>
    <col min="3096" max="3096" width="17.28515625" style="753" customWidth="1"/>
    <col min="3097" max="3097" width="8.7109375" style="753" customWidth="1"/>
    <col min="3098" max="3098" width="7.85546875" style="753" customWidth="1"/>
    <col min="3099" max="3099" width="25.140625" style="753" customWidth="1"/>
    <col min="3100" max="3100" width="7.140625" style="753" customWidth="1"/>
    <col min="3101" max="3101" width="8" style="753" customWidth="1"/>
    <col min="3102" max="3102" width="16.7109375" style="753" customWidth="1"/>
    <col min="3103" max="3103" width="7.85546875" style="753" customWidth="1"/>
    <col min="3104" max="3104" width="9.7109375" style="753" customWidth="1"/>
    <col min="3105" max="3105" width="15.7109375" style="753" customWidth="1"/>
    <col min="3106" max="3106" width="10.5703125" style="753" customWidth="1"/>
    <col min="3107" max="3107" width="9.5703125" style="753" customWidth="1"/>
    <col min="3108" max="3108" width="17.5703125" style="753" customWidth="1"/>
    <col min="3109" max="3109" width="26" style="753" customWidth="1"/>
    <col min="3110" max="3110" width="26.42578125" style="753" customWidth="1"/>
    <col min="3111" max="3111" width="27.7109375" style="753" customWidth="1"/>
    <col min="3112" max="3112" width="20.140625" style="753" customWidth="1"/>
    <col min="3113" max="3124" width="0" style="753" hidden="1" customWidth="1"/>
    <col min="3125" max="3131" width="18.28515625" style="753" customWidth="1"/>
    <col min="3132" max="3132" width="27.85546875" style="753" customWidth="1"/>
    <col min="3133" max="3133" width="26.5703125" style="753" customWidth="1"/>
    <col min="3134" max="3134" width="39.5703125" style="753" customWidth="1"/>
    <col min="3135" max="3328" width="10.7109375" style="753"/>
    <col min="3329" max="3329" width="21.28515625" style="753" customWidth="1"/>
    <col min="3330" max="3330" width="16.85546875" style="753" customWidth="1"/>
    <col min="3331" max="3331" width="20.7109375" style="753" customWidth="1"/>
    <col min="3332" max="3332" width="18.28515625" style="753" customWidth="1"/>
    <col min="3333" max="3333" width="14.140625" style="753" customWidth="1"/>
    <col min="3334" max="3335" width="13.7109375" style="753" customWidth="1"/>
    <col min="3336" max="3336" width="18.85546875" style="753" customWidth="1"/>
    <col min="3337" max="3337" width="19.28515625" style="753" customWidth="1"/>
    <col min="3338" max="3338" width="17.85546875" style="753" customWidth="1"/>
    <col min="3339" max="3339" width="17.42578125" style="753" customWidth="1"/>
    <col min="3340" max="3340" width="44.5703125" style="753" customWidth="1"/>
    <col min="3341" max="3341" width="15.7109375" style="753" customWidth="1"/>
    <col min="3342" max="3342" width="14.42578125" style="753" customWidth="1"/>
    <col min="3343" max="3343" width="13.140625" style="753" customWidth="1"/>
    <col min="3344" max="3344" width="15.28515625" style="753" customWidth="1"/>
    <col min="3345" max="3345" width="15.7109375" style="753" customWidth="1"/>
    <col min="3346" max="3346" width="20.85546875" style="753" customWidth="1"/>
    <col min="3347" max="3347" width="8.140625" style="753" customWidth="1"/>
    <col min="3348" max="3348" width="8" style="753" customWidth="1"/>
    <col min="3349" max="3349" width="17.85546875" style="753" customWidth="1"/>
    <col min="3350" max="3350" width="23" style="753" customWidth="1"/>
    <col min="3351" max="3351" width="26.42578125" style="753" customWidth="1"/>
    <col min="3352" max="3352" width="17.28515625" style="753" customWidth="1"/>
    <col min="3353" max="3353" width="8.7109375" style="753" customWidth="1"/>
    <col min="3354" max="3354" width="7.85546875" style="753" customWidth="1"/>
    <col min="3355" max="3355" width="25.140625" style="753" customWidth="1"/>
    <col min="3356" max="3356" width="7.140625" style="753" customWidth="1"/>
    <col min="3357" max="3357" width="8" style="753" customWidth="1"/>
    <col min="3358" max="3358" width="16.7109375" style="753" customWidth="1"/>
    <col min="3359" max="3359" width="7.85546875" style="753" customWidth="1"/>
    <col min="3360" max="3360" width="9.7109375" style="753" customWidth="1"/>
    <col min="3361" max="3361" width="15.7109375" style="753" customWidth="1"/>
    <col min="3362" max="3362" width="10.5703125" style="753" customWidth="1"/>
    <col min="3363" max="3363" width="9.5703125" style="753" customWidth="1"/>
    <col min="3364" max="3364" width="17.5703125" style="753" customWidth="1"/>
    <col min="3365" max="3365" width="26" style="753" customWidth="1"/>
    <col min="3366" max="3366" width="26.42578125" style="753" customWidth="1"/>
    <col min="3367" max="3367" width="27.7109375" style="753" customWidth="1"/>
    <col min="3368" max="3368" width="20.140625" style="753" customWidth="1"/>
    <col min="3369" max="3380" width="0" style="753" hidden="1" customWidth="1"/>
    <col min="3381" max="3387" width="18.28515625" style="753" customWidth="1"/>
    <col min="3388" max="3388" width="27.85546875" style="753" customWidth="1"/>
    <col min="3389" max="3389" width="26.5703125" style="753" customWidth="1"/>
    <col min="3390" max="3390" width="39.5703125" style="753" customWidth="1"/>
    <col min="3391" max="3584" width="10.7109375" style="753"/>
    <col min="3585" max="3585" width="21.28515625" style="753" customWidth="1"/>
    <col min="3586" max="3586" width="16.85546875" style="753" customWidth="1"/>
    <col min="3587" max="3587" width="20.7109375" style="753" customWidth="1"/>
    <col min="3588" max="3588" width="18.28515625" style="753" customWidth="1"/>
    <col min="3589" max="3589" width="14.140625" style="753" customWidth="1"/>
    <col min="3590" max="3591" width="13.7109375" style="753" customWidth="1"/>
    <col min="3592" max="3592" width="18.85546875" style="753" customWidth="1"/>
    <col min="3593" max="3593" width="19.28515625" style="753" customWidth="1"/>
    <col min="3594" max="3594" width="17.85546875" style="753" customWidth="1"/>
    <col min="3595" max="3595" width="17.42578125" style="753" customWidth="1"/>
    <col min="3596" max="3596" width="44.5703125" style="753" customWidth="1"/>
    <col min="3597" max="3597" width="15.7109375" style="753" customWidth="1"/>
    <col min="3598" max="3598" width="14.42578125" style="753" customWidth="1"/>
    <col min="3599" max="3599" width="13.140625" style="753" customWidth="1"/>
    <col min="3600" max="3600" width="15.28515625" style="753" customWidth="1"/>
    <col min="3601" max="3601" width="15.7109375" style="753" customWidth="1"/>
    <col min="3602" max="3602" width="20.85546875" style="753" customWidth="1"/>
    <col min="3603" max="3603" width="8.140625" style="753" customWidth="1"/>
    <col min="3604" max="3604" width="8" style="753" customWidth="1"/>
    <col min="3605" max="3605" width="17.85546875" style="753" customWidth="1"/>
    <col min="3606" max="3606" width="23" style="753" customWidth="1"/>
    <col min="3607" max="3607" width="26.42578125" style="753" customWidth="1"/>
    <col min="3608" max="3608" width="17.28515625" style="753" customWidth="1"/>
    <col min="3609" max="3609" width="8.7109375" style="753" customWidth="1"/>
    <col min="3610" max="3610" width="7.85546875" style="753" customWidth="1"/>
    <col min="3611" max="3611" width="25.140625" style="753" customWidth="1"/>
    <col min="3612" max="3612" width="7.140625" style="753" customWidth="1"/>
    <col min="3613" max="3613" width="8" style="753" customWidth="1"/>
    <col min="3614" max="3614" width="16.7109375" style="753" customWidth="1"/>
    <col min="3615" max="3615" width="7.85546875" style="753" customWidth="1"/>
    <col min="3616" max="3616" width="9.7109375" style="753" customWidth="1"/>
    <col min="3617" max="3617" width="15.7109375" style="753" customWidth="1"/>
    <col min="3618" max="3618" width="10.5703125" style="753" customWidth="1"/>
    <col min="3619" max="3619" width="9.5703125" style="753" customWidth="1"/>
    <col min="3620" max="3620" width="17.5703125" style="753" customWidth="1"/>
    <col min="3621" max="3621" width="26" style="753" customWidth="1"/>
    <col min="3622" max="3622" width="26.42578125" style="753" customWidth="1"/>
    <col min="3623" max="3623" width="27.7109375" style="753" customWidth="1"/>
    <col min="3624" max="3624" width="20.140625" style="753" customWidth="1"/>
    <col min="3625" max="3636" width="0" style="753" hidden="1" customWidth="1"/>
    <col min="3637" max="3643" width="18.28515625" style="753" customWidth="1"/>
    <col min="3644" max="3644" width="27.85546875" style="753" customWidth="1"/>
    <col min="3645" max="3645" width="26.5703125" style="753" customWidth="1"/>
    <col min="3646" max="3646" width="39.5703125" style="753" customWidth="1"/>
    <col min="3647" max="3840" width="10.7109375" style="753"/>
    <col min="3841" max="3841" width="21.28515625" style="753" customWidth="1"/>
    <col min="3842" max="3842" width="16.85546875" style="753" customWidth="1"/>
    <col min="3843" max="3843" width="20.7109375" style="753" customWidth="1"/>
    <col min="3844" max="3844" width="18.28515625" style="753" customWidth="1"/>
    <col min="3845" max="3845" width="14.140625" style="753" customWidth="1"/>
    <col min="3846" max="3847" width="13.7109375" style="753" customWidth="1"/>
    <col min="3848" max="3848" width="18.85546875" style="753" customWidth="1"/>
    <col min="3849" max="3849" width="19.28515625" style="753" customWidth="1"/>
    <col min="3850" max="3850" width="17.85546875" style="753" customWidth="1"/>
    <col min="3851" max="3851" width="17.42578125" style="753" customWidth="1"/>
    <col min="3852" max="3852" width="44.5703125" style="753" customWidth="1"/>
    <col min="3853" max="3853" width="15.7109375" style="753" customWidth="1"/>
    <col min="3854" max="3854" width="14.42578125" style="753" customWidth="1"/>
    <col min="3855" max="3855" width="13.140625" style="753" customWidth="1"/>
    <col min="3856" max="3856" width="15.28515625" style="753" customWidth="1"/>
    <col min="3857" max="3857" width="15.7109375" style="753" customWidth="1"/>
    <col min="3858" max="3858" width="20.85546875" style="753" customWidth="1"/>
    <col min="3859" max="3859" width="8.140625" style="753" customWidth="1"/>
    <col min="3860" max="3860" width="8" style="753" customWidth="1"/>
    <col min="3861" max="3861" width="17.85546875" style="753" customWidth="1"/>
    <col min="3862" max="3862" width="23" style="753" customWidth="1"/>
    <col min="3863" max="3863" width="26.42578125" style="753" customWidth="1"/>
    <col min="3864" max="3864" width="17.28515625" style="753" customWidth="1"/>
    <col min="3865" max="3865" width="8.7109375" style="753" customWidth="1"/>
    <col min="3866" max="3866" width="7.85546875" style="753" customWidth="1"/>
    <col min="3867" max="3867" width="25.140625" style="753" customWidth="1"/>
    <col min="3868" max="3868" width="7.140625" style="753" customWidth="1"/>
    <col min="3869" max="3869" width="8" style="753" customWidth="1"/>
    <col min="3870" max="3870" width="16.7109375" style="753" customWidth="1"/>
    <col min="3871" max="3871" width="7.85546875" style="753" customWidth="1"/>
    <col min="3872" max="3872" width="9.7109375" style="753" customWidth="1"/>
    <col min="3873" max="3873" width="15.7109375" style="753" customWidth="1"/>
    <col min="3874" max="3874" width="10.5703125" style="753" customWidth="1"/>
    <col min="3875" max="3875" width="9.5703125" style="753" customWidth="1"/>
    <col min="3876" max="3876" width="17.5703125" style="753" customWidth="1"/>
    <col min="3877" max="3877" width="26" style="753" customWidth="1"/>
    <col min="3878" max="3878" width="26.42578125" style="753" customWidth="1"/>
    <col min="3879" max="3879" width="27.7109375" style="753" customWidth="1"/>
    <col min="3880" max="3880" width="20.140625" style="753" customWidth="1"/>
    <col min="3881" max="3892" width="0" style="753" hidden="1" customWidth="1"/>
    <col min="3893" max="3899" width="18.28515625" style="753" customWidth="1"/>
    <col min="3900" max="3900" width="27.85546875" style="753" customWidth="1"/>
    <col min="3901" max="3901" width="26.5703125" style="753" customWidth="1"/>
    <col min="3902" max="3902" width="39.5703125" style="753" customWidth="1"/>
    <col min="3903" max="4096" width="10.7109375" style="753"/>
    <col min="4097" max="4097" width="21.28515625" style="753" customWidth="1"/>
    <col min="4098" max="4098" width="16.85546875" style="753" customWidth="1"/>
    <col min="4099" max="4099" width="20.7109375" style="753" customWidth="1"/>
    <col min="4100" max="4100" width="18.28515625" style="753" customWidth="1"/>
    <col min="4101" max="4101" width="14.140625" style="753" customWidth="1"/>
    <col min="4102" max="4103" width="13.7109375" style="753" customWidth="1"/>
    <col min="4104" max="4104" width="18.85546875" style="753" customWidth="1"/>
    <col min="4105" max="4105" width="19.28515625" style="753" customWidth="1"/>
    <col min="4106" max="4106" width="17.85546875" style="753" customWidth="1"/>
    <col min="4107" max="4107" width="17.42578125" style="753" customWidth="1"/>
    <col min="4108" max="4108" width="44.5703125" style="753" customWidth="1"/>
    <col min="4109" max="4109" width="15.7109375" style="753" customWidth="1"/>
    <col min="4110" max="4110" width="14.42578125" style="753" customWidth="1"/>
    <col min="4111" max="4111" width="13.140625" style="753" customWidth="1"/>
    <col min="4112" max="4112" width="15.28515625" style="753" customWidth="1"/>
    <col min="4113" max="4113" width="15.7109375" style="753" customWidth="1"/>
    <col min="4114" max="4114" width="20.85546875" style="753" customWidth="1"/>
    <col min="4115" max="4115" width="8.140625" style="753" customWidth="1"/>
    <col min="4116" max="4116" width="8" style="753" customWidth="1"/>
    <col min="4117" max="4117" width="17.85546875" style="753" customWidth="1"/>
    <col min="4118" max="4118" width="23" style="753" customWidth="1"/>
    <col min="4119" max="4119" width="26.42578125" style="753" customWidth="1"/>
    <col min="4120" max="4120" width="17.28515625" style="753" customWidth="1"/>
    <col min="4121" max="4121" width="8.7109375" style="753" customWidth="1"/>
    <col min="4122" max="4122" width="7.85546875" style="753" customWidth="1"/>
    <col min="4123" max="4123" width="25.140625" style="753" customWidth="1"/>
    <col min="4124" max="4124" width="7.140625" style="753" customWidth="1"/>
    <col min="4125" max="4125" width="8" style="753" customWidth="1"/>
    <col min="4126" max="4126" width="16.7109375" style="753" customWidth="1"/>
    <col min="4127" max="4127" width="7.85546875" style="753" customWidth="1"/>
    <col min="4128" max="4128" width="9.7109375" style="753" customWidth="1"/>
    <col min="4129" max="4129" width="15.7109375" style="753" customWidth="1"/>
    <col min="4130" max="4130" width="10.5703125" style="753" customWidth="1"/>
    <col min="4131" max="4131" width="9.5703125" style="753" customWidth="1"/>
    <col min="4132" max="4132" width="17.5703125" style="753" customWidth="1"/>
    <col min="4133" max="4133" width="26" style="753" customWidth="1"/>
    <col min="4134" max="4134" width="26.42578125" style="753" customWidth="1"/>
    <col min="4135" max="4135" width="27.7109375" style="753" customWidth="1"/>
    <col min="4136" max="4136" width="20.140625" style="753" customWidth="1"/>
    <col min="4137" max="4148" width="0" style="753" hidden="1" customWidth="1"/>
    <col min="4149" max="4155" width="18.28515625" style="753" customWidth="1"/>
    <col min="4156" max="4156" width="27.85546875" style="753" customWidth="1"/>
    <col min="4157" max="4157" width="26.5703125" style="753" customWidth="1"/>
    <col min="4158" max="4158" width="39.5703125" style="753" customWidth="1"/>
    <col min="4159" max="4352" width="10.7109375" style="753"/>
    <col min="4353" max="4353" width="21.28515625" style="753" customWidth="1"/>
    <col min="4354" max="4354" width="16.85546875" style="753" customWidth="1"/>
    <col min="4355" max="4355" width="20.7109375" style="753" customWidth="1"/>
    <col min="4356" max="4356" width="18.28515625" style="753" customWidth="1"/>
    <col min="4357" max="4357" width="14.140625" style="753" customWidth="1"/>
    <col min="4358" max="4359" width="13.7109375" style="753" customWidth="1"/>
    <col min="4360" max="4360" width="18.85546875" style="753" customWidth="1"/>
    <col min="4361" max="4361" width="19.28515625" style="753" customWidth="1"/>
    <col min="4362" max="4362" width="17.85546875" style="753" customWidth="1"/>
    <col min="4363" max="4363" width="17.42578125" style="753" customWidth="1"/>
    <col min="4364" max="4364" width="44.5703125" style="753" customWidth="1"/>
    <col min="4365" max="4365" width="15.7109375" style="753" customWidth="1"/>
    <col min="4366" max="4366" width="14.42578125" style="753" customWidth="1"/>
    <col min="4367" max="4367" width="13.140625" style="753" customWidth="1"/>
    <col min="4368" max="4368" width="15.28515625" style="753" customWidth="1"/>
    <col min="4369" max="4369" width="15.7109375" style="753" customWidth="1"/>
    <col min="4370" max="4370" width="20.85546875" style="753" customWidth="1"/>
    <col min="4371" max="4371" width="8.140625" style="753" customWidth="1"/>
    <col min="4372" max="4372" width="8" style="753" customWidth="1"/>
    <col min="4373" max="4373" width="17.85546875" style="753" customWidth="1"/>
    <col min="4374" max="4374" width="23" style="753" customWidth="1"/>
    <col min="4375" max="4375" width="26.42578125" style="753" customWidth="1"/>
    <col min="4376" max="4376" width="17.28515625" style="753" customWidth="1"/>
    <col min="4377" max="4377" width="8.7109375" style="753" customWidth="1"/>
    <col min="4378" max="4378" width="7.85546875" style="753" customWidth="1"/>
    <col min="4379" max="4379" width="25.140625" style="753" customWidth="1"/>
    <col min="4380" max="4380" width="7.140625" style="753" customWidth="1"/>
    <col min="4381" max="4381" width="8" style="753" customWidth="1"/>
    <col min="4382" max="4382" width="16.7109375" style="753" customWidth="1"/>
    <col min="4383" max="4383" width="7.85546875" style="753" customWidth="1"/>
    <col min="4384" max="4384" width="9.7109375" style="753" customWidth="1"/>
    <col min="4385" max="4385" width="15.7109375" style="753" customWidth="1"/>
    <col min="4386" max="4386" width="10.5703125" style="753" customWidth="1"/>
    <col min="4387" max="4387" width="9.5703125" style="753" customWidth="1"/>
    <col min="4388" max="4388" width="17.5703125" style="753" customWidth="1"/>
    <col min="4389" max="4389" width="26" style="753" customWidth="1"/>
    <col min="4390" max="4390" width="26.42578125" style="753" customWidth="1"/>
    <col min="4391" max="4391" width="27.7109375" style="753" customWidth="1"/>
    <col min="4392" max="4392" width="20.140625" style="753" customWidth="1"/>
    <col min="4393" max="4404" width="0" style="753" hidden="1" customWidth="1"/>
    <col min="4405" max="4411" width="18.28515625" style="753" customWidth="1"/>
    <col min="4412" max="4412" width="27.85546875" style="753" customWidth="1"/>
    <col min="4413" max="4413" width="26.5703125" style="753" customWidth="1"/>
    <col min="4414" max="4414" width="39.5703125" style="753" customWidth="1"/>
    <col min="4415" max="4608" width="10.7109375" style="753"/>
    <col min="4609" max="4609" width="21.28515625" style="753" customWidth="1"/>
    <col min="4610" max="4610" width="16.85546875" style="753" customWidth="1"/>
    <col min="4611" max="4611" width="20.7109375" style="753" customWidth="1"/>
    <col min="4612" max="4612" width="18.28515625" style="753" customWidth="1"/>
    <col min="4613" max="4613" width="14.140625" style="753" customWidth="1"/>
    <col min="4614" max="4615" width="13.7109375" style="753" customWidth="1"/>
    <col min="4616" max="4616" width="18.85546875" style="753" customWidth="1"/>
    <col min="4617" max="4617" width="19.28515625" style="753" customWidth="1"/>
    <col min="4618" max="4618" width="17.85546875" style="753" customWidth="1"/>
    <col min="4619" max="4619" width="17.42578125" style="753" customWidth="1"/>
    <col min="4620" max="4620" width="44.5703125" style="753" customWidth="1"/>
    <col min="4621" max="4621" width="15.7109375" style="753" customWidth="1"/>
    <col min="4622" max="4622" width="14.42578125" style="753" customWidth="1"/>
    <col min="4623" max="4623" width="13.140625" style="753" customWidth="1"/>
    <col min="4624" max="4624" width="15.28515625" style="753" customWidth="1"/>
    <col min="4625" max="4625" width="15.7109375" style="753" customWidth="1"/>
    <col min="4626" max="4626" width="20.85546875" style="753" customWidth="1"/>
    <col min="4627" max="4627" width="8.140625" style="753" customWidth="1"/>
    <col min="4628" max="4628" width="8" style="753" customWidth="1"/>
    <col min="4629" max="4629" width="17.85546875" style="753" customWidth="1"/>
    <col min="4630" max="4630" width="23" style="753" customWidth="1"/>
    <col min="4631" max="4631" width="26.42578125" style="753" customWidth="1"/>
    <col min="4632" max="4632" width="17.28515625" style="753" customWidth="1"/>
    <col min="4633" max="4633" width="8.7109375" style="753" customWidth="1"/>
    <col min="4634" max="4634" width="7.85546875" style="753" customWidth="1"/>
    <col min="4635" max="4635" width="25.140625" style="753" customWidth="1"/>
    <col min="4636" max="4636" width="7.140625" style="753" customWidth="1"/>
    <col min="4637" max="4637" width="8" style="753" customWidth="1"/>
    <col min="4638" max="4638" width="16.7109375" style="753" customWidth="1"/>
    <col min="4639" max="4639" width="7.85546875" style="753" customWidth="1"/>
    <col min="4640" max="4640" width="9.7109375" style="753" customWidth="1"/>
    <col min="4641" max="4641" width="15.7109375" style="753" customWidth="1"/>
    <col min="4642" max="4642" width="10.5703125" style="753" customWidth="1"/>
    <col min="4643" max="4643" width="9.5703125" style="753" customWidth="1"/>
    <col min="4644" max="4644" width="17.5703125" style="753" customWidth="1"/>
    <col min="4645" max="4645" width="26" style="753" customWidth="1"/>
    <col min="4646" max="4646" width="26.42578125" style="753" customWidth="1"/>
    <col min="4647" max="4647" width="27.7109375" style="753" customWidth="1"/>
    <col min="4648" max="4648" width="20.140625" style="753" customWidth="1"/>
    <col min="4649" max="4660" width="0" style="753" hidden="1" customWidth="1"/>
    <col min="4661" max="4667" width="18.28515625" style="753" customWidth="1"/>
    <col min="4668" max="4668" width="27.85546875" style="753" customWidth="1"/>
    <col min="4669" max="4669" width="26.5703125" style="753" customWidth="1"/>
    <col min="4670" max="4670" width="39.5703125" style="753" customWidth="1"/>
    <col min="4671" max="4864" width="10.7109375" style="753"/>
    <col min="4865" max="4865" width="21.28515625" style="753" customWidth="1"/>
    <col min="4866" max="4866" width="16.85546875" style="753" customWidth="1"/>
    <col min="4867" max="4867" width="20.7109375" style="753" customWidth="1"/>
    <col min="4868" max="4868" width="18.28515625" style="753" customWidth="1"/>
    <col min="4869" max="4869" width="14.140625" style="753" customWidth="1"/>
    <col min="4870" max="4871" width="13.7109375" style="753" customWidth="1"/>
    <col min="4872" max="4872" width="18.85546875" style="753" customWidth="1"/>
    <col min="4873" max="4873" width="19.28515625" style="753" customWidth="1"/>
    <col min="4874" max="4874" width="17.85546875" style="753" customWidth="1"/>
    <col min="4875" max="4875" width="17.42578125" style="753" customWidth="1"/>
    <col min="4876" max="4876" width="44.5703125" style="753" customWidth="1"/>
    <col min="4877" max="4877" width="15.7109375" style="753" customWidth="1"/>
    <col min="4878" max="4878" width="14.42578125" style="753" customWidth="1"/>
    <col min="4879" max="4879" width="13.140625" style="753" customWidth="1"/>
    <col min="4880" max="4880" width="15.28515625" style="753" customWidth="1"/>
    <col min="4881" max="4881" width="15.7109375" style="753" customWidth="1"/>
    <col min="4882" max="4882" width="20.85546875" style="753" customWidth="1"/>
    <col min="4883" max="4883" width="8.140625" style="753" customWidth="1"/>
    <col min="4884" max="4884" width="8" style="753" customWidth="1"/>
    <col min="4885" max="4885" width="17.85546875" style="753" customWidth="1"/>
    <col min="4886" max="4886" width="23" style="753" customWidth="1"/>
    <col min="4887" max="4887" width="26.42578125" style="753" customWidth="1"/>
    <col min="4888" max="4888" width="17.28515625" style="753" customWidth="1"/>
    <col min="4889" max="4889" width="8.7109375" style="753" customWidth="1"/>
    <col min="4890" max="4890" width="7.85546875" style="753" customWidth="1"/>
    <col min="4891" max="4891" width="25.140625" style="753" customWidth="1"/>
    <col min="4892" max="4892" width="7.140625" style="753" customWidth="1"/>
    <col min="4893" max="4893" width="8" style="753" customWidth="1"/>
    <col min="4894" max="4894" width="16.7109375" style="753" customWidth="1"/>
    <col min="4895" max="4895" width="7.85546875" style="753" customWidth="1"/>
    <col min="4896" max="4896" width="9.7109375" style="753" customWidth="1"/>
    <col min="4897" max="4897" width="15.7109375" style="753" customWidth="1"/>
    <col min="4898" max="4898" width="10.5703125" style="753" customWidth="1"/>
    <col min="4899" max="4899" width="9.5703125" style="753" customWidth="1"/>
    <col min="4900" max="4900" width="17.5703125" style="753" customWidth="1"/>
    <col min="4901" max="4901" width="26" style="753" customWidth="1"/>
    <col min="4902" max="4902" width="26.42578125" style="753" customWidth="1"/>
    <col min="4903" max="4903" width="27.7109375" style="753" customWidth="1"/>
    <col min="4904" max="4904" width="20.140625" style="753" customWidth="1"/>
    <col min="4905" max="4916" width="0" style="753" hidden="1" customWidth="1"/>
    <col min="4917" max="4923" width="18.28515625" style="753" customWidth="1"/>
    <col min="4924" max="4924" width="27.85546875" style="753" customWidth="1"/>
    <col min="4925" max="4925" width="26.5703125" style="753" customWidth="1"/>
    <col min="4926" max="4926" width="39.5703125" style="753" customWidth="1"/>
    <col min="4927" max="5120" width="10.7109375" style="753"/>
    <col min="5121" max="5121" width="21.28515625" style="753" customWidth="1"/>
    <col min="5122" max="5122" width="16.85546875" style="753" customWidth="1"/>
    <col min="5123" max="5123" width="20.7109375" style="753" customWidth="1"/>
    <col min="5124" max="5124" width="18.28515625" style="753" customWidth="1"/>
    <col min="5125" max="5125" width="14.140625" style="753" customWidth="1"/>
    <col min="5126" max="5127" width="13.7109375" style="753" customWidth="1"/>
    <col min="5128" max="5128" width="18.85546875" style="753" customWidth="1"/>
    <col min="5129" max="5129" width="19.28515625" style="753" customWidth="1"/>
    <col min="5130" max="5130" width="17.85546875" style="753" customWidth="1"/>
    <col min="5131" max="5131" width="17.42578125" style="753" customWidth="1"/>
    <col min="5132" max="5132" width="44.5703125" style="753" customWidth="1"/>
    <col min="5133" max="5133" width="15.7109375" style="753" customWidth="1"/>
    <col min="5134" max="5134" width="14.42578125" style="753" customWidth="1"/>
    <col min="5135" max="5135" width="13.140625" style="753" customWidth="1"/>
    <col min="5136" max="5136" width="15.28515625" style="753" customWidth="1"/>
    <col min="5137" max="5137" width="15.7109375" style="753" customWidth="1"/>
    <col min="5138" max="5138" width="20.85546875" style="753" customWidth="1"/>
    <col min="5139" max="5139" width="8.140625" style="753" customWidth="1"/>
    <col min="5140" max="5140" width="8" style="753" customWidth="1"/>
    <col min="5141" max="5141" width="17.85546875" style="753" customWidth="1"/>
    <col min="5142" max="5142" width="23" style="753" customWidth="1"/>
    <col min="5143" max="5143" width="26.42578125" style="753" customWidth="1"/>
    <col min="5144" max="5144" width="17.28515625" style="753" customWidth="1"/>
    <col min="5145" max="5145" width="8.7109375" style="753" customWidth="1"/>
    <col min="5146" max="5146" width="7.85546875" style="753" customWidth="1"/>
    <col min="5147" max="5147" width="25.140625" style="753" customWidth="1"/>
    <col min="5148" max="5148" width="7.140625" style="753" customWidth="1"/>
    <col min="5149" max="5149" width="8" style="753" customWidth="1"/>
    <col min="5150" max="5150" width="16.7109375" style="753" customWidth="1"/>
    <col min="5151" max="5151" width="7.85546875" style="753" customWidth="1"/>
    <col min="5152" max="5152" width="9.7109375" style="753" customWidth="1"/>
    <col min="5153" max="5153" width="15.7109375" style="753" customWidth="1"/>
    <col min="5154" max="5154" width="10.5703125" style="753" customWidth="1"/>
    <col min="5155" max="5155" width="9.5703125" style="753" customWidth="1"/>
    <col min="5156" max="5156" width="17.5703125" style="753" customWidth="1"/>
    <col min="5157" max="5157" width="26" style="753" customWidth="1"/>
    <col min="5158" max="5158" width="26.42578125" style="753" customWidth="1"/>
    <col min="5159" max="5159" width="27.7109375" style="753" customWidth="1"/>
    <col min="5160" max="5160" width="20.140625" style="753" customWidth="1"/>
    <col min="5161" max="5172" width="0" style="753" hidden="1" customWidth="1"/>
    <col min="5173" max="5179" width="18.28515625" style="753" customWidth="1"/>
    <col min="5180" max="5180" width="27.85546875" style="753" customWidth="1"/>
    <col min="5181" max="5181" width="26.5703125" style="753" customWidth="1"/>
    <col min="5182" max="5182" width="39.5703125" style="753" customWidth="1"/>
    <col min="5183" max="5376" width="10.7109375" style="753"/>
    <col min="5377" max="5377" width="21.28515625" style="753" customWidth="1"/>
    <col min="5378" max="5378" width="16.85546875" style="753" customWidth="1"/>
    <col min="5379" max="5379" width="20.7109375" style="753" customWidth="1"/>
    <col min="5380" max="5380" width="18.28515625" style="753" customWidth="1"/>
    <col min="5381" max="5381" width="14.140625" style="753" customWidth="1"/>
    <col min="5382" max="5383" width="13.7109375" style="753" customWidth="1"/>
    <col min="5384" max="5384" width="18.85546875" style="753" customWidth="1"/>
    <col min="5385" max="5385" width="19.28515625" style="753" customWidth="1"/>
    <col min="5386" max="5386" width="17.85546875" style="753" customWidth="1"/>
    <col min="5387" max="5387" width="17.42578125" style="753" customWidth="1"/>
    <col min="5388" max="5388" width="44.5703125" style="753" customWidth="1"/>
    <col min="5389" max="5389" width="15.7109375" style="753" customWidth="1"/>
    <col min="5390" max="5390" width="14.42578125" style="753" customWidth="1"/>
    <col min="5391" max="5391" width="13.140625" style="753" customWidth="1"/>
    <col min="5392" max="5392" width="15.28515625" style="753" customWidth="1"/>
    <col min="5393" max="5393" width="15.7109375" style="753" customWidth="1"/>
    <col min="5394" max="5394" width="20.85546875" style="753" customWidth="1"/>
    <col min="5395" max="5395" width="8.140625" style="753" customWidth="1"/>
    <col min="5396" max="5396" width="8" style="753" customWidth="1"/>
    <col min="5397" max="5397" width="17.85546875" style="753" customWidth="1"/>
    <col min="5398" max="5398" width="23" style="753" customWidth="1"/>
    <col min="5399" max="5399" width="26.42578125" style="753" customWidth="1"/>
    <col min="5400" max="5400" width="17.28515625" style="753" customWidth="1"/>
    <col min="5401" max="5401" width="8.7109375" style="753" customWidth="1"/>
    <col min="5402" max="5402" width="7.85546875" style="753" customWidth="1"/>
    <col min="5403" max="5403" width="25.140625" style="753" customWidth="1"/>
    <col min="5404" max="5404" width="7.140625" style="753" customWidth="1"/>
    <col min="5405" max="5405" width="8" style="753" customWidth="1"/>
    <col min="5406" max="5406" width="16.7109375" style="753" customWidth="1"/>
    <col min="5407" max="5407" width="7.85546875" style="753" customWidth="1"/>
    <col min="5408" max="5408" width="9.7109375" style="753" customWidth="1"/>
    <col min="5409" max="5409" width="15.7109375" style="753" customWidth="1"/>
    <col min="5410" max="5410" width="10.5703125" style="753" customWidth="1"/>
    <col min="5411" max="5411" width="9.5703125" style="753" customWidth="1"/>
    <col min="5412" max="5412" width="17.5703125" style="753" customWidth="1"/>
    <col min="5413" max="5413" width="26" style="753" customWidth="1"/>
    <col min="5414" max="5414" width="26.42578125" style="753" customWidth="1"/>
    <col min="5415" max="5415" width="27.7109375" style="753" customWidth="1"/>
    <col min="5416" max="5416" width="20.140625" style="753" customWidth="1"/>
    <col min="5417" max="5428" width="0" style="753" hidden="1" customWidth="1"/>
    <col min="5429" max="5435" width="18.28515625" style="753" customWidth="1"/>
    <col min="5436" max="5436" width="27.85546875" style="753" customWidth="1"/>
    <col min="5437" max="5437" width="26.5703125" style="753" customWidth="1"/>
    <col min="5438" max="5438" width="39.5703125" style="753" customWidth="1"/>
    <col min="5439" max="5632" width="10.7109375" style="753"/>
    <col min="5633" max="5633" width="21.28515625" style="753" customWidth="1"/>
    <col min="5634" max="5634" width="16.85546875" style="753" customWidth="1"/>
    <col min="5635" max="5635" width="20.7109375" style="753" customWidth="1"/>
    <col min="5636" max="5636" width="18.28515625" style="753" customWidth="1"/>
    <col min="5637" max="5637" width="14.140625" style="753" customWidth="1"/>
    <col min="5638" max="5639" width="13.7109375" style="753" customWidth="1"/>
    <col min="5640" max="5640" width="18.85546875" style="753" customWidth="1"/>
    <col min="5641" max="5641" width="19.28515625" style="753" customWidth="1"/>
    <col min="5642" max="5642" width="17.85546875" style="753" customWidth="1"/>
    <col min="5643" max="5643" width="17.42578125" style="753" customWidth="1"/>
    <col min="5644" max="5644" width="44.5703125" style="753" customWidth="1"/>
    <col min="5645" max="5645" width="15.7109375" style="753" customWidth="1"/>
    <col min="5646" max="5646" width="14.42578125" style="753" customWidth="1"/>
    <col min="5647" max="5647" width="13.140625" style="753" customWidth="1"/>
    <col min="5648" max="5648" width="15.28515625" style="753" customWidth="1"/>
    <col min="5649" max="5649" width="15.7109375" style="753" customWidth="1"/>
    <col min="5650" max="5650" width="20.85546875" style="753" customWidth="1"/>
    <col min="5651" max="5651" width="8.140625" style="753" customWidth="1"/>
    <col min="5652" max="5652" width="8" style="753" customWidth="1"/>
    <col min="5653" max="5653" width="17.85546875" style="753" customWidth="1"/>
    <col min="5654" max="5654" width="23" style="753" customWidth="1"/>
    <col min="5655" max="5655" width="26.42578125" style="753" customWidth="1"/>
    <col min="5656" max="5656" width="17.28515625" style="753" customWidth="1"/>
    <col min="5657" max="5657" width="8.7109375" style="753" customWidth="1"/>
    <col min="5658" max="5658" width="7.85546875" style="753" customWidth="1"/>
    <col min="5659" max="5659" width="25.140625" style="753" customWidth="1"/>
    <col min="5660" max="5660" width="7.140625" style="753" customWidth="1"/>
    <col min="5661" max="5661" width="8" style="753" customWidth="1"/>
    <col min="5662" max="5662" width="16.7109375" style="753" customWidth="1"/>
    <col min="5663" max="5663" width="7.85546875" style="753" customWidth="1"/>
    <col min="5664" max="5664" width="9.7109375" style="753" customWidth="1"/>
    <col min="5665" max="5665" width="15.7109375" style="753" customWidth="1"/>
    <col min="5666" max="5666" width="10.5703125" style="753" customWidth="1"/>
    <col min="5667" max="5667" width="9.5703125" style="753" customWidth="1"/>
    <col min="5668" max="5668" width="17.5703125" style="753" customWidth="1"/>
    <col min="5669" max="5669" width="26" style="753" customWidth="1"/>
    <col min="5670" max="5670" width="26.42578125" style="753" customWidth="1"/>
    <col min="5671" max="5671" width="27.7109375" style="753" customWidth="1"/>
    <col min="5672" max="5672" width="20.140625" style="753" customWidth="1"/>
    <col min="5673" max="5684" width="0" style="753" hidden="1" customWidth="1"/>
    <col min="5685" max="5691" width="18.28515625" style="753" customWidth="1"/>
    <col min="5692" max="5692" width="27.85546875" style="753" customWidth="1"/>
    <col min="5693" max="5693" width="26.5703125" style="753" customWidth="1"/>
    <col min="5694" max="5694" width="39.5703125" style="753" customWidth="1"/>
    <col min="5695" max="5888" width="10.7109375" style="753"/>
    <col min="5889" max="5889" width="21.28515625" style="753" customWidth="1"/>
    <col min="5890" max="5890" width="16.85546875" style="753" customWidth="1"/>
    <col min="5891" max="5891" width="20.7109375" style="753" customWidth="1"/>
    <col min="5892" max="5892" width="18.28515625" style="753" customWidth="1"/>
    <col min="5893" max="5893" width="14.140625" style="753" customWidth="1"/>
    <col min="5894" max="5895" width="13.7109375" style="753" customWidth="1"/>
    <col min="5896" max="5896" width="18.85546875" style="753" customWidth="1"/>
    <col min="5897" max="5897" width="19.28515625" style="753" customWidth="1"/>
    <col min="5898" max="5898" width="17.85546875" style="753" customWidth="1"/>
    <col min="5899" max="5899" width="17.42578125" style="753" customWidth="1"/>
    <col min="5900" max="5900" width="44.5703125" style="753" customWidth="1"/>
    <col min="5901" max="5901" width="15.7109375" style="753" customWidth="1"/>
    <col min="5902" max="5902" width="14.42578125" style="753" customWidth="1"/>
    <col min="5903" max="5903" width="13.140625" style="753" customWidth="1"/>
    <col min="5904" max="5904" width="15.28515625" style="753" customWidth="1"/>
    <col min="5905" max="5905" width="15.7109375" style="753" customWidth="1"/>
    <col min="5906" max="5906" width="20.85546875" style="753" customWidth="1"/>
    <col min="5907" max="5907" width="8.140625" style="753" customWidth="1"/>
    <col min="5908" max="5908" width="8" style="753" customWidth="1"/>
    <col min="5909" max="5909" width="17.85546875" style="753" customWidth="1"/>
    <col min="5910" max="5910" width="23" style="753" customWidth="1"/>
    <col min="5911" max="5911" width="26.42578125" style="753" customWidth="1"/>
    <col min="5912" max="5912" width="17.28515625" style="753" customWidth="1"/>
    <col min="5913" max="5913" width="8.7109375" style="753" customWidth="1"/>
    <col min="5914" max="5914" width="7.85546875" style="753" customWidth="1"/>
    <col min="5915" max="5915" width="25.140625" style="753" customWidth="1"/>
    <col min="5916" max="5916" width="7.140625" style="753" customWidth="1"/>
    <col min="5917" max="5917" width="8" style="753" customWidth="1"/>
    <col min="5918" max="5918" width="16.7109375" style="753" customWidth="1"/>
    <col min="5919" max="5919" width="7.85546875" style="753" customWidth="1"/>
    <col min="5920" max="5920" width="9.7109375" style="753" customWidth="1"/>
    <col min="5921" max="5921" width="15.7109375" style="753" customWidth="1"/>
    <col min="5922" max="5922" width="10.5703125" style="753" customWidth="1"/>
    <col min="5923" max="5923" width="9.5703125" style="753" customWidth="1"/>
    <col min="5924" max="5924" width="17.5703125" style="753" customWidth="1"/>
    <col min="5925" max="5925" width="26" style="753" customWidth="1"/>
    <col min="5926" max="5926" width="26.42578125" style="753" customWidth="1"/>
    <col min="5927" max="5927" width="27.7109375" style="753" customWidth="1"/>
    <col min="5928" max="5928" width="20.140625" style="753" customWidth="1"/>
    <col min="5929" max="5940" width="0" style="753" hidden="1" customWidth="1"/>
    <col min="5941" max="5947" width="18.28515625" style="753" customWidth="1"/>
    <col min="5948" max="5948" width="27.85546875" style="753" customWidth="1"/>
    <col min="5949" max="5949" width="26.5703125" style="753" customWidth="1"/>
    <col min="5950" max="5950" width="39.5703125" style="753" customWidth="1"/>
    <col min="5951" max="6144" width="10.7109375" style="753"/>
    <col min="6145" max="6145" width="21.28515625" style="753" customWidth="1"/>
    <col min="6146" max="6146" width="16.85546875" style="753" customWidth="1"/>
    <col min="6147" max="6147" width="20.7109375" style="753" customWidth="1"/>
    <col min="6148" max="6148" width="18.28515625" style="753" customWidth="1"/>
    <col min="6149" max="6149" width="14.140625" style="753" customWidth="1"/>
    <col min="6150" max="6151" width="13.7109375" style="753" customWidth="1"/>
    <col min="6152" max="6152" width="18.85546875" style="753" customWidth="1"/>
    <col min="6153" max="6153" width="19.28515625" style="753" customWidth="1"/>
    <col min="6154" max="6154" width="17.85546875" style="753" customWidth="1"/>
    <col min="6155" max="6155" width="17.42578125" style="753" customWidth="1"/>
    <col min="6156" max="6156" width="44.5703125" style="753" customWidth="1"/>
    <col min="6157" max="6157" width="15.7109375" style="753" customWidth="1"/>
    <col min="6158" max="6158" width="14.42578125" style="753" customWidth="1"/>
    <col min="6159" max="6159" width="13.140625" style="753" customWidth="1"/>
    <col min="6160" max="6160" width="15.28515625" style="753" customWidth="1"/>
    <col min="6161" max="6161" width="15.7109375" style="753" customWidth="1"/>
    <col min="6162" max="6162" width="20.85546875" style="753" customWidth="1"/>
    <col min="6163" max="6163" width="8.140625" style="753" customWidth="1"/>
    <col min="6164" max="6164" width="8" style="753" customWidth="1"/>
    <col min="6165" max="6165" width="17.85546875" style="753" customWidth="1"/>
    <col min="6166" max="6166" width="23" style="753" customWidth="1"/>
    <col min="6167" max="6167" width="26.42578125" style="753" customWidth="1"/>
    <col min="6168" max="6168" width="17.28515625" style="753" customWidth="1"/>
    <col min="6169" max="6169" width="8.7109375" style="753" customWidth="1"/>
    <col min="6170" max="6170" width="7.85546875" style="753" customWidth="1"/>
    <col min="6171" max="6171" width="25.140625" style="753" customWidth="1"/>
    <col min="6172" max="6172" width="7.140625" style="753" customWidth="1"/>
    <col min="6173" max="6173" width="8" style="753" customWidth="1"/>
    <col min="6174" max="6174" width="16.7109375" style="753" customWidth="1"/>
    <col min="6175" max="6175" width="7.85546875" style="753" customWidth="1"/>
    <col min="6176" max="6176" width="9.7109375" style="753" customWidth="1"/>
    <col min="6177" max="6177" width="15.7109375" style="753" customWidth="1"/>
    <col min="6178" max="6178" width="10.5703125" style="753" customWidth="1"/>
    <col min="6179" max="6179" width="9.5703125" style="753" customWidth="1"/>
    <col min="6180" max="6180" width="17.5703125" style="753" customWidth="1"/>
    <col min="6181" max="6181" width="26" style="753" customWidth="1"/>
    <col min="6182" max="6182" width="26.42578125" style="753" customWidth="1"/>
    <col min="6183" max="6183" width="27.7109375" style="753" customWidth="1"/>
    <col min="6184" max="6184" width="20.140625" style="753" customWidth="1"/>
    <col min="6185" max="6196" width="0" style="753" hidden="1" customWidth="1"/>
    <col min="6197" max="6203" width="18.28515625" style="753" customWidth="1"/>
    <col min="6204" max="6204" width="27.85546875" style="753" customWidth="1"/>
    <col min="6205" max="6205" width="26.5703125" style="753" customWidth="1"/>
    <col min="6206" max="6206" width="39.5703125" style="753" customWidth="1"/>
    <col min="6207" max="6400" width="10.7109375" style="753"/>
    <col min="6401" max="6401" width="21.28515625" style="753" customWidth="1"/>
    <col min="6402" max="6402" width="16.85546875" style="753" customWidth="1"/>
    <col min="6403" max="6403" width="20.7109375" style="753" customWidth="1"/>
    <col min="6404" max="6404" width="18.28515625" style="753" customWidth="1"/>
    <col min="6405" max="6405" width="14.140625" style="753" customWidth="1"/>
    <col min="6406" max="6407" width="13.7109375" style="753" customWidth="1"/>
    <col min="6408" max="6408" width="18.85546875" style="753" customWidth="1"/>
    <col min="6409" max="6409" width="19.28515625" style="753" customWidth="1"/>
    <col min="6410" max="6410" width="17.85546875" style="753" customWidth="1"/>
    <col min="6411" max="6411" width="17.42578125" style="753" customWidth="1"/>
    <col min="6412" max="6412" width="44.5703125" style="753" customWidth="1"/>
    <col min="6413" max="6413" width="15.7109375" style="753" customWidth="1"/>
    <col min="6414" max="6414" width="14.42578125" style="753" customWidth="1"/>
    <col min="6415" max="6415" width="13.140625" style="753" customWidth="1"/>
    <col min="6416" max="6416" width="15.28515625" style="753" customWidth="1"/>
    <col min="6417" max="6417" width="15.7109375" style="753" customWidth="1"/>
    <col min="6418" max="6418" width="20.85546875" style="753" customWidth="1"/>
    <col min="6419" max="6419" width="8.140625" style="753" customWidth="1"/>
    <col min="6420" max="6420" width="8" style="753" customWidth="1"/>
    <col min="6421" max="6421" width="17.85546875" style="753" customWidth="1"/>
    <col min="6422" max="6422" width="23" style="753" customWidth="1"/>
    <col min="6423" max="6423" width="26.42578125" style="753" customWidth="1"/>
    <col min="6424" max="6424" width="17.28515625" style="753" customWidth="1"/>
    <col min="6425" max="6425" width="8.7109375" style="753" customWidth="1"/>
    <col min="6426" max="6426" width="7.85546875" style="753" customWidth="1"/>
    <col min="6427" max="6427" width="25.140625" style="753" customWidth="1"/>
    <col min="6428" max="6428" width="7.140625" style="753" customWidth="1"/>
    <col min="6429" max="6429" width="8" style="753" customWidth="1"/>
    <col min="6430" max="6430" width="16.7109375" style="753" customWidth="1"/>
    <col min="6431" max="6431" width="7.85546875" style="753" customWidth="1"/>
    <col min="6432" max="6432" width="9.7109375" style="753" customWidth="1"/>
    <col min="6433" max="6433" width="15.7109375" style="753" customWidth="1"/>
    <col min="6434" max="6434" width="10.5703125" style="753" customWidth="1"/>
    <col min="6435" max="6435" width="9.5703125" style="753" customWidth="1"/>
    <col min="6436" max="6436" width="17.5703125" style="753" customWidth="1"/>
    <col min="6437" max="6437" width="26" style="753" customWidth="1"/>
    <col min="6438" max="6438" width="26.42578125" style="753" customWidth="1"/>
    <col min="6439" max="6439" width="27.7109375" style="753" customWidth="1"/>
    <col min="6440" max="6440" width="20.140625" style="753" customWidth="1"/>
    <col min="6441" max="6452" width="0" style="753" hidden="1" customWidth="1"/>
    <col min="6453" max="6459" width="18.28515625" style="753" customWidth="1"/>
    <col min="6460" max="6460" width="27.85546875" style="753" customWidth="1"/>
    <col min="6461" max="6461" width="26.5703125" style="753" customWidth="1"/>
    <col min="6462" max="6462" width="39.5703125" style="753" customWidth="1"/>
    <col min="6463" max="6656" width="10.7109375" style="753"/>
    <col min="6657" max="6657" width="21.28515625" style="753" customWidth="1"/>
    <col min="6658" max="6658" width="16.85546875" style="753" customWidth="1"/>
    <col min="6659" max="6659" width="20.7109375" style="753" customWidth="1"/>
    <col min="6660" max="6660" width="18.28515625" style="753" customWidth="1"/>
    <col min="6661" max="6661" width="14.140625" style="753" customWidth="1"/>
    <col min="6662" max="6663" width="13.7109375" style="753" customWidth="1"/>
    <col min="6664" max="6664" width="18.85546875" style="753" customWidth="1"/>
    <col min="6665" max="6665" width="19.28515625" style="753" customWidth="1"/>
    <col min="6666" max="6666" width="17.85546875" style="753" customWidth="1"/>
    <col min="6667" max="6667" width="17.42578125" style="753" customWidth="1"/>
    <col min="6668" max="6668" width="44.5703125" style="753" customWidth="1"/>
    <col min="6669" max="6669" width="15.7109375" style="753" customWidth="1"/>
    <col min="6670" max="6670" width="14.42578125" style="753" customWidth="1"/>
    <col min="6671" max="6671" width="13.140625" style="753" customWidth="1"/>
    <col min="6672" max="6672" width="15.28515625" style="753" customWidth="1"/>
    <col min="6673" max="6673" width="15.7109375" style="753" customWidth="1"/>
    <col min="6674" max="6674" width="20.85546875" style="753" customWidth="1"/>
    <col min="6675" max="6675" width="8.140625" style="753" customWidth="1"/>
    <col min="6676" max="6676" width="8" style="753" customWidth="1"/>
    <col min="6677" max="6677" width="17.85546875" style="753" customWidth="1"/>
    <col min="6678" max="6678" width="23" style="753" customWidth="1"/>
    <col min="6679" max="6679" width="26.42578125" style="753" customWidth="1"/>
    <col min="6680" max="6680" width="17.28515625" style="753" customWidth="1"/>
    <col min="6681" max="6681" width="8.7109375" style="753" customWidth="1"/>
    <col min="6682" max="6682" width="7.85546875" style="753" customWidth="1"/>
    <col min="6683" max="6683" width="25.140625" style="753" customWidth="1"/>
    <col min="6684" max="6684" width="7.140625" style="753" customWidth="1"/>
    <col min="6685" max="6685" width="8" style="753" customWidth="1"/>
    <col min="6686" max="6686" width="16.7109375" style="753" customWidth="1"/>
    <col min="6687" max="6687" width="7.85546875" style="753" customWidth="1"/>
    <col min="6688" max="6688" width="9.7109375" style="753" customWidth="1"/>
    <col min="6689" max="6689" width="15.7109375" style="753" customWidth="1"/>
    <col min="6690" max="6690" width="10.5703125" style="753" customWidth="1"/>
    <col min="6691" max="6691" width="9.5703125" style="753" customWidth="1"/>
    <col min="6692" max="6692" width="17.5703125" style="753" customWidth="1"/>
    <col min="6693" max="6693" width="26" style="753" customWidth="1"/>
    <col min="6694" max="6694" width="26.42578125" style="753" customWidth="1"/>
    <col min="6695" max="6695" width="27.7109375" style="753" customWidth="1"/>
    <col min="6696" max="6696" width="20.140625" style="753" customWidth="1"/>
    <col min="6697" max="6708" width="0" style="753" hidden="1" customWidth="1"/>
    <col min="6709" max="6715" width="18.28515625" style="753" customWidth="1"/>
    <col min="6716" max="6716" width="27.85546875" style="753" customWidth="1"/>
    <col min="6717" max="6717" width="26.5703125" style="753" customWidth="1"/>
    <col min="6718" max="6718" width="39.5703125" style="753" customWidth="1"/>
    <col min="6719" max="6912" width="10.7109375" style="753"/>
    <col min="6913" max="6913" width="21.28515625" style="753" customWidth="1"/>
    <col min="6914" max="6914" width="16.85546875" style="753" customWidth="1"/>
    <col min="6915" max="6915" width="20.7109375" style="753" customWidth="1"/>
    <col min="6916" max="6916" width="18.28515625" style="753" customWidth="1"/>
    <col min="6917" max="6917" width="14.140625" style="753" customWidth="1"/>
    <col min="6918" max="6919" width="13.7109375" style="753" customWidth="1"/>
    <col min="6920" max="6920" width="18.85546875" style="753" customWidth="1"/>
    <col min="6921" max="6921" width="19.28515625" style="753" customWidth="1"/>
    <col min="6922" max="6922" width="17.85546875" style="753" customWidth="1"/>
    <col min="6923" max="6923" width="17.42578125" style="753" customWidth="1"/>
    <col min="6924" max="6924" width="44.5703125" style="753" customWidth="1"/>
    <col min="6925" max="6925" width="15.7109375" style="753" customWidth="1"/>
    <col min="6926" max="6926" width="14.42578125" style="753" customWidth="1"/>
    <col min="6927" max="6927" width="13.140625" style="753" customWidth="1"/>
    <col min="6928" max="6928" width="15.28515625" style="753" customWidth="1"/>
    <col min="6929" max="6929" width="15.7109375" style="753" customWidth="1"/>
    <col min="6930" max="6930" width="20.85546875" style="753" customWidth="1"/>
    <col min="6931" max="6931" width="8.140625" style="753" customWidth="1"/>
    <col min="6932" max="6932" width="8" style="753" customWidth="1"/>
    <col min="6933" max="6933" width="17.85546875" style="753" customWidth="1"/>
    <col min="6934" max="6934" width="23" style="753" customWidth="1"/>
    <col min="6935" max="6935" width="26.42578125" style="753" customWidth="1"/>
    <col min="6936" max="6936" width="17.28515625" style="753" customWidth="1"/>
    <col min="6937" max="6937" width="8.7109375" style="753" customWidth="1"/>
    <col min="6938" max="6938" width="7.85546875" style="753" customWidth="1"/>
    <col min="6939" max="6939" width="25.140625" style="753" customWidth="1"/>
    <col min="6940" max="6940" width="7.140625" style="753" customWidth="1"/>
    <col min="6941" max="6941" width="8" style="753" customWidth="1"/>
    <col min="6942" max="6942" width="16.7109375" style="753" customWidth="1"/>
    <col min="6943" max="6943" width="7.85546875" style="753" customWidth="1"/>
    <col min="6944" max="6944" width="9.7109375" style="753" customWidth="1"/>
    <col min="6945" max="6945" width="15.7109375" style="753" customWidth="1"/>
    <col min="6946" max="6946" width="10.5703125" style="753" customWidth="1"/>
    <col min="6947" max="6947" width="9.5703125" style="753" customWidth="1"/>
    <col min="6948" max="6948" width="17.5703125" style="753" customWidth="1"/>
    <col min="6949" max="6949" width="26" style="753" customWidth="1"/>
    <col min="6950" max="6950" width="26.42578125" style="753" customWidth="1"/>
    <col min="6951" max="6951" width="27.7109375" style="753" customWidth="1"/>
    <col min="6952" max="6952" width="20.140625" style="753" customWidth="1"/>
    <col min="6953" max="6964" width="0" style="753" hidden="1" customWidth="1"/>
    <col min="6965" max="6971" width="18.28515625" style="753" customWidth="1"/>
    <col min="6972" max="6972" width="27.85546875" style="753" customWidth="1"/>
    <col min="6973" max="6973" width="26.5703125" style="753" customWidth="1"/>
    <col min="6974" max="6974" width="39.5703125" style="753" customWidth="1"/>
    <col min="6975" max="7168" width="10.7109375" style="753"/>
    <col min="7169" max="7169" width="21.28515625" style="753" customWidth="1"/>
    <col min="7170" max="7170" width="16.85546875" style="753" customWidth="1"/>
    <col min="7171" max="7171" width="20.7109375" style="753" customWidth="1"/>
    <col min="7172" max="7172" width="18.28515625" style="753" customWidth="1"/>
    <col min="7173" max="7173" width="14.140625" style="753" customWidth="1"/>
    <col min="7174" max="7175" width="13.7109375" style="753" customWidth="1"/>
    <col min="7176" max="7176" width="18.85546875" style="753" customWidth="1"/>
    <col min="7177" max="7177" width="19.28515625" style="753" customWidth="1"/>
    <col min="7178" max="7178" width="17.85546875" style="753" customWidth="1"/>
    <col min="7179" max="7179" width="17.42578125" style="753" customWidth="1"/>
    <col min="7180" max="7180" width="44.5703125" style="753" customWidth="1"/>
    <col min="7181" max="7181" width="15.7109375" style="753" customWidth="1"/>
    <col min="7182" max="7182" width="14.42578125" style="753" customWidth="1"/>
    <col min="7183" max="7183" width="13.140625" style="753" customWidth="1"/>
    <col min="7184" max="7184" width="15.28515625" style="753" customWidth="1"/>
    <col min="7185" max="7185" width="15.7109375" style="753" customWidth="1"/>
    <col min="7186" max="7186" width="20.85546875" style="753" customWidth="1"/>
    <col min="7187" max="7187" width="8.140625" style="753" customWidth="1"/>
    <col min="7188" max="7188" width="8" style="753" customWidth="1"/>
    <col min="7189" max="7189" width="17.85546875" style="753" customWidth="1"/>
    <col min="7190" max="7190" width="23" style="753" customWidth="1"/>
    <col min="7191" max="7191" width="26.42578125" style="753" customWidth="1"/>
    <col min="7192" max="7192" width="17.28515625" style="753" customWidth="1"/>
    <col min="7193" max="7193" width="8.7109375" style="753" customWidth="1"/>
    <col min="7194" max="7194" width="7.85546875" style="753" customWidth="1"/>
    <col min="7195" max="7195" width="25.140625" style="753" customWidth="1"/>
    <col min="7196" max="7196" width="7.140625" style="753" customWidth="1"/>
    <col min="7197" max="7197" width="8" style="753" customWidth="1"/>
    <col min="7198" max="7198" width="16.7109375" style="753" customWidth="1"/>
    <col min="7199" max="7199" width="7.85546875" style="753" customWidth="1"/>
    <col min="7200" max="7200" width="9.7109375" style="753" customWidth="1"/>
    <col min="7201" max="7201" width="15.7109375" style="753" customWidth="1"/>
    <col min="7202" max="7202" width="10.5703125" style="753" customWidth="1"/>
    <col min="7203" max="7203" width="9.5703125" style="753" customWidth="1"/>
    <col min="7204" max="7204" width="17.5703125" style="753" customWidth="1"/>
    <col min="7205" max="7205" width="26" style="753" customWidth="1"/>
    <col min="7206" max="7206" width="26.42578125" style="753" customWidth="1"/>
    <col min="7207" max="7207" width="27.7109375" style="753" customWidth="1"/>
    <col min="7208" max="7208" width="20.140625" style="753" customWidth="1"/>
    <col min="7209" max="7220" width="0" style="753" hidden="1" customWidth="1"/>
    <col min="7221" max="7227" width="18.28515625" style="753" customWidth="1"/>
    <col min="7228" max="7228" width="27.85546875" style="753" customWidth="1"/>
    <col min="7229" max="7229" width="26.5703125" style="753" customWidth="1"/>
    <col min="7230" max="7230" width="39.5703125" style="753" customWidth="1"/>
    <col min="7231" max="7424" width="10.7109375" style="753"/>
    <col min="7425" max="7425" width="21.28515625" style="753" customWidth="1"/>
    <col min="7426" max="7426" width="16.85546875" style="753" customWidth="1"/>
    <col min="7427" max="7427" width="20.7109375" style="753" customWidth="1"/>
    <col min="7428" max="7428" width="18.28515625" style="753" customWidth="1"/>
    <col min="7429" max="7429" width="14.140625" style="753" customWidth="1"/>
    <col min="7430" max="7431" width="13.7109375" style="753" customWidth="1"/>
    <col min="7432" max="7432" width="18.85546875" style="753" customWidth="1"/>
    <col min="7433" max="7433" width="19.28515625" style="753" customWidth="1"/>
    <col min="7434" max="7434" width="17.85546875" style="753" customWidth="1"/>
    <col min="7435" max="7435" width="17.42578125" style="753" customWidth="1"/>
    <col min="7436" max="7436" width="44.5703125" style="753" customWidth="1"/>
    <col min="7437" max="7437" width="15.7109375" style="753" customWidth="1"/>
    <col min="7438" max="7438" width="14.42578125" style="753" customWidth="1"/>
    <col min="7439" max="7439" width="13.140625" style="753" customWidth="1"/>
    <col min="7440" max="7440" width="15.28515625" style="753" customWidth="1"/>
    <col min="7441" max="7441" width="15.7109375" style="753" customWidth="1"/>
    <col min="7442" max="7442" width="20.85546875" style="753" customWidth="1"/>
    <col min="7443" max="7443" width="8.140625" style="753" customWidth="1"/>
    <col min="7444" max="7444" width="8" style="753" customWidth="1"/>
    <col min="7445" max="7445" width="17.85546875" style="753" customWidth="1"/>
    <col min="7446" max="7446" width="23" style="753" customWidth="1"/>
    <col min="7447" max="7447" width="26.42578125" style="753" customWidth="1"/>
    <col min="7448" max="7448" width="17.28515625" style="753" customWidth="1"/>
    <col min="7449" max="7449" width="8.7109375" style="753" customWidth="1"/>
    <col min="7450" max="7450" width="7.85546875" style="753" customWidth="1"/>
    <col min="7451" max="7451" width="25.140625" style="753" customWidth="1"/>
    <col min="7452" max="7452" width="7.140625" style="753" customWidth="1"/>
    <col min="7453" max="7453" width="8" style="753" customWidth="1"/>
    <col min="7454" max="7454" width="16.7109375" style="753" customWidth="1"/>
    <col min="7455" max="7455" width="7.85546875" style="753" customWidth="1"/>
    <col min="7456" max="7456" width="9.7109375" style="753" customWidth="1"/>
    <col min="7457" max="7457" width="15.7109375" style="753" customWidth="1"/>
    <col min="7458" max="7458" width="10.5703125" style="753" customWidth="1"/>
    <col min="7459" max="7459" width="9.5703125" style="753" customWidth="1"/>
    <col min="7460" max="7460" width="17.5703125" style="753" customWidth="1"/>
    <col min="7461" max="7461" width="26" style="753" customWidth="1"/>
    <col min="7462" max="7462" width="26.42578125" style="753" customWidth="1"/>
    <col min="7463" max="7463" width="27.7109375" style="753" customWidth="1"/>
    <col min="7464" max="7464" width="20.140625" style="753" customWidth="1"/>
    <col min="7465" max="7476" width="0" style="753" hidden="1" customWidth="1"/>
    <col min="7477" max="7483" width="18.28515625" style="753" customWidth="1"/>
    <col min="7484" max="7484" width="27.85546875" style="753" customWidth="1"/>
    <col min="7485" max="7485" width="26.5703125" style="753" customWidth="1"/>
    <col min="7486" max="7486" width="39.5703125" style="753" customWidth="1"/>
    <col min="7487" max="7680" width="10.7109375" style="753"/>
    <col min="7681" max="7681" width="21.28515625" style="753" customWidth="1"/>
    <col min="7682" max="7682" width="16.85546875" style="753" customWidth="1"/>
    <col min="7683" max="7683" width="20.7109375" style="753" customWidth="1"/>
    <col min="7684" max="7684" width="18.28515625" style="753" customWidth="1"/>
    <col min="7685" max="7685" width="14.140625" style="753" customWidth="1"/>
    <col min="7686" max="7687" width="13.7109375" style="753" customWidth="1"/>
    <col min="7688" max="7688" width="18.85546875" style="753" customWidth="1"/>
    <col min="7689" max="7689" width="19.28515625" style="753" customWidth="1"/>
    <col min="7690" max="7690" width="17.85546875" style="753" customWidth="1"/>
    <col min="7691" max="7691" width="17.42578125" style="753" customWidth="1"/>
    <col min="7692" max="7692" width="44.5703125" style="753" customWidth="1"/>
    <col min="7693" max="7693" width="15.7109375" style="753" customWidth="1"/>
    <col min="7694" max="7694" width="14.42578125" style="753" customWidth="1"/>
    <col min="7695" max="7695" width="13.140625" style="753" customWidth="1"/>
    <col min="7696" max="7696" width="15.28515625" style="753" customWidth="1"/>
    <col min="7697" max="7697" width="15.7109375" style="753" customWidth="1"/>
    <col min="7698" max="7698" width="20.85546875" style="753" customWidth="1"/>
    <col min="7699" max="7699" width="8.140625" style="753" customWidth="1"/>
    <col min="7700" max="7700" width="8" style="753" customWidth="1"/>
    <col min="7701" max="7701" width="17.85546875" style="753" customWidth="1"/>
    <col min="7702" max="7702" width="23" style="753" customWidth="1"/>
    <col min="7703" max="7703" width="26.42578125" style="753" customWidth="1"/>
    <col min="7704" max="7704" width="17.28515625" style="753" customWidth="1"/>
    <col min="7705" max="7705" width="8.7109375" style="753" customWidth="1"/>
    <col min="7706" max="7706" width="7.85546875" style="753" customWidth="1"/>
    <col min="7707" max="7707" width="25.140625" style="753" customWidth="1"/>
    <col min="7708" max="7708" width="7.140625" style="753" customWidth="1"/>
    <col min="7709" max="7709" width="8" style="753" customWidth="1"/>
    <col min="7710" max="7710" width="16.7109375" style="753" customWidth="1"/>
    <col min="7711" max="7711" width="7.85546875" style="753" customWidth="1"/>
    <col min="7712" max="7712" width="9.7109375" style="753" customWidth="1"/>
    <col min="7713" max="7713" width="15.7109375" style="753" customWidth="1"/>
    <col min="7714" max="7714" width="10.5703125" style="753" customWidth="1"/>
    <col min="7715" max="7715" width="9.5703125" style="753" customWidth="1"/>
    <col min="7716" max="7716" width="17.5703125" style="753" customWidth="1"/>
    <col min="7717" max="7717" width="26" style="753" customWidth="1"/>
    <col min="7718" max="7718" width="26.42578125" style="753" customWidth="1"/>
    <col min="7719" max="7719" width="27.7109375" style="753" customWidth="1"/>
    <col min="7720" max="7720" width="20.140625" style="753" customWidth="1"/>
    <col min="7721" max="7732" width="0" style="753" hidden="1" customWidth="1"/>
    <col min="7733" max="7739" width="18.28515625" style="753" customWidth="1"/>
    <col min="7740" max="7740" width="27.85546875" style="753" customWidth="1"/>
    <col min="7741" max="7741" width="26.5703125" style="753" customWidth="1"/>
    <col min="7742" max="7742" width="39.5703125" style="753" customWidth="1"/>
    <col min="7743" max="7936" width="10.7109375" style="753"/>
    <col min="7937" max="7937" width="21.28515625" style="753" customWidth="1"/>
    <col min="7938" max="7938" width="16.85546875" style="753" customWidth="1"/>
    <col min="7939" max="7939" width="20.7109375" style="753" customWidth="1"/>
    <col min="7940" max="7940" width="18.28515625" style="753" customWidth="1"/>
    <col min="7941" max="7941" width="14.140625" style="753" customWidth="1"/>
    <col min="7942" max="7943" width="13.7109375" style="753" customWidth="1"/>
    <col min="7944" max="7944" width="18.85546875" style="753" customWidth="1"/>
    <col min="7945" max="7945" width="19.28515625" style="753" customWidth="1"/>
    <col min="7946" max="7946" width="17.85546875" style="753" customWidth="1"/>
    <col min="7947" max="7947" width="17.42578125" style="753" customWidth="1"/>
    <col min="7948" max="7948" width="44.5703125" style="753" customWidth="1"/>
    <col min="7949" max="7949" width="15.7109375" style="753" customWidth="1"/>
    <col min="7950" max="7950" width="14.42578125" style="753" customWidth="1"/>
    <col min="7951" max="7951" width="13.140625" style="753" customWidth="1"/>
    <col min="7952" max="7952" width="15.28515625" style="753" customWidth="1"/>
    <col min="7953" max="7953" width="15.7109375" style="753" customWidth="1"/>
    <col min="7954" max="7954" width="20.85546875" style="753" customWidth="1"/>
    <col min="7955" max="7955" width="8.140625" style="753" customWidth="1"/>
    <col min="7956" max="7956" width="8" style="753" customWidth="1"/>
    <col min="7957" max="7957" width="17.85546875" style="753" customWidth="1"/>
    <col min="7958" max="7958" width="23" style="753" customWidth="1"/>
    <col min="7959" max="7959" width="26.42578125" style="753" customWidth="1"/>
    <col min="7960" max="7960" width="17.28515625" style="753" customWidth="1"/>
    <col min="7961" max="7961" width="8.7109375" style="753" customWidth="1"/>
    <col min="7962" max="7962" width="7.85546875" style="753" customWidth="1"/>
    <col min="7963" max="7963" width="25.140625" style="753" customWidth="1"/>
    <col min="7964" max="7964" width="7.140625" style="753" customWidth="1"/>
    <col min="7965" max="7965" width="8" style="753" customWidth="1"/>
    <col min="7966" max="7966" width="16.7109375" style="753" customWidth="1"/>
    <col min="7967" max="7967" width="7.85546875" style="753" customWidth="1"/>
    <col min="7968" max="7968" width="9.7109375" style="753" customWidth="1"/>
    <col min="7969" max="7969" width="15.7109375" style="753" customWidth="1"/>
    <col min="7970" max="7970" width="10.5703125" style="753" customWidth="1"/>
    <col min="7971" max="7971" width="9.5703125" style="753" customWidth="1"/>
    <col min="7972" max="7972" width="17.5703125" style="753" customWidth="1"/>
    <col min="7973" max="7973" width="26" style="753" customWidth="1"/>
    <col min="7974" max="7974" width="26.42578125" style="753" customWidth="1"/>
    <col min="7975" max="7975" width="27.7109375" style="753" customWidth="1"/>
    <col min="7976" max="7976" width="20.140625" style="753" customWidth="1"/>
    <col min="7977" max="7988" width="0" style="753" hidden="1" customWidth="1"/>
    <col min="7989" max="7995" width="18.28515625" style="753" customWidth="1"/>
    <col min="7996" max="7996" width="27.85546875" style="753" customWidth="1"/>
    <col min="7997" max="7997" width="26.5703125" style="753" customWidth="1"/>
    <col min="7998" max="7998" width="39.5703125" style="753" customWidth="1"/>
    <col min="7999" max="8192" width="10.7109375" style="753"/>
    <col min="8193" max="8193" width="21.28515625" style="753" customWidth="1"/>
    <col min="8194" max="8194" width="16.85546875" style="753" customWidth="1"/>
    <col min="8195" max="8195" width="20.7109375" style="753" customWidth="1"/>
    <col min="8196" max="8196" width="18.28515625" style="753" customWidth="1"/>
    <col min="8197" max="8197" width="14.140625" style="753" customWidth="1"/>
    <col min="8198" max="8199" width="13.7109375" style="753" customWidth="1"/>
    <col min="8200" max="8200" width="18.85546875" style="753" customWidth="1"/>
    <col min="8201" max="8201" width="19.28515625" style="753" customWidth="1"/>
    <col min="8202" max="8202" width="17.85546875" style="753" customWidth="1"/>
    <col min="8203" max="8203" width="17.42578125" style="753" customWidth="1"/>
    <col min="8204" max="8204" width="44.5703125" style="753" customWidth="1"/>
    <col min="8205" max="8205" width="15.7109375" style="753" customWidth="1"/>
    <col min="8206" max="8206" width="14.42578125" style="753" customWidth="1"/>
    <col min="8207" max="8207" width="13.140625" style="753" customWidth="1"/>
    <col min="8208" max="8208" width="15.28515625" style="753" customWidth="1"/>
    <col min="8209" max="8209" width="15.7109375" style="753" customWidth="1"/>
    <col min="8210" max="8210" width="20.85546875" style="753" customWidth="1"/>
    <col min="8211" max="8211" width="8.140625" style="753" customWidth="1"/>
    <col min="8212" max="8212" width="8" style="753" customWidth="1"/>
    <col min="8213" max="8213" width="17.85546875" style="753" customWidth="1"/>
    <col min="8214" max="8214" width="23" style="753" customWidth="1"/>
    <col min="8215" max="8215" width="26.42578125" style="753" customWidth="1"/>
    <col min="8216" max="8216" width="17.28515625" style="753" customWidth="1"/>
    <col min="8217" max="8217" width="8.7109375" style="753" customWidth="1"/>
    <col min="8218" max="8218" width="7.85546875" style="753" customWidth="1"/>
    <col min="8219" max="8219" width="25.140625" style="753" customWidth="1"/>
    <col min="8220" max="8220" width="7.140625" style="753" customWidth="1"/>
    <col min="8221" max="8221" width="8" style="753" customWidth="1"/>
    <col min="8222" max="8222" width="16.7109375" style="753" customWidth="1"/>
    <col min="8223" max="8223" width="7.85546875" style="753" customWidth="1"/>
    <col min="8224" max="8224" width="9.7109375" style="753" customWidth="1"/>
    <col min="8225" max="8225" width="15.7109375" style="753" customWidth="1"/>
    <col min="8226" max="8226" width="10.5703125" style="753" customWidth="1"/>
    <col min="8227" max="8227" width="9.5703125" style="753" customWidth="1"/>
    <col min="8228" max="8228" width="17.5703125" style="753" customWidth="1"/>
    <col min="8229" max="8229" width="26" style="753" customWidth="1"/>
    <col min="8230" max="8230" width="26.42578125" style="753" customWidth="1"/>
    <col min="8231" max="8231" width="27.7109375" style="753" customWidth="1"/>
    <col min="8232" max="8232" width="20.140625" style="753" customWidth="1"/>
    <col min="8233" max="8244" width="0" style="753" hidden="1" customWidth="1"/>
    <col min="8245" max="8251" width="18.28515625" style="753" customWidth="1"/>
    <col min="8252" max="8252" width="27.85546875" style="753" customWidth="1"/>
    <col min="8253" max="8253" width="26.5703125" style="753" customWidth="1"/>
    <col min="8254" max="8254" width="39.5703125" style="753" customWidth="1"/>
    <col min="8255" max="8448" width="10.7109375" style="753"/>
    <col min="8449" max="8449" width="21.28515625" style="753" customWidth="1"/>
    <col min="8450" max="8450" width="16.85546875" style="753" customWidth="1"/>
    <col min="8451" max="8451" width="20.7109375" style="753" customWidth="1"/>
    <col min="8452" max="8452" width="18.28515625" style="753" customWidth="1"/>
    <col min="8453" max="8453" width="14.140625" style="753" customWidth="1"/>
    <col min="8454" max="8455" width="13.7109375" style="753" customWidth="1"/>
    <col min="8456" max="8456" width="18.85546875" style="753" customWidth="1"/>
    <col min="8457" max="8457" width="19.28515625" style="753" customWidth="1"/>
    <col min="8458" max="8458" width="17.85546875" style="753" customWidth="1"/>
    <col min="8459" max="8459" width="17.42578125" style="753" customWidth="1"/>
    <col min="8460" max="8460" width="44.5703125" style="753" customWidth="1"/>
    <col min="8461" max="8461" width="15.7109375" style="753" customWidth="1"/>
    <col min="8462" max="8462" width="14.42578125" style="753" customWidth="1"/>
    <col min="8463" max="8463" width="13.140625" style="753" customWidth="1"/>
    <col min="8464" max="8464" width="15.28515625" style="753" customWidth="1"/>
    <col min="8465" max="8465" width="15.7109375" style="753" customWidth="1"/>
    <col min="8466" max="8466" width="20.85546875" style="753" customWidth="1"/>
    <col min="8467" max="8467" width="8.140625" style="753" customWidth="1"/>
    <col min="8468" max="8468" width="8" style="753" customWidth="1"/>
    <col min="8469" max="8469" width="17.85546875" style="753" customWidth="1"/>
    <col min="8470" max="8470" width="23" style="753" customWidth="1"/>
    <col min="8471" max="8471" width="26.42578125" style="753" customWidth="1"/>
    <col min="8472" max="8472" width="17.28515625" style="753" customWidth="1"/>
    <col min="8473" max="8473" width="8.7109375" style="753" customWidth="1"/>
    <col min="8474" max="8474" width="7.85546875" style="753" customWidth="1"/>
    <col min="8475" max="8475" width="25.140625" style="753" customWidth="1"/>
    <col min="8476" max="8476" width="7.140625" style="753" customWidth="1"/>
    <col min="8477" max="8477" width="8" style="753" customWidth="1"/>
    <col min="8478" max="8478" width="16.7109375" style="753" customWidth="1"/>
    <col min="8479" max="8479" width="7.85546875" style="753" customWidth="1"/>
    <col min="8480" max="8480" width="9.7109375" style="753" customWidth="1"/>
    <col min="8481" max="8481" width="15.7109375" style="753" customWidth="1"/>
    <col min="8482" max="8482" width="10.5703125" style="753" customWidth="1"/>
    <col min="8483" max="8483" width="9.5703125" style="753" customWidth="1"/>
    <col min="8484" max="8484" width="17.5703125" style="753" customWidth="1"/>
    <col min="8485" max="8485" width="26" style="753" customWidth="1"/>
    <col min="8486" max="8486" width="26.42578125" style="753" customWidth="1"/>
    <col min="8487" max="8487" width="27.7109375" style="753" customWidth="1"/>
    <col min="8488" max="8488" width="20.140625" style="753" customWidth="1"/>
    <col min="8489" max="8500" width="0" style="753" hidden="1" customWidth="1"/>
    <col min="8501" max="8507" width="18.28515625" style="753" customWidth="1"/>
    <col min="8508" max="8508" width="27.85546875" style="753" customWidth="1"/>
    <col min="8509" max="8509" width="26.5703125" style="753" customWidth="1"/>
    <col min="8510" max="8510" width="39.5703125" style="753" customWidth="1"/>
    <col min="8511" max="8704" width="10.7109375" style="753"/>
    <col min="8705" max="8705" width="21.28515625" style="753" customWidth="1"/>
    <col min="8706" max="8706" width="16.85546875" style="753" customWidth="1"/>
    <col min="8707" max="8707" width="20.7109375" style="753" customWidth="1"/>
    <col min="8708" max="8708" width="18.28515625" style="753" customWidth="1"/>
    <col min="8709" max="8709" width="14.140625" style="753" customWidth="1"/>
    <col min="8710" max="8711" width="13.7109375" style="753" customWidth="1"/>
    <col min="8712" max="8712" width="18.85546875" style="753" customWidth="1"/>
    <col min="8713" max="8713" width="19.28515625" style="753" customWidth="1"/>
    <col min="8714" max="8714" width="17.85546875" style="753" customWidth="1"/>
    <col min="8715" max="8715" width="17.42578125" style="753" customWidth="1"/>
    <col min="8716" max="8716" width="44.5703125" style="753" customWidth="1"/>
    <col min="8717" max="8717" width="15.7109375" style="753" customWidth="1"/>
    <col min="8718" max="8718" width="14.42578125" style="753" customWidth="1"/>
    <col min="8719" max="8719" width="13.140625" style="753" customWidth="1"/>
    <col min="8720" max="8720" width="15.28515625" style="753" customWidth="1"/>
    <col min="8721" max="8721" width="15.7109375" style="753" customWidth="1"/>
    <col min="8722" max="8722" width="20.85546875" style="753" customWidth="1"/>
    <col min="8723" max="8723" width="8.140625" style="753" customWidth="1"/>
    <col min="8724" max="8724" width="8" style="753" customWidth="1"/>
    <col min="8725" max="8725" width="17.85546875" style="753" customWidth="1"/>
    <col min="8726" max="8726" width="23" style="753" customWidth="1"/>
    <col min="8727" max="8727" width="26.42578125" style="753" customWidth="1"/>
    <col min="8728" max="8728" width="17.28515625" style="753" customWidth="1"/>
    <col min="8729" max="8729" width="8.7109375" style="753" customWidth="1"/>
    <col min="8730" max="8730" width="7.85546875" style="753" customWidth="1"/>
    <col min="8731" max="8731" width="25.140625" style="753" customWidth="1"/>
    <col min="8732" max="8732" width="7.140625" style="753" customWidth="1"/>
    <col min="8733" max="8733" width="8" style="753" customWidth="1"/>
    <col min="8734" max="8734" width="16.7109375" style="753" customWidth="1"/>
    <col min="8735" max="8735" width="7.85546875" style="753" customWidth="1"/>
    <col min="8736" max="8736" width="9.7109375" style="753" customWidth="1"/>
    <col min="8737" max="8737" width="15.7109375" style="753" customWidth="1"/>
    <col min="8738" max="8738" width="10.5703125" style="753" customWidth="1"/>
    <col min="8739" max="8739" width="9.5703125" style="753" customWidth="1"/>
    <col min="8740" max="8740" width="17.5703125" style="753" customWidth="1"/>
    <col min="8741" max="8741" width="26" style="753" customWidth="1"/>
    <col min="8742" max="8742" width="26.42578125" style="753" customWidth="1"/>
    <col min="8743" max="8743" width="27.7109375" style="753" customWidth="1"/>
    <col min="8744" max="8744" width="20.140625" style="753" customWidth="1"/>
    <col min="8745" max="8756" width="0" style="753" hidden="1" customWidth="1"/>
    <col min="8757" max="8763" width="18.28515625" style="753" customWidth="1"/>
    <col min="8764" max="8764" width="27.85546875" style="753" customWidth="1"/>
    <col min="8765" max="8765" width="26.5703125" style="753" customWidth="1"/>
    <col min="8766" max="8766" width="39.5703125" style="753" customWidth="1"/>
    <col min="8767" max="8960" width="10.7109375" style="753"/>
    <col min="8961" max="8961" width="21.28515625" style="753" customWidth="1"/>
    <col min="8962" max="8962" width="16.85546875" style="753" customWidth="1"/>
    <col min="8963" max="8963" width="20.7109375" style="753" customWidth="1"/>
    <col min="8964" max="8964" width="18.28515625" style="753" customWidth="1"/>
    <col min="8965" max="8965" width="14.140625" style="753" customWidth="1"/>
    <col min="8966" max="8967" width="13.7109375" style="753" customWidth="1"/>
    <col min="8968" max="8968" width="18.85546875" style="753" customWidth="1"/>
    <col min="8969" max="8969" width="19.28515625" style="753" customWidth="1"/>
    <col min="8970" max="8970" width="17.85546875" style="753" customWidth="1"/>
    <col min="8971" max="8971" width="17.42578125" style="753" customWidth="1"/>
    <col min="8972" max="8972" width="44.5703125" style="753" customWidth="1"/>
    <col min="8973" max="8973" width="15.7109375" style="753" customWidth="1"/>
    <col min="8974" max="8974" width="14.42578125" style="753" customWidth="1"/>
    <col min="8975" max="8975" width="13.140625" style="753" customWidth="1"/>
    <col min="8976" max="8976" width="15.28515625" style="753" customWidth="1"/>
    <col min="8977" max="8977" width="15.7109375" style="753" customWidth="1"/>
    <col min="8978" max="8978" width="20.85546875" style="753" customWidth="1"/>
    <col min="8979" max="8979" width="8.140625" style="753" customWidth="1"/>
    <col min="8980" max="8980" width="8" style="753" customWidth="1"/>
    <col min="8981" max="8981" width="17.85546875" style="753" customWidth="1"/>
    <col min="8982" max="8982" width="23" style="753" customWidth="1"/>
    <col min="8983" max="8983" width="26.42578125" style="753" customWidth="1"/>
    <col min="8984" max="8984" width="17.28515625" style="753" customWidth="1"/>
    <col min="8985" max="8985" width="8.7109375" style="753" customWidth="1"/>
    <col min="8986" max="8986" width="7.85546875" style="753" customWidth="1"/>
    <col min="8987" max="8987" width="25.140625" style="753" customWidth="1"/>
    <col min="8988" max="8988" width="7.140625" style="753" customWidth="1"/>
    <col min="8989" max="8989" width="8" style="753" customWidth="1"/>
    <col min="8990" max="8990" width="16.7109375" style="753" customWidth="1"/>
    <col min="8991" max="8991" width="7.85546875" style="753" customWidth="1"/>
    <col min="8992" max="8992" width="9.7109375" style="753" customWidth="1"/>
    <col min="8993" max="8993" width="15.7109375" style="753" customWidth="1"/>
    <col min="8994" max="8994" width="10.5703125" style="753" customWidth="1"/>
    <col min="8995" max="8995" width="9.5703125" style="753" customWidth="1"/>
    <col min="8996" max="8996" width="17.5703125" style="753" customWidth="1"/>
    <col min="8997" max="8997" width="26" style="753" customWidth="1"/>
    <col min="8998" max="8998" width="26.42578125" style="753" customWidth="1"/>
    <col min="8999" max="8999" width="27.7109375" style="753" customWidth="1"/>
    <col min="9000" max="9000" width="20.140625" style="753" customWidth="1"/>
    <col min="9001" max="9012" width="0" style="753" hidden="1" customWidth="1"/>
    <col min="9013" max="9019" width="18.28515625" style="753" customWidth="1"/>
    <col min="9020" max="9020" width="27.85546875" style="753" customWidth="1"/>
    <col min="9021" max="9021" width="26.5703125" style="753" customWidth="1"/>
    <col min="9022" max="9022" width="39.5703125" style="753" customWidth="1"/>
    <col min="9023" max="9216" width="10.7109375" style="753"/>
    <col min="9217" max="9217" width="21.28515625" style="753" customWidth="1"/>
    <col min="9218" max="9218" width="16.85546875" style="753" customWidth="1"/>
    <col min="9219" max="9219" width="20.7109375" style="753" customWidth="1"/>
    <col min="9220" max="9220" width="18.28515625" style="753" customWidth="1"/>
    <col min="9221" max="9221" width="14.140625" style="753" customWidth="1"/>
    <col min="9222" max="9223" width="13.7109375" style="753" customWidth="1"/>
    <col min="9224" max="9224" width="18.85546875" style="753" customWidth="1"/>
    <col min="9225" max="9225" width="19.28515625" style="753" customWidth="1"/>
    <col min="9226" max="9226" width="17.85546875" style="753" customWidth="1"/>
    <col min="9227" max="9227" width="17.42578125" style="753" customWidth="1"/>
    <col min="9228" max="9228" width="44.5703125" style="753" customWidth="1"/>
    <col min="9229" max="9229" width="15.7109375" style="753" customWidth="1"/>
    <col min="9230" max="9230" width="14.42578125" style="753" customWidth="1"/>
    <col min="9231" max="9231" width="13.140625" style="753" customWidth="1"/>
    <col min="9232" max="9232" width="15.28515625" style="753" customWidth="1"/>
    <col min="9233" max="9233" width="15.7109375" style="753" customWidth="1"/>
    <col min="9234" max="9234" width="20.85546875" style="753" customWidth="1"/>
    <col min="9235" max="9235" width="8.140625" style="753" customWidth="1"/>
    <col min="9236" max="9236" width="8" style="753" customWidth="1"/>
    <col min="9237" max="9237" width="17.85546875" style="753" customWidth="1"/>
    <col min="9238" max="9238" width="23" style="753" customWidth="1"/>
    <col min="9239" max="9239" width="26.42578125" style="753" customWidth="1"/>
    <col min="9240" max="9240" width="17.28515625" style="753" customWidth="1"/>
    <col min="9241" max="9241" width="8.7109375" style="753" customWidth="1"/>
    <col min="9242" max="9242" width="7.85546875" style="753" customWidth="1"/>
    <col min="9243" max="9243" width="25.140625" style="753" customWidth="1"/>
    <col min="9244" max="9244" width="7.140625" style="753" customWidth="1"/>
    <col min="9245" max="9245" width="8" style="753" customWidth="1"/>
    <col min="9246" max="9246" width="16.7109375" style="753" customWidth="1"/>
    <col min="9247" max="9247" width="7.85546875" style="753" customWidth="1"/>
    <col min="9248" max="9248" width="9.7109375" style="753" customWidth="1"/>
    <col min="9249" max="9249" width="15.7109375" style="753" customWidth="1"/>
    <col min="9250" max="9250" width="10.5703125" style="753" customWidth="1"/>
    <col min="9251" max="9251" width="9.5703125" style="753" customWidth="1"/>
    <col min="9252" max="9252" width="17.5703125" style="753" customWidth="1"/>
    <col min="9253" max="9253" width="26" style="753" customWidth="1"/>
    <col min="9254" max="9254" width="26.42578125" style="753" customWidth="1"/>
    <col min="9255" max="9255" width="27.7109375" style="753" customWidth="1"/>
    <col min="9256" max="9256" width="20.140625" style="753" customWidth="1"/>
    <col min="9257" max="9268" width="0" style="753" hidden="1" customWidth="1"/>
    <col min="9269" max="9275" width="18.28515625" style="753" customWidth="1"/>
    <col min="9276" max="9276" width="27.85546875" style="753" customWidth="1"/>
    <col min="9277" max="9277" width="26.5703125" style="753" customWidth="1"/>
    <col min="9278" max="9278" width="39.5703125" style="753" customWidth="1"/>
    <col min="9279" max="9472" width="10.7109375" style="753"/>
    <col min="9473" max="9473" width="21.28515625" style="753" customWidth="1"/>
    <col min="9474" max="9474" width="16.85546875" style="753" customWidth="1"/>
    <col min="9475" max="9475" width="20.7109375" style="753" customWidth="1"/>
    <col min="9476" max="9476" width="18.28515625" style="753" customWidth="1"/>
    <col min="9477" max="9477" width="14.140625" style="753" customWidth="1"/>
    <col min="9478" max="9479" width="13.7109375" style="753" customWidth="1"/>
    <col min="9480" max="9480" width="18.85546875" style="753" customWidth="1"/>
    <col min="9481" max="9481" width="19.28515625" style="753" customWidth="1"/>
    <col min="9482" max="9482" width="17.85546875" style="753" customWidth="1"/>
    <col min="9483" max="9483" width="17.42578125" style="753" customWidth="1"/>
    <col min="9484" max="9484" width="44.5703125" style="753" customWidth="1"/>
    <col min="9485" max="9485" width="15.7109375" style="753" customWidth="1"/>
    <col min="9486" max="9486" width="14.42578125" style="753" customWidth="1"/>
    <col min="9487" max="9487" width="13.140625" style="753" customWidth="1"/>
    <col min="9488" max="9488" width="15.28515625" style="753" customWidth="1"/>
    <col min="9489" max="9489" width="15.7109375" style="753" customWidth="1"/>
    <col min="9490" max="9490" width="20.85546875" style="753" customWidth="1"/>
    <col min="9491" max="9491" width="8.140625" style="753" customWidth="1"/>
    <col min="9492" max="9492" width="8" style="753" customWidth="1"/>
    <col min="9493" max="9493" width="17.85546875" style="753" customWidth="1"/>
    <col min="9494" max="9494" width="23" style="753" customWidth="1"/>
    <col min="9495" max="9495" width="26.42578125" style="753" customWidth="1"/>
    <col min="9496" max="9496" width="17.28515625" style="753" customWidth="1"/>
    <col min="9497" max="9497" width="8.7109375" style="753" customWidth="1"/>
    <col min="9498" max="9498" width="7.85546875" style="753" customWidth="1"/>
    <col min="9499" max="9499" width="25.140625" style="753" customWidth="1"/>
    <col min="9500" max="9500" width="7.140625" style="753" customWidth="1"/>
    <col min="9501" max="9501" width="8" style="753" customWidth="1"/>
    <col min="9502" max="9502" width="16.7109375" style="753" customWidth="1"/>
    <col min="9503" max="9503" width="7.85546875" style="753" customWidth="1"/>
    <col min="9504" max="9504" width="9.7109375" style="753" customWidth="1"/>
    <col min="9505" max="9505" width="15.7109375" style="753" customWidth="1"/>
    <col min="9506" max="9506" width="10.5703125" style="753" customWidth="1"/>
    <col min="9507" max="9507" width="9.5703125" style="753" customWidth="1"/>
    <col min="9508" max="9508" width="17.5703125" style="753" customWidth="1"/>
    <col min="9509" max="9509" width="26" style="753" customWidth="1"/>
    <col min="9510" max="9510" width="26.42578125" style="753" customWidth="1"/>
    <col min="9511" max="9511" width="27.7109375" style="753" customWidth="1"/>
    <col min="9512" max="9512" width="20.140625" style="753" customWidth="1"/>
    <col min="9513" max="9524" width="0" style="753" hidden="1" customWidth="1"/>
    <col min="9525" max="9531" width="18.28515625" style="753" customWidth="1"/>
    <col min="9532" max="9532" width="27.85546875" style="753" customWidth="1"/>
    <col min="9533" max="9533" width="26.5703125" style="753" customWidth="1"/>
    <col min="9534" max="9534" width="39.5703125" style="753" customWidth="1"/>
    <col min="9535" max="9728" width="10.7109375" style="753"/>
    <col min="9729" max="9729" width="21.28515625" style="753" customWidth="1"/>
    <col min="9730" max="9730" width="16.85546875" style="753" customWidth="1"/>
    <col min="9731" max="9731" width="20.7109375" style="753" customWidth="1"/>
    <col min="9732" max="9732" width="18.28515625" style="753" customWidth="1"/>
    <col min="9733" max="9733" width="14.140625" style="753" customWidth="1"/>
    <col min="9734" max="9735" width="13.7109375" style="753" customWidth="1"/>
    <col min="9736" max="9736" width="18.85546875" style="753" customWidth="1"/>
    <col min="9737" max="9737" width="19.28515625" style="753" customWidth="1"/>
    <col min="9738" max="9738" width="17.85546875" style="753" customWidth="1"/>
    <col min="9739" max="9739" width="17.42578125" style="753" customWidth="1"/>
    <col min="9740" max="9740" width="44.5703125" style="753" customWidth="1"/>
    <col min="9741" max="9741" width="15.7109375" style="753" customWidth="1"/>
    <col min="9742" max="9742" width="14.42578125" style="753" customWidth="1"/>
    <col min="9743" max="9743" width="13.140625" style="753" customWidth="1"/>
    <col min="9744" max="9744" width="15.28515625" style="753" customWidth="1"/>
    <col min="9745" max="9745" width="15.7109375" style="753" customWidth="1"/>
    <col min="9746" max="9746" width="20.85546875" style="753" customWidth="1"/>
    <col min="9747" max="9747" width="8.140625" style="753" customWidth="1"/>
    <col min="9748" max="9748" width="8" style="753" customWidth="1"/>
    <col min="9749" max="9749" width="17.85546875" style="753" customWidth="1"/>
    <col min="9750" max="9750" width="23" style="753" customWidth="1"/>
    <col min="9751" max="9751" width="26.42578125" style="753" customWidth="1"/>
    <col min="9752" max="9752" width="17.28515625" style="753" customWidth="1"/>
    <col min="9753" max="9753" width="8.7109375" style="753" customWidth="1"/>
    <col min="9754" max="9754" width="7.85546875" style="753" customWidth="1"/>
    <col min="9755" max="9755" width="25.140625" style="753" customWidth="1"/>
    <col min="9756" max="9756" width="7.140625" style="753" customWidth="1"/>
    <col min="9757" max="9757" width="8" style="753" customWidth="1"/>
    <col min="9758" max="9758" width="16.7109375" style="753" customWidth="1"/>
    <col min="9759" max="9759" width="7.85546875" style="753" customWidth="1"/>
    <col min="9760" max="9760" width="9.7109375" style="753" customWidth="1"/>
    <col min="9761" max="9761" width="15.7109375" style="753" customWidth="1"/>
    <col min="9762" max="9762" width="10.5703125" style="753" customWidth="1"/>
    <col min="9763" max="9763" width="9.5703125" style="753" customWidth="1"/>
    <col min="9764" max="9764" width="17.5703125" style="753" customWidth="1"/>
    <col min="9765" max="9765" width="26" style="753" customWidth="1"/>
    <col min="9766" max="9766" width="26.42578125" style="753" customWidth="1"/>
    <col min="9767" max="9767" width="27.7109375" style="753" customWidth="1"/>
    <col min="9768" max="9768" width="20.140625" style="753" customWidth="1"/>
    <col min="9769" max="9780" width="0" style="753" hidden="1" customWidth="1"/>
    <col min="9781" max="9787" width="18.28515625" style="753" customWidth="1"/>
    <col min="9788" max="9788" width="27.85546875" style="753" customWidth="1"/>
    <col min="9789" max="9789" width="26.5703125" style="753" customWidth="1"/>
    <col min="9790" max="9790" width="39.5703125" style="753" customWidth="1"/>
    <col min="9791" max="9984" width="10.7109375" style="753"/>
    <col min="9985" max="9985" width="21.28515625" style="753" customWidth="1"/>
    <col min="9986" max="9986" width="16.85546875" style="753" customWidth="1"/>
    <col min="9987" max="9987" width="20.7109375" style="753" customWidth="1"/>
    <col min="9988" max="9988" width="18.28515625" style="753" customWidth="1"/>
    <col min="9989" max="9989" width="14.140625" style="753" customWidth="1"/>
    <col min="9990" max="9991" width="13.7109375" style="753" customWidth="1"/>
    <col min="9992" max="9992" width="18.85546875" style="753" customWidth="1"/>
    <col min="9993" max="9993" width="19.28515625" style="753" customWidth="1"/>
    <col min="9994" max="9994" width="17.85546875" style="753" customWidth="1"/>
    <col min="9995" max="9995" width="17.42578125" style="753" customWidth="1"/>
    <col min="9996" max="9996" width="44.5703125" style="753" customWidth="1"/>
    <col min="9997" max="9997" width="15.7109375" style="753" customWidth="1"/>
    <col min="9998" max="9998" width="14.42578125" style="753" customWidth="1"/>
    <col min="9999" max="9999" width="13.140625" style="753" customWidth="1"/>
    <col min="10000" max="10000" width="15.28515625" style="753" customWidth="1"/>
    <col min="10001" max="10001" width="15.7109375" style="753" customWidth="1"/>
    <col min="10002" max="10002" width="20.85546875" style="753" customWidth="1"/>
    <col min="10003" max="10003" width="8.140625" style="753" customWidth="1"/>
    <col min="10004" max="10004" width="8" style="753" customWidth="1"/>
    <col min="10005" max="10005" width="17.85546875" style="753" customWidth="1"/>
    <col min="10006" max="10006" width="23" style="753" customWidth="1"/>
    <col min="10007" max="10007" width="26.42578125" style="753" customWidth="1"/>
    <col min="10008" max="10008" width="17.28515625" style="753" customWidth="1"/>
    <col min="10009" max="10009" width="8.7109375" style="753" customWidth="1"/>
    <col min="10010" max="10010" width="7.85546875" style="753" customWidth="1"/>
    <col min="10011" max="10011" width="25.140625" style="753" customWidth="1"/>
    <col min="10012" max="10012" width="7.140625" style="753" customWidth="1"/>
    <col min="10013" max="10013" width="8" style="753" customWidth="1"/>
    <col min="10014" max="10014" width="16.7109375" style="753" customWidth="1"/>
    <col min="10015" max="10015" width="7.85546875" style="753" customWidth="1"/>
    <col min="10016" max="10016" width="9.7109375" style="753" customWidth="1"/>
    <col min="10017" max="10017" width="15.7109375" style="753" customWidth="1"/>
    <col min="10018" max="10018" width="10.5703125" style="753" customWidth="1"/>
    <col min="10019" max="10019" width="9.5703125" style="753" customWidth="1"/>
    <col min="10020" max="10020" width="17.5703125" style="753" customWidth="1"/>
    <col min="10021" max="10021" width="26" style="753" customWidth="1"/>
    <col min="10022" max="10022" width="26.42578125" style="753" customWidth="1"/>
    <col min="10023" max="10023" width="27.7109375" style="753" customWidth="1"/>
    <col min="10024" max="10024" width="20.140625" style="753" customWidth="1"/>
    <col min="10025" max="10036" width="0" style="753" hidden="1" customWidth="1"/>
    <col min="10037" max="10043" width="18.28515625" style="753" customWidth="1"/>
    <col min="10044" max="10044" width="27.85546875" style="753" customWidth="1"/>
    <col min="10045" max="10045" width="26.5703125" style="753" customWidth="1"/>
    <col min="10046" max="10046" width="39.5703125" style="753" customWidth="1"/>
    <col min="10047" max="10240" width="10.7109375" style="753"/>
    <col min="10241" max="10241" width="21.28515625" style="753" customWidth="1"/>
    <col min="10242" max="10242" width="16.85546875" style="753" customWidth="1"/>
    <col min="10243" max="10243" width="20.7109375" style="753" customWidth="1"/>
    <col min="10244" max="10244" width="18.28515625" style="753" customWidth="1"/>
    <col min="10245" max="10245" width="14.140625" style="753" customWidth="1"/>
    <col min="10246" max="10247" width="13.7109375" style="753" customWidth="1"/>
    <col min="10248" max="10248" width="18.85546875" style="753" customWidth="1"/>
    <col min="10249" max="10249" width="19.28515625" style="753" customWidth="1"/>
    <col min="10250" max="10250" width="17.85546875" style="753" customWidth="1"/>
    <col min="10251" max="10251" width="17.42578125" style="753" customWidth="1"/>
    <col min="10252" max="10252" width="44.5703125" style="753" customWidth="1"/>
    <col min="10253" max="10253" width="15.7109375" style="753" customWidth="1"/>
    <col min="10254" max="10254" width="14.42578125" style="753" customWidth="1"/>
    <col min="10255" max="10255" width="13.140625" style="753" customWidth="1"/>
    <col min="10256" max="10256" width="15.28515625" style="753" customWidth="1"/>
    <col min="10257" max="10257" width="15.7109375" style="753" customWidth="1"/>
    <col min="10258" max="10258" width="20.85546875" style="753" customWidth="1"/>
    <col min="10259" max="10259" width="8.140625" style="753" customWidth="1"/>
    <col min="10260" max="10260" width="8" style="753" customWidth="1"/>
    <col min="10261" max="10261" width="17.85546875" style="753" customWidth="1"/>
    <col min="10262" max="10262" width="23" style="753" customWidth="1"/>
    <col min="10263" max="10263" width="26.42578125" style="753" customWidth="1"/>
    <col min="10264" max="10264" width="17.28515625" style="753" customWidth="1"/>
    <col min="10265" max="10265" width="8.7109375" style="753" customWidth="1"/>
    <col min="10266" max="10266" width="7.85546875" style="753" customWidth="1"/>
    <col min="10267" max="10267" width="25.140625" style="753" customWidth="1"/>
    <col min="10268" max="10268" width="7.140625" style="753" customWidth="1"/>
    <col min="10269" max="10269" width="8" style="753" customWidth="1"/>
    <col min="10270" max="10270" width="16.7109375" style="753" customWidth="1"/>
    <col min="10271" max="10271" width="7.85546875" style="753" customWidth="1"/>
    <col min="10272" max="10272" width="9.7109375" style="753" customWidth="1"/>
    <col min="10273" max="10273" width="15.7109375" style="753" customWidth="1"/>
    <col min="10274" max="10274" width="10.5703125" style="753" customWidth="1"/>
    <col min="10275" max="10275" width="9.5703125" style="753" customWidth="1"/>
    <col min="10276" max="10276" width="17.5703125" style="753" customWidth="1"/>
    <col min="10277" max="10277" width="26" style="753" customWidth="1"/>
    <col min="10278" max="10278" width="26.42578125" style="753" customWidth="1"/>
    <col min="10279" max="10279" width="27.7109375" style="753" customWidth="1"/>
    <col min="10280" max="10280" width="20.140625" style="753" customWidth="1"/>
    <col min="10281" max="10292" width="0" style="753" hidden="1" customWidth="1"/>
    <col min="10293" max="10299" width="18.28515625" style="753" customWidth="1"/>
    <col min="10300" max="10300" width="27.85546875" style="753" customWidth="1"/>
    <col min="10301" max="10301" width="26.5703125" style="753" customWidth="1"/>
    <col min="10302" max="10302" width="39.5703125" style="753" customWidth="1"/>
    <col min="10303" max="10496" width="10.7109375" style="753"/>
    <col min="10497" max="10497" width="21.28515625" style="753" customWidth="1"/>
    <col min="10498" max="10498" width="16.85546875" style="753" customWidth="1"/>
    <col min="10499" max="10499" width="20.7109375" style="753" customWidth="1"/>
    <col min="10500" max="10500" width="18.28515625" style="753" customWidth="1"/>
    <col min="10501" max="10501" width="14.140625" style="753" customWidth="1"/>
    <col min="10502" max="10503" width="13.7109375" style="753" customWidth="1"/>
    <col min="10504" max="10504" width="18.85546875" style="753" customWidth="1"/>
    <col min="10505" max="10505" width="19.28515625" style="753" customWidth="1"/>
    <col min="10506" max="10506" width="17.85546875" style="753" customWidth="1"/>
    <col min="10507" max="10507" width="17.42578125" style="753" customWidth="1"/>
    <col min="10508" max="10508" width="44.5703125" style="753" customWidth="1"/>
    <col min="10509" max="10509" width="15.7109375" style="753" customWidth="1"/>
    <col min="10510" max="10510" width="14.42578125" style="753" customWidth="1"/>
    <col min="10511" max="10511" width="13.140625" style="753" customWidth="1"/>
    <col min="10512" max="10512" width="15.28515625" style="753" customWidth="1"/>
    <col min="10513" max="10513" width="15.7109375" style="753" customWidth="1"/>
    <col min="10514" max="10514" width="20.85546875" style="753" customWidth="1"/>
    <col min="10515" max="10515" width="8.140625" style="753" customWidth="1"/>
    <col min="10516" max="10516" width="8" style="753" customWidth="1"/>
    <col min="10517" max="10517" width="17.85546875" style="753" customWidth="1"/>
    <col min="10518" max="10518" width="23" style="753" customWidth="1"/>
    <col min="10519" max="10519" width="26.42578125" style="753" customWidth="1"/>
    <col min="10520" max="10520" width="17.28515625" style="753" customWidth="1"/>
    <col min="10521" max="10521" width="8.7109375" style="753" customWidth="1"/>
    <col min="10522" max="10522" width="7.85546875" style="753" customWidth="1"/>
    <col min="10523" max="10523" width="25.140625" style="753" customWidth="1"/>
    <col min="10524" max="10524" width="7.140625" style="753" customWidth="1"/>
    <col min="10525" max="10525" width="8" style="753" customWidth="1"/>
    <col min="10526" max="10526" width="16.7109375" style="753" customWidth="1"/>
    <col min="10527" max="10527" width="7.85546875" style="753" customWidth="1"/>
    <col min="10528" max="10528" width="9.7109375" style="753" customWidth="1"/>
    <col min="10529" max="10529" width="15.7109375" style="753" customWidth="1"/>
    <col min="10530" max="10530" width="10.5703125" style="753" customWidth="1"/>
    <col min="10531" max="10531" width="9.5703125" style="753" customWidth="1"/>
    <col min="10532" max="10532" width="17.5703125" style="753" customWidth="1"/>
    <col min="10533" max="10533" width="26" style="753" customWidth="1"/>
    <col min="10534" max="10534" width="26.42578125" style="753" customWidth="1"/>
    <col min="10535" max="10535" width="27.7109375" style="753" customWidth="1"/>
    <col min="10536" max="10536" width="20.140625" style="753" customWidth="1"/>
    <col min="10537" max="10548" width="0" style="753" hidden="1" customWidth="1"/>
    <col min="10549" max="10555" width="18.28515625" style="753" customWidth="1"/>
    <col min="10556" max="10556" width="27.85546875" style="753" customWidth="1"/>
    <col min="10557" max="10557" width="26.5703125" style="753" customWidth="1"/>
    <col min="10558" max="10558" width="39.5703125" style="753" customWidth="1"/>
    <col min="10559" max="10752" width="10.7109375" style="753"/>
    <col min="10753" max="10753" width="21.28515625" style="753" customWidth="1"/>
    <col min="10754" max="10754" width="16.85546875" style="753" customWidth="1"/>
    <col min="10755" max="10755" width="20.7109375" style="753" customWidth="1"/>
    <col min="10756" max="10756" width="18.28515625" style="753" customWidth="1"/>
    <col min="10757" max="10757" width="14.140625" style="753" customWidth="1"/>
    <col min="10758" max="10759" width="13.7109375" style="753" customWidth="1"/>
    <col min="10760" max="10760" width="18.85546875" style="753" customWidth="1"/>
    <col min="10761" max="10761" width="19.28515625" style="753" customWidth="1"/>
    <col min="10762" max="10762" width="17.85546875" style="753" customWidth="1"/>
    <col min="10763" max="10763" width="17.42578125" style="753" customWidth="1"/>
    <col min="10764" max="10764" width="44.5703125" style="753" customWidth="1"/>
    <col min="10765" max="10765" width="15.7109375" style="753" customWidth="1"/>
    <col min="10766" max="10766" width="14.42578125" style="753" customWidth="1"/>
    <col min="10767" max="10767" width="13.140625" style="753" customWidth="1"/>
    <col min="10768" max="10768" width="15.28515625" style="753" customWidth="1"/>
    <col min="10769" max="10769" width="15.7109375" style="753" customWidth="1"/>
    <col min="10770" max="10770" width="20.85546875" style="753" customWidth="1"/>
    <col min="10771" max="10771" width="8.140625" style="753" customWidth="1"/>
    <col min="10772" max="10772" width="8" style="753" customWidth="1"/>
    <col min="10773" max="10773" width="17.85546875" style="753" customWidth="1"/>
    <col min="10774" max="10774" width="23" style="753" customWidth="1"/>
    <col min="10775" max="10775" width="26.42578125" style="753" customWidth="1"/>
    <col min="10776" max="10776" width="17.28515625" style="753" customWidth="1"/>
    <col min="10777" max="10777" width="8.7109375" style="753" customWidth="1"/>
    <col min="10778" max="10778" width="7.85546875" style="753" customWidth="1"/>
    <col min="10779" max="10779" width="25.140625" style="753" customWidth="1"/>
    <col min="10780" max="10780" width="7.140625" style="753" customWidth="1"/>
    <col min="10781" max="10781" width="8" style="753" customWidth="1"/>
    <col min="10782" max="10782" width="16.7109375" style="753" customWidth="1"/>
    <col min="10783" max="10783" width="7.85546875" style="753" customWidth="1"/>
    <col min="10784" max="10784" width="9.7109375" style="753" customWidth="1"/>
    <col min="10785" max="10785" width="15.7109375" style="753" customWidth="1"/>
    <col min="10786" max="10786" width="10.5703125" style="753" customWidth="1"/>
    <col min="10787" max="10787" width="9.5703125" style="753" customWidth="1"/>
    <col min="10788" max="10788" width="17.5703125" style="753" customWidth="1"/>
    <col min="10789" max="10789" width="26" style="753" customWidth="1"/>
    <col min="10790" max="10790" width="26.42578125" style="753" customWidth="1"/>
    <col min="10791" max="10791" width="27.7109375" style="753" customWidth="1"/>
    <col min="10792" max="10792" width="20.140625" style="753" customWidth="1"/>
    <col min="10793" max="10804" width="0" style="753" hidden="1" customWidth="1"/>
    <col min="10805" max="10811" width="18.28515625" style="753" customWidth="1"/>
    <col min="10812" max="10812" width="27.85546875" style="753" customWidth="1"/>
    <col min="10813" max="10813" width="26.5703125" style="753" customWidth="1"/>
    <col min="10814" max="10814" width="39.5703125" style="753" customWidth="1"/>
    <col min="10815" max="11008" width="10.7109375" style="753"/>
    <col min="11009" max="11009" width="21.28515625" style="753" customWidth="1"/>
    <col min="11010" max="11010" width="16.85546875" style="753" customWidth="1"/>
    <col min="11011" max="11011" width="20.7109375" style="753" customWidth="1"/>
    <col min="11012" max="11012" width="18.28515625" style="753" customWidth="1"/>
    <col min="11013" max="11013" width="14.140625" style="753" customWidth="1"/>
    <col min="11014" max="11015" width="13.7109375" style="753" customWidth="1"/>
    <col min="11016" max="11016" width="18.85546875" style="753" customWidth="1"/>
    <col min="11017" max="11017" width="19.28515625" style="753" customWidth="1"/>
    <col min="11018" max="11018" width="17.85546875" style="753" customWidth="1"/>
    <col min="11019" max="11019" width="17.42578125" style="753" customWidth="1"/>
    <col min="11020" max="11020" width="44.5703125" style="753" customWidth="1"/>
    <col min="11021" max="11021" width="15.7109375" style="753" customWidth="1"/>
    <col min="11022" max="11022" width="14.42578125" style="753" customWidth="1"/>
    <col min="11023" max="11023" width="13.140625" style="753" customWidth="1"/>
    <col min="11024" max="11024" width="15.28515625" style="753" customWidth="1"/>
    <col min="11025" max="11025" width="15.7109375" style="753" customWidth="1"/>
    <col min="11026" max="11026" width="20.85546875" style="753" customWidth="1"/>
    <col min="11027" max="11027" width="8.140625" style="753" customWidth="1"/>
    <col min="11028" max="11028" width="8" style="753" customWidth="1"/>
    <col min="11029" max="11029" width="17.85546875" style="753" customWidth="1"/>
    <col min="11030" max="11030" width="23" style="753" customWidth="1"/>
    <col min="11031" max="11031" width="26.42578125" style="753" customWidth="1"/>
    <col min="11032" max="11032" width="17.28515625" style="753" customWidth="1"/>
    <col min="11033" max="11033" width="8.7109375" style="753" customWidth="1"/>
    <col min="11034" max="11034" width="7.85546875" style="753" customWidth="1"/>
    <col min="11035" max="11035" width="25.140625" style="753" customWidth="1"/>
    <col min="11036" max="11036" width="7.140625" style="753" customWidth="1"/>
    <col min="11037" max="11037" width="8" style="753" customWidth="1"/>
    <col min="11038" max="11038" width="16.7109375" style="753" customWidth="1"/>
    <col min="11039" max="11039" width="7.85546875" style="753" customWidth="1"/>
    <col min="11040" max="11040" width="9.7109375" style="753" customWidth="1"/>
    <col min="11041" max="11041" width="15.7109375" style="753" customWidth="1"/>
    <col min="11042" max="11042" width="10.5703125" style="753" customWidth="1"/>
    <col min="11043" max="11043" width="9.5703125" style="753" customWidth="1"/>
    <col min="11044" max="11044" width="17.5703125" style="753" customWidth="1"/>
    <col min="11045" max="11045" width="26" style="753" customWidth="1"/>
    <col min="11046" max="11046" width="26.42578125" style="753" customWidth="1"/>
    <col min="11047" max="11047" width="27.7109375" style="753" customWidth="1"/>
    <col min="11048" max="11048" width="20.140625" style="753" customWidth="1"/>
    <col min="11049" max="11060" width="0" style="753" hidden="1" customWidth="1"/>
    <col min="11061" max="11067" width="18.28515625" style="753" customWidth="1"/>
    <col min="11068" max="11068" width="27.85546875" style="753" customWidth="1"/>
    <col min="11069" max="11069" width="26.5703125" style="753" customWidth="1"/>
    <col min="11070" max="11070" width="39.5703125" style="753" customWidth="1"/>
    <col min="11071" max="11264" width="10.7109375" style="753"/>
    <col min="11265" max="11265" width="21.28515625" style="753" customWidth="1"/>
    <col min="11266" max="11266" width="16.85546875" style="753" customWidth="1"/>
    <col min="11267" max="11267" width="20.7109375" style="753" customWidth="1"/>
    <col min="11268" max="11268" width="18.28515625" style="753" customWidth="1"/>
    <col min="11269" max="11269" width="14.140625" style="753" customWidth="1"/>
    <col min="11270" max="11271" width="13.7109375" style="753" customWidth="1"/>
    <col min="11272" max="11272" width="18.85546875" style="753" customWidth="1"/>
    <col min="11273" max="11273" width="19.28515625" style="753" customWidth="1"/>
    <col min="11274" max="11274" width="17.85546875" style="753" customWidth="1"/>
    <col min="11275" max="11275" width="17.42578125" style="753" customWidth="1"/>
    <col min="11276" max="11276" width="44.5703125" style="753" customWidth="1"/>
    <col min="11277" max="11277" width="15.7109375" style="753" customWidth="1"/>
    <col min="11278" max="11278" width="14.42578125" style="753" customWidth="1"/>
    <col min="11279" max="11279" width="13.140625" style="753" customWidth="1"/>
    <col min="11280" max="11280" width="15.28515625" style="753" customWidth="1"/>
    <col min="11281" max="11281" width="15.7109375" style="753" customWidth="1"/>
    <col min="11282" max="11282" width="20.85546875" style="753" customWidth="1"/>
    <col min="11283" max="11283" width="8.140625" style="753" customWidth="1"/>
    <col min="11284" max="11284" width="8" style="753" customWidth="1"/>
    <col min="11285" max="11285" width="17.85546875" style="753" customWidth="1"/>
    <col min="11286" max="11286" width="23" style="753" customWidth="1"/>
    <col min="11287" max="11287" width="26.42578125" style="753" customWidth="1"/>
    <col min="11288" max="11288" width="17.28515625" style="753" customWidth="1"/>
    <col min="11289" max="11289" width="8.7109375" style="753" customWidth="1"/>
    <col min="11290" max="11290" width="7.85546875" style="753" customWidth="1"/>
    <col min="11291" max="11291" width="25.140625" style="753" customWidth="1"/>
    <col min="11292" max="11292" width="7.140625" style="753" customWidth="1"/>
    <col min="11293" max="11293" width="8" style="753" customWidth="1"/>
    <col min="11294" max="11294" width="16.7109375" style="753" customWidth="1"/>
    <col min="11295" max="11295" width="7.85546875" style="753" customWidth="1"/>
    <col min="11296" max="11296" width="9.7109375" style="753" customWidth="1"/>
    <col min="11297" max="11297" width="15.7109375" style="753" customWidth="1"/>
    <col min="11298" max="11298" width="10.5703125" style="753" customWidth="1"/>
    <col min="11299" max="11299" width="9.5703125" style="753" customWidth="1"/>
    <col min="11300" max="11300" width="17.5703125" style="753" customWidth="1"/>
    <col min="11301" max="11301" width="26" style="753" customWidth="1"/>
    <col min="11302" max="11302" width="26.42578125" style="753" customWidth="1"/>
    <col min="11303" max="11303" width="27.7109375" style="753" customWidth="1"/>
    <col min="11304" max="11304" width="20.140625" style="753" customWidth="1"/>
    <col min="11305" max="11316" width="0" style="753" hidden="1" customWidth="1"/>
    <col min="11317" max="11323" width="18.28515625" style="753" customWidth="1"/>
    <col min="11324" max="11324" width="27.85546875" style="753" customWidth="1"/>
    <col min="11325" max="11325" width="26.5703125" style="753" customWidth="1"/>
    <col min="11326" max="11326" width="39.5703125" style="753" customWidth="1"/>
    <col min="11327" max="11520" width="10.7109375" style="753"/>
    <col min="11521" max="11521" width="21.28515625" style="753" customWidth="1"/>
    <col min="11522" max="11522" width="16.85546875" style="753" customWidth="1"/>
    <col min="11523" max="11523" width="20.7109375" style="753" customWidth="1"/>
    <col min="11524" max="11524" width="18.28515625" style="753" customWidth="1"/>
    <col min="11525" max="11525" width="14.140625" style="753" customWidth="1"/>
    <col min="11526" max="11527" width="13.7109375" style="753" customWidth="1"/>
    <col min="11528" max="11528" width="18.85546875" style="753" customWidth="1"/>
    <col min="11529" max="11529" width="19.28515625" style="753" customWidth="1"/>
    <col min="11530" max="11530" width="17.85546875" style="753" customWidth="1"/>
    <col min="11531" max="11531" width="17.42578125" style="753" customWidth="1"/>
    <col min="11532" max="11532" width="44.5703125" style="753" customWidth="1"/>
    <col min="11533" max="11533" width="15.7109375" style="753" customWidth="1"/>
    <col min="11534" max="11534" width="14.42578125" style="753" customWidth="1"/>
    <col min="11535" max="11535" width="13.140625" style="753" customWidth="1"/>
    <col min="11536" max="11536" width="15.28515625" style="753" customWidth="1"/>
    <col min="11537" max="11537" width="15.7109375" style="753" customWidth="1"/>
    <col min="11538" max="11538" width="20.85546875" style="753" customWidth="1"/>
    <col min="11539" max="11539" width="8.140625" style="753" customWidth="1"/>
    <col min="11540" max="11540" width="8" style="753" customWidth="1"/>
    <col min="11541" max="11541" width="17.85546875" style="753" customWidth="1"/>
    <col min="11542" max="11542" width="23" style="753" customWidth="1"/>
    <col min="11543" max="11543" width="26.42578125" style="753" customWidth="1"/>
    <col min="11544" max="11544" width="17.28515625" style="753" customWidth="1"/>
    <col min="11545" max="11545" width="8.7109375" style="753" customWidth="1"/>
    <col min="11546" max="11546" width="7.85546875" style="753" customWidth="1"/>
    <col min="11547" max="11547" width="25.140625" style="753" customWidth="1"/>
    <col min="11548" max="11548" width="7.140625" style="753" customWidth="1"/>
    <col min="11549" max="11549" width="8" style="753" customWidth="1"/>
    <col min="11550" max="11550" width="16.7109375" style="753" customWidth="1"/>
    <col min="11551" max="11551" width="7.85546875" style="753" customWidth="1"/>
    <col min="11552" max="11552" width="9.7109375" style="753" customWidth="1"/>
    <col min="11553" max="11553" width="15.7109375" style="753" customWidth="1"/>
    <col min="11554" max="11554" width="10.5703125" style="753" customWidth="1"/>
    <col min="11555" max="11555" width="9.5703125" style="753" customWidth="1"/>
    <col min="11556" max="11556" width="17.5703125" style="753" customWidth="1"/>
    <col min="11557" max="11557" width="26" style="753" customWidth="1"/>
    <col min="11558" max="11558" width="26.42578125" style="753" customWidth="1"/>
    <col min="11559" max="11559" width="27.7109375" style="753" customWidth="1"/>
    <col min="11560" max="11560" width="20.140625" style="753" customWidth="1"/>
    <col min="11561" max="11572" width="0" style="753" hidden="1" customWidth="1"/>
    <col min="11573" max="11579" width="18.28515625" style="753" customWidth="1"/>
    <col min="11580" max="11580" width="27.85546875" style="753" customWidth="1"/>
    <col min="11581" max="11581" width="26.5703125" style="753" customWidth="1"/>
    <col min="11582" max="11582" width="39.5703125" style="753" customWidth="1"/>
    <col min="11583" max="11776" width="10.7109375" style="753"/>
    <col min="11777" max="11777" width="21.28515625" style="753" customWidth="1"/>
    <col min="11778" max="11778" width="16.85546875" style="753" customWidth="1"/>
    <col min="11779" max="11779" width="20.7109375" style="753" customWidth="1"/>
    <col min="11780" max="11780" width="18.28515625" style="753" customWidth="1"/>
    <col min="11781" max="11781" width="14.140625" style="753" customWidth="1"/>
    <col min="11782" max="11783" width="13.7109375" style="753" customWidth="1"/>
    <col min="11784" max="11784" width="18.85546875" style="753" customWidth="1"/>
    <col min="11785" max="11785" width="19.28515625" style="753" customWidth="1"/>
    <col min="11786" max="11786" width="17.85546875" style="753" customWidth="1"/>
    <col min="11787" max="11787" width="17.42578125" style="753" customWidth="1"/>
    <col min="11788" max="11788" width="44.5703125" style="753" customWidth="1"/>
    <col min="11789" max="11789" width="15.7109375" style="753" customWidth="1"/>
    <col min="11790" max="11790" width="14.42578125" style="753" customWidth="1"/>
    <col min="11791" max="11791" width="13.140625" style="753" customWidth="1"/>
    <col min="11792" max="11792" width="15.28515625" style="753" customWidth="1"/>
    <col min="11793" max="11793" width="15.7109375" style="753" customWidth="1"/>
    <col min="11794" max="11794" width="20.85546875" style="753" customWidth="1"/>
    <col min="11795" max="11795" width="8.140625" style="753" customWidth="1"/>
    <col min="11796" max="11796" width="8" style="753" customWidth="1"/>
    <col min="11797" max="11797" width="17.85546875" style="753" customWidth="1"/>
    <col min="11798" max="11798" width="23" style="753" customWidth="1"/>
    <col min="11799" max="11799" width="26.42578125" style="753" customWidth="1"/>
    <col min="11800" max="11800" width="17.28515625" style="753" customWidth="1"/>
    <col min="11801" max="11801" width="8.7109375" style="753" customWidth="1"/>
    <col min="11802" max="11802" width="7.85546875" style="753" customWidth="1"/>
    <col min="11803" max="11803" width="25.140625" style="753" customWidth="1"/>
    <col min="11804" max="11804" width="7.140625" style="753" customWidth="1"/>
    <col min="11805" max="11805" width="8" style="753" customWidth="1"/>
    <col min="11806" max="11806" width="16.7109375" style="753" customWidth="1"/>
    <col min="11807" max="11807" width="7.85546875" style="753" customWidth="1"/>
    <col min="11808" max="11808" width="9.7109375" style="753" customWidth="1"/>
    <col min="11809" max="11809" width="15.7109375" style="753" customWidth="1"/>
    <col min="11810" max="11810" width="10.5703125" style="753" customWidth="1"/>
    <col min="11811" max="11811" width="9.5703125" style="753" customWidth="1"/>
    <col min="11812" max="11812" width="17.5703125" style="753" customWidth="1"/>
    <col min="11813" max="11813" width="26" style="753" customWidth="1"/>
    <col min="11814" max="11814" width="26.42578125" style="753" customWidth="1"/>
    <col min="11815" max="11815" width="27.7109375" style="753" customWidth="1"/>
    <col min="11816" max="11816" width="20.140625" style="753" customWidth="1"/>
    <col min="11817" max="11828" width="0" style="753" hidden="1" customWidth="1"/>
    <col min="11829" max="11835" width="18.28515625" style="753" customWidth="1"/>
    <col min="11836" max="11836" width="27.85546875" style="753" customWidth="1"/>
    <col min="11837" max="11837" width="26.5703125" style="753" customWidth="1"/>
    <col min="11838" max="11838" width="39.5703125" style="753" customWidth="1"/>
    <col min="11839" max="12032" width="10.7109375" style="753"/>
    <col min="12033" max="12033" width="21.28515625" style="753" customWidth="1"/>
    <col min="12034" max="12034" width="16.85546875" style="753" customWidth="1"/>
    <col min="12035" max="12035" width="20.7109375" style="753" customWidth="1"/>
    <col min="12036" max="12036" width="18.28515625" style="753" customWidth="1"/>
    <col min="12037" max="12037" width="14.140625" style="753" customWidth="1"/>
    <col min="12038" max="12039" width="13.7109375" style="753" customWidth="1"/>
    <col min="12040" max="12040" width="18.85546875" style="753" customWidth="1"/>
    <col min="12041" max="12041" width="19.28515625" style="753" customWidth="1"/>
    <col min="12042" max="12042" width="17.85546875" style="753" customWidth="1"/>
    <col min="12043" max="12043" width="17.42578125" style="753" customWidth="1"/>
    <col min="12044" max="12044" width="44.5703125" style="753" customWidth="1"/>
    <col min="12045" max="12045" width="15.7109375" style="753" customWidth="1"/>
    <col min="12046" max="12046" width="14.42578125" style="753" customWidth="1"/>
    <col min="12047" max="12047" width="13.140625" style="753" customWidth="1"/>
    <col min="12048" max="12048" width="15.28515625" style="753" customWidth="1"/>
    <col min="12049" max="12049" width="15.7109375" style="753" customWidth="1"/>
    <col min="12050" max="12050" width="20.85546875" style="753" customWidth="1"/>
    <col min="12051" max="12051" width="8.140625" style="753" customWidth="1"/>
    <col min="12052" max="12052" width="8" style="753" customWidth="1"/>
    <col min="12053" max="12053" width="17.85546875" style="753" customWidth="1"/>
    <col min="12054" max="12054" width="23" style="753" customWidth="1"/>
    <col min="12055" max="12055" width="26.42578125" style="753" customWidth="1"/>
    <col min="12056" max="12056" width="17.28515625" style="753" customWidth="1"/>
    <col min="12057" max="12057" width="8.7109375" style="753" customWidth="1"/>
    <col min="12058" max="12058" width="7.85546875" style="753" customWidth="1"/>
    <col min="12059" max="12059" width="25.140625" style="753" customWidth="1"/>
    <col min="12060" max="12060" width="7.140625" style="753" customWidth="1"/>
    <col min="12061" max="12061" width="8" style="753" customWidth="1"/>
    <col min="12062" max="12062" width="16.7109375" style="753" customWidth="1"/>
    <col min="12063" max="12063" width="7.85546875" style="753" customWidth="1"/>
    <col min="12064" max="12064" width="9.7109375" style="753" customWidth="1"/>
    <col min="12065" max="12065" width="15.7109375" style="753" customWidth="1"/>
    <col min="12066" max="12066" width="10.5703125" style="753" customWidth="1"/>
    <col min="12067" max="12067" width="9.5703125" style="753" customWidth="1"/>
    <col min="12068" max="12068" width="17.5703125" style="753" customWidth="1"/>
    <col min="12069" max="12069" width="26" style="753" customWidth="1"/>
    <col min="12070" max="12070" width="26.42578125" style="753" customWidth="1"/>
    <col min="12071" max="12071" width="27.7109375" style="753" customWidth="1"/>
    <col min="12072" max="12072" width="20.140625" style="753" customWidth="1"/>
    <col min="12073" max="12084" width="0" style="753" hidden="1" customWidth="1"/>
    <col min="12085" max="12091" width="18.28515625" style="753" customWidth="1"/>
    <col min="12092" max="12092" width="27.85546875" style="753" customWidth="1"/>
    <col min="12093" max="12093" width="26.5703125" style="753" customWidth="1"/>
    <col min="12094" max="12094" width="39.5703125" style="753" customWidth="1"/>
    <col min="12095" max="12288" width="10.7109375" style="753"/>
    <col min="12289" max="12289" width="21.28515625" style="753" customWidth="1"/>
    <col min="12290" max="12290" width="16.85546875" style="753" customWidth="1"/>
    <col min="12291" max="12291" width="20.7109375" style="753" customWidth="1"/>
    <col min="12292" max="12292" width="18.28515625" style="753" customWidth="1"/>
    <col min="12293" max="12293" width="14.140625" style="753" customWidth="1"/>
    <col min="12294" max="12295" width="13.7109375" style="753" customWidth="1"/>
    <col min="12296" max="12296" width="18.85546875" style="753" customWidth="1"/>
    <col min="12297" max="12297" width="19.28515625" style="753" customWidth="1"/>
    <col min="12298" max="12298" width="17.85546875" style="753" customWidth="1"/>
    <col min="12299" max="12299" width="17.42578125" style="753" customWidth="1"/>
    <col min="12300" max="12300" width="44.5703125" style="753" customWidth="1"/>
    <col min="12301" max="12301" width="15.7109375" style="753" customWidth="1"/>
    <col min="12302" max="12302" width="14.42578125" style="753" customWidth="1"/>
    <col min="12303" max="12303" width="13.140625" style="753" customWidth="1"/>
    <col min="12304" max="12304" width="15.28515625" style="753" customWidth="1"/>
    <col min="12305" max="12305" width="15.7109375" style="753" customWidth="1"/>
    <col min="12306" max="12306" width="20.85546875" style="753" customWidth="1"/>
    <col min="12307" max="12307" width="8.140625" style="753" customWidth="1"/>
    <col min="12308" max="12308" width="8" style="753" customWidth="1"/>
    <col min="12309" max="12309" width="17.85546875" style="753" customWidth="1"/>
    <col min="12310" max="12310" width="23" style="753" customWidth="1"/>
    <col min="12311" max="12311" width="26.42578125" style="753" customWidth="1"/>
    <col min="12312" max="12312" width="17.28515625" style="753" customWidth="1"/>
    <col min="12313" max="12313" width="8.7109375" style="753" customWidth="1"/>
    <col min="12314" max="12314" width="7.85546875" style="753" customWidth="1"/>
    <col min="12315" max="12315" width="25.140625" style="753" customWidth="1"/>
    <col min="12316" max="12316" width="7.140625" style="753" customWidth="1"/>
    <col min="12317" max="12317" width="8" style="753" customWidth="1"/>
    <col min="12318" max="12318" width="16.7109375" style="753" customWidth="1"/>
    <col min="12319" max="12319" width="7.85546875" style="753" customWidth="1"/>
    <col min="12320" max="12320" width="9.7109375" style="753" customWidth="1"/>
    <col min="12321" max="12321" width="15.7109375" style="753" customWidth="1"/>
    <col min="12322" max="12322" width="10.5703125" style="753" customWidth="1"/>
    <col min="12323" max="12323" width="9.5703125" style="753" customWidth="1"/>
    <col min="12324" max="12324" width="17.5703125" style="753" customWidth="1"/>
    <col min="12325" max="12325" width="26" style="753" customWidth="1"/>
    <col min="12326" max="12326" width="26.42578125" style="753" customWidth="1"/>
    <col min="12327" max="12327" width="27.7109375" style="753" customWidth="1"/>
    <col min="12328" max="12328" width="20.140625" style="753" customWidth="1"/>
    <col min="12329" max="12340" width="0" style="753" hidden="1" customWidth="1"/>
    <col min="12341" max="12347" width="18.28515625" style="753" customWidth="1"/>
    <col min="12348" max="12348" width="27.85546875" style="753" customWidth="1"/>
    <col min="12349" max="12349" width="26.5703125" style="753" customWidth="1"/>
    <col min="12350" max="12350" width="39.5703125" style="753" customWidth="1"/>
    <col min="12351" max="12544" width="10.7109375" style="753"/>
    <col min="12545" max="12545" width="21.28515625" style="753" customWidth="1"/>
    <col min="12546" max="12546" width="16.85546875" style="753" customWidth="1"/>
    <col min="12547" max="12547" width="20.7109375" style="753" customWidth="1"/>
    <col min="12548" max="12548" width="18.28515625" style="753" customWidth="1"/>
    <col min="12549" max="12549" width="14.140625" style="753" customWidth="1"/>
    <col min="12550" max="12551" width="13.7109375" style="753" customWidth="1"/>
    <col min="12552" max="12552" width="18.85546875" style="753" customWidth="1"/>
    <col min="12553" max="12553" width="19.28515625" style="753" customWidth="1"/>
    <col min="12554" max="12554" width="17.85546875" style="753" customWidth="1"/>
    <col min="12555" max="12555" width="17.42578125" style="753" customWidth="1"/>
    <col min="12556" max="12556" width="44.5703125" style="753" customWidth="1"/>
    <col min="12557" max="12557" width="15.7109375" style="753" customWidth="1"/>
    <col min="12558" max="12558" width="14.42578125" style="753" customWidth="1"/>
    <col min="12559" max="12559" width="13.140625" style="753" customWidth="1"/>
    <col min="12560" max="12560" width="15.28515625" style="753" customWidth="1"/>
    <col min="12561" max="12561" width="15.7109375" style="753" customWidth="1"/>
    <col min="12562" max="12562" width="20.85546875" style="753" customWidth="1"/>
    <col min="12563" max="12563" width="8.140625" style="753" customWidth="1"/>
    <col min="12564" max="12564" width="8" style="753" customWidth="1"/>
    <col min="12565" max="12565" width="17.85546875" style="753" customWidth="1"/>
    <col min="12566" max="12566" width="23" style="753" customWidth="1"/>
    <col min="12567" max="12567" width="26.42578125" style="753" customWidth="1"/>
    <col min="12568" max="12568" width="17.28515625" style="753" customWidth="1"/>
    <col min="12569" max="12569" width="8.7109375" style="753" customWidth="1"/>
    <col min="12570" max="12570" width="7.85546875" style="753" customWidth="1"/>
    <col min="12571" max="12571" width="25.140625" style="753" customWidth="1"/>
    <col min="12572" max="12572" width="7.140625" style="753" customWidth="1"/>
    <col min="12573" max="12573" width="8" style="753" customWidth="1"/>
    <col min="12574" max="12574" width="16.7109375" style="753" customWidth="1"/>
    <col min="12575" max="12575" width="7.85546875" style="753" customWidth="1"/>
    <col min="12576" max="12576" width="9.7109375" style="753" customWidth="1"/>
    <col min="12577" max="12577" width="15.7109375" style="753" customWidth="1"/>
    <col min="12578" max="12578" width="10.5703125" style="753" customWidth="1"/>
    <col min="12579" max="12579" width="9.5703125" style="753" customWidth="1"/>
    <col min="12580" max="12580" width="17.5703125" style="753" customWidth="1"/>
    <col min="12581" max="12581" width="26" style="753" customWidth="1"/>
    <col min="12582" max="12582" width="26.42578125" style="753" customWidth="1"/>
    <col min="12583" max="12583" width="27.7109375" style="753" customWidth="1"/>
    <col min="12584" max="12584" width="20.140625" style="753" customWidth="1"/>
    <col min="12585" max="12596" width="0" style="753" hidden="1" customWidth="1"/>
    <col min="12597" max="12603" width="18.28515625" style="753" customWidth="1"/>
    <col min="12604" max="12604" width="27.85546875" style="753" customWidth="1"/>
    <col min="12605" max="12605" width="26.5703125" style="753" customWidth="1"/>
    <col min="12606" max="12606" width="39.5703125" style="753" customWidth="1"/>
    <col min="12607" max="12800" width="10.7109375" style="753"/>
    <col min="12801" max="12801" width="21.28515625" style="753" customWidth="1"/>
    <col min="12802" max="12802" width="16.85546875" style="753" customWidth="1"/>
    <col min="12803" max="12803" width="20.7109375" style="753" customWidth="1"/>
    <col min="12804" max="12804" width="18.28515625" style="753" customWidth="1"/>
    <col min="12805" max="12805" width="14.140625" style="753" customWidth="1"/>
    <col min="12806" max="12807" width="13.7109375" style="753" customWidth="1"/>
    <col min="12808" max="12808" width="18.85546875" style="753" customWidth="1"/>
    <col min="12809" max="12809" width="19.28515625" style="753" customWidth="1"/>
    <col min="12810" max="12810" width="17.85546875" style="753" customWidth="1"/>
    <col min="12811" max="12811" width="17.42578125" style="753" customWidth="1"/>
    <col min="12812" max="12812" width="44.5703125" style="753" customWidth="1"/>
    <col min="12813" max="12813" width="15.7109375" style="753" customWidth="1"/>
    <col min="12814" max="12814" width="14.42578125" style="753" customWidth="1"/>
    <col min="12815" max="12815" width="13.140625" style="753" customWidth="1"/>
    <col min="12816" max="12816" width="15.28515625" style="753" customWidth="1"/>
    <col min="12817" max="12817" width="15.7109375" style="753" customWidth="1"/>
    <col min="12818" max="12818" width="20.85546875" style="753" customWidth="1"/>
    <col min="12819" max="12819" width="8.140625" style="753" customWidth="1"/>
    <col min="12820" max="12820" width="8" style="753" customWidth="1"/>
    <col min="12821" max="12821" width="17.85546875" style="753" customWidth="1"/>
    <col min="12822" max="12822" width="23" style="753" customWidth="1"/>
    <col min="12823" max="12823" width="26.42578125" style="753" customWidth="1"/>
    <col min="12824" max="12824" width="17.28515625" style="753" customWidth="1"/>
    <col min="12825" max="12825" width="8.7109375" style="753" customWidth="1"/>
    <col min="12826" max="12826" width="7.85546875" style="753" customWidth="1"/>
    <col min="12827" max="12827" width="25.140625" style="753" customWidth="1"/>
    <col min="12828" max="12828" width="7.140625" style="753" customWidth="1"/>
    <col min="12829" max="12829" width="8" style="753" customWidth="1"/>
    <col min="12830" max="12830" width="16.7109375" style="753" customWidth="1"/>
    <col min="12831" max="12831" width="7.85546875" style="753" customWidth="1"/>
    <col min="12832" max="12832" width="9.7109375" style="753" customWidth="1"/>
    <col min="12833" max="12833" width="15.7109375" style="753" customWidth="1"/>
    <col min="12834" max="12834" width="10.5703125" style="753" customWidth="1"/>
    <col min="12835" max="12835" width="9.5703125" style="753" customWidth="1"/>
    <col min="12836" max="12836" width="17.5703125" style="753" customWidth="1"/>
    <col min="12837" max="12837" width="26" style="753" customWidth="1"/>
    <col min="12838" max="12838" width="26.42578125" style="753" customWidth="1"/>
    <col min="12839" max="12839" width="27.7109375" style="753" customWidth="1"/>
    <col min="12840" max="12840" width="20.140625" style="753" customWidth="1"/>
    <col min="12841" max="12852" width="0" style="753" hidden="1" customWidth="1"/>
    <col min="12853" max="12859" width="18.28515625" style="753" customWidth="1"/>
    <col min="12860" max="12860" width="27.85546875" style="753" customWidth="1"/>
    <col min="12861" max="12861" width="26.5703125" style="753" customWidth="1"/>
    <col min="12862" max="12862" width="39.5703125" style="753" customWidth="1"/>
    <col min="12863" max="13056" width="10.7109375" style="753"/>
    <col min="13057" max="13057" width="21.28515625" style="753" customWidth="1"/>
    <col min="13058" max="13058" width="16.85546875" style="753" customWidth="1"/>
    <col min="13059" max="13059" width="20.7109375" style="753" customWidth="1"/>
    <col min="13060" max="13060" width="18.28515625" style="753" customWidth="1"/>
    <col min="13061" max="13061" width="14.140625" style="753" customWidth="1"/>
    <col min="13062" max="13063" width="13.7109375" style="753" customWidth="1"/>
    <col min="13064" max="13064" width="18.85546875" style="753" customWidth="1"/>
    <col min="13065" max="13065" width="19.28515625" style="753" customWidth="1"/>
    <col min="13066" max="13066" width="17.85546875" style="753" customWidth="1"/>
    <col min="13067" max="13067" width="17.42578125" style="753" customWidth="1"/>
    <col min="13068" max="13068" width="44.5703125" style="753" customWidth="1"/>
    <col min="13069" max="13069" width="15.7109375" style="753" customWidth="1"/>
    <col min="13070" max="13070" width="14.42578125" style="753" customWidth="1"/>
    <col min="13071" max="13071" width="13.140625" style="753" customWidth="1"/>
    <col min="13072" max="13072" width="15.28515625" style="753" customWidth="1"/>
    <col min="13073" max="13073" width="15.7109375" style="753" customWidth="1"/>
    <col min="13074" max="13074" width="20.85546875" style="753" customWidth="1"/>
    <col min="13075" max="13075" width="8.140625" style="753" customWidth="1"/>
    <col min="13076" max="13076" width="8" style="753" customWidth="1"/>
    <col min="13077" max="13077" width="17.85546875" style="753" customWidth="1"/>
    <col min="13078" max="13078" width="23" style="753" customWidth="1"/>
    <col min="13079" max="13079" width="26.42578125" style="753" customWidth="1"/>
    <col min="13080" max="13080" width="17.28515625" style="753" customWidth="1"/>
    <col min="13081" max="13081" width="8.7109375" style="753" customWidth="1"/>
    <col min="13082" max="13082" width="7.85546875" style="753" customWidth="1"/>
    <col min="13083" max="13083" width="25.140625" style="753" customWidth="1"/>
    <col min="13084" max="13084" width="7.140625" style="753" customWidth="1"/>
    <col min="13085" max="13085" width="8" style="753" customWidth="1"/>
    <col min="13086" max="13086" width="16.7109375" style="753" customWidth="1"/>
    <col min="13087" max="13087" width="7.85546875" style="753" customWidth="1"/>
    <col min="13088" max="13088" width="9.7109375" style="753" customWidth="1"/>
    <col min="13089" max="13089" width="15.7109375" style="753" customWidth="1"/>
    <col min="13090" max="13090" width="10.5703125" style="753" customWidth="1"/>
    <col min="13091" max="13091" width="9.5703125" style="753" customWidth="1"/>
    <col min="13092" max="13092" width="17.5703125" style="753" customWidth="1"/>
    <col min="13093" max="13093" width="26" style="753" customWidth="1"/>
    <col min="13094" max="13094" width="26.42578125" style="753" customWidth="1"/>
    <col min="13095" max="13095" width="27.7109375" style="753" customWidth="1"/>
    <col min="13096" max="13096" width="20.140625" style="753" customWidth="1"/>
    <col min="13097" max="13108" width="0" style="753" hidden="1" customWidth="1"/>
    <col min="13109" max="13115" width="18.28515625" style="753" customWidth="1"/>
    <col min="13116" max="13116" width="27.85546875" style="753" customWidth="1"/>
    <col min="13117" max="13117" width="26.5703125" style="753" customWidth="1"/>
    <col min="13118" max="13118" width="39.5703125" style="753" customWidth="1"/>
    <col min="13119" max="13312" width="10.7109375" style="753"/>
    <col min="13313" max="13313" width="21.28515625" style="753" customWidth="1"/>
    <col min="13314" max="13314" width="16.85546875" style="753" customWidth="1"/>
    <col min="13315" max="13315" width="20.7109375" style="753" customWidth="1"/>
    <col min="13316" max="13316" width="18.28515625" style="753" customWidth="1"/>
    <col min="13317" max="13317" width="14.140625" style="753" customWidth="1"/>
    <col min="13318" max="13319" width="13.7109375" style="753" customWidth="1"/>
    <col min="13320" max="13320" width="18.85546875" style="753" customWidth="1"/>
    <col min="13321" max="13321" width="19.28515625" style="753" customWidth="1"/>
    <col min="13322" max="13322" width="17.85546875" style="753" customWidth="1"/>
    <col min="13323" max="13323" width="17.42578125" style="753" customWidth="1"/>
    <col min="13324" max="13324" width="44.5703125" style="753" customWidth="1"/>
    <col min="13325" max="13325" width="15.7109375" style="753" customWidth="1"/>
    <col min="13326" max="13326" width="14.42578125" style="753" customWidth="1"/>
    <col min="13327" max="13327" width="13.140625" style="753" customWidth="1"/>
    <col min="13328" max="13328" width="15.28515625" style="753" customWidth="1"/>
    <col min="13329" max="13329" width="15.7109375" style="753" customWidth="1"/>
    <col min="13330" max="13330" width="20.85546875" style="753" customWidth="1"/>
    <col min="13331" max="13331" width="8.140625" style="753" customWidth="1"/>
    <col min="13332" max="13332" width="8" style="753" customWidth="1"/>
    <col min="13333" max="13333" width="17.85546875" style="753" customWidth="1"/>
    <col min="13334" max="13334" width="23" style="753" customWidth="1"/>
    <col min="13335" max="13335" width="26.42578125" style="753" customWidth="1"/>
    <col min="13336" max="13336" width="17.28515625" style="753" customWidth="1"/>
    <col min="13337" max="13337" width="8.7109375" style="753" customWidth="1"/>
    <col min="13338" max="13338" width="7.85546875" style="753" customWidth="1"/>
    <col min="13339" max="13339" width="25.140625" style="753" customWidth="1"/>
    <col min="13340" max="13340" width="7.140625" style="753" customWidth="1"/>
    <col min="13341" max="13341" width="8" style="753" customWidth="1"/>
    <col min="13342" max="13342" width="16.7109375" style="753" customWidth="1"/>
    <col min="13343" max="13343" width="7.85546875" style="753" customWidth="1"/>
    <col min="13344" max="13344" width="9.7109375" style="753" customWidth="1"/>
    <col min="13345" max="13345" width="15.7109375" style="753" customWidth="1"/>
    <col min="13346" max="13346" width="10.5703125" style="753" customWidth="1"/>
    <col min="13347" max="13347" width="9.5703125" style="753" customWidth="1"/>
    <col min="13348" max="13348" width="17.5703125" style="753" customWidth="1"/>
    <col min="13349" max="13349" width="26" style="753" customWidth="1"/>
    <col min="13350" max="13350" width="26.42578125" style="753" customWidth="1"/>
    <col min="13351" max="13351" width="27.7109375" style="753" customWidth="1"/>
    <col min="13352" max="13352" width="20.140625" style="753" customWidth="1"/>
    <col min="13353" max="13364" width="0" style="753" hidden="1" customWidth="1"/>
    <col min="13365" max="13371" width="18.28515625" style="753" customWidth="1"/>
    <col min="13372" max="13372" width="27.85546875" style="753" customWidth="1"/>
    <col min="13373" max="13373" width="26.5703125" style="753" customWidth="1"/>
    <col min="13374" max="13374" width="39.5703125" style="753" customWidth="1"/>
    <col min="13375" max="13568" width="10.7109375" style="753"/>
    <col min="13569" max="13569" width="21.28515625" style="753" customWidth="1"/>
    <col min="13570" max="13570" width="16.85546875" style="753" customWidth="1"/>
    <col min="13571" max="13571" width="20.7109375" style="753" customWidth="1"/>
    <col min="13572" max="13572" width="18.28515625" style="753" customWidth="1"/>
    <col min="13573" max="13573" width="14.140625" style="753" customWidth="1"/>
    <col min="13574" max="13575" width="13.7109375" style="753" customWidth="1"/>
    <col min="13576" max="13576" width="18.85546875" style="753" customWidth="1"/>
    <col min="13577" max="13577" width="19.28515625" style="753" customWidth="1"/>
    <col min="13578" max="13578" width="17.85546875" style="753" customWidth="1"/>
    <col min="13579" max="13579" width="17.42578125" style="753" customWidth="1"/>
    <col min="13580" max="13580" width="44.5703125" style="753" customWidth="1"/>
    <col min="13581" max="13581" width="15.7109375" style="753" customWidth="1"/>
    <col min="13582" max="13582" width="14.42578125" style="753" customWidth="1"/>
    <col min="13583" max="13583" width="13.140625" style="753" customWidth="1"/>
    <col min="13584" max="13584" width="15.28515625" style="753" customWidth="1"/>
    <col min="13585" max="13585" width="15.7109375" style="753" customWidth="1"/>
    <col min="13586" max="13586" width="20.85546875" style="753" customWidth="1"/>
    <col min="13587" max="13587" width="8.140625" style="753" customWidth="1"/>
    <col min="13588" max="13588" width="8" style="753" customWidth="1"/>
    <col min="13589" max="13589" width="17.85546875" style="753" customWidth="1"/>
    <col min="13590" max="13590" width="23" style="753" customWidth="1"/>
    <col min="13591" max="13591" width="26.42578125" style="753" customWidth="1"/>
    <col min="13592" max="13592" width="17.28515625" style="753" customWidth="1"/>
    <col min="13593" max="13593" width="8.7109375" style="753" customWidth="1"/>
    <col min="13594" max="13594" width="7.85546875" style="753" customWidth="1"/>
    <col min="13595" max="13595" width="25.140625" style="753" customWidth="1"/>
    <col min="13596" max="13596" width="7.140625" style="753" customWidth="1"/>
    <col min="13597" max="13597" width="8" style="753" customWidth="1"/>
    <col min="13598" max="13598" width="16.7109375" style="753" customWidth="1"/>
    <col min="13599" max="13599" width="7.85546875" style="753" customWidth="1"/>
    <col min="13600" max="13600" width="9.7109375" style="753" customWidth="1"/>
    <col min="13601" max="13601" width="15.7109375" style="753" customWidth="1"/>
    <col min="13602" max="13602" width="10.5703125" style="753" customWidth="1"/>
    <col min="13603" max="13603" width="9.5703125" style="753" customWidth="1"/>
    <col min="13604" max="13604" width="17.5703125" style="753" customWidth="1"/>
    <col min="13605" max="13605" width="26" style="753" customWidth="1"/>
    <col min="13606" max="13606" width="26.42578125" style="753" customWidth="1"/>
    <col min="13607" max="13607" width="27.7109375" style="753" customWidth="1"/>
    <col min="13608" max="13608" width="20.140625" style="753" customWidth="1"/>
    <col min="13609" max="13620" width="0" style="753" hidden="1" customWidth="1"/>
    <col min="13621" max="13627" width="18.28515625" style="753" customWidth="1"/>
    <col min="13628" max="13628" width="27.85546875" style="753" customWidth="1"/>
    <col min="13629" max="13629" width="26.5703125" style="753" customWidth="1"/>
    <col min="13630" max="13630" width="39.5703125" style="753" customWidth="1"/>
    <col min="13631" max="13824" width="10.7109375" style="753"/>
    <col min="13825" max="13825" width="21.28515625" style="753" customWidth="1"/>
    <col min="13826" max="13826" width="16.85546875" style="753" customWidth="1"/>
    <col min="13827" max="13827" width="20.7109375" style="753" customWidth="1"/>
    <col min="13828" max="13828" width="18.28515625" style="753" customWidth="1"/>
    <col min="13829" max="13829" width="14.140625" style="753" customWidth="1"/>
    <col min="13830" max="13831" width="13.7109375" style="753" customWidth="1"/>
    <col min="13832" max="13832" width="18.85546875" style="753" customWidth="1"/>
    <col min="13833" max="13833" width="19.28515625" style="753" customWidth="1"/>
    <col min="13834" max="13834" width="17.85546875" style="753" customWidth="1"/>
    <col min="13835" max="13835" width="17.42578125" style="753" customWidth="1"/>
    <col min="13836" max="13836" width="44.5703125" style="753" customWidth="1"/>
    <col min="13837" max="13837" width="15.7109375" style="753" customWidth="1"/>
    <col min="13838" max="13838" width="14.42578125" style="753" customWidth="1"/>
    <col min="13839" max="13839" width="13.140625" style="753" customWidth="1"/>
    <col min="13840" max="13840" width="15.28515625" style="753" customWidth="1"/>
    <col min="13841" max="13841" width="15.7109375" style="753" customWidth="1"/>
    <col min="13842" max="13842" width="20.85546875" style="753" customWidth="1"/>
    <col min="13843" max="13843" width="8.140625" style="753" customWidth="1"/>
    <col min="13844" max="13844" width="8" style="753" customWidth="1"/>
    <col min="13845" max="13845" width="17.85546875" style="753" customWidth="1"/>
    <col min="13846" max="13846" width="23" style="753" customWidth="1"/>
    <col min="13847" max="13847" width="26.42578125" style="753" customWidth="1"/>
    <col min="13848" max="13848" width="17.28515625" style="753" customWidth="1"/>
    <col min="13849" max="13849" width="8.7109375" style="753" customWidth="1"/>
    <col min="13850" max="13850" width="7.85546875" style="753" customWidth="1"/>
    <col min="13851" max="13851" width="25.140625" style="753" customWidth="1"/>
    <col min="13852" max="13852" width="7.140625" style="753" customWidth="1"/>
    <col min="13853" max="13853" width="8" style="753" customWidth="1"/>
    <col min="13854" max="13854" width="16.7109375" style="753" customWidth="1"/>
    <col min="13855" max="13855" width="7.85546875" style="753" customWidth="1"/>
    <col min="13856" max="13856" width="9.7109375" style="753" customWidth="1"/>
    <col min="13857" max="13857" width="15.7109375" style="753" customWidth="1"/>
    <col min="13858" max="13858" width="10.5703125" style="753" customWidth="1"/>
    <col min="13859" max="13859" width="9.5703125" style="753" customWidth="1"/>
    <col min="13860" max="13860" width="17.5703125" style="753" customWidth="1"/>
    <col min="13861" max="13861" width="26" style="753" customWidth="1"/>
    <col min="13862" max="13862" width="26.42578125" style="753" customWidth="1"/>
    <col min="13863" max="13863" width="27.7109375" style="753" customWidth="1"/>
    <col min="13864" max="13864" width="20.140625" style="753" customWidth="1"/>
    <col min="13865" max="13876" width="0" style="753" hidden="1" customWidth="1"/>
    <col min="13877" max="13883" width="18.28515625" style="753" customWidth="1"/>
    <col min="13884" max="13884" width="27.85546875" style="753" customWidth="1"/>
    <col min="13885" max="13885" width="26.5703125" style="753" customWidth="1"/>
    <col min="13886" max="13886" width="39.5703125" style="753" customWidth="1"/>
    <col min="13887" max="14080" width="10.7109375" style="753"/>
    <col min="14081" max="14081" width="21.28515625" style="753" customWidth="1"/>
    <col min="14082" max="14082" width="16.85546875" style="753" customWidth="1"/>
    <col min="14083" max="14083" width="20.7109375" style="753" customWidth="1"/>
    <col min="14084" max="14084" width="18.28515625" style="753" customWidth="1"/>
    <col min="14085" max="14085" width="14.140625" style="753" customWidth="1"/>
    <col min="14086" max="14087" width="13.7109375" style="753" customWidth="1"/>
    <col min="14088" max="14088" width="18.85546875" style="753" customWidth="1"/>
    <col min="14089" max="14089" width="19.28515625" style="753" customWidth="1"/>
    <col min="14090" max="14090" width="17.85546875" style="753" customWidth="1"/>
    <col min="14091" max="14091" width="17.42578125" style="753" customWidth="1"/>
    <col min="14092" max="14092" width="44.5703125" style="753" customWidth="1"/>
    <col min="14093" max="14093" width="15.7109375" style="753" customWidth="1"/>
    <col min="14094" max="14094" width="14.42578125" style="753" customWidth="1"/>
    <col min="14095" max="14095" width="13.140625" style="753" customWidth="1"/>
    <col min="14096" max="14096" width="15.28515625" style="753" customWidth="1"/>
    <col min="14097" max="14097" width="15.7109375" style="753" customWidth="1"/>
    <col min="14098" max="14098" width="20.85546875" style="753" customWidth="1"/>
    <col min="14099" max="14099" width="8.140625" style="753" customWidth="1"/>
    <col min="14100" max="14100" width="8" style="753" customWidth="1"/>
    <col min="14101" max="14101" width="17.85546875" style="753" customWidth="1"/>
    <col min="14102" max="14102" width="23" style="753" customWidth="1"/>
    <col min="14103" max="14103" width="26.42578125" style="753" customWidth="1"/>
    <col min="14104" max="14104" width="17.28515625" style="753" customWidth="1"/>
    <col min="14105" max="14105" width="8.7109375" style="753" customWidth="1"/>
    <col min="14106" max="14106" width="7.85546875" style="753" customWidth="1"/>
    <col min="14107" max="14107" width="25.140625" style="753" customWidth="1"/>
    <col min="14108" max="14108" width="7.140625" style="753" customWidth="1"/>
    <col min="14109" max="14109" width="8" style="753" customWidth="1"/>
    <col min="14110" max="14110" width="16.7109375" style="753" customWidth="1"/>
    <col min="14111" max="14111" width="7.85546875" style="753" customWidth="1"/>
    <col min="14112" max="14112" width="9.7109375" style="753" customWidth="1"/>
    <col min="14113" max="14113" width="15.7109375" style="753" customWidth="1"/>
    <col min="14114" max="14114" width="10.5703125" style="753" customWidth="1"/>
    <col min="14115" max="14115" width="9.5703125" style="753" customWidth="1"/>
    <col min="14116" max="14116" width="17.5703125" style="753" customWidth="1"/>
    <col min="14117" max="14117" width="26" style="753" customWidth="1"/>
    <col min="14118" max="14118" width="26.42578125" style="753" customWidth="1"/>
    <col min="14119" max="14119" width="27.7109375" style="753" customWidth="1"/>
    <col min="14120" max="14120" width="20.140625" style="753" customWidth="1"/>
    <col min="14121" max="14132" width="0" style="753" hidden="1" customWidth="1"/>
    <col min="14133" max="14139" width="18.28515625" style="753" customWidth="1"/>
    <col min="14140" max="14140" width="27.85546875" style="753" customWidth="1"/>
    <col min="14141" max="14141" width="26.5703125" style="753" customWidth="1"/>
    <col min="14142" max="14142" width="39.5703125" style="753" customWidth="1"/>
    <col min="14143" max="14336" width="10.7109375" style="753"/>
    <col min="14337" max="14337" width="21.28515625" style="753" customWidth="1"/>
    <col min="14338" max="14338" width="16.85546875" style="753" customWidth="1"/>
    <col min="14339" max="14339" width="20.7109375" style="753" customWidth="1"/>
    <col min="14340" max="14340" width="18.28515625" style="753" customWidth="1"/>
    <col min="14341" max="14341" width="14.140625" style="753" customWidth="1"/>
    <col min="14342" max="14343" width="13.7109375" style="753" customWidth="1"/>
    <col min="14344" max="14344" width="18.85546875" style="753" customWidth="1"/>
    <col min="14345" max="14345" width="19.28515625" style="753" customWidth="1"/>
    <col min="14346" max="14346" width="17.85546875" style="753" customWidth="1"/>
    <col min="14347" max="14347" width="17.42578125" style="753" customWidth="1"/>
    <col min="14348" max="14348" width="44.5703125" style="753" customWidth="1"/>
    <col min="14349" max="14349" width="15.7109375" style="753" customWidth="1"/>
    <col min="14350" max="14350" width="14.42578125" style="753" customWidth="1"/>
    <col min="14351" max="14351" width="13.140625" style="753" customWidth="1"/>
    <col min="14352" max="14352" width="15.28515625" style="753" customWidth="1"/>
    <col min="14353" max="14353" width="15.7109375" style="753" customWidth="1"/>
    <col min="14354" max="14354" width="20.85546875" style="753" customWidth="1"/>
    <col min="14355" max="14355" width="8.140625" style="753" customWidth="1"/>
    <col min="14356" max="14356" width="8" style="753" customWidth="1"/>
    <col min="14357" max="14357" width="17.85546875" style="753" customWidth="1"/>
    <col min="14358" max="14358" width="23" style="753" customWidth="1"/>
    <col min="14359" max="14359" width="26.42578125" style="753" customWidth="1"/>
    <col min="14360" max="14360" width="17.28515625" style="753" customWidth="1"/>
    <col min="14361" max="14361" width="8.7109375" style="753" customWidth="1"/>
    <col min="14362" max="14362" width="7.85546875" style="753" customWidth="1"/>
    <col min="14363" max="14363" width="25.140625" style="753" customWidth="1"/>
    <col min="14364" max="14364" width="7.140625" style="753" customWidth="1"/>
    <col min="14365" max="14365" width="8" style="753" customWidth="1"/>
    <col min="14366" max="14366" width="16.7109375" style="753" customWidth="1"/>
    <col min="14367" max="14367" width="7.85546875" style="753" customWidth="1"/>
    <col min="14368" max="14368" width="9.7109375" style="753" customWidth="1"/>
    <col min="14369" max="14369" width="15.7109375" style="753" customWidth="1"/>
    <col min="14370" max="14370" width="10.5703125" style="753" customWidth="1"/>
    <col min="14371" max="14371" width="9.5703125" style="753" customWidth="1"/>
    <col min="14372" max="14372" width="17.5703125" style="753" customWidth="1"/>
    <col min="14373" max="14373" width="26" style="753" customWidth="1"/>
    <col min="14374" max="14374" width="26.42578125" style="753" customWidth="1"/>
    <col min="14375" max="14375" width="27.7109375" style="753" customWidth="1"/>
    <col min="14376" max="14376" width="20.140625" style="753" customWidth="1"/>
    <col min="14377" max="14388" width="0" style="753" hidden="1" customWidth="1"/>
    <col min="14389" max="14395" width="18.28515625" style="753" customWidth="1"/>
    <col min="14396" max="14396" width="27.85546875" style="753" customWidth="1"/>
    <col min="14397" max="14397" width="26.5703125" style="753" customWidth="1"/>
    <col min="14398" max="14398" width="39.5703125" style="753" customWidth="1"/>
    <col min="14399" max="14592" width="10.7109375" style="753"/>
    <col min="14593" max="14593" width="21.28515625" style="753" customWidth="1"/>
    <col min="14594" max="14594" width="16.85546875" style="753" customWidth="1"/>
    <col min="14595" max="14595" width="20.7109375" style="753" customWidth="1"/>
    <col min="14596" max="14596" width="18.28515625" style="753" customWidth="1"/>
    <col min="14597" max="14597" width="14.140625" style="753" customWidth="1"/>
    <col min="14598" max="14599" width="13.7109375" style="753" customWidth="1"/>
    <col min="14600" max="14600" width="18.85546875" style="753" customWidth="1"/>
    <col min="14601" max="14601" width="19.28515625" style="753" customWidth="1"/>
    <col min="14602" max="14602" width="17.85546875" style="753" customWidth="1"/>
    <col min="14603" max="14603" width="17.42578125" style="753" customWidth="1"/>
    <col min="14604" max="14604" width="44.5703125" style="753" customWidth="1"/>
    <col min="14605" max="14605" width="15.7109375" style="753" customWidth="1"/>
    <col min="14606" max="14606" width="14.42578125" style="753" customWidth="1"/>
    <col min="14607" max="14607" width="13.140625" style="753" customWidth="1"/>
    <col min="14608" max="14608" width="15.28515625" style="753" customWidth="1"/>
    <col min="14609" max="14609" width="15.7109375" style="753" customWidth="1"/>
    <col min="14610" max="14610" width="20.85546875" style="753" customWidth="1"/>
    <col min="14611" max="14611" width="8.140625" style="753" customWidth="1"/>
    <col min="14612" max="14612" width="8" style="753" customWidth="1"/>
    <col min="14613" max="14613" width="17.85546875" style="753" customWidth="1"/>
    <col min="14614" max="14614" width="23" style="753" customWidth="1"/>
    <col min="14615" max="14615" width="26.42578125" style="753" customWidth="1"/>
    <col min="14616" max="14616" width="17.28515625" style="753" customWidth="1"/>
    <col min="14617" max="14617" width="8.7109375" style="753" customWidth="1"/>
    <col min="14618" max="14618" width="7.85546875" style="753" customWidth="1"/>
    <col min="14619" max="14619" width="25.140625" style="753" customWidth="1"/>
    <col min="14620" max="14620" width="7.140625" style="753" customWidth="1"/>
    <col min="14621" max="14621" width="8" style="753" customWidth="1"/>
    <col min="14622" max="14622" width="16.7109375" style="753" customWidth="1"/>
    <col min="14623" max="14623" width="7.85546875" style="753" customWidth="1"/>
    <col min="14624" max="14624" width="9.7109375" style="753" customWidth="1"/>
    <col min="14625" max="14625" width="15.7109375" style="753" customWidth="1"/>
    <col min="14626" max="14626" width="10.5703125" style="753" customWidth="1"/>
    <col min="14627" max="14627" width="9.5703125" style="753" customWidth="1"/>
    <col min="14628" max="14628" width="17.5703125" style="753" customWidth="1"/>
    <col min="14629" max="14629" width="26" style="753" customWidth="1"/>
    <col min="14630" max="14630" width="26.42578125" style="753" customWidth="1"/>
    <col min="14631" max="14631" width="27.7109375" style="753" customWidth="1"/>
    <col min="14632" max="14632" width="20.140625" style="753" customWidth="1"/>
    <col min="14633" max="14644" width="0" style="753" hidden="1" customWidth="1"/>
    <col min="14645" max="14651" width="18.28515625" style="753" customWidth="1"/>
    <col min="14652" max="14652" width="27.85546875" style="753" customWidth="1"/>
    <col min="14653" max="14653" width="26.5703125" style="753" customWidth="1"/>
    <col min="14654" max="14654" width="39.5703125" style="753" customWidth="1"/>
    <col min="14655" max="14848" width="10.7109375" style="753"/>
    <col min="14849" max="14849" width="21.28515625" style="753" customWidth="1"/>
    <col min="14850" max="14850" width="16.85546875" style="753" customWidth="1"/>
    <col min="14851" max="14851" width="20.7109375" style="753" customWidth="1"/>
    <col min="14852" max="14852" width="18.28515625" style="753" customWidth="1"/>
    <col min="14853" max="14853" width="14.140625" style="753" customWidth="1"/>
    <col min="14854" max="14855" width="13.7109375" style="753" customWidth="1"/>
    <col min="14856" max="14856" width="18.85546875" style="753" customWidth="1"/>
    <col min="14857" max="14857" width="19.28515625" style="753" customWidth="1"/>
    <col min="14858" max="14858" width="17.85546875" style="753" customWidth="1"/>
    <col min="14859" max="14859" width="17.42578125" style="753" customWidth="1"/>
    <col min="14860" max="14860" width="44.5703125" style="753" customWidth="1"/>
    <col min="14861" max="14861" width="15.7109375" style="753" customWidth="1"/>
    <col min="14862" max="14862" width="14.42578125" style="753" customWidth="1"/>
    <col min="14863" max="14863" width="13.140625" style="753" customWidth="1"/>
    <col min="14864" max="14864" width="15.28515625" style="753" customWidth="1"/>
    <col min="14865" max="14865" width="15.7109375" style="753" customWidth="1"/>
    <col min="14866" max="14866" width="20.85546875" style="753" customWidth="1"/>
    <col min="14867" max="14867" width="8.140625" style="753" customWidth="1"/>
    <col min="14868" max="14868" width="8" style="753" customWidth="1"/>
    <col min="14869" max="14869" width="17.85546875" style="753" customWidth="1"/>
    <col min="14870" max="14870" width="23" style="753" customWidth="1"/>
    <col min="14871" max="14871" width="26.42578125" style="753" customWidth="1"/>
    <col min="14872" max="14872" width="17.28515625" style="753" customWidth="1"/>
    <col min="14873" max="14873" width="8.7109375" style="753" customWidth="1"/>
    <col min="14874" max="14874" width="7.85546875" style="753" customWidth="1"/>
    <col min="14875" max="14875" width="25.140625" style="753" customWidth="1"/>
    <col min="14876" max="14876" width="7.140625" style="753" customWidth="1"/>
    <col min="14877" max="14877" width="8" style="753" customWidth="1"/>
    <col min="14878" max="14878" width="16.7109375" style="753" customWidth="1"/>
    <col min="14879" max="14879" width="7.85546875" style="753" customWidth="1"/>
    <col min="14880" max="14880" width="9.7109375" style="753" customWidth="1"/>
    <col min="14881" max="14881" width="15.7109375" style="753" customWidth="1"/>
    <col min="14882" max="14882" width="10.5703125" style="753" customWidth="1"/>
    <col min="14883" max="14883" width="9.5703125" style="753" customWidth="1"/>
    <col min="14884" max="14884" width="17.5703125" style="753" customWidth="1"/>
    <col min="14885" max="14885" width="26" style="753" customWidth="1"/>
    <col min="14886" max="14886" width="26.42578125" style="753" customWidth="1"/>
    <col min="14887" max="14887" width="27.7109375" style="753" customWidth="1"/>
    <col min="14888" max="14888" width="20.140625" style="753" customWidth="1"/>
    <col min="14889" max="14900" width="0" style="753" hidden="1" customWidth="1"/>
    <col min="14901" max="14907" width="18.28515625" style="753" customWidth="1"/>
    <col min="14908" max="14908" width="27.85546875" style="753" customWidth="1"/>
    <col min="14909" max="14909" width="26.5703125" style="753" customWidth="1"/>
    <col min="14910" max="14910" width="39.5703125" style="753" customWidth="1"/>
    <col min="14911" max="15104" width="10.7109375" style="753"/>
    <col min="15105" max="15105" width="21.28515625" style="753" customWidth="1"/>
    <col min="15106" max="15106" width="16.85546875" style="753" customWidth="1"/>
    <col min="15107" max="15107" width="20.7109375" style="753" customWidth="1"/>
    <col min="15108" max="15108" width="18.28515625" style="753" customWidth="1"/>
    <col min="15109" max="15109" width="14.140625" style="753" customWidth="1"/>
    <col min="15110" max="15111" width="13.7109375" style="753" customWidth="1"/>
    <col min="15112" max="15112" width="18.85546875" style="753" customWidth="1"/>
    <col min="15113" max="15113" width="19.28515625" style="753" customWidth="1"/>
    <col min="15114" max="15114" width="17.85546875" style="753" customWidth="1"/>
    <col min="15115" max="15115" width="17.42578125" style="753" customWidth="1"/>
    <col min="15116" max="15116" width="44.5703125" style="753" customWidth="1"/>
    <col min="15117" max="15117" width="15.7109375" style="753" customWidth="1"/>
    <col min="15118" max="15118" width="14.42578125" style="753" customWidth="1"/>
    <col min="15119" max="15119" width="13.140625" style="753" customWidth="1"/>
    <col min="15120" max="15120" width="15.28515625" style="753" customWidth="1"/>
    <col min="15121" max="15121" width="15.7109375" style="753" customWidth="1"/>
    <col min="15122" max="15122" width="20.85546875" style="753" customWidth="1"/>
    <col min="15123" max="15123" width="8.140625" style="753" customWidth="1"/>
    <col min="15124" max="15124" width="8" style="753" customWidth="1"/>
    <col min="15125" max="15125" width="17.85546875" style="753" customWidth="1"/>
    <col min="15126" max="15126" width="23" style="753" customWidth="1"/>
    <col min="15127" max="15127" width="26.42578125" style="753" customWidth="1"/>
    <col min="15128" max="15128" width="17.28515625" style="753" customWidth="1"/>
    <col min="15129" max="15129" width="8.7109375" style="753" customWidth="1"/>
    <col min="15130" max="15130" width="7.85546875" style="753" customWidth="1"/>
    <col min="15131" max="15131" width="25.140625" style="753" customWidth="1"/>
    <col min="15132" max="15132" width="7.140625" style="753" customWidth="1"/>
    <col min="15133" max="15133" width="8" style="753" customWidth="1"/>
    <col min="15134" max="15134" width="16.7109375" style="753" customWidth="1"/>
    <col min="15135" max="15135" width="7.85546875" style="753" customWidth="1"/>
    <col min="15136" max="15136" width="9.7109375" style="753" customWidth="1"/>
    <col min="15137" max="15137" width="15.7109375" style="753" customWidth="1"/>
    <col min="15138" max="15138" width="10.5703125" style="753" customWidth="1"/>
    <col min="15139" max="15139" width="9.5703125" style="753" customWidth="1"/>
    <col min="15140" max="15140" width="17.5703125" style="753" customWidth="1"/>
    <col min="15141" max="15141" width="26" style="753" customWidth="1"/>
    <col min="15142" max="15142" width="26.42578125" style="753" customWidth="1"/>
    <col min="15143" max="15143" width="27.7109375" style="753" customWidth="1"/>
    <col min="15144" max="15144" width="20.140625" style="753" customWidth="1"/>
    <col min="15145" max="15156" width="0" style="753" hidden="1" customWidth="1"/>
    <col min="15157" max="15163" width="18.28515625" style="753" customWidth="1"/>
    <col min="15164" max="15164" width="27.85546875" style="753" customWidth="1"/>
    <col min="15165" max="15165" width="26.5703125" style="753" customWidth="1"/>
    <col min="15166" max="15166" width="39.5703125" style="753" customWidth="1"/>
    <col min="15167" max="15360" width="10.7109375" style="753"/>
    <col min="15361" max="15361" width="21.28515625" style="753" customWidth="1"/>
    <col min="15362" max="15362" width="16.85546875" style="753" customWidth="1"/>
    <col min="15363" max="15363" width="20.7109375" style="753" customWidth="1"/>
    <col min="15364" max="15364" width="18.28515625" style="753" customWidth="1"/>
    <col min="15365" max="15365" width="14.140625" style="753" customWidth="1"/>
    <col min="15366" max="15367" width="13.7109375" style="753" customWidth="1"/>
    <col min="15368" max="15368" width="18.85546875" style="753" customWidth="1"/>
    <col min="15369" max="15369" width="19.28515625" style="753" customWidth="1"/>
    <col min="15370" max="15370" width="17.85546875" style="753" customWidth="1"/>
    <col min="15371" max="15371" width="17.42578125" style="753" customWidth="1"/>
    <col min="15372" max="15372" width="44.5703125" style="753" customWidth="1"/>
    <col min="15373" max="15373" width="15.7109375" style="753" customWidth="1"/>
    <col min="15374" max="15374" width="14.42578125" style="753" customWidth="1"/>
    <col min="15375" max="15375" width="13.140625" style="753" customWidth="1"/>
    <col min="15376" max="15376" width="15.28515625" style="753" customWidth="1"/>
    <col min="15377" max="15377" width="15.7109375" style="753" customWidth="1"/>
    <col min="15378" max="15378" width="20.85546875" style="753" customWidth="1"/>
    <col min="15379" max="15379" width="8.140625" style="753" customWidth="1"/>
    <col min="15380" max="15380" width="8" style="753" customWidth="1"/>
    <col min="15381" max="15381" width="17.85546875" style="753" customWidth="1"/>
    <col min="15382" max="15382" width="23" style="753" customWidth="1"/>
    <col min="15383" max="15383" width="26.42578125" style="753" customWidth="1"/>
    <col min="15384" max="15384" width="17.28515625" style="753" customWidth="1"/>
    <col min="15385" max="15385" width="8.7109375" style="753" customWidth="1"/>
    <col min="15386" max="15386" width="7.85546875" style="753" customWidth="1"/>
    <col min="15387" max="15387" width="25.140625" style="753" customWidth="1"/>
    <col min="15388" max="15388" width="7.140625" style="753" customWidth="1"/>
    <col min="15389" max="15389" width="8" style="753" customWidth="1"/>
    <col min="15390" max="15390" width="16.7109375" style="753" customWidth="1"/>
    <col min="15391" max="15391" width="7.85546875" style="753" customWidth="1"/>
    <col min="15392" max="15392" width="9.7109375" style="753" customWidth="1"/>
    <col min="15393" max="15393" width="15.7109375" style="753" customWidth="1"/>
    <col min="15394" max="15394" width="10.5703125" style="753" customWidth="1"/>
    <col min="15395" max="15395" width="9.5703125" style="753" customWidth="1"/>
    <col min="15396" max="15396" width="17.5703125" style="753" customWidth="1"/>
    <col min="15397" max="15397" width="26" style="753" customWidth="1"/>
    <col min="15398" max="15398" width="26.42578125" style="753" customWidth="1"/>
    <col min="15399" max="15399" width="27.7109375" style="753" customWidth="1"/>
    <col min="15400" max="15400" width="20.140625" style="753" customWidth="1"/>
    <col min="15401" max="15412" width="0" style="753" hidden="1" customWidth="1"/>
    <col min="15413" max="15419" width="18.28515625" style="753" customWidth="1"/>
    <col min="15420" max="15420" width="27.85546875" style="753" customWidth="1"/>
    <col min="15421" max="15421" width="26.5703125" style="753" customWidth="1"/>
    <col min="15422" max="15422" width="39.5703125" style="753" customWidth="1"/>
    <col min="15423" max="15616" width="10.7109375" style="753"/>
    <col min="15617" max="15617" width="21.28515625" style="753" customWidth="1"/>
    <col min="15618" max="15618" width="16.85546875" style="753" customWidth="1"/>
    <col min="15619" max="15619" width="20.7109375" style="753" customWidth="1"/>
    <col min="15620" max="15620" width="18.28515625" style="753" customWidth="1"/>
    <col min="15621" max="15621" width="14.140625" style="753" customWidth="1"/>
    <col min="15622" max="15623" width="13.7109375" style="753" customWidth="1"/>
    <col min="15624" max="15624" width="18.85546875" style="753" customWidth="1"/>
    <col min="15625" max="15625" width="19.28515625" style="753" customWidth="1"/>
    <col min="15626" max="15626" width="17.85546875" style="753" customWidth="1"/>
    <col min="15627" max="15627" width="17.42578125" style="753" customWidth="1"/>
    <col min="15628" max="15628" width="44.5703125" style="753" customWidth="1"/>
    <col min="15629" max="15629" width="15.7109375" style="753" customWidth="1"/>
    <col min="15630" max="15630" width="14.42578125" style="753" customWidth="1"/>
    <col min="15631" max="15631" width="13.140625" style="753" customWidth="1"/>
    <col min="15632" max="15632" width="15.28515625" style="753" customWidth="1"/>
    <col min="15633" max="15633" width="15.7109375" style="753" customWidth="1"/>
    <col min="15634" max="15634" width="20.85546875" style="753" customWidth="1"/>
    <col min="15635" max="15635" width="8.140625" style="753" customWidth="1"/>
    <col min="15636" max="15636" width="8" style="753" customWidth="1"/>
    <col min="15637" max="15637" width="17.85546875" style="753" customWidth="1"/>
    <col min="15638" max="15638" width="23" style="753" customWidth="1"/>
    <col min="15639" max="15639" width="26.42578125" style="753" customWidth="1"/>
    <col min="15640" max="15640" width="17.28515625" style="753" customWidth="1"/>
    <col min="15641" max="15641" width="8.7109375" style="753" customWidth="1"/>
    <col min="15642" max="15642" width="7.85546875" style="753" customWidth="1"/>
    <col min="15643" max="15643" width="25.140625" style="753" customWidth="1"/>
    <col min="15644" max="15644" width="7.140625" style="753" customWidth="1"/>
    <col min="15645" max="15645" width="8" style="753" customWidth="1"/>
    <col min="15646" max="15646" width="16.7109375" style="753" customWidth="1"/>
    <col min="15647" max="15647" width="7.85546875" style="753" customWidth="1"/>
    <col min="15648" max="15648" width="9.7109375" style="753" customWidth="1"/>
    <col min="15649" max="15649" width="15.7109375" style="753" customWidth="1"/>
    <col min="15650" max="15650" width="10.5703125" style="753" customWidth="1"/>
    <col min="15651" max="15651" width="9.5703125" style="753" customWidth="1"/>
    <col min="15652" max="15652" width="17.5703125" style="753" customWidth="1"/>
    <col min="15653" max="15653" width="26" style="753" customWidth="1"/>
    <col min="15654" max="15654" width="26.42578125" style="753" customWidth="1"/>
    <col min="15655" max="15655" width="27.7109375" style="753" customWidth="1"/>
    <col min="15656" max="15656" width="20.140625" style="753" customWidth="1"/>
    <col min="15657" max="15668" width="0" style="753" hidden="1" customWidth="1"/>
    <col min="15669" max="15675" width="18.28515625" style="753" customWidth="1"/>
    <col min="15676" max="15676" width="27.85546875" style="753" customWidth="1"/>
    <col min="15677" max="15677" width="26.5703125" style="753" customWidth="1"/>
    <col min="15678" max="15678" width="39.5703125" style="753" customWidth="1"/>
    <col min="15679" max="15872" width="10.7109375" style="753"/>
    <col min="15873" max="15873" width="21.28515625" style="753" customWidth="1"/>
    <col min="15874" max="15874" width="16.85546875" style="753" customWidth="1"/>
    <col min="15875" max="15875" width="20.7109375" style="753" customWidth="1"/>
    <col min="15876" max="15876" width="18.28515625" style="753" customWidth="1"/>
    <col min="15877" max="15877" width="14.140625" style="753" customWidth="1"/>
    <col min="15878" max="15879" width="13.7109375" style="753" customWidth="1"/>
    <col min="15880" max="15880" width="18.85546875" style="753" customWidth="1"/>
    <col min="15881" max="15881" width="19.28515625" style="753" customWidth="1"/>
    <col min="15882" max="15882" width="17.85546875" style="753" customWidth="1"/>
    <col min="15883" max="15883" width="17.42578125" style="753" customWidth="1"/>
    <col min="15884" max="15884" width="44.5703125" style="753" customWidth="1"/>
    <col min="15885" max="15885" width="15.7109375" style="753" customWidth="1"/>
    <col min="15886" max="15886" width="14.42578125" style="753" customWidth="1"/>
    <col min="15887" max="15887" width="13.140625" style="753" customWidth="1"/>
    <col min="15888" max="15888" width="15.28515625" style="753" customWidth="1"/>
    <col min="15889" max="15889" width="15.7109375" style="753" customWidth="1"/>
    <col min="15890" max="15890" width="20.85546875" style="753" customWidth="1"/>
    <col min="15891" max="15891" width="8.140625" style="753" customWidth="1"/>
    <col min="15892" max="15892" width="8" style="753" customWidth="1"/>
    <col min="15893" max="15893" width="17.85546875" style="753" customWidth="1"/>
    <col min="15894" max="15894" width="23" style="753" customWidth="1"/>
    <col min="15895" max="15895" width="26.42578125" style="753" customWidth="1"/>
    <col min="15896" max="15896" width="17.28515625" style="753" customWidth="1"/>
    <col min="15897" max="15897" width="8.7109375" style="753" customWidth="1"/>
    <col min="15898" max="15898" width="7.85546875" style="753" customWidth="1"/>
    <col min="15899" max="15899" width="25.140625" style="753" customWidth="1"/>
    <col min="15900" max="15900" width="7.140625" style="753" customWidth="1"/>
    <col min="15901" max="15901" width="8" style="753" customWidth="1"/>
    <col min="15902" max="15902" width="16.7109375" style="753" customWidth="1"/>
    <col min="15903" max="15903" width="7.85546875" style="753" customWidth="1"/>
    <col min="15904" max="15904" width="9.7109375" style="753" customWidth="1"/>
    <col min="15905" max="15905" width="15.7109375" style="753" customWidth="1"/>
    <col min="15906" max="15906" width="10.5703125" style="753" customWidth="1"/>
    <col min="15907" max="15907" width="9.5703125" style="753" customWidth="1"/>
    <col min="15908" max="15908" width="17.5703125" style="753" customWidth="1"/>
    <col min="15909" max="15909" width="26" style="753" customWidth="1"/>
    <col min="15910" max="15910" width="26.42578125" style="753" customWidth="1"/>
    <col min="15911" max="15911" width="27.7109375" style="753" customWidth="1"/>
    <col min="15912" max="15912" width="20.140625" style="753" customWidth="1"/>
    <col min="15913" max="15924" width="0" style="753" hidden="1" customWidth="1"/>
    <col min="15925" max="15931" width="18.28515625" style="753" customWidth="1"/>
    <col min="15932" max="15932" width="27.85546875" style="753" customWidth="1"/>
    <col min="15933" max="15933" width="26.5703125" style="753" customWidth="1"/>
    <col min="15934" max="15934" width="39.5703125" style="753" customWidth="1"/>
    <col min="15935" max="16128" width="10.7109375" style="753"/>
    <col min="16129" max="16129" width="21.28515625" style="753" customWidth="1"/>
    <col min="16130" max="16130" width="16.85546875" style="753" customWidth="1"/>
    <col min="16131" max="16131" width="20.7109375" style="753" customWidth="1"/>
    <col min="16132" max="16132" width="18.28515625" style="753" customWidth="1"/>
    <col min="16133" max="16133" width="14.140625" style="753" customWidth="1"/>
    <col min="16134" max="16135" width="13.7109375" style="753" customWidth="1"/>
    <col min="16136" max="16136" width="18.85546875" style="753" customWidth="1"/>
    <col min="16137" max="16137" width="19.28515625" style="753" customWidth="1"/>
    <col min="16138" max="16138" width="17.85546875" style="753" customWidth="1"/>
    <col min="16139" max="16139" width="17.42578125" style="753" customWidth="1"/>
    <col min="16140" max="16140" width="44.5703125" style="753" customWidth="1"/>
    <col min="16141" max="16141" width="15.7109375" style="753" customWidth="1"/>
    <col min="16142" max="16142" width="14.42578125" style="753" customWidth="1"/>
    <col min="16143" max="16143" width="13.140625" style="753" customWidth="1"/>
    <col min="16144" max="16144" width="15.28515625" style="753" customWidth="1"/>
    <col min="16145" max="16145" width="15.7109375" style="753" customWidth="1"/>
    <col min="16146" max="16146" width="20.85546875" style="753" customWidth="1"/>
    <col min="16147" max="16147" width="8.140625" style="753" customWidth="1"/>
    <col min="16148" max="16148" width="8" style="753" customWidth="1"/>
    <col min="16149" max="16149" width="17.85546875" style="753" customWidth="1"/>
    <col min="16150" max="16150" width="23" style="753" customWidth="1"/>
    <col min="16151" max="16151" width="26.42578125" style="753" customWidth="1"/>
    <col min="16152" max="16152" width="17.28515625" style="753" customWidth="1"/>
    <col min="16153" max="16153" width="8.7109375" style="753" customWidth="1"/>
    <col min="16154" max="16154" width="7.85546875" style="753" customWidth="1"/>
    <col min="16155" max="16155" width="25.140625" style="753" customWidth="1"/>
    <col min="16156" max="16156" width="7.140625" style="753" customWidth="1"/>
    <col min="16157" max="16157" width="8" style="753" customWidth="1"/>
    <col min="16158" max="16158" width="16.7109375" style="753" customWidth="1"/>
    <col min="16159" max="16159" width="7.85546875" style="753" customWidth="1"/>
    <col min="16160" max="16160" width="9.7109375" style="753" customWidth="1"/>
    <col min="16161" max="16161" width="15.7109375" style="753" customWidth="1"/>
    <col min="16162" max="16162" width="10.5703125" style="753" customWidth="1"/>
    <col min="16163" max="16163" width="9.5703125" style="753" customWidth="1"/>
    <col min="16164" max="16164" width="17.5703125" style="753" customWidth="1"/>
    <col min="16165" max="16165" width="26" style="753" customWidth="1"/>
    <col min="16166" max="16166" width="26.42578125" style="753" customWidth="1"/>
    <col min="16167" max="16167" width="27.7109375" style="753" customWidth="1"/>
    <col min="16168" max="16168" width="20.140625" style="753" customWidth="1"/>
    <col min="16169" max="16180" width="0" style="753" hidden="1" customWidth="1"/>
    <col min="16181" max="16187" width="18.28515625" style="753" customWidth="1"/>
    <col min="16188" max="16188" width="27.85546875" style="753" customWidth="1"/>
    <col min="16189" max="16189" width="26.5703125" style="753" customWidth="1"/>
    <col min="16190" max="16190" width="39.5703125" style="753" customWidth="1"/>
    <col min="16191" max="16384" width="10.7109375" style="753"/>
  </cols>
  <sheetData>
    <row r="1" spans="1:256" hidden="1" x14ac:dyDescent="0.25">
      <c r="A1" s="2087"/>
      <c r="B1" s="2090" t="s">
        <v>1275</v>
      </c>
      <c r="C1" s="2091"/>
      <c r="D1" s="2091"/>
      <c r="E1" s="2091"/>
      <c r="F1" s="2091"/>
      <c r="G1" s="2091"/>
      <c r="H1" s="2091"/>
      <c r="I1" s="2091"/>
      <c r="J1" s="2091"/>
      <c r="K1" s="2091"/>
      <c r="L1" s="2091"/>
      <c r="M1" s="2091"/>
      <c r="N1" s="2091"/>
      <c r="O1" s="2091"/>
      <c r="P1" s="2091"/>
      <c r="Q1" s="2091"/>
      <c r="R1" s="2091"/>
      <c r="S1" s="2091"/>
      <c r="T1" s="2091"/>
      <c r="U1" s="2091"/>
      <c r="V1" s="2091"/>
      <c r="W1" s="2091"/>
      <c r="X1" s="2091"/>
      <c r="Y1" s="2091"/>
      <c r="Z1" s="2091"/>
      <c r="AA1" s="2091"/>
      <c r="AB1" s="2091"/>
      <c r="AC1" s="2091"/>
      <c r="AD1" s="2091"/>
      <c r="AE1" s="2091"/>
      <c r="AF1" s="2091"/>
      <c r="AG1" s="2091"/>
      <c r="AH1" s="2091"/>
      <c r="AI1" s="2091"/>
      <c r="AJ1" s="2091"/>
      <c r="AK1" s="2091"/>
      <c r="AL1" s="2091"/>
      <c r="AM1" s="2091"/>
      <c r="AN1" s="2091"/>
      <c r="AO1" s="2091"/>
      <c r="AP1" s="2091"/>
      <c r="AQ1" s="2091"/>
      <c r="AR1" s="2091"/>
      <c r="AS1" s="2091"/>
      <c r="AT1" s="2091"/>
      <c r="AU1" s="2091"/>
      <c r="AV1" s="2091"/>
      <c r="AW1" s="2091"/>
      <c r="AX1" s="2091"/>
      <c r="AY1" s="2091"/>
      <c r="AZ1" s="2091"/>
      <c r="BA1" s="2091"/>
      <c r="BB1" s="2091"/>
      <c r="BC1" s="2091"/>
      <c r="BD1" s="2091"/>
      <c r="BE1" s="2091"/>
      <c r="BF1" s="2091"/>
      <c r="BG1" s="2091"/>
      <c r="BH1" s="2091"/>
      <c r="BI1" s="2092"/>
      <c r="BJ1" s="752" t="s">
        <v>1276</v>
      </c>
    </row>
    <row r="2" spans="1:256" ht="15" hidden="1" customHeight="1" x14ac:dyDescent="0.25">
      <c r="A2" s="2088"/>
      <c r="B2" s="2093" t="s">
        <v>1277</v>
      </c>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2094"/>
      <c r="AO2" s="2094"/>
      <c r="AP2" s="2094"/>
      <c r="AQ2" s="2094"/>
      <c r="AR2" s="2094"/>
      <c r="AS2" s="2094"/>
      <c r="AT2" s="2094"/>
      <c r="AU2" s="2094"/>
      <c r="AV2" s="2094"/>
      <c r="AW2" s="2094"/>
      <c r="AX2" s="2094"/>
      <c r="AY2" s="2094"/>
      <c r="AZ2" s="2094"/>
      <c r="BA2" s="2094"/>
      <c r="BB2" s="2094"/>
      <c r="BC2" s="2094"/>
      <c r="BD2" s="2094"/>
      <c r="BE2" s="2094"/>
      <c r="BF2" s="2094"/>
      <c r="BG2" s="2094"/>
      <c r="BH2" s="2094"/>
      <c r="BI2" s="2095"/>
      <c r="BJ2" s="754" t="s">
        <v>1278</v>
      </c>
    </row>
    <row r="3" spans="1:256" ht="15" hidden="1" customHeight="1" x14ac:dyDescent="0.25">
      <c r="A3" s="2088"/>
      <c r="B3" s="2096" t="s">
        <v>1279</v>
      </c>
      <c r="C3" s="2094"/>
      <c r="D3" s="2094"/>
      <c r="E3" s="2094"/>
      <c r="F3" s="2094"/>
      <c r="G3" s="2094"/>
      <c r="H3" s="2094"/>
      <c r="I3" s="2094"/>
      <c r="J3" s="2094"/>
      <c r="K3" s="2094"/>
      <c r="L3" s="2094"/>
      <c r="M3" s="2094"/>
      <c r="N3" s="2094"/>
      <c r="O3" s="2094"/>
      <c r="P3" s="2094"/>
      <c r="Q3" s="2094"/>
      <c r="R3" s="2094"/>
      <c r="S3" s="2094"/>
      <c r="T3" s="2094"/>
      <c r="U3" s="2094"/>
      <c r="V3" s="2094"/>
      <c r="W3" s="2094"/>
      <c r="X3" s="2094"/>
      <c r="Y3" s="2094"/>
      <c r="Z3" s="2094"/>
      <c r="AA3" s="2094"/>
      <c r="AB3" s="2094"/>
      <c r="AC3" s="2094"/>
      <c r="AD3" s="2094"/>
      <c r="AE3" s="2094"/>
      <c r="AF3" s="2094"/>
      <c r="AG3" s="2094"/>
      <c r="AH3" s="2094"/>
      <c r="AI3" s="2094"/>
      <c r="AJ3" s="2094"/>
      <c r="AK3" s="2094"/>
      <c r="AL3" s="2094"/>
      <c r="AM3" s="2094"/>
      <c r="AN3" s="2094"/>
      <c r="AO3" s="2094"/>
      <c r="AP3" s="2094"/>
      <c r="AQ3" s="2094"/>
      <c r="AR3" s="2094"/>
      <c r="AS3" s="2094"/>
      <c r="AT3" s="2094"/>
      <c r="AU3" s="2094"/>
      <c r="AV3" s="2094"/>
      <c r="AW3" s="2094"/>
      <c r="AX3" s="2094"/>
      <c r="AY3" s="2094"/>
      <c r="AZ3" s="2094"/>
      <c r="BA3" s="2094"/>
      <c r="BB3" s="2094"/>
      <c r="BC3" s="2094"/>
      <c r="BD3" s="2094"/>
      <c r="BE3" s="2094"/>
      <c r="BF3" s="2094"/>
      <c r="BG3" s="2094"/>
      <c r="BH3" s="2094"/>
      <c r="BI3" s="2095"/>
      <c r="BJ3" s="754" t="s">
        <v>1280</v>
      </c>
    </row>
    <row r="4" spans="1:256" ht="15.75" hidden="1" customHeight="1" x14ac:dyDescent="0.25">
      <c r="A4" s="2089"/>
      <c r="B4" s="2097" t="s">
        <v>1281</v>
      </c>
      <c r="C4" s="2098"/>
      <c r="D4" s="2098"/>
      <c r="E4" s="2098"/>
      <c r="F4" s="2098"/>
      <c r="G4" s="2098"/>
      <c r="H4" s="2098"/>
      <c r="I4" s="2098"/>
      <c r="J4" s="2098"/>
      <c r="K4" s="2098"/>
      <c r="L4" s="2098"/>
      <c r="M4" s="2098"/>
      <c r="N4" s="2098"/>
      <c r="O4" s="2098"/>
      <c r="P4" s="2098"/>
      <c r="Q4" s="2098"/>
      <c r="R4" s="2098"/>
      <c r="S4" s="2098"/>
      <c r="T4" s="2098"/>
      <c r="U4" s="2098"/>
      <c r="V4" s="2098"/>
      <c r="W4" s="2098"/>
      <c r="X4" s="2098"/>
      <c r="Y4" s="2098"/>
      <c r="Z4" s="2098"/>
      <c r="AA4" s="2098"/>
      <c r="AB4" s="2098"/>
      <c r="AC4" s="2098"/>
      <c r="AD4" s="2098"/>
      <c r="AE4" s="2098"/>
      <c r="AF4" s="2098"/>
      <c r="AG4" s="2098"/>
      <c r="AH4" s="2098"/>
      <c r="AI4" s="2098"/>
      <c r="AJ4" s="2098"/>
      <c r="AK4" s="2098"/>
      <c r="AL4" s="2098"/>
      <c r="AM4" s="2098"/>
      <c r="AN4" s="2098"/>
      <c r="AO4" s="2098"/>
      <c r="AP4" s="2098"/>
      <c r="AQ4" s="2098"/>
      <c r="AR4" s="2098"/>
      <c r="AS4" s="2098"/>
      <c r="AT4" s="2098"/>
      <c r="AU4" s="2098"/>
      <c r="AV4" s="2098"/>
      <c r="AW4" s="2098"/>
      <c r="AX4" s="2098"/>
      <c r="AY4" s="2098"/>
      <c r="AZ4" s="2098"/>
      <c r="BA4" s="2098"/>
      <c r="BB4" s="2098"/>
      <c r="BC4" s="2098"/>
      <c r="BD4" s="2098"/>
      <c r="BE4" s="2098"/>
      <c r="BF4" s="2098"/>
      <c r="BG4" s="2098"/>
      <c r="BH4" s="2098"/>
      <c r="BI4" s="2099"/>
      <c r="BJ4" s="755" t="s">
        <v>1282</v>
      </c>
    </row>
    <row r="5" spans="1:256" ht="15.75" thickBot="1" x14ac:dyDescent="0.3">
      <c r="A5" s="2100" t="s">
        <v>1283</v>
      </c>
      <c r="B5" s="2065"/>
      <c r="C5" s="2065"/>
      <c r="D5" s="2065"/>
      <c r="E5" s="2065"/>
      <c r="F5" s="2065"/>
      <c r="G5" s="2065"/>
      <c r="H5" s="2065"/>
      <c r="I5" s="2065"/>
      <c r="J5" s="2065"/>
      <c r="K5" s="2065"/>
      <c r="L5" s="2065"/>
      <c r="M5" s="2065"/>
      <c r="N5" s="2065"/>
      <c r="O5" s="2065"/>
      <c r="P5" s="2065"/>
      <c r="Q5" s="2065"/>
      <c r="R5" s="2065"/>
      <c r="S5" s="2101" t="s">
        <v>1284</v>
      </c>
      <c r="T5" s="2073"/>
      <c r="U5" s="2073"/>
      <c r="V5" s="2073"/>
      <c r="W5" s="2073"/>
      <c r="X5" s="2073"/>
      <c r="Y5" s="2073"/>
      <c r="Z5" s="2073"/>
      <c r="AA5" s="2073"/>
      <c r="AB5" s="2073"/>
      <c r="AC5" s="2073"/>
      <c r="AD5" s="2073"/>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3"/>
      <c r="BC5" s="2073"/>
      <c r="BD5" s="2073"/>
      <c r="BE5" s="2073"/>
      <c r="BF5" s="2073"/>
      <c r="BG5" s="2073"/>
      <c r="BH5" s="2073"/>
      <c r="BI5" s="2073"/>
      <c r="BJ5" s="2073"/>
    </row>
    <row r="6" spans="1:256" ht="25.5" customHeight="1" x14ac:dyDescent="0.25">
      <c r="A6" s="2083" t="s">
        <v>1285</v>
      </c>
      <c r="B6" s="2083" t="s">
        <v>1286</v>
      </c>
      <c r="C6" s="2083" t="s">
        <v>1287</v>
      </c>
      <c r="D6" s="2083" t="s">
        <v>1288</v>
      </c>
      <c r="E6" s="2083" t="s">
        <v>1289</v>
      </c>
      <c r="F6" s="2083" t="s">
        <v>1290</v>
      </c>
      <c r="G6" s="2083" t="s">
        <v>1291</v>
      </c>
      <c r="H6" s="2083" t="s">
        <v>1292</v>
      </c>
      <c r="I6" s="2083" t="s">
        <v>1293</v>
      </c>
      <c r="J6" s="2083" t="s">
        <v>1294</v>
      </c>
      <c r="K6" s="2083" t="s">
        <v>1295</v>
      </c>
      <c r="L6" s="2083" t="s">
        <v>1296</v>
      </c>
      <c r="M6" s="2083" t="s">
        <v>1297</v>
      </c>
      <c r="N6" s="2083" t="s">
        <v>1298</v>
      </c>
      <c r="O6" s="2083" t="s">
        <v>1299</v>
      </c>
      <c r="P6" s="2083" t="s">
        <v>1300</v>
      </c>
      <c r="Q6" s="2083" t="s">
        <v>1301</v>
      </c>
      <c r="R6" s="2084" t="s">
        <v>1302</v>
      </c>
      <c r="S6" s="2074" t="s">
        <v>1303</v>
      </c>
      <c r="T6" s="2075"/>
      <c r="U6" s="2075"/>
      <c r="V6" s="2075"/>
      <c r="W6" s="2075"/>
      <c r="X6" s="2075"/>
      <c r="Y6" s="2075"/>
      <c r="Z6" s="2075"/>
      <c r="AA6" s="2075"/>
      <c r="AB6" s="2075"/>
      <c r="AC6" s="2075"/>
      <c r="AD6" s="2075"/>
      <c r="AE6" s="2075"/>
      <c r="AF6" s="2075"/>
      <c r="AG6" s="2075"/>
      <c r="AH6" s="2075"/>
      <c r="AI6" s="2075"/>
      <c r="AJ6" s="2075"/>
      <c r="AK6" s="2075"/>
      <c r="AL6" s="2075"/>
      <c r="AM6" s="2075"/>
      <c r="AN6" s="2075"/>
      <c r="AO6" s="2076" t="s">
        <v>1304</v>
      </c>
      <c r="AP6" s="2077"/>
      <c r="AQ6" s="2077"/>
      <c r="AR6" s="2077"/>
      <c r="AS6" s="2076" t="s">
        <v>1305</v>
      </c>
      <c r="AT6" s="2077"/>
      <c r="AU6" s="2077"/>
      <c r="AV6" s="2076" t="s">
        <v>1306</v>
      </c>
      <c r="AW6" s="2077"/>
      <c r="AX6" s="2077"/>
      <c r="AY6" s="2077"/>
      <c r="AZ6" s="2077"/>
      <c r="BA6" s="2077"/>
      <c r="BB6" s="2077"/>
      <c r="BC6" s="2077"/>
      <c r="BD6" s="2077"/>
      <c r="BE6" s="2077"/>
      <c r="BF6" s="2077"/>
      <c r="BG6" s="2077"/>
      <c r="BH6" s="2078" t="s">
        <v>1307</v>
      </c>
      <c r="BI6" s="2075"/>
      <c r="BJ6" s="2079" t="s">
        <v>1308</v>
      </c>
      <c r="BK6" s="756"/>
      <c r="BL6" s="756"/>
      <c r="BM6" s="756"/>
      <c r="BN6" s="756"/>
      <c r="BO6" s="756"/>
      <c r="BP6" s="756"/>
      <c r="BQ6" s="756"/>
      <c r="BR6" s="756"/>
      <c r="BS6" s="756"/>
      <c r="BT6" s="756"/>
      <c r="BU6" s="756"/>
      <c r="BV6" s="756"/>
      <c r="BW6" s="756"/>
      <c r="BX6" s="756"/>
      <c r="BY6" s="756"/>
      <c r="BZ6" s="756"/>
      <c r="CA6" s="756"/>
      <c r="CB6" s="756"/>
      <c r="CC6" s="756"/>
      <c r="CD6" s="756"/>
      <c r="CE6" s="756"/>
      <c r="CF6" s="756"/>
      <c r="CG6" s="756"/>
      <c r="CH6" s="756"/>
      <c r="CI6" s="756"/>
      <c r="CJ6" s="756"/>
      <c r="CK6" s="756"/>
      <c r="CL6" s="756"/>
      <c r="CM6" s="756"/>
      <c r="CN6" s="756"/>
      <c r="CO6" s="756"/>
      <c r="CP6" s="756"/>
      <c r="CQ6" s="756"/>
      <c r="CR6" s="756"/>
      <c r="CS6" s="756"/>
      <c r="CT6" s="756"/>
      <c r="CU6" s="756"/>
      <c r="CV6" s="756"/>
      <c r="CW6" s="756"/>
      <c r="CX6" s="756"/>
      <c r="CY6" s="756"/>
      <c r="CZ6" s="756"/>
      <c r="DA6" s="756"/>
      <c r="DB6" s="756"/>
      <c r="DC6" s="756"/>
      <c r="DD6" s="756"/>
      <c r="DE6" s="756"/>
      <c r="DF6" s="756"/>
      <c r="DG6" s="756"/>
      <c r="DH6" s="756"/>
      <c r="DI6" s="756"/>
      <c r="DJ6" s="756"/>
      <c r="DK6" s="756"/>
      <c r="DL6" s="756"/>
      <c r="DM6" s="756"/>
      <c r="DN6" s="756"/>
      <c r="DO6" s="756"/>
      <c r="DP6" s="756"/>
      <c r="DQ6" s="756"/>
      <c r="DR6" s="756"/>
      <c r="DS6" s="756"/>
      <c r="DT6" s="756"/>
      <c r="DU6" s="756"/>
      <c r="DV6" s="756"/>
      <c r="DW6" s="756"/>
      <c r="DX6" s="756"/>
      <c r="DY6" s="756"/>
      <c r="DZ6" s="756"/>
      <c r="EA6" s="756"/>
      <c r="EB6" s="756"/>
      <c r="EC6" s="756"/>
      <c r="ED6" s="756"/>
      <c r="EE6" s="756"/>
      <c r="EF6" s="756"/>
      <c r="EG6" s="756"/>
      <c r="EH6" s="756"/>
      <c r="EI6" s="756"/>
      <c r="EJ6" s="756"/>
      <c r="EK6" s="756"/>
      <c r="EL6" s="756"/>
      <c r="EM6" s="756"/>
      <c r="EN6" s="756"/>
      <c r="EO6" s="756"/>
      <c r="EP6" s="756"/>
      <c r="EQ6" s="756"/>
      <c r="ER6" s="756"/>
      <c r="ES6" s="756"/>
      <c r="ET6" s="756"/>
      <c r="EU6" s="756"/>
      <c r="EV6" s="756"/>
      <c r="EW6" s="756"/>
      <c r="EX6" s="756"/>
      <c r="EY6" s="756"/>
      <c r="EZ6" s="756"/>
      <c r="FA6" s="756"/>
      <c r="FB6" s="756"/>
      <c r="FC6" s="756"/>
      <c r="FD6" s="756"/>
      <c r="FE6" s="756"/>
      <c r="FF6" s="756"/>
      <c r="FG6" s="756"/>
      <c r="FH6" s="756"/>
      <c r="FI6" s="756"/>
      <c r="FJ6" s="756"/>
      <c r="FK6" s="756"/>
      <c r="FL6" s="756"/>
      <c r="FM6" s="756"/>
      <c r="FN6" s="756"/>
      <c r="FO6" s="756"/>
      <c r="FP6" s="756"/>
      <c r="FQ6" s="756"/>
      <c r="FR6" s="756"/>
      <c r="FS6" s="756"/>
      <c r="FT6" s="756"/>
      <c r="FU6" s="756"/>
      <c r="FV6" s="756"/>
      <c r="FW6" s="756"/>
      <c r="FX6" s="756"/>
      <c r="FY6" s="756"/>
      <c r="FZ6" s="756"/>
      <c r="GA6" s="756"/>
      <c r="GB6" s="756"/>
      <c r="GC6" s="756"/>
      <c r="GD6" s="756"/>
      <c r="GE6" s="756"/>
      <c r="GF6" s="756"/>
      <c r="GG6" s="756"/>
      <c r="GH6" s="756"/>
      <c r="GI6" s="756"/>
      <c r="GJ6" s="756"/>
      <c r="GK6" s="756"/>
      <c r="GL6" s="756"/>
      <c r="GM6" s="756"/>
      <c r="GN6" s="756"/>
      <c r="GO6" s="756"/>
      <c r="GP6" s="756"/>
      <c r="GQ6" s="756"/>
      <c r="GR6" s="756"/>
      <c r="GS6" s="756"/>
      <c r="GT6" s="756"/>
      <c r="GU6" s="756"/>
      <c r="GV6" s="756"/>
      <c r="GW6" s="756"/>
      <c r="GX6" s="756"/>
      <c r="GY6" s="756"/>
      <c r="GZ6" s="756"/>
      <c r="HA6" s="756"/>
      <c r="HB6" s="756"/>
      <c r="HC6" s="756"/>
      <c r="HD6" s="756"/>
      <c r="HE6" s="756"/>
      <c r="HF6" s="756"/>
      <c r="HG6" s="756"/>
      <c r="HH6" s="756"/>
      <c r="HI6" s="756"/>
      <c r="HJ6" s="756"/>
      <c r="HK6" s="756"/>
      <c r="HL6" s="756"/>
      <c r="HM6" s="756"/>
      <c r="HN6" s="756"/>
      <c r="HO6" s="756"/>
      <c r="HP6" s="756"/>
      <c r="HQ6" s="756"/>
      <c r="HR6" s="756"/>
      <c r="HS6" s="756"/>
      <c r="HT6" s="756"/>
      <c r="HU6" s="756"/>
      <c r="HV6" s="756"/>
      <c r="HW6" s="756"/>
      <c r="HX6" s="756"/>
      <c r="HY6" s="756"/>
      <c r="HZ6" s="756"/>
      <c r="IA6" s="756"/>
      <c r="IB6" s="756"/>
      <c r="IC6" s="756"/>
      <c r="ID6" s="756"/>
      <c r="IE6" s="756"/>
      <c r="IF6" s="756"/>
      <c r="IG6" s="756"/>
      <c r="IH6" s="756"/>
      <c r="II6" s="756"/>
      <c r="IJ6" s="756"/>
      <c r="IK6" s="756"/>
      <c r="IL6" s="756"/>
      <c r="IM6" s="756"/>
      <c r="IN6" s="756"/>
      <c r="IO6" s="756"/>
      <c r="IP6" s="756"/>
      <c r="IQ6" s="756"/>
      <c r="IR6" s="756"/>
      <c r="IS6" s="756"/>
      <c r="IT6" s="756"/>
      <c r="IU6" s="756"/>
      <c r="IV6" s="756"/>
    </row>
    <row r="7" spans="1:256" ht="44.25" customHeight="1" x14ac:dyDescent="0.25">
      <c r="A7" s="2065"/>
      <c r="B7" s="2065"/>
      <c r="C7" s="2065"/>
      <c r="D7" s="2065"/>
      <c r="E7" s="2065"/>
      <c r="F7" s="2065"/>
      <c r="G7" s="2065"/>
      <c r="H7" s="2065"/>
      <c r="I7" s="2065"/>
      <c r="J7" s="2065"/>
      <c r="K7" s="2065"/>
      <c r="L7" s="1899"/>
      <c r="M7" s="2065"/>
      <c r="N7" s="2065"/>
      <c r="O7" s="1899"/>
      <c r="P7" s="2065"/>
      <c r="Q7" s="2065"/>
      <c r="R7" s="2085"/>
      <c r="S7" s="2082" t="s">
        <v>1309</v>
      </c>
      <c r="T7" s="2065"/>
      <c r="U7" s="2065"/>
      <c r="V7" s="2071" t="s">
        <v>1310</v>
      </c>
      <c r="W7" s="2065"/>
      <c r="X7" s="2065"/>
      <c r="Y7" s="2071" t="s">
        <v>1311</v>
      </c>
      <c r="Z7" s="2065"/>
      <c r="AA7" s="2065"/>
      <c r="AB7" s="2071" t="s">
        <v>1312</v>
      </c>
      <c r="AC7" s="2065"/>
      <c r="AD7" s="2065"/>
      <c r="AE7" s="2071" t="s">
        <v>1313</v>
      </c>
      <c r="AF7" s="2065"/>
      <c r="AG7" s="2065"/>
      <c r="AH7" s="2071" t="s">
        <v>1314</v>
      </c>
      <c r="AI7" s="2065"/>
      <c r="AJ7" s="2065"/>
      <c r="AK7" s="2071" t="s">
        <v>1315</v>
      </c>
      <c r="AL7" s="2071" t="s">
        <v>1316</v>
      </c>
      <c r="AM7" s="2071" t="s">
        <v>1317</v>
      </c>
      <c r="AN7" s="2072" t="s">
        <v>1318</v>
      </c>
      <c r="AO7" s="2063" t="s">
        <v>1319</v>
      </c>
      <c r="AP7" s="2063" t="s">
        <v>43</v>
      </c>
      <c r="AQ7" s="2063" t="s">
        <v>1320</v>
      </c>
      <c r="AR7" s="2063" t="s">
        <v>1321</v>
      </c>
      <c r="AS7" s="2063" t="s">
        <v>1322</v>
      </c>
      <c r="AT7" s="2063" t="s">
        <v>1323</v>
      </c>
      <c r="AU7" s="2063" t="s">
        <v>1324</v>
      </c>
      <c r="AV7" s="2063" t="s">
        <v>1325</v>
      </c>
      <c r="AW7" s="2065"/>
      <c r="AX7" s="2065"/>
      <c r="AY7" s="2063" t="s">
        <v>1326</v>
      </c>
      <c r="AZ7" s="2065"/>
      <c r="BA7" s="2065"/>
      <c r="BB7" s="2063" t="s">
        <v>1327</v>
      </c>
      <c r="BC7" s="2065"/>
      <c r="BD7" s="2065"/>
      <c r="BE7" s="2063" t="s">
        <v>1328</v>
      </c>
      <c r="BF7" s="2065"/>
      <c r="BG7" s="2065"/>
      <c r="BH7" s="2065"/>
      <c r="BI7" s="2065"/>
      <c r="BJ7" s="2080"/>
      <c r="BK7" s="756"/>
      <c r="BL7" s="756"/>
      <c r="BM7" s="756"/>
      <c r="BN7" s="756"/>
      <c r="BO7" s="756"/>
      <c r="BP7" s="756"/>
      <c r="BQ7" s="756"/>
      <c r="BR7" s="756"/>
      <c r="BS7" s="756"/>
      <c r="BT7" s="756"/>
      <c r="BU7" s="756"/>
      <c r="BV7" s="756"/>
      <c r="BW7" s="756"/>
      <c r="BX7" s="756"/>
      <c r="BY7" s="756"/>
      <c r="BZ7" s="756"/>
      <c r="CA7" s="756"/>
      <c r="CB7" s="756"/>
      <c r="CC7" s="756"/>
      <c r="CD7" s="756"/>
      <c r="CE7" s="756"/>
      <c r="CF7" s="756"/>
      <c r="CG7" s="756"/>
      <c r="CH7" s="756"/>
      <c r="CI7" s="756"/>
      <c r="CJ7" s="756"/>
      <c r="CK7" s="756"/>
      <c r="CL7" s="756"/>
      <c r="CM7" s="756"/>
      <c r="CN7" s="756"/>
      <c r="CO7" s="756"/>
      <c r="CP7" s="756"/>
      <c r="CQ7" s="756"/>
      <c r="CR7" s="756"/>
      <c r="CS7" s="756"/>
      <c r="CT7" s="756"/>
      <c r="CU7" s="756"/>
      <c r="CV7" s="756"/>
      <c r="CW7" s="756"/>
      <c r="CX7" s="756"/>
      <c r="CY7" s="756"/>
      <c r="CZ7" s="756"/>
      <c r="DA7" s="756"/>
      <c r="DB7" s="756"/>
      <c r="DC7" s="756"/>
      <c r="DD7" s="756"/>
      <c r="DE7" s="756"/>
      <c r="DF7" s="756"/>
      <c r="DG7" s="756"/>
      <c r="DH7" s="756"/>
      <c r="DI7" s="756"/>
      <c r="DJ7" s="756"/>
      <c r="DK7" s="756"/>
      <c r="DL7" s="756"/>
      <c r="DM7" s="756"/>
      <c r="DN7" s="756"/>
      <c r="DO7" s="756"/>
      <c r="DP7" s="756"/>
      <c r="DQ7" s="756"/>
      <c r="DR7" s="756"/>
      <c r="DS7" s="756"/>
      <c r="DT7" s="756"/>
      <c r="DU7" s="756"/>
      <c r="DV7" s="756"/>
      <c r="DW7" s="756"/>
      <c r="DX7" s="756"/>
      <c r="DY7" s="756"/>
      <c r="DZ7" s="756"/>
      <c r="EA7" s="756"/>
      <c r="EB7" s="756"/>
      <c r="EC7" s="756"/>
      <c r="ED7" s="756"/>
      <c r="EE7" s="756"/>
      <c r="EF7" s="756"/>
      <c r="EG7" s="756"/>
      <c r="EH7" s="756"/>
      <c r="EI7" s="756"/>
      <c r="EJ7" s="756"/>
      <c r="EK7" s="756"/>
      <c r="EL7" s="756"/>
      <c r="EM7" s="756"/>
      <c r="EN7" s="756"/>
      <c r="EO7" s="756"/>
      <c r="EP7" s="756"/>
      <c r="EQ7" s="756"/>
      <c r="ER7" s="756"/>
      <c r="ES7" s="756"/>
      <c r="ET7" s="756"/>
      <c r="EU7" s="756"/>
      <c r="EV7" s="756"/>
      <c r="EW7" s="756"/>
      <c r="EX7" s="756"/>
      <c r="EY7" s="756"/>
      <c r="EZ7" s="756"/>
      <c r="FA7" s="756"/>
      <c r="FB7" s="756"/>
      <c r="FC7" s="756"/>
      <c r="FD7" s="756"/>
      <c r="FE7" s="756"/>
      <c r="FF7" s="756"/>
      <c r="FG7" s="756"/>
      <c r="FH7" s="756"/>
      <c r="FI7" s="756"/>
      <c r="FJ7" s="756"/>
      <c r="FK7" s="756"/>
      <c r="FL7" s="756"/>
      <c r="FM7" s="756"/>
      <c r="FN7" s="756"/>
      <c r="FO7" s="756"/>
      <c r="FP7" s="756"/>
      <c r="FQ7" s="756"/>
      <c r="FR7" s="756"/>
      <c r="FS7" s="756"/>
      <c r="FT7" s="756"/>
      <c r="FU7" s="756"/>
      <c r="FV7" s="756"/>
      <c r="FW7" s="756"/>
      <c r="FX7" s="756"/>
      <c r="FY7" s="756"/>
      <c r="FZ7" s="756"/>
      <c r="GA7" s="756"/>
      <c r="GB7" s="756"/>
      <c r="GC7" s="756"/>
      <c r="GD7" s="756"/>
      <c r="GE7" s="756"/>
      <c r="GF7" s="756"/>
      <c r="GG7" s="756"/>
      <c r="GH7" s="756"/>
      <c r="GI7" s="756"/>
      <c r="GJ7" s="756"/>
      <c r="GK7" s="756"/>
      <c r="GL7" s="756"/>
      <c r="GM7" s="756"/>
      <c r="GN7" s="756"/>
      <c r="GO7" s="756"/>
      <c r="GP7" s="756"/>
      <c r="GQ7" s="756"/>
      <c r="GR7" s="756"/>
      <c r="GS7" s="756"/>
      <c r="GT7" s="756"/>
      <c r="GU7" s="756"/>
      <c r="GV7" s="756"/>
      <c r="GW7" s="756"/>
      <c r="GX7" s="756"/>
      <c r="GY7" s="756"/>
      <c r="GZ7" s="756"/>
      <c r="HA7" s="756"/>
      <c r="HB7" s="756"/>
      <c r="HC7" s="756"/>
      <c r="HD7" s="756"/>
      <c r="HE7" s="756"/>
      <c r="HF7" s="756"/>
      <c r="HG7" s="756"/>
      <c r="HH7" s="756"/>
      <c r="HI7" s="756"/>
      <c r="HJ7" s="756"/>
      <c r="HK7" s="756"/>
      <c r="HL7" s="756"/>
      <c r="HM7" s="756"/>
      <c r="HN7" s="756"/>
      <c r="HO7" s="756"/>
      <c r="HP7" s="756"/>
      <c r="HQ7" s="756"/>
      <c r="HR7" s="756"/>
      <c r="HS7" s="756"/>
      <c r="HT7" s="756"/>
      <c r="HU7" s="756"/>
      <c r="HV7" s="756"/>
      <c r="HW7" s="756"/>
      <c r="HX7" s="756"/>
      <c r="HY7" s="756"/>
      <c r="HZ7" s="756"/>
      <c r="IA7" s="756"/>
      <c r="IB7" s="756"/>
      <c r="IC7" s="756"/>
      <c r="ID7" s="756"/>
      <c r="IE7" s="756"/>
      <c r="IF7" s="756"/>
      <c r="IG7" s="756"/>
      <c r="IH7" s="756"/>
      <c r="II7" s="756"/>
      <c r="IJ7" s="756"/>
      <c r="IK7" s="756"/>
      <c r="IL7" s="756"/>
      <c r="IM7" s="756"/>
      <c r="IN7" s="756"/>
      <c r="IO7" s="756"/>
      <c r="IP7" s="756"/>
      <c r="IQ7" s="756"/>
      <c r="IR7" s="756"/>
      <c r="IS7" s="756"/>
      <c r="IT7" s="756"/>
      <c r="IU7" s="756"/>
      <c r="IV7" s="756"/>
    </row>
    <row r="8" spans="1:256" ht="84" customHeight="1" thickBot="1" x14ac:dyDescent="0.3">
      <c r="A8" s="2065"/>
      <c r="B8" s="2065"/>
      <c r="C8" s="2073"/>
      <c r="D8" s="2073"/>
      <c r="E8" s="2073"/>
      <c r="F8" s="2073"/>
      <c r="G8" s="2073"/>
      <c r="H8" s="2073"/>
      <c r="I8" s="2073"/>
      <c r="J8" s="2073"/>
      <c r="K8" s="2073"/>
      <c r="L8" s="1998"/>
      <c r="M8" s="2073"/>
      <c r="N8" s="2073"/>
      <c r="O8" s="1998"/>
      <c r="P8" s="2073"/>
      <c r="Q8" s="2073"/>
      <c r="R8" s="2086"/>
      <c r="S8" s="757" t="s">
        <v>781</v>
      </c>
      <c r="T8" s="758" t="s">
        <v>1329</v>
      </c>
      <c r="U8" s="758" t="s">
        <v>1330</v>
      </c>
      <c r="V8" s="758" t="s">
        <v>1331</v>
      </c>
      <c r="W8" s="758" t="s">
        <v>1332</v>
      </c>
      <c r="X8" s="758" t="s">
        <v>1333</v>
      </c>
      <c r="Y8" s="758" t="s">
        <v>781</v>
      </c>
      <c r="Z8" s="758" t="s">
        <v>1329</v>
      </c>
      <c r="AA8" s="758" t="s">
        <v>1330</v>
      </c>
      <c r="AB8" s="758" t="s">
        <v>781</v>
      </c>
      <c r="AC8" s="758" t="s">
        <v>1329</v>
      </c>
      <c r="AD8" s="758" t="s">
        <v>1330</v>
      </c>
      <c r="AE8" s="758" t="s">
        <v>781</v>
      </c>
      <c r="AF8" s="758" t="s">
        <v>1329</v>
      </c>
      <c r="AG8" s="758" t="s">
        <v>1330</v>
      </c>
      <c r="AH8" s="758" t="s">
        <v>781</v>
      </c>
      <c r="AI8" s="758" t="s">
        <v>1329</v>
      </c>
      <c r="AJ8" s="758" t="s">
        <v>1330</v>
      </c>
      <c r="AK8" s="2064"/>
      <c r="AL8" s="2064"/>
      <c r="AM8" s="2064"/>
      <c r="AN8" s="2073"/>
      <c r="AO8" s="2064"/>
      <c r="AP8" s="2064"/>
      <c r="AQ8" s="2064"/>
      <c r="AR8" s="2064"/>
      <c r="AS8" s="2064"/>
      <c r="AT8" s="2064"/>
      <c r="AU8" s="2064"/>
      <c r="AV8" s="759" t="s">
        <v>1334</v>
      </c>
      <c r="AW8" s="759" t="s">
        <v>1335</v>
      </c>
      <c r="AX8" s="759" t="s">
        <v>1336</v>
      </c>
      <c r="AY8" s="759" t="s">
        <v>1334</v>
      </c>
      <c r="AZ8" s="759" t="s">
        <v>1335</v>
      </c>
      <c r="BA8" s="759" t="s">
        <v>1336</v>
      </c>
      <c r="BB8" s="759" t="s">
        <v>1334</v>
      </c>
      <c r="BC8" s="759" t="s">
        <v>1335</v>
      </c>
      <c r="BD8" s="759" t="s">
        <v>1336</v>
      </c>
      <c r="BE8" s="759" t="s">
        <v>1334</v>
      </c>
      <c r="BF8" s="759" t="s">
        <v>1335</v>
      </c>
      <c r="BG8" s="759" t="s">
        <v>1336</v>
      </c>
      <c r="BH8" s="759" t="s">
        <v>1337</v>
      </c>
      <c r="BI8" s="759" t="s">
        <v>1338</v>
      </c>
      <c r="BJ8" s="2081"/>
      <c r="BK8" s="756"/>
      <c r="BL8" s="756"/>
      <c r="BM8" s="756"/>
      <c r="BN8" s="756"/>
      <c r="BO8" s="756"/>
      <c r="BP8" s="756"/>
      <c r="BQ8" s="756"/>
      <c r="BR8" s="756"/>
      <c r="BS8" s="756"/>
      <c r="BT8" s="756"/>
      <c r="BU8" s="756"/>
      <c r="BV8" s="756"/>
      <c r="BW8" s="756"/>
      <c r="BX8" s="756"/>
      <c r="BY8" s="756"/>
      <c r="BZ8" s="756"/>
      <c r="CA8" s="756"/>
      <c r="CB8" s="756"/>
      <c r="CC8" s="756"/>
      <c r="CD8" s="756"/>
      <c r="CE8" s="756"/>
      <c r="CF8" s="756"/>
      <c r="CG8" s="756"/>
      <c r="CH8" s="756"/>
      <c r="CI8" s="756"/>
      <c r="CJ8" s="756"/>
      <c r="CK8" s="756"/>
      <c r="CL8" s="756"/>
      <c r="CM8" s="756"/>
      <c r="CN8" s="756"/>
      <c r="CO8" s="756"/>
      <c r="CP8" s="756"/>
      <c r="CQ8" s="756"/>
      <c r="CR8" s="756"/>
      <c r="CS8" s="756"/>
      <c r="CT8" s="756"/>
      <c r="CU8" s="756"/>
      <c r="CV8" s="756"/>
      <c r="CW8" s="756"/>
      <c r="CX8" s="756"/>
      <c r="CY8" s="756"/>
      <c r="CZ8" s="756"/>
      <c r="DA8" s="756"/>
      <c r="DB8" s="756"/>
      <c r="DC8" s="756"/>
      <c r="DD8" s="756"/>
      <c r="DE8" s="756"/>
      <c r="DF8" s="756"/>
      <c r="DG8" s="756"/>
      <c r="DH8" s="756"/>
      <c r="DI8" s="756"/>
      <c r="DJ8" s="756"/>
      <c r="DK8" s="756"/>
      <c r="DL8" s="756"/>
      <c r="DM8" s="756"/>
      <c r="DN8" s="756"/>
      <c r="DO8" s="756"/>
      <c r="DP8" s="756"/>
      <c r="DQ8" s="756"/>
      <c r="DR8" s="756"/>
      <c r="DS8" s="756"/>
      <c r="DT8" s="756"/>
      <c r="DU8" s="756"/>
      <c r="DV8" s="756"/>
      <c r="DW8" s="756"/>
      <c r="DX8" s="756"/>
      <c r="DY8" s="756"/>
      <c r="DZ8" s="756"/>
      <c r="EA8" s="756"/>
      <c r="EB8" s="756"/>
      <c r="EC8" s="756"/>
      <c r="ED8" s="756"/>
      <c r="EE8" s="756"/>
      <c r="EF8" s="756"/>
      <c r="EG8" s="756"/>
      <c r="EH8" s="756"/>
      <c r="EI8" s="756"/>
      <c r="EJ8" s="756"/>
      <c r="EK8" s="756"/>
      <c r="EL8" s="756"/>
      <c r="EM8" s="756"/>
      <c r="EN8" s="756"/>
      <c r="EO8" s="756"/>
      <c r="EP8" s="756"/>
      <c r="EQ8" s="756"/>
      <c r="ER8" s="756"/>
      <c r="ES8" s="756"/>
      <c r="ET8" s="756"/>
      <c r="EU8" s="756"/>
      <c r="EV8" s="756"/>
      <c r="EW8" s="756"/>
      <c r="EX8" s="756"/>
      <c r="EY8" s="756"/>
      <c r="EZ8" s="756"/>
      <c r="FA8" s="756"/>
      <c r="FB8" s="756"/>
      <c r="FC8" s="756"/>
      <c r="FD8" s="756"/>
      <c r="FE8" s="756"/>
      <c r="FF8" s="756"/>
      <c r="FG8" s="756"/>
      <c r="FH8" s="756"/>
      <c r="FI8" s="756"/>
      <c r="FJ8" s="756"/>
      <c r="FK8" s="756"/>
      <c r="FL8" s="756"/>
      <c r="FM8" s="756"/>
      <c r="FN8" s="756"/>
      <c r="FO8" s="756"/>
      <c r="FP8" s="756"/>
      <c r="FQ8" s="756"/>
      <c r="FR8" s="756"/>
      <c r="FS8" s="756"/>
      <c r="FT8" s="756"/>
      <c r="FU8" s="756"/>
      <c r="FV8" s="756"/>
      <c r="FW8" s="756"/>
      <c r="FX8" s="756"/>
      <c r="FY8" s="756"/>
      <c r="FZ8" s="756"/>
      <c r="GA8" s="756"/>
      <c r="GB8" s="756"/>
      <c r="GC8" s="756"/>
      <c r="GD8" s="756"/>
      <c r="GE8" s="756"/>
      <c r="GF8" s="756"/>
      <c r="GG8" s="756"/>
      <c r="GH8" s="756"/>
      <c r="GI8" s="756"/>
      <c r="GJ8" s="756"/>
      <c r="GK8" s="756"/>
      <c r="GL8" s="756"/>
      <c r="GM8" s="756"/>
      <c r="GN8" s="756"/>
      <c r="GO8" s="756"/>
      <c r="GP8" s="756"/>
      <c r="GQ8" s="756"/>
      <c r="GR8" s="756"/>
      <c r="GS8" s="756"/>
      <c r="GT8" s="756"/>
      <c r="GU8" s="756"/>
      <c r="GV8" s="756"/>
      <c r="GW8" s="756"/>
      <c r="GX8" s="756"/>
      <c r="GY8" s="756"/>
      <c r="GZ8" s="756"/>
      <c r="HA8" s="756"/>
      <c r="HB8" s="756"/>
      <c r="HC8" s="756"/>
      <c r="HD8" s="756"/>
      <c r="HE8" s="756"/>
      <c r="HF8" s="756"/>
      <c r="HG8" s="756"/>
      <c r="HH8" s="756"/>
      <c r="HI8" s="756"/>
      <c r="HJ8" s="756"/>
      <c r="HK8" s="756"/>
      <c r="HL8" s="756"/>
      <c r="HM8" s="756"/>
      <c r="HN8" s="756"/>
      <c r="HO8" s="756"/>
      <c r="HP8" s="756"/>
      <c r="HQ8" s="756"/>
      <c r="HR8" s="756"/>
      <c r="HS8" s="756"/>
      <c r="HT8" s="756"/>
      <c r="HU8" s="756"/>
      <c r="HV8" s="756"/>
      <c r="HW8" s="756"/>
      <c r="HX8" s="756"/>
      <c r="HY8" s="756"/>
      <c r="HZ8" s="756"/>
      <c r="IA8" s="756"/>
      <c r="IB8" s="756"/>
      <c r="IC8" s="756"/>
      <c r="ID8" s="756"/>
      <c r="IE8" s="756"/>
      <c r="IF8" s="756"/>
      <c r="IG8" s="756"/>
      <c r="IH8" s="756"/>
      <c r="II8" s="756"/>
      <c r="IJ8" s="756"/>
      <c r="IK8" s="756"/>
      <c r="IL8" s="756"/>
      <c r="IM8" s="756"/>
      <c r="IN8" s="756"/>
      <c r="IO8" s="756"/>
      <c r="IP8" s="756"/>
      <c r="IQ8" s="756"/>
      <c r="IR8" s="756"/>
      <c r="IS8" s="756"/>
      <c r="IT8" s="756"/>
      <c r="IU8" s="756"/>
      <c r="IV8" s="756"/>
    </row>
    <row r="9" spans="1:256" ht="35.25" customHeight="1" x14ac:dyDescent="0.25">
      <c r="A9" s="2006" t="s">
        <v>67</v>
      </c>
      <c r="B9" s="2066" t="s">
        <v>68</v>
      </c>
      <c r="C9" s="2067" t="s">
        <v>72</v>
      </c>
      <c r="D9" s="1919" t="s">
        <v>76</v>
      </c>
      <c r="E9" s="2070">
        <v>3.3500000000000002E-2</v>
      </c>
      <c r="F9" s="1966" t="s">
        <v>801</v>
      </c>
      <c r="G9" s="2061" t="s">
        <v>801</v>
      </c>
      <c r="H9" s="2062">
        <v>0.64</v>
      </c>
      <c r="I9" s="1893" t="s">
        <v>80</v>
      </c>
      <c r="J9" s="1869">
        <v>2020130010065</v>
      </c>
      <c r="K9" s="2056" t="s">
        <v>81</v>
      </c>
      <c r="L9" s="760" t="s">
        <v>82</v>
      </c>
      <c r="M9" s="761">
        <v>44682</v>
      </c>
      <c r="N9" s="761">
        <v>44925</v>
      </c>
      <c r="O9" s="762">
        <f>(N9-M9)+1</f>
        <v>244</v>
      </c>
      <c r="P9" s="763">
        <v>1</v>
      </c>
      <c r="Q9" s="764">
        <v>7.6923076923076927E-2</v>
      </c>
      <c r="R9" s="765">
        <f>1/P9</f>
        <v>1</v>
      </c>
      <c r="S9" s="766" t="s">
        <v>1339</v>
      </c>
      <c r="T9" s="767"/>
      <c r="U9" s="767"/>
      <c r="V9" s="768" t="s">
        <v>1340</v>
      </c>
      <c r="W9" s="769" t="s">
        <v>82</v>
      </c>
      <c r="X9" s="770"/>
      <c r="Y9" s="766" t="s">
        <v>1339</v>
      </c>
      <c r="Z9" s="767"/>
      <c r="AA9" s="767"/>
      <c r="AB9" s="767" t="s">
        <v>87</v>
      </c>
      <c r="AC9" s="767"/>
      <c r="AD9" s="767" t="s">
        <v>97</v>
      </c>
      <c r="AE9" s="767" t="s">
        <v>87</v>
      </c>
      <c r="AF9" s="767"/>
      <c r="AG9" s="767" t="s">
        <v>97</v>
      </c>
      <c r="AH9" s="767" t="s">
        <v>87</v>
      </c>
      <c r="AI9" s="767"/>
      <c r="AJ9" s="767" t="s">
        <v>97</v>
      </c>
      <c r="AK9" s="771">
        <v>1</v>
      </c>
      <c r="AL9" s="1928">
        <f>AVERAGE(R9:R21)</f>
        <v>0.92307692307692313</v>
      </c>
      <c r="AM9" s="2055" t="s">
        <v>801</v>
      </c>
      <c r="AN9" s="772">
        <f>+R9-AK9</f>
        <v>0</v>
      </c>
      <c r="AO9" s="773" t="s">
        <v>88</v>
      </c>
      <c r="AP9" s="774" t="s">
        <v>403</v>
      </c>
      <c r="AQ9" s="775">
        <v>1949663466.02</v>
      </c>
      <c r="AR9" s="776">
        <v>0.99202199201498475</v>
      </c>
      <c r="AS9" s="773"/>
      <c r="AT9" s="775">
        <f>+AQ9</f>
        <v>1949663466.02</v>
      </c>
      <c r="AU9" s="773"/>
      <c r="AV9" s="777">
        <v>1200000000</v>
      </c>
      <c r="AW9" s="777">
        <v>987997670.01999998</v>
      </c>
      <c r="AX9" s="778">
        <v>151596750</v>
      </c>
      <c r="AY9" s="778">
        <v>1200000000</v>
      </c>
      <c r="AZ9" s="778">
        <v>987997670.01999998</v>
      </c>
      <c r="BA9" s="778">
        <v>401317735</v>
      </c>
      <c r="BB9" s="778">
        <v>1991927886</v>
      </c>
      <c r="BC9" s="778">
        <v>1901799992.02</v>
      </c>
      <c r="BD9" s="779">
        <v>657577130</v>
      </c>
      <c r="BE9" s="780">
        <v>1949663466.02</v>
      </c>
      <c r="BF9" s="779">
        <v>1934109035.3199999</v>
      </c>
      <c r="BG9" s="779">
        <v>1896524384.02</v>
      </c>
      <c r="BH9" s="781" t="s">
        <v>87</v>
      </c>
      <c r="BI9" s="782">
        <f>+AL9-((BG9+BG10)/(BE9+BE10))</f>
        <v>-7.3696182001054766E-2</v>
      </c>
      <c r="BJ9" s="783"/>
      <c r="BK9" s="756"/>
      <c r="BL9" s="756"/>
      <c r="BM9" s="756"/>
      <c r="BN9" s="756"/>
      <c r="BO9" s="756"/>
      <c r="BP9" s="756"/>
      <c r="BQ9" s="756"/>
      <c r="BR9" s="756"/>
      <c r="BS9" s="756"/>
      <c r="BT9" s="756"/>
      <c r="BU9" s="756"/>
      <c r="BV9" s="756"/>
      <c r="BW9" s="756"/>
      <c r="BX9" s="756"/>
      <c r="BY9" s="756"/>
      <c r="BZ9" s="756"/>
      <c r="CA9" s="756"/>
      <c r="CB9" s="756"/>
      <c r="CC9" s="756"/>
      <c r="CD9" s="756"/>
      <c r="CE9" s="756"/>
      <c r="CF9" s="756"/>
      <c r="CG9" s="756"/>
      <c r="CH9" s="756"/>
      <c r="CI9" s="756"/>
      <c r="CJ9" s="756"/>
      <c r="CK9" s="756"/>
      <c r="CL9" s="756"/>
      <c r="CM9" s="756"/>
      <c r="CN9" s="756"/>
      <c r="CO9" s="756"/>
      <c r="CP9" s="756"/>
      <c r="CQ9" s="756"/>
      <c r="CR9" s="756"/>
      <c r="CS9" s="756"/>
      <c r="CT9" s="756"/>
      <c r="CU9" s="756"/>
      <c r="CV9" s="756"/>
      <c r="CW9" s="756"/>
      <c r="CX9" s="756"/>
      <c r="CY9" s="756"/>
      <c r="CZ9" s="756"/>
      <c r="DA9" s="756"/>
      <c r="DB9" s="756"/>
      <c r="DC9" s="756"/>
      <c r="DD9" s="756"/>
      <c r="DE9" s="756"/>
      <c r="DF9" s="756"/>
      <c r="DG9" s="756"/>
      <c r="DH9" s="756"/>
      <c r="DI9" s="756"/>
      <c r="DJ9" s="756"/>
      <c r="DK9" s="756"/>
      <c r="DL9" s="756"/>
      <c r="DM9" s="756"/>
      <c r="DN9" s="756"/>
      <c r="DO9" s="756"/>
      <c r="DP9" s="756"/>
      <c r="DQ9" s="756"/>
      <c r="DR9" s="756"/>
      <c r="DS9" s="756"/>
      <c r="DT9" s="756"/>
      <c r="DU9" s="756"/>
      <c r="DV9" s="756"/>
      <c r="DW9" s="756"/>
      <c r="DX9" s="756"/>
      <c r="DY9" s="756"/>
      <c r="DZ9" s="756"/>
      <c r="EA9" s="756"/>
      <c r="EB9" s="756"/>
      <c r="EC9" s="756"/>
      <c r="ED9" s="756"/>
      <c r="EE9" s="756"/>
      <c r="EF9" s="756"/>
      <c r="EG9" s="756"/>
      <c r="EH9" s="756"/>
      <c r="EI9" s="756"/>
      <c r="EJ9" s="756"/>
      <c r="EK9" s="756"/>
      <c r="EL9" s="756"/>
      <c r="EM9" s="756"/>
      <c r="EN9" s="756"/>
      <c r="EO9" s="756"/>
      <c r="EP9" s="756"/>
      <c r="EQ9" s="756"/>
      <c r="ER9" s="756"/>
      <c r="ES9" s="756"/>
      <c r="ET9" s="756"/>
      <c r="EU9" s="756"/>
      <c r="EV9" s="756"/>
      <c r="EW9" s="756"/>
      <c r="EX9" s="756"/>
      <c r="EY9" s="756"/>
      <c r="EZ9" s="756"/>
      <c r="FA9" s="756"/>
      <c r="FB9" s="756"/>
      <c r="FC9" s="756"/>
      <c r="FD9" s="756"/>
      <c r="FE9" s="756"/>
      <c r="FF9" s="756"/>
      <c r="FG9" s="756"/>
      <c r="FH9" s="756"/>
      <c r="FI9" s="756"/>
      <c r="FJ9" s="756"/>
      <c r="FK9" s="756"/>
      <c r="FL9" s="756"/>
      <c r="FM9" s="756"/>
      <c r="FN9" s="756"/>
      <c r="FO9" s="756"/>
      <c r="FP9" s="756"/>
      <c r="FQ9" s="756"/>
      <c r="FR9" s="756"/>
      <c r="FS9" s="756"/>
      <c r="FT9" s="756"/>
      <c r="FU9" s="756"/>
      <c r="FV9" s="756"/>
      <c r="FW9" s="756"/>
      <c r="FX9" s="756"/>
      <c r="FY9" s="756"/>
      <c r="FZ9" s="756"/>
      <c r="GA9" s="756"/>
      <c r="GB9" s="756"/>
      <c r="GC9" s="756"/>
      <c r="GD9" s="756"/>
      <c r="GE9" s="756"/>
      <c r="GF9" s="756"/>
      <c r="GG9" s="756"/>
      <c r="GH9" s="756"/>
      <c r="GI9" s="756"/>
      <c r="GJ9" s="756"/>
      <c r="GK9" s="756"/>
      <c r="GL9" s="756"/>
      <c r="GM9" s="756"/>
      <c r="GN9" s="756"/>
      <c r="GO9" s="756"/>
      <c r="GP9" s="756"/>
      <c r="GQ9" s="756"/>
      <c r="GR9" s="756"/>
      <c r="GS9" s="756"/>
      <c r="GT9" s="756"/>
      <c r="GU9" s="756"/>
      <c r="GV9" s="756"/>
      <c r="GW9" s="756"/>
      <c r="GX9" s="756"/>
      <c r="GY9" s="756"/>
      <c r="GZ9" s="756"/>
      <c r="HA9" s="756"/>
      <c r="HB9" s="756"/>
      <c r="HC9" s="756"/>
      <c r="HD9" s="756"/>
      <c r="HE9" s="756"/>
      <c r="HF9" s="756"/>
      <c r="HG9" s="756"/>
      <c r="HH9" s="756"/>
      <c r="HI9" s="756"/>
      <c r="HJ9" s="756"/>
      <c r="HK9" s="756"/>
      <c r="HL9" s="756"/>
      <c r="HM9" s="756"/>
      <c r="HN9" s="756"/>
      <c r="HO9" s="756"/>
      <c r="HP9" s="756"/>
      <c r="HQ9" s="756"/>
      <c r="HR9" s="756"/>
      <c r="HS9" s="756"/>
      <c r="HT9" s="756"/>
      <c r="HU9" s="756"/>
      <c r="HV9" s="756"/>
      <c r="HW9" s="756"/>
      <c r="HX9" s="756"/>
      <c r="HY9" s="756"/>
      <c r="HZ9" s="756"/>
      <c r="IA9" s="756"/>
      <c r="IB9" s="756"/>
      <c r="IC9" s="756"/>
      <c r="ID9" s="756"/>
      <c r="IE9" s="756"/>
      <c r="IF9" s="756"/>
      <c r="IG9" s="756"/>
      <c r="IH9" s="756"/>
      <c r="II9" s="756"/>
      <c r="IJ9" s="756"/>
      <c r="IK9" s="756"/>
      <c r="IL9" s="756"/>
      <c r="IM9" s="756"/>
      <c r="IN9" s="756"/>
      <c r="IO9" s="756"/>
      <c r="IP9" s="756"/>
      <c r="IQ9" s="756"/>
      <c r="IR9" s="756"/>
      <c r="IS9" s="756"/>
      <c r="IT9" s="756"/>
      <c r="IU9" s="756"/>
      <c r="IV9" s="756"/>
    </row>
    <row r="10" spans="1:256" ht="59.25" customHeight="1" x14ac:dyDescent="0.25">
      <c r="A10" s="2006"/>
      <c r="B10" s="2066"/>
      <c r="C10" s="2068"/>
      <c r="D10" s="1896"/>
      <c r="E10" s="2019"/>
      <c r="F10" s="1899"/>
      <c r="G10" s="1994"/>
      <c r="H10" s="2000"/>
      <c r="I10" s="1894"/>
      <c r="J10" s="1870"/>
      <c r="K10" s="2057"/>
      <c r="L10" s="784" t="s">
        <v>96</v>
      </c>
      <c r="M10" s="785">
        <v>44682</v>
      </c>
      <c r="N10" s="785">
        <v>44864</v>
      </c>
      <c r="O10" s="786">
        <f t="shared" ref="O10:O21" si="0">(N10-M10)+1</f>
        <v>183</v>
      </c>
      <c r="P10" s="787">
        <v>1</v>
      </c>
      <c r="Q10" s="788">
        <v>7.6923076923076927E-2</v>
      </c>
      <c r="R10" s="788">
        <f>1/P10</f>
        <v>1</v>
      </c>
      <c r="S10" s="789" t="s">
        <v>1339</v>
      </c>
      <c r="T10" s="790"/>
      <c r="U10" s="790"/>
      <c r="V10" s="791" t="s">
        <v>1341</v>
      </c>
      <c r="W10" s="792" t="s">
        <v>96</v>
      </c>
      <c r="X10" s="793"/>
      <c r="Y10" s="789" t="s">
        <v>1339</v>
      </c>
      <c r="Z10" s="790"/>
      <c r="AA10" s="790"/>
      <c r="AB10" s="790" t="s">
        <v>87</v>
      </c>
      <c r="AC10" s="790"/>
      <c r="AD10" s="790" t="s">
        <v>97</v>
      </c>
      <c r="AE10" s="790" t="s">
        <v>87</v>
      </c>
      <c r="AF10" s="790"/>
      <c r="AG10" s="790" t="s">
        <v>97</v>
      </c>
      <c r="AH10" s="790" t="s">
        <v>87</v>
      </c>
      <c r="AI10" s="790"/>
      <c r="AJ10" s="790" t="s">
        <v>97</v>
      </c>
      <c r="AK10" s="771">
        <v>1</v>
      </c>
      <c r="AL10" s="1907"/>
      <c r="AM10" s="1974"/>
      <c r="AN10" s="772">
        <f t="shared" ref="AN10:AN50" si="1">+R10-AK10</f>
        <v>0</v>
      </c>
      <c r="AO10" s="794" t="s">
        <v>88</v>
      </c>
      <c r="AP10" s="795" t="s">
        <v>1342</v>
      </c>
      <c r="AQ10" s="796">
        <v>71206348956</v>
      </c>
      <c r="AR10" s="797">
        <v>0.99743102004691975</v>
      </c>
      <c r="AS10" s="794"/>
      <c r="AT10" s="796">
        <f>+AQ10</f>
        <v>71206348956</v>
      </c>
      <c r="AU10" s="794"/>
      <c r="AV10" s="798">
        <v>72626478309</v>
      </c>
      <c r="AW10" s="798">
        <v>71735176606</v>
      </c>
      <c r="AX10" s="799">
        <v>0</v>
      </c>
      <c r="AY10" s="799">
        <v>72626478309</v>
      </c>
      <c r="AZ10" s="799">
        <v>71713182018</v>
      </c>
      <c r="BA10" s="799">
        <v>26856398854</v>
      </c>
      <c r="BB10" s="799">
        <v>72626478309</v>
      </c>
      <c r="BC10" s="799">
        <v>71713182018</v>
      </c>
      <c r="BD10" s="799">
        <v>34486075303</v>
      </c>
      <c r="BE10" s="799">
        <v>71206348956</v>
      </c>
      <c r="BF10" s="800">
        <v>71023421273</v>
      </c>
      <c r="BG10" s="800">
        <v>71023421273</v>
      </c>
      <c r="BH10" s="801"/>
      <c r="BI10" s="802"/>
      <c r="BJ10" s="803"/>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756"/>
      <c r="CH10" s="756"/>
      <c r="CI10" s="756"/>
      <c r="CJ10" s="756"/>
      <c r="CK10" s="756"/>
      <c r="CL10" s="756"/>
      <c r="CM10" s="756"/>
      <c r="CN10" s="756"/>
      <c r="CO10" s="756"/>
      <c r="CP10" s="756"/>
      <c r="CQ10" s="756"/>
      <c r="CR10" s="756"/>
      <c r="CS10" s="756"/>
      <c r="CT10" s="756"/>
      <c r="CU10" s="756"/>
      <c r="CV10" s="756"/>
      <c r="CW10" s="756"/>
      <c r="CX10" s="756"/>
      <c r="CY10" s="756"/>
      <c r="CZ10" s="756"/>
      <c r="DA10" s="756"/>
      <c r="DB10" s="756"/>
      <c r="DC10" s="756"/>
      <c r="DD10" s="756"/>
      <c r="DE10" s="756"/>
      <c r="DF10" s="756"/>
      <c r="DG10" s="756"/>
      <c r="DH10" s="756"/>
      <c r="DI10" s="756"/>
      <c r="DJ10" s="756"/>
      <c r="DK10" s="756"/>
      <c r="DL10" s="756"/>
      <c r="DM10" s="756"/>
      <c r="DN10" s="756"/>
      <c r="DO10" s="756"/>
      <c r="DP10" s="756"/>
      <c r="DQ10" s="756"/>
      <c r="DR10" s="756"/>
      <c r="DS10" s="756"/>
      <c r="DT10" s="756"/>
      <c r="DU10" s="756"/>
      <c r="DV10" s="756"/>
      <c r="DW10" s="756"/>
      <c r="DX10" s="756"/>
      <c r="DY10" s="756"/>
      <c r="DZ10" s="756"/>
      <c r="EA10" s="756"/>
      <c r="EB10" s="756"/>
      <c r="EC10" s="756"/>
      <c r="ED10" s="756"/>
      <c r="EE10" s="756"/>
      <c r="EF10" s="756"/>
      <c r="EG10" s="756"/>
      <c r="EH10" s="756"/>
      <c r="EI10" s="756"/>
      <c r="EJ10" s="756"/>
      <c r="EK10" s="756"/>
      <c r="EL10" s="756"/>
      <c r="EM10" s="756"/>
      <c r="EN10" s="756"/>
      <c r="EO10" s="756"/>
      <c r="EP10" s="756"/>
      <c r="EQ10" s="756"/>
      <c r="ER10" s="756"/>
      <c r="ES10" s="756"/>
      <c r="ET10" s="756"/>
      <c r="EU10" s="756"/>
      <c r="EV10" s="756"/>
      <c r="EW10" s="756"/>
      <c r="EX10" s="756"/>
      <c r="EY10" s="756"/>
      <c r="EZ10" s="756"/>
      <c r="FA10" s="756"/>
      <c r="FB10" s="756"/>
      <c r="FC10" s="756"/>
      <c r="FD10" s="756"/>
      <c r="FE10" s="756"/>
      <c r="FF10" s="756"/>
      <c r="FG10" s="756"/>
      <c r="FH10" s="756"/>
      <c r="FI10" s="756"/>
      <c r="FJ10" s="756"/>
      <c r="FK10" s="756"/>
      <c r="FL10" s="756"/>
      <c r="FM10" s="756"/>
      <c r="FN10" s="756"/>
      <c r="FO10" s="756"/>
      <c r="FP10" s="756"/>
      <c r="FQ10" s="756"/>
      <c r="FR10" s="756"/>
      <c r="FS10" s="756"/>
      <c r="FT10" s="756"/>
      <c r="FU10" s="756"/>
      <c r="FV10" s="756"/>
      <c r="FW10" s="756"/>
      <c r="FX10" s="756"/>
      <c r="FY10" s="756"/>
      <c r="FZ10" s="756"/>
      <c r="GA10" s="756"/>
      <c r="GB10" s="756"/>
      <c r="GC10" s="756"/>
      <c r="GD10" s="756"/>
      <c r="GE10" s="756"/>
      <c r="GF10" s="756"/>
      <c r="GG10" s="756"/>
      <c r="GH10" s="756"/>
      <c r="GI10" s="756"/>
      <c r="GJ10" s="756"/>
      <c r="GK10" s="756"/>
      <c r="GL10" s="756"/>
      <c r="GM10" s="756"/>
      <c r="GN10" s="756"/>
      <c r="GO10" s="756"/>
      <c r="GP10" s="756"/>
      <c r="GQ10" s="756"/>
      <c r="GR10" s="756"/>
      <c r="GS10" s="756"/>
      <c r="GT10" s="756"/>
      <c r="GU10" s="756"/>
      <c r="GV10" s="756"/>
      <c r="GW10" s="756"/>
      <c r="GX10" s="756"/>
      <c r="GY10" s="756"/>
      <c r="GZ10" s="756"/>
      <c r="HA10" s="756"/>
      <c r="HB10" s="756"/>
      <c r="HC10" s="756"/>
      <c r="HD10" s="756"/>
      <c r="HE10" s="756"/>
      <c r="HF10" s="756"/>
      <c r="HG10" s="756"/>
      <c r="HH10" s="756"/>
      <c r="HI10" s="756"/>
      <c r="HJ10" s="756"/>
      <c r="HK10" s="756"/>
      <c r="HL10" s="756"/>
      <c r="HM10" s="756"/>
      <c r="HN10" s="756"/>
      <c r="HO10" s="756"/>
      <c r="HP10" s="756"/>
      <c r="HQ10" s="756"/>
      <c r="HR10" s="756"/>
      <c r="HS10" s="756"/>
      <c r="HT10" s="756"/>
      <c r="HU10" s="756"/>
      <c r="HV10" s="756"/>
      <c r="HW10" s="756"/>
      <c r="HX10" s="756"/>
      <c r="HY10" s="756"/>
      <c r="HZ10" s="756"/>
      <c r="IA10" s="756"/>
      <c r="IB10" s="756"/>
      <c r="IC10" s="756"/>
      <c r="ID10" s="756"/>
      <c r="IE10" s="756"/>
      <c r="IF10" s="756"/>
      <c r="IG10" s="756"/>
      <c r="IH10" s="756"/>
      <c r="II10" s="756"/>
      <c r="IJ10" s="756"/>
      <c r="IK10" s="756"/>
      <c r="IL10" s="756"/>
      <c r="IM10" s="756"/>
      <c r="IN10" s="756"/>
      <c r="IO10" s="756"/>
      <c r="IP10" s="756"/>
      <c r="IQ10" s="756"/>
      <c r="IR10" s="756"/>
      <c r="IS10" s="756"/>
      <c r="IT10" s="756"/>
      <c r="IU10" s="756"/>
      <c r="IV10" s="756"/>
    </row>
    <row r="11" spans="1:256" ht="59.25" customHeight="1" x14ac:dyDescent="0.25">
      <c r="A11" s="2006"/>
      <c r="B11" s="2066"/>
      <c r="C11" s="2068"/>
      <c r="D11" s="1896"/>
      <c r="E11" s="2019"/>
      <c r="F11" s="1899"/>
      <c r="G11" s="1994"/>
      <c r="H11" s="2000"/>
      <c r="I11" s="1894"/>
      <c r="J11" s="1870"/>
      <c r="K11" s="2057"/>
      <c r="L11" s="784" t="s">
        <v>102</v>
      </c>
      <c r="M11" s="785">
        <v>44805</v>
      </c>
      <c r="N11" s="785">
        <v>44864</v>
      </c>
      <c r="O11" s="786">
        <f t="shared" si="0"/>
        <v>60</v>
      </c>
      <c r="P11" s="787">
        <v>1</v>
      </c>
      <c r="Q11" s="788">
        <v>7.6923076923076927E-2</v>
      </c>
      <c r="R11" s="788">
        <v>0</v>
      </c>
      <c r="S11" s="789" t="s">
        <v>1339</v>
      </c>
      <c r="T11" s="790"/>
      <c r="U11" s="790"/>
      <c r="V11" s="791" t="s">
        <v>1343</v>
      </c>
      <c r="W11" s="792" t="s">
        <v>102</v>
      </c>
      <c r="X11" s="793"/>
      <c r="Y11" s="789" t="s">
        <v>1339</v>
      </c>
      <c r="Z11" s="790"/>
      <c r="AA11" s="790"/>
      <c r="AB11" s="790" t="s">
        <v>137</v>
      </c>
      <c r="AC11" s="790"/>
      <c r="AD11" s="790" t="s">
        <v>97</v>
      </c>
      <c r="AE11" s="790" t="s">
        <v>87</v>
      </c>
      <c r="AF11" s="790"/>
      <c r="AG11" s="790" t="s">
        <v>97</v>
      </c>
      <c r="AH11" s="793"/>
      <c r="AI11" s="790" t="s">
        <v>264</v>
      </c>
      <c r="AJ11" s="790" t="s">
        <v>104</v>
      </c>
      <c r="AK11" s="771">
        <v>0</v>
      </c>
      <c r="AL11" s="1907"/>
      <c r="AM11" s="1974"/>
      <c r="AN11" s="772">
        <f t="shared" si="1"/>
        <v>0</v>
      </c>
      <c r="AO11" s="794"/>
      <c r="AP11" s="794"/>
      <c r="AQ11" s="794"/>
      <c r="AR11" s="794"/>
      <c r="AS11" s="794"/>
      <c r="AT11" s="794"/>
      <c r="AU11" s="794"/>
      <c r="AV11" s="804"/>
      <c r="AW11" s="804"/>
      <c r="AX11" s="804"/>
      <c r="AY11" s="804"/>
      <c r="AZ11" s="804"/>
      <c r="BA11" s="804"/>
      <c r="BB11" s="804"/>
      <c r="BC11" s="804"/>
      <c r="BD11" s="804"/>
      <c r="BE11" s="804"/>
      <c r="BF11" s="805"/>
      <c r="BG11" s="805"/>
      <c r="BH11" s="801"/>
      <c r="BI11" s="801"/>
      <c r="BJ11" s="803"/>
      <c r="BK11" s="756"/>
      <c r="BL11" s="756"/>
      <c r="BM11" s="756"/>
      <c r="BN11" s="756"/>
      <c r="BO11" s="756"/>
      <c r="BP11" s="756"/>
      <c r="BQ11" s="756"/>
      <c r="BR11" s="756"/>
      <c r="BS11" s="756"/>
      <c r="BT11" s="756"/>
      <c r="BU11" s="756"/>
      <c r="BV11" s="756"/>
      <c r="BW11" s="756"/>
      <c r="BX11" s="756"/>
      <c r="BY11" s="756"/>
      <c r="BZ11" s="756"/>
      <c r="CA11" s="756"/>
      <c r="CB11" s="756"/>
      <c r="CC11" s="756"/>
      <c r="CD11" s="756"/>
      <c r="CE11" s="756"/>
      <c r="CF11" s="756"/>
      <c r="CG11" s="756"/>
      <c r="CH11" s="756"/>
      <c r="CI11" s="756"/>
      <c r="CJ11" s="756"/>
      <c r="CK11" s="756"/>
      <c r="CL11" s="756"/>
      <c r="CM11" s="756"/>
      <c r="CN11" s="756"/>
      <c r="CO11" s="756"/>
      <c r="CP11" s="756"/>
      <c r="CQ11" s="756"/>
      <c r="CR11" s="756"/>
      <c r="CS11" s="756"/>
      <c r="CT11" s="756"/>
      <c r="CU11" s="756"/>
      <c r="CV11" s="756"/>
      <c r="CW11" s="756"/>
      <c r="CX11" s="756"/>
      <c r="CY11" s="756"/>
      <c r="CZ11" s="756"/>
      <c r="DA11" s="756"/>
      <c r="DB11" s="756"/>
      <c r="DC11" s="756"/>
      <c r="DD11" s="756"/>
      <c r="DE11" s="756"/>
      <c r="DF11" s="756"/>
      <c r="DG11" s="756"/>
      <c r="DH11" s="756"/>
      <c r="DI11" s="756"/>
      <c r="DJ11" s="756"/>
      <c r="DK11" s="756"/>
      <c r="DL11" s="756"/>
      <c r="DM11" s="756"/>
      <c r="DN11" s="756"/>
      <c r="DO11" s="756"/>
      <c r="DP11" s="756"/>
      <c r="DQ11" s="756"/>
      <c r="DR11" s="756"/>
      <c r="DS11" s="756"/>
      <c r="DT11" s="756"/>
      <c r="DU11" s="756"/>
      <c r="DV11" s="756"/>
      <c r="DW11" s="756"/>
      <c r="DX11" s="756"/>
      <c r="DY11" s="756"/>
      <c r="DZ11" s="756"/>
      <c r="EA11" s="756"/>
      <c r="EB11" s="756"/>
      <c r="EC11" s="756"/>
      <c r="ED11" s="756"/>
      <c r="EE11" s="756"/>
      <c r="EF11" s="756"/>
      <c r="EG11" s="756"/>
      <c r="EH11" s="756"/>
      <c r="EI11" s="756"/>
      <c r="EJ11" s="756"/>
      <c r="EK11" s="756"/>
      <c r="EL11" s="756"/>
      <c r="EM11" s="756"/>
      <c r="EN11" s="756"/>
      <c r="EO11" s="756"/>
      <c r="EP11" s="756"/>
      <c r="EQ11" s="756"/>
      <c r="ER11" s="756"/>
      <c r="ES11" s="756"/>
      <c r="ET11" s="756"/>
      <c r="EU11" s="756"/>
      <c r="EV11" s="756"/>
      <c r="EW11" s="756"/>
      <c r="EX11" s="756"/>
      <c r="EY11" s="756"/>
      <c r="EZ11" s="756"/>
      <c r="FA11" s="756"/>
      <c r="FB11" s="756"/>
      <c r="FC11" s="756"/>
      <c r="FD11" s="756"/>
      <c r="FE11" s="756"/>
      <c r="FF11" s="756"/>
      <c r="FG11" s="756"/>
      <c r="FH11" s="756"/>
      <c r="FI11" s="756"/>
      <c r="FJ11" s="756"/>
      <c r="FK11" s="756"/>
      <c r="FL11" s="756"/>
      <c r="FM11" s="756"/>
      <c r="FN11" s="756"/>
      <c r="FO11" s="756"/>
      <c r="FP11" s="756"/>
      <c r="FQ11" s="756"/>
      <c r="FR11" s="756"/>
      <c r="FS11" s="756"/>
      <c r="FT11" s="756"/>
      <c r="FU11" s="756"/>
      <c r="FV11" s="756"/>
      <c r="FW11" s="756"/>
      <c r="FX11" s="756"/>
      <c r="FY11" s="756"/>
      <c r="FZ11" s="756"/>
      <c r="GA11" s="756"/>
      <c r="GB11" s="756"/>
      <c r="GC11" s="756"/>
      <c r="GD11" s="756"/>
      <c r="GE11" s="756"/>
      <c r="GF11" s="756"/>
      <c r="GG11" s="756"/>
      <c r="GH11" s="756"/>
      <c r="GI11" s="756"/>
      <c r="GJ11" s="756"/>
      <c r="GK11" s="756"/>
      <c r="GL11" s="756"/>
      <c r="GM11" s="756"/>
      <c r="GN11" s="756"/>
      <c r="GO11" s="756"/>
      <c r="GP11" s="756"/>
      <c r="GQ11" s="756"/>
      <c r="GR11" s="756"/>
      <c r="GS11" s="756"/>
      <c r="GT11" s="756"/>
      <c r="GU11" s="756"/>
      <c r="GV11" s="756"/>
      <c r="GW11" s="756"/>
      <c r="GX11" s="756"/>
      <c r="GY11" s="756"/>
      <c r="GZ11" s="756"/>
      <c r="HA11" s="756"/>
      <c r="HB11" s="756"/>
      <c r="HC11" s="756"/>
      <c r="HD11" s="756"/>
      <c r="HE11" s="756"/>
      <c r="HF11" s="756"/>
      <c r="HG11" s="756"/>
      <c r="HH11" s="756"/>
      <c r="HI11" s="756"/>
      <c r="HJ11" s="756"/>
      <c r="HK11" s="756"/>
      <c r="HL11" s="756"/>
      <c r="HM11" s="756"/>
      <c r="HN11" s="756"/>
      <c r="HO11" s="756"/>
      <c r="HP11" s="756"/>
      <c r="HQ11" s="756"/>
      <c r="HR11" s="756"/>
      <c r="HS11" s="756"/>
      <c r="HT11" s="756"/>
      <c r="HU11" s="756"/>
      <c r="HV11" s="756"/>
      <c r="HW11" s="756"/>
      <c r="HX11" s="756"/>
      <c r="HY11" s="756"/>
      <c r="HZ11" s="756"/>
      <c r="IA11" s="756"/>
      <c r="IB11" s="756"/>
      <c r="IC11" s="756"/>
      <c r="ID11" s="756"/>
      <c r="IE11" s="756"/>
      <c r="IF11" s="756"/>
      <c r="IG11" s="756"/>
      <c r="IH11" s="756"/>
      <c r="II11" s="756"/>
      <c r="IJ11" s="756"/>
      <c r="IK11" s="756"/>
      <c r="IL11" s="756"/>
      <c r="IM11" s="756"/>
      <c r="IN11" s="756"/>
      <c r="IO11" s="756"/>
      <c r="IP11" s="756"/>
      <c r="IQ11" s="756"/>
      <c r="IR11" s="756"/>
      <c r="IS11" s="756"/>
      <c r="IT11" s="756"/>
      <c r="IU11" s="756"/>
      <c r="IV11" s="756"/>
    </row>
    <row r="12" spans="1:256" ht="59.25" customHeight="1" x14ac:dyDescent="0.25">
      <c r="A12" s="2006"/>
      <c r="B12" s="2066"/>
      <c r="C12" s="2068"/>
      <c r="D12" s="1896"/>
      <c r="E12" s="2019"/>
      <c r="F12" s="1899"/>
      <c r="G12" s="1994"/>
      <c r="H12" s="2000"/>
      <c r="I12" s="1894"/>
      <c r="J12" s="1870"/>
      <c r="K12" s="2057"/>
      <c r="L12" s="784" t="s">
        <v>105</v>
      </c>
      <c r="M12" s="785">
        <v>44562</v>
      </c>
      <c r="N12" s="785">
        <v>44650</v>
      </c>
      <c r="O12" s="786">
        <f t="shared" si="0"/>
        <v>89</v>
      </c>
      <c r="P12" s="787">
        <v>46052</v>
      </c>
      <c r="Q12" s="788">
        <v>7.6923076923076927E-2</v>
      </c>
      <c r="R12" s="788">
        <v>1</v>
      </c>
      <c r="S12" s="806" t="s">
        <v>1339</v>
      </c>
      <c r="T12" s="790"/>
      <c r="U12" s="790"/>
      <c r="V12" s="791" t="s">
        <v>1344</v>
      </c>
      <c r="W12" s="792" t="s">
        <v>105</v>
      </c>
      <c r="X12" s="793"/>
      <c r="Y12" s="807" t="s">
        <v>1339</v>
      </c>
      <c r="Z12" s="790"/>
      <c r="AA12" s="790"/>
      <c r="AB12" s="807" t="s">
        <v>1339</v>
      </c>
      <c r="AC12" s="790"/>
      <c r="AD12" s="790"/>
      <c r="AE12" s="807" t="s">
        <v>1339</v>
      </c>
      <c r="AF12" s="790"/>
      <c r="AG12" s="790"/>
      <c r="AH12" s="807" t="s">
        <v>1339</v>
      </c>
      <c r="AI12" s="790"/>
      <c r="AJ12" s="790"/>
      <c r="AK12" s="771">
        <v>1</v>
      </c>
      <c r="AL12" s="1907"/>
      <c r="AM12" s="1974"/>
      <c r="AN12" s="772">
        <f t="shared" si="1"/>
        <v>0</v>
      </c>
      <c r="AO12" s="794"/>
      <c r="AP12" s="794"/>
      <c r="AQ12" s="794"/>
      <c r="AR12" s="794"/>
      <c r="AS12" s="794"/>
      <c r="AT12" s="794"/>
      <c r="AU12" s="794"/>
      <c r="AV12" s="804"/>
      <c r="AW12" s="804"/>
      <c r="AX12" s="804"/>
      <c r="AY12" s="804"/>
      <c r="AZ12" s="804"/>
      <c r="BA12" s="804"/>
      <c r="BB12" s="804"/>
      <c r="BC12" s="804"/>
      <c r="BD12" s="804"/>
      <c r="BE12" s="804"/>
      <c r="BF12" s="805"/>
      <c r="BG12" s="805"/>
      <c r="BH12" s="801"/>
      <c r="BI12" s="801"/>
      <c r="BJ12" s="803"/>
      <c r="BK12" s="756"/>
      <c r="BL12" s="756"/>
      <c r="BM12" s="756"/>
      <c r="BN12" s="756"/>
      <c r="BO12" s="756"/>
      <c r="BP12" s="756"/>
      <c r="BQ12" s="756"/>
      <c r="BR12" s="756"/>
      <c r="BS12" s="756"/>
      <c r="BT12" s="756"/>
      <c r="BU12" s="756"/>
      <c r="BV12" s="756"/>
      <c r="BW12" s="756"/>
      <c r="BX12" s="756"/>
      <c r="BY12" s="756"/>
      <c r="BZ12" s="756"/>
      <c r="CA12" s="756"/>
      <c r="CB12" s="756"/>
      <c r="CC12" s="756"/>
      <c r="CD12" s="756"/>
      <c r="CE12" s="756"/>
      <c r="CF12" s="756"/>
      <c r="CG12" s="756"/>
      <c r="CH12" s="756"/>
      <c r="CI12" s="756"/>
      <c r="CJ12" s="756"/>
      <c r="CK12" s="756"/>
      <c r="CL12" s="756"/>
      <c r="CM12" s="756"/>
      <c r="CN12" s="756"/>
      <c r="CO12" s="756"/>
      <c r="CP12" s="756"/>
      <c r="CQ12" s="756"/>
      <c r="CR12" s="756"/>
      <c r="CS12" s="756"/>
      <c r="CT12" s="756"/>
      <c r="CU12" s="756"/>
      <c r="CV12" s="756"/>
      <c r="CW12" s="756"/>
      <c r="CX12" s="756"/>
      <c r="CY12" s="756"/>
      <c r="CZ12" s="756"/>
      <c r="DA12" s="756"/>
      <c r="DB12" s="756"/>
      <c r="DC12" s="756"/>
      <c r="DD12" s="756"/>
      <c r="DE12" s="756"/>
      <c r="DF12" s="756"/>
      <c r="DG12" s="756"/>
      <c r="DH12" s="756"/>
      <c r="DI12" s="756"/>
      <c r="DJ12" s="756"/>
      <c r="DK12" s="756"/>
      <c r="DL12" s="756"/>
      <c r="DM12" s="756"/>
      <c r="DN12" s="756"/>
      <c r="DO12" s="756"/>
      <c r="DP12" s="756"/>
      <c r="DQ12" s="756"/>
      <c r="DR12" s="756"/>
      <c r="DS12" s="756"/>
      <c r="DT12" s="756"/>
      <c r="DU12" s="756"/>
      <c r="DV12" s="756"/>
      <c r="DW12" s="756"/>
      <c r="DX12" s="756"/>
      <c r="DY12" s="756"/>
      <c r="DZ12" s="756"/>
      <c r="EA12" s="756"/>
      <c r="EB12" s="756"/>
      <c r="EC12" s="756"/>
      <c r="ED12" s="756"/>
      <c r="EE12" s="756"/>
      <c r="EF12" s="756"/>
      <c r="EG12" s="756"/>
      <c r="EH12" s="756"/>
      <c r="EI12" s="756"/>
      <c r="EJ12" s="756"/>
      <c r="EK12" s="756"/>
      <c r="EL12" s="756"/>
      <c r="EM12" s="756"/>
      <c r="EN12" s="756"/>
      <c r="EO12" s="756"/>
      <c r="EP12" s="756"/>
      <c r="EQ12" s="756"/>
      <c r="ER12" s="756"/>
      <c r="ES12" s="756"/>
      <c r="ET12" s="756"/>
      <c r="EU12" s="756"/>
      <c r="EV12" s="756"/>
      <c r="EW12" s="756"/>
      <c r="EX12" s="756"/>
      <c r="EY12" s="756"/>
      <c r="EZ12" s="756"/>
      <c r="FA12" s="756"/>
      <c r="FB12" s="756"/>
      <c r="FC12" s="756"/>
      <c r="FD12" s="756"/>
      <c r="FE12" s="756"/>
      <c r="FF12" s="756"/>
      <c r="FG12" s="756"/>
      <c r="FH12" s="756"/>
      <c r="FI12" s="756"/>
      <c r="FJ12" s="756"/>
      <c r="FK12" s="756"/>
      <c r="FL12" s="756"/>
      <c r="FM12" s="756"/>
      <c r="FN12" s="756"/>
      <c r="FO12" s="756"/>
      <c r="FP12" s="756"/>
      <c r="FQ12" s="756"/>
      <c r="FR12" s="756"/>
      <c r="FS12" s="756"/>
      <c r="FT12" s="756"/>
      <c r="FU12" s="756"/>
      <c r="FV12" s="756"/>
      <c r="FW12" s="756"/>
      <c r="FX12" s="756"/>
      <c r="FY12" s="756"/>
      <c r="FZ12" s="756"/>
      <c r="GA12" s="756"/>
      <c r="GB12" s="756"/>
      <c r="GC12" s="756"/>
      <c r="GD12" s="756"/>
      <c r="GE12" s="756"/>
      <c r="GF12" s="756"/>
      <c r="GG12" s="756"/>
      <c r="GH12" s="756"/>
      <c r="GI12" s="756"/>
      <c r="GJ12" s="756"/>
      <c r="GK12" s="756"/>
      <c r="GL12" s="756"/>
      <c r="GM12" s="756"/>
      <c r="GN12" s="756"/>
      <c r="GO12" s="756"/>
      <c r="GP12" s="756"/>
      <c r="GQ12" s="756"/>
      <c r="GR12" s="756"/>
      <c r="GS12" s="756"/>
      <c r="GT12" s="756"/>
      <c r="GU12" s="756"/>
      <c r="GV12" s="756"/>
      <c r="GW12" s="756"/>
      <c r="GX12" s="756"/>
      <c r="GY12" s="756"/>
      <c r="GZ12" s="756"/>
      <c r="HA12" s="756"/>
      <c r="HB12" s="756"/>
      <c r="HC12" s="756"/>
      <c r="HD12" s="756"/>
      <c r="HE12" s="756"/>
      <c r="HF12" s="756"/>
      <c r="HG12" s="756"/>
      <c r="HH12" s="756"/>
      <c r="HI12" s="756"/>
      <c r="HJ12" s="756"/>
      <c r="HK12" s="756"/>
      <c r="HL12" s="756"/>
      <c r="HM12" s="756"/>
      <c r="HN12" s="756"/>
      <c r="HO12" s="756"/>
      <c r="HP12" s="756"/>
      <c r="HQ12" s="756"/>
      <c r="HR12" s="756"/>
      <c r="HS12" s="756"/>
      <c r="HT12" s="756"/>
      <c r="HU12" s="756"/>
      <c r="HV12" s="756"/>
      <c r="HW12" s="756"/>
      <c r="HX12" s="756"/>
      <c r="HY12" s="756"/>
      <c r="HZ12" s="756"/>
      <c r="IA12" s="756"/>
      <c r="IB12" s="756"/>
      <c r="IC12" s="756"/>
      <c r="ID12" s="756"/>
      <c r="IE12" s="756"/>
      <c r="IF12" s="756"/>
      <c r="IG12" s="756"/>
      <c r="IH12" s="756"/>
      <c r="II12" s="756"/>
      <c r="IJ12" s="756"/>
      <c r="IK12" s="756"/>
      <c r="IL12" s="756"/>
      <c r="IM12" s="756"/>
      <c r="IN12" s="756"/>
      <c r="IO12" s="756"/>
      <c r="IP12" s="756"/>
      <c r="IQ12" s="756"/>
      <c r="IR12" s="756"/>
      <c r="IS12" s="756"/>
      <c r="IT12" s="756"/>
      <c r="IU12" s="756"/>
      <c r="IV12" s="756"/>
    </row>
    <row r="13" spans="1:256" ht="38.25" customHeight="1" x14ac:dyDescent="0.25">
      <c r="A13" s="2006"/>
      <c r="B13" s="2066"/>
      <c r="C13" s="2068"/>
      <c r="D13" s="1896"/>
      <c r="E13" s="2019"/>
      <c r="F13" s="1899"/>
      <c r="G13" s="1994"/>
      <c r="H13" s="2000"/>
      <c r="I13" s="1894"/>
      <c r="J13" s="1870"/>
      <c r="K13" s="2057"/>
      <c r="L13" s="784" t="s">
        <v>110</v>
      </c>
      <c r="M13" s="785">
        <v>44562</v>
      </c>
      <c r="N13" s="785">
        <v>44742</v>
      </c>
      <c r="O13" s="786">
        <f t="shared" si="0"/>
        <v>181</v>
      </c>
      <c r="P13" s="787">
        <v>184000</v>
      </c>
      <c r="Q13" s="788">
        <v>7.6923076923076927E-2</v>
      </c>
      <c r="R13" s="788">
        <f>184000/P13</f>
        <v>1</v>
      </c>
      <c r="S13" s="808" t="s">
        <v>1339</v>
      </c>
      <c r="T13" s="790"/>
      <c r="U13" s="790"/>
      <c r="V13" s="791" t="s">
        <v>1345</v>
      </c>
      <c r="W13" s="792" t="s">
        <v>110</v>
      </c>
      <c r="X13" s="793"/>
      <c r="Y13" s="809" t="s">
        <v>1339</v>
      </c>
      <c r="Z13" s="790"/>
      <c r="AA13" s="790"/>
      <c r="AB13" s="809" t="s">
        <v>1339</v>
      </c>
      <c r="AC13" s="790"/>
      <c r="AD13" s="790"/>
      <c r="AE13" s="809" t="s">
        <v>1339</v>
      </c>
      <c r="AF13" s="790"/>
      <c r="AG13" s="790"/>
      <c r="AH13" s="809" t="s">
        <v>1339</v>
      </c>
      <c r="AI13" s="790"/>
      <c r="AJ13" s="790"/>
      <c r="AK13" s="771">
        <v>1</v>
      </c>
      <c r="AL13" s="1907"/>
      <c r="AM13" s="1974"/>
      <c r="AN13" s="772">
        <f t="shared" si="1"/>
        <v>0</v>
      </c>
      <c r="AO13" s="794"/>
      <c r="AP13" s="794"/>
      <c r="AQ13" s="794"/>
      <c r="AR13" s="794"/>
      <c r="AS13" s="794"/>
      <c r="AT13" s="794"/>
      <c r="AU13" s="794"/>
      <c r="AV13" s="804"/>
      <c r="AW13" s="804"/>
      <c r="AX13" s="804"/>
      <c r="AY13" s="804"/>
      <c r="AZ13" s="804"/>
      <c r="BA13" s="804"/>
      <c r="BB13" s="804"/>
      <c r="BC13" s="804"/>
      <c r="BD13" s="804"/>
      <c r="BE13" s="804"/>
      <c r="BF13" s="805"/>
      <c r="BG13" s="805"/>
      <c r="BH13" s="801"/>
      <c r="BI13" s="801"/>
      <c r="BJ13" s="803"/>
      <c r="BK13" s="756"/>
      <c r="BL13" s="756"/>
      <c r="BM13" s="756"/>
      <c r="BN13" s="756"/>
      <c r="BO13" s="756"/>
      <c r="BP13" s="756"/>
      <c r="BQ13" s="756"/>
      <c r="BR13" s="756"/>
      <c r="BS13" s="756"/>
      <c r="BT13" s="756"/>
      <c r="BU13" s="756"/>
      <c r="BV13" s="756"/>
      <c r="BW13" s="756"/>
      <c r="BX13" s="756"/>
      <c r="BY13" s="756"/>
      <c r="BZ13" s="756"/>
      <c r="CA13" s="756"/>
      <c r="CB13" s="756"/>
      <c r="CC13" s="756"/>
      <c r="CD13" s="756"/>
      <c r="CE13" s="756"/>
      <c r="CF13" s="756"/>
      <c r="CG13" s="756"/>
      <c r="CH13" s="756"/>
      <c r="CI13" s="756"/>
      <c r="CJ13" s="756"/>
      <c r="CK13" s="756"/>
      <c r="CL13" s="756"/>
      <c r="CM13" s="756"/>
      <c r="CN13" s="756"/>
      <c r="CO13" s="756"/>
      <c r="CP13" s="756"/>
      <c r="CQ13" s="756"/>
      <c r="CR13" s="756"/>
      <c r="CS13" s="756"/>
      <c r="CT13" s="756"/>
      <c r="CU13" s="756"/>
      <c r="CV13" s="756"/>
      <c r="CW13" s="756"/>
      <c r="CX13" s="756"/>
      <c r="CY13" s="756"/>
      <c r="CZ13" s="756"/>
      <c r="DA13" s="756"/>
      <c r="DB13" s="756"/>
      <c r="DC13" s="756"/>
      <c r="DD13" s="756"/>
      <c r="DE13" s="756"/>
      <c r="DF13" s="756"/>
      <c r="DG13" s="756"/>
      <c r="DH13" s="756"/>
      <c r="DI13" s="756"/>
      <c r="DJ13" s="756"/>
      <c r="DK13" s="756"/>
      <c r="DL13" s="756"/>
      <c r="DM13" s="756"/>
      <c r="DN13" s="756"/>
      <c r="DO13" s="756"/>
      <c r="DP13" s="756"/>
      <c r="DQ13" s="756"/>
      <c r="DR13" s="756"/>
      <c r="DS13" s="756"/>
      <c r="DT13" s="756"/>
      <c r="DU13" s="756"/>
      <c r="DV13" s="756"/>
      <c r="DW13" s="756"/>
      <c r="DX13" s="756"/>
      <c r="DY13" s="756"/>
      <c r="DZ13" s="756"/>
      <c r="EA13" s="756"/>
      <c r="EB13" s="756"/>
      <c r="EC13" s="756"/>
      <c r="ED13" s="756"/>
      <c r="EE13" s="756"/>
      <c r="EF13" s="756"/>
      <c r="EG13" s="756"/>
      <c r="EH13" s="756"/>
      <c r="EI13" s="756"/>
      <c r="EJ13" s="756"/>
      <c r="EK13" s="756"/>
      <c r="EL13" s="756"/>
      <c r="EM13" s="756"/>
      <c r="EN13" s="756"/>
      <c r="EO13" s="756"/>
      <c r="EP13" s="756"/>
      <c r="EQ13" s="756"/>
      <c r="ER13" s="756"/>
      <c r="ES13" s="756"/>
      <c r="ET13" s="756"/>
      <c r="EU13" s="756"/>
      <c r="EV13" s="756"/>
      <c r="EW13" s="756"/>
      <c r="EX13" s="756"/>
      <c r="EY13" s="756"/>
      <c r="EZ13" s="756"/>
      <c r="FA13" s="756"/>
      <c r="FB13" s="756"/>
      <c r="FC13" s="756"/>
      <c r="FD13" s="756"/>
      <c r="FE13" s="756"/>
      <c r="FF13" s="756"/>
      <c r="FG13" s="756"/>
      <c r="FH13" s="756"/>
      <c r="FI13" s="756"/>
      <c r="FJ13" s="756"/>
      <c r="FK13" s="756"/>
      <c r="FL13" s="756"/>
      <c r="FM13" s="756"/>
      <c r="FN13" s="756"/>
      <c r="FO13" s="756"/>
      <c r="FP13" s="756"/>
      <c r="FQ13" s="756"/>
      <c r="FR13" s="756"/>
      <c r="FS13" s="756"/>
      <c r="FT13" s="756"/>
      <c r="FU13" s="756"/>
      <c r="FV13" s="756"/>
      <c r="FW13" s="756"/>
      <c r="FX13" s="756"/>
      <c r="FY13" s="756"/>
      <c r="FZ13" s="756"/>
      <c r="GA13" s="756"/>
      <c r="GB13" s="756"/>
      <c r="GC13" s="756"/>
      <c r="GD13" s="756"/>
      <c r="GE13" s="756"/>
      <c r="GF13" s="756"/>
      <c r="GG13" s="756"/>
      <c r="GH13" s="756"/>
      <c r="GI13" s="756"/>
      <c r="GJ13" s="756"/>
      <c r="GK13" s="756"/>
      <c r="GL13" s="756"/>
      <c r="GM13" s="756"/>
      <c r="GN13" s="756"/>
      <c r="GO13" s="756"/>
      <c r="GP13" s="756"/>
      <c r="GQ13" s="756"/>
      <c r="GR13" s="756"/>
      <c r="GS13" s="756"/>
      <c r="GT13" s="756"/>
      <c r="GU13" s="756"/>
      <c r="GV13" s="756"/>
      <c r="GW13" s="756"/>
      <c r="GX13" s="756"/>
      <c r="GY13" s="756"/>
      <c r="GZ13" s="756"/>
      <c r="HA13" s="756"/>
      <c r="HB13" s="756"/>
      <c r="HC13" s="756"/>
      <c r="HD13" s="756"/>
      <c r="HE13" s="756"/>
      <c r="HF13" s="756"/>
      <c r="HG13" s="756"/>
      <c r="HH13" s="756"/>
      <c r="HI13" s="756"/>
      <c r="HJ13" s="756"/>
      <c r="HK13" s="756"/>
      <c r="HL13" s="756"/>
      <c r="HM13" s="756"/>
      <c r="HN13" s="756"/>
      <c r="HO13" s="756"/>
      <c r="HP13" s="756"/>
      <c r="HQ13" s="756"/>
      <c r="HR13" s="756"/>
      <c r="HS13" s="756"/>
      <c r="HT13" s="756"/>
      <c r="HU13" s="756"/>
      <c r="HV13" s="756"/>
      <c r="HW13" s="756"/>
      <c r="HX13" s="756"/>
      <c r="HY13" s="756"/>
      <c r="HZ13" s="756"/>
      <c r="IA13" s="756"/>
      <c r="IB13" s="756"/>
      <c r="IC13" s="756"/>
      <c r="ID13" s="756"/>
      <c r="IE13" s="756"/>
      <c r="IF13" s="756"/>
      <c r="IG13" s="756"/>
      <c r="IH13" s="756"/>
      <c r="II13" s="756"/>
      <c r="IJ13" s="756"/>
      <c r="IK13" s="756"/>
      <c r="IL13" s="756"/>
      <c r="IM13" s="756"/>
      <c r="IN13" s="756"/>
      <c r="IO13" s="756"/>
      <c r="IP13" s="756"/>
      <c r="IQ13" s="756"/>
      <c r="IR13" s="756"/>
      <c r="IS13" s="756"/>
      <c r="IT13" s="756"/>
      <c r="IU13" s="756"/>
      <c r="IV13" s="756"/>
    </row>
    <row r="14" spans="1:256" ht="48.75" customHeight="1" x14ac:dyDescent="0.25">
      <c r="A14" s="2006"/>
      <c r="B14" s="2066"/>
      <c r="C14" s="2068"/>
      <c r="D14" s="1896"/>
      <c r="E14" s="2019"/>
      <c r="F14" s="1899"/>
      <c r="G14" s="1994"/>
      <c r="H14" s="2000"/>
      <c r="I14" s="1894"/>
      <c r="J14" s="1870"/>
      <c r="K14" s="2057"/>
      <c r="L14" s="784" t="s">
        <v>115</v>
      </c>
      <c r="M14" s="785">
        <v>44562</v>
      </c>
      <c r="N14" s="785">
        <v>44926</v>
      </c>
      <c r="O14" s="786">
        <f t="shared" si="0"/>
        <v>365</v>
      </c>
      <c r="P14" s="787">
        <v>139625</v>
      </c>
      <c r="Q14" s="788">
        <v>7.6923076923076927E-2</v>
      </c>
      <c r="R14" s="788">
        <v>1</v>
      </c>
      <c r="S14" s="808" t="s">
        <v>1339</v>
      </c>
      <c r="T14" s="790"/>
      <c r="U14" s="790"/>
      <c r="V14" s="791" t="s">
        <v>1346</v>
      </c>
      <c r="W14" s="792" t="s">
        <v>115</v>
      </c>
      <c r="X14" s="793"/>
      <c r="Y14" s="809" t="s">
        <v>1339</v>
      </c>
      <c r="Z14" s="790"/>
      <c r="AA14" s="790"/>
      <c r="AB14" s="809" t="s">
        <v>1339</v>
      </c>
      <c r="AC14" s="790"/>
      <c r="AD14" s="790"/>
      <c r="AE14" s="809" t="s">
        <v>1339</v>
      </c>
      <c r="AF14" s="790"/>
      <c r="AG14" s="790"/>
      <c r="AH14" s="809" t="s">
        <v>1339</v>
      </c>
      <c r="AI14" s="790"/>
      <c r="AJ14" s="790"/>
      <c r="AK14" s="771">
        <v>1</v>
      </c>
      <c r="AL14" s="1907"/>
      <c r="AM14" s="1974"/>
      <c r="AN14" s="772">
        <f t="shared" si="1"/>
        <v>0</v>
      </c>
      <c r="AO14" s="794"/>
      <c r="AP14" s="794"/>
      <c r="AQ14" s="794"/>
      <c r="AR14" s="794"/>
      <c r="AS14" s="794"/>
      <c r="AT14" s="794"/>
      <c r="AU14" s="794"/>
      <c r="AV14" s="804"/>
      <c r="AW14" s="804"/>
      <c r="AX14" s="804"/>
      <c r="AY14" s="804"/>
      <c r="AZ14" s="804"/>
      <c r="BA14" s="804"/>
      <c r="BB14" s="804"/>
      <c r="BC14" s="804"/>
      <c r="BD14" s="804"/>
      <c r="BE14" s="804"/>
      <c r="BF14" s="805"/>
      <c r="BG14" s="805"/>
      <c r="BH14" s="801"/>
      <c r="BI14" s="801"/>
      <c r="BJ14" s="803"/>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56"/>
      <c r="CG14" s="756"/>
      <c r="CH14" s="756"/>
      <c r="CI14" s="756"/>
      <c r="CJ14" s="756"/>
      <c r="CK14" s="756"/>
      <c r="CL14" s="756"/>
      <c r="CM14" s="756"/>
      <c r="CN14" s="756"/>
      <c r="CO14" s="756"/>
      <c r="CP14" s="756"/>
      <c r="CQ14" s="756"/>
      <c r="CR14" s="756"/>
      <c r="CS14" s="756"/>
      <c r="CT14" s="756"/>
      <c r="CU14" s="756"/>
      <c r="CV14" s="756"/>
      <c r="CW14" s="756"/>
      <c r="CX14" s="756"/>
      <c r="CY14" s="756"/>
      <c r="CZ14" s="756"/>
      <c r="DA14" s="756"/>
      <c r="DB14" s="756"/>
      <c r="DC14" s="756"/>
      <c r="DD14" s="756"/>
      <c r="DE14" s="756"/>
      <c r="DF14" s="756"/>
      <c r="DG14" s="756"/>
      <c r="DH14" s="756"/>
      <c r="DI14" s="756"/>
      <c r="DJ14" s="756"/>
      <c r="DK14" s="756"/>
      <c r="DL14" s="756"/>
      <c r="DM14" s="756"/>
      <c r="DN14" s="756"/>
      <c r="DO14" s="756"/>
      <c r="DP14" s="756"/>
      <c r="DQ14" s="756"/>
      <c r="DR14" s="756"/>
      <c r="DS14" s="756"/>
      <c r="DT14" s="756"/>
      <c r="DU14" s="756"/>
      <c r="DV14" s="756"/>
      <c r="DW14" s="756"/>
      <c r="DX14" s="756"/>
      <c r="DY14" s="756"/>
      <c r="DZ14" s="756"/>
      <c r="EA14" s="756"/>
      <c r="EB14" s="756"/>
      <c r="EC14" s="756"/>
      <c r="ED14" s="756"/>
      <c r="EE14" s="756"/>
      <c r="EF14" s="756"/>
      <c r="EG14" s="756"/>
      <c r="EH14" s="756"/>
      <c r="EI14" s="756"/>
      <c r="EJ14" s="756"/>
      <c r="EK14" s="756"/>
      <c r="EL14" s="756"/>
      <c r="EM14" s="756"/>
      <c r="EN14" s="756"/>
      <c r="EO14" s="756"/>
      <c r="EP14" s="756"/>
      <c r="EQ14" s="756"/>
      <c r="ER14" s="756"/>
      <c r="ES14" s="756"/>
      <c r="ET14" s="756"/>
      <c r="EU14" s="756"/>
      <c r="EV14" s="756"/>
      <c r="EW14" s="756"/>
      <c r="EX14" s="756"/>
      <c r="EY14" s="756"/>
      <c r="EZ14" s="756"/>
      <c r="FA14" s="756"/>
      <c r="FB14" s="756"/>
      <c r="FC14" s="756"/>
      <c r="FD14" s="756"/>
      <c r="FE14" s="756"/>
      <c r="FF14" s="756"/>
      <c r="FG14" s="756"/>
      <c r="FH14" s="756"/>
      <c r="FI14" s="756"/>
      <c r="FJ14" s="756"/>
      <c r="FK14" s="756"/>
      <c r="FL14" s="756"/>
      <c r="FM14" s="756"/>
      <c r="FN14" s="756"/>
      <c r="FO14" s="756"/>
      <c r="FP14" s="756"/>
      <c r="FQ14" s="756"/>
      <c r="FR14" s="756"/>
      <c r="FS14" s="756"/>
      <c r="FT14" s="756"/>
      <c r="FU14" s="756"/>
      <c r="FV14" s="756"/>
      <c r="FW14" s="756"/>
      <c r="FX14" s="756"/>
      <c r="FY14" s="756"/>
      <c r="FZ14" s="756"/>
      <c r="GA14" s="756"/>
      <c r="GB14" s="756"/>
      <c r="GC14" s="756"/>
      <c r="GD14" s="756"/>
      <c r="GE14" s="756"/>
      <c r="GF14" s="756"/>
      <c r="GG14" s="756"/>
      <c r="GH14" s="756"/>
      <c r="GI14" s="756"/>
      <c r="GJ14" s="756"/>
      <c r="GK14" s="756"/>
      <c r="GL14" s="756"/>
      <c r="GM14" s="756"/>
      <c r="GN14" s="756"/>
      <c r="GO14" s="756"/>
      <c r="GP14" s="756"/>
      <c r="GQ14" s="756"/>
      <c r="GR14" s="756"/>
      <c r="GS14" s="756"/>
      <c r="GT14" s="756"/>
      <c r="GU14" s="756"/>
      <c r="GV14" s="756"/>
      <c r="GW14" s="756"/>
      <c r="GX14" s="756"/>
      <c r="GY14" s="756"/>
      <c r="GZ14" s="756"/>
      <c r="HA14" s="756"/>
      <c r="HB14" s="756"/>
      <c r="HC14" s="756"/>
      <c r="HD14" s="756"/>
      <c r="HE14" s="756"/>
      <c r="HF14" s="756"/>
      <c r="HG14" s="756"/>
      <c r="HH14" s="756"/>
      <c r="HI14" s="756"/>
      <c r="HJ14" s="756"/>
      <c r="HK14" s="756"/>
      <c r="HL14" s="756"/>
      <c r="HM14" s="756"/>
      <c r="HN14" s="756"/>
      <c r="HO14" s="756"/>
      <c r="HP14" s="756"/>
      <c r="HQ14" s="756"/>
      <c r="HR14" s="756"/>
      <c r="HS14" s="756"/>
      <c r="HT14" s="756"/>
      <c r="HU14" s="756"/>
      <c r="HV14" s="756"/>
      <c r="HW14" s="756"/>
      <c r="HX14" s="756"/>
      <c r="HY14" s="756"/>
      <c r="HZ14" s="756"/>
      <c r="IA14" s="756"/>
      <c r="IB14" s="756"/>
      <c r="IC14" s="756"/>
      <c r="ID14" s="756"/>
      <c r="IE14" s="756"/>
      <c r="IF14" s="756"/>
      <c r="IG14" s="756"/>
      <c r="IH14" s="756"/>
      <c r="II14" s="756"/>
      <c r="IJ14" s="756"/>
      <c r="IK14" s="756"/>
      <c r="IL14" s="756"/>
      <c r="IM14" s="756"/>
      <c r="IN14" s="756"/>
      <c r="IO14" s="756"/>
      <c r="IP14" s="756"/>
      <c r="IQ14" s="756"/>
      <c r="IR14" s="756"/>
      <c r="IS14" s="756"/>
      <c r="IT14" s="756"/>
      <c r="IU14" s="756"/>
      <c r="IV14" s="756"/>
    </row>
    <row r="15" spans="1:256" ht="48.75" customHeight="1" x14ac:dyDescent="0.25">
      <c r="A15" s="2006"/>
      <c r="B15" s="2066"/>
      <c r="C15" s="2068"/>
      <c r="D15" s="1896"/>
      <c r="E15" s="2019"/>
      <c r="F15" s="1899"/>
      <c r="G15" s="1994"/>
      <c r="H15" s="2000"/>
      <c r="I15" s="1894"/>
      <c r="J15" s="1870"/>
      <c r="K15" s="2057"/>
      <c r="L15" s="784" t="s">
        <v>121</v>
      </c>
      <c r="M15" s="785">
        <v>44593</v>
      </c>
      <c r="N15" s="785">
        <v>44899</v>
      </c>
      <c r="O15" s="786">
        <f>(N15-M15)+1</f>
        <v>307</v>
      </c>
      <c r="P15" s="787">
        <v>6</v>
      </c>
      <c r="Q15" s="788">
        <v>7.6923076923076927E-2</v>
      </c>
      <c r="R15" s="788">
        <f>6/P15</f>
        <v>1</v>
      </c>
      <c r="S15" s="808" t="s">
        <v>1339</v>
      </c>
      <c r="T15" s="790"/>
      <c r="U15" s="790"/>
      <c r="V15" s="791" t="s">
        <v>1347</v>
      </c>
      <c r="W15" s="792" t="s">
        <v>121</v>
      </c>
      <c r="X15" s="793"/>
      <c r="Y15" s="809" t="s">
        <v>1339</v>
      </c>
      <c r="Z15" s="790"/>
      <c r="AA15" s="790"/>
      <c r="AB15" s="809" t="s">
        <v>1339</v>
      </c>
      <c r="AC15" s="790"/>
      <c r="AD15" s="790"/>
      <c r="AE15" s="809" t="s">
        <v>1339</v>
      </c>
      <c r="AF15" s="790"/>
      <c r="AG15" s="790"/>
      <c r="AH15" s="809" t="s">
        <v>1339</v>
      </c>
      <c r="AI15" s="790"/>
      <c r="AJ15" s="790"/>
      <c r="AK15" s="771">
        <v>1</v>
      </c>
      <c r="AL15" s="1907"/>
      <c r="AM15" s="1974"/>
      <c r="AN15" s="772">
        <f t="shared" si="1"/>
        <v>0</v>
      </c>
      <c r="AO15" s="794"/>
      <c r="AP15" s="794"/>
      <c r="AQ15" s="794"/>
      <c r="AR15" s="794"/>
      <c r="AS15" s="794"/>
      <c r="AT15" s="794"/>
      <c r="AU15" s="794"/>
      <c r="AV15" s="804"/>
      <c r="AW15" s="804"/>
      <c r="AX15" s="804"/>
      <c r="AY15" s="804"/>
      <c r="AZ15" s="804"/>
      <c r="BA15" s="804"/>
      <c r="BB15" s="804"/>
      <c r="BC15" s="804"/>
      <c r="BD15" s="804"/>
      <c r="BE15" s="804"/>
      <c r="BF15" s="805"/>
      <c r="BG15" s="805"/>
      <c r="BH15" s="801"/>
      <c r="BI15" s="801"/>
      <c r="BJ15" s="803"/>
      <c r="BK15" s="756"/>
      <c r="BL15" s="756"/>
      <c r="BM15" s="756"/>
      <c r="BN15" s="756"/>
      <c r="BO15" s="756"/>
      <c r="BP15" s="756"/>
      <c r="BQ15" s="756"/>
      <c r="BR15" s="756"/>
      <c r="BS15" s="756"/>
      <c r="BT15" s="756"/>
      <c r="BU15" s="756"/>
      <c r="BV15" s="756"/>
      <c r="BW15" s="756"/>
      <c r="BX15" s="756"/>
      <c r="BY15" s="756"/>
      <c r="BZ15" s="756"/>
      <c r="CA15" s="756"/>
      <c r="CB15" s="756"/>
      <c r="CC15" s="756"/>
      <c r="CD15" s="756"/>
      <c r="CE15" s="756"/>
      <c r="CF15" s="756"/>
      <c r="CG15" s="756"/>
      <c r="CH15" s="756"/>
      <c r="CI15" s="756"/>
      <c r="CJ15" s="756"/>
      <c r="CK15" s="756"/>
      <c r="CL15" s="756"/>
      <c r="CM15" s="756"/>
      <c r="CN15" s="756"/>
      <c r="CO15" s="756"/>
      <c r="CP15" s="756"/>
      <c r="CQ15" s="756"/>
      <c r="CR15" s="756"/>
      <c r="CS15" s="756"/>
      <c r="CT15" s="756"/>
      <c r="CU15" s="756"/>
      <c r="CV15" s="756"/>
      <c r="CW15" s="756"/>
      <c r="CX15" s="756"/>
      <c r="CY15" s="756"/>
      <c r="CZ15" s="756"/>
      <c r="DA15" s="756"/>
      <c r="DB15" s="756"/>
      <c r="DC15" s="756"/>
      <c r="DD15" s="756"/>
      <c r="DE15" s="756"/>
      <c r="DF15" s="756"/>
      <c r="DG15" s="756"/>
      <c r="DH15" s="756"/>
      <c r="DI15" s="756"/>
      <c r="DJ15" s="756"/>
      <c r="DK15" s="756"/>
      <c r="DL15" s="756"/>
      <c r="DM15" s="756"/>
      <c r="DN15" s="756"/>
      <c r="DO15" s="756"/>
      <c r="DP15" s="756"/>
      <c r="DQ15" s="756"/>
      <c r="DR15" s="756"/>
      <c r="DS15" s="756"/>
      <c r="DT15" s="756"/>
      <c r="DU15" s="756"/>
      <c r="DV15" s="756"/>
      <c r="DW15" s="756"/>
      <c r="DX15" s="756"/>
      <c r="DY15" s="756"/>
      <c r="DZ15" s="756"/>
      <c r="EA15" s="756"/>
      <c r="EB15" s="756"/>
      <c r="EC15" s="756"/>
      <c r="ED15" s="756"/>
      <c r="EE15" s="756"/>
      <c r="EF15" s="756"/>
      <c r="EG15" s="756"/>
      <c r="EH15" s="756"/>
      <c r="EI15" s="756"/>
      <c r="EJ15" s="756"/>
      <c r="EK15" s="756"/>
      <c r="EL15" s="756"/>
      <c r="EM15" s="756"/>
      <c r="EN15" s="756"/>
      <c r="EO15" s="756"/>
      <c r="EP15" s="756"/>
      <c r="EQ15" s="756"/>
      <c r="ER15" s="756"/>
      <c r="ES15" s="756"/>
      <c r="ET15" s="756"/>
      <c r="EU15" s="756"/>
      <c r="EV15" s="756"/>
      <c r="EW15" s="756"/>
      <c r="EX15" s="756"/>
      <c r="EY15" s="756"/>
      <c r="EZ15" s="756"/>
      <c r="FA15" s="756"/>
      <c r="FB15" s="756"/>
      <c r="FC15" s="756"/>
      <c r="FD15" s="756"/>
      <c r="FE15" s="756"/>
      <c r="FF15" s="756"/>
      <c r="FG15" s="756"/>
      <c r="FH15" s="756"/>
      <c r="FI15" s="756"/>
      <c r="FJ15" s="756"/>
      <c r="FK15" s="756"/>
      <c r="FL15" s="756"/>
      <c r="FM15" s="756"/>
      <c r="FN15" s="756"/>
      <c r="FO15" s="756"/>
      <c r="FP15" s="756"/>
      <c r="FQ15" s="756"/>
      <c r="FR15" s="756"/>
      <c r="FS15" s="756"/>
      <c r="FT15" s="756"/>
      <c r="FU15" s="756"/>
      <c r="FV15" s="756"/>
      <c r="FW15" s="756"/>
      <c r="FX15" s="756"/>
      <c r="FY15" s="756"/>
      <c r="FZ15" s="756"/>
      <c r="GA15" s="756"/>
      <c r="GB15" s="756"/>
      <c r="GC15" s="756"/>
      <c r="GD15" s="756"/>
      <c r="GE15" s="756"/>
      <c r="GF15" s="756"/>
      <c r="GG15" s="756"/>
      <c r="GH15" s="756"/>
      <c r="GI15" s="756"/>
      <c r="GJ15" s="756"/>
      <c r="GK15" s="756"/>
      <c r="GL15" s="756"/>
      <c r="GM15" s="756"/>
      <c r="GN15" s="756"/>
      <c r="GO15" s="756"/>
      <c r="GP15" s="756"/>
      <c r="GQ15" s="756"/>
      <c r="GR15" s="756"/>
      <c r="GS15" s="756"/>
      <c r="GT15" s="756"/>
      <c r="GU15" s="756"/>
      <c r="GV15" s="756"/>
      <c r="GW15" s="756"/>
      <c r="GX15" s="756"/>
      <c r="GY15" s="756"/>
      <c r="GZ15" s="756"/>
      <c r="HA15" s="756"/>
      <c r="HB15" s="756"/>
      <c r="HC15" s="756"/>
      <c r="HD15" s="756"/>
      <c r="HE15" s="756"/>
      <c r="HF15" s="756"/>
      <c r="HG15" s="756"/>
      <c r="HH15" s="756"/>
      <c r="HI15" s="756"/>
      <c r="HJ15" s="756"/>
      <c r="HK15" s="756"/>
      <c r="HL15" s="756"/>
      <c r="HM15" s="756"/>
      <c r="HN15" s="756"/>
      <c r="HO15" s="756"/>
      <c r="HP15" s="756"/>
      <c r="HQ15" s="756"/>
      <c r="HR15" s="756"/>
      <c r="HS15" s="756"/>
      <c r="HT15" s="756"/>
      <c r="HU15" s="756"/>
      <c r="HV15" s="756"/>
      <c r="HW15" s="756"/>
      <c r="HX15" s="756"/>
      <c r="HY15" s="756"/>
      <c r="HZ15" s="756"/>
      <c r="IA15" s="756"/>
      <c r="IB15" s="756"/>
      <c r="IC15" s="756"/>
      <c r="ID15" s="756"/>
      <c r="IE15" s="756"/>
      <c r="IF15" s="756"/>
      <c r="IG15" s="756"/>
      <c r="IH15" s="756"/>
      <c r="II15" s="756"/>
      <c r="IJ15" s="756"/>
      <c r="IK15" s="756"/>
      <c r="IL15" s="756"/>
      <c r="IM15" s="756"/>
      <c r="IN15" s="756"/>
      <c r="IO15" s="756"/>
      <c r="IP15" s="756"/>
      <c r="IQ15" s="756"/>
      <c r="IR15" s="756"/>
      <c r="IS15" s="756"/>
      <c r="IT15" s="756"/>
      <c r="IU15" s="756"/>
      <c r="IV15" s="756"/>
    </row>
    <row r="16" spans="1:256" ht="59.25" customHeight="1" x14ac:dyDescent="0.25">
      <c r="A16" s="2006"/>
      <c r="B16" s="2066"/>
      <c r="C16" s="2068"/>
      <c r="D16" s="1896"/>
      <c r="E16" s="2019"/>
      <c r="F16" s="1899"/>
      <c r="G16" s="1994"/>
      <c r="H16" s="2000"/>
      <c r="I16" s="1894"/>
      <c r="J16" s="1870"/>
      <c r="K16" s="2057"/>
      <c r="L16" s="784" t="s">
        <v>127</v>
      </c>
      <c r="M16" s="785">
        <v>44652</v>
      </c>
      <c r="N16" s="785">
        <v>44772</v>
      </c>
      <c r="O16" s="786">
        <f>(N16-M16)+1</f>
        <v>121</v>
      </c>
      <c r="P16" s="787">
        <v>1</v>
      </c>
      <c r="Q16" s="788">
        <v>7.6923076923076927E-2</v>
      </c>
      <c r="R16" s="788">
        <f>1/P16</f>
        <v>1</v>
      </c>
      <c r="S16" s="808" t="s">
        <v>1339</v>
      </c>
      <c r="T16" s="790"/>
      <c r="U16" s="790"/>
      <c r="V16" s="791" t="s">
        <v>1348</v>
      </c>
      <c r="W16" s="792" t="s">
        <v>127</v>
      </c>
      <c r="X16" s="793"/>
      <c r="Y16" s="809" t="s">
        <v>1339</v>
      </c>
      <c r="Z16" s="790"/>
      <c r="AA16" s="790"/>
      <c r="AB16" s="809" t="s">
        <v>1339</v>
      </c>
      <c r="AC16" s="790"/>
      <c r="AD16" s="790"/>
      <c r="AE16" s="809" t="s">
        <v>1339</v>
      </c>
      <c r="AF16" s="790"/>
      <c r="AG16" s="790"/>
      <c r="AH16" s="809" t="s">
        <v>1339</v>
      </c>
      <c r="AI16" s="790"/>
      <c r="AJ16" s="790"/>
      <c r="AK16" s="771">
        <v>1</v>
      </c>
      <c r="AL16" s="1907"/>
      <c r="AM16" s="1974"/>
      <c r="AN16" s="772">
        <f t="shared" si="1"/>
        <v>0</v>
      </c>
      <c r="AO16" s="794"/>
      <c r="AP16" s="794"/>
      <c r="AQ16" s="794"/>
      <c r="AR16" s="794"/>
      <c r="AS16" s="794"/>
      <c r="AT16" s="794"/>
      <c r="AU16" s="794"/>
      <c r="AV16" s="804"/>
      <c r="AW16" s="804"/>
      <c r="AX16" s="804"/>
      <c r="AY16" s="804"/>
      <c r="AZ16" s="804"/>
      <c r="BA16" s="804"/>
      <c r="BB16" s="804"/>
      <c r="BC16" s="804"/>
      <c r="BD16" s="804"/>
      <c r="BE16" s="804"/>
      <c r="BF16" s="805"/>
      <c r="BG16" s="805"/>
      <c r="BH16" s="801"/>
      <c r="BI16" s="801"/>
      <c r="BJ16" s="803"/>
      <c r="BK16" s="756"/>
      <c r="BL16" s="756"/>
      <c r="BM16" s="756"/>
      <c r="BN16" s="756"/>
      <c r="BO16" s="756"/>
      <c r="BP16" s="756"/>
      <c r="BQ16" s="756"/>
      <c r="BR16" s="756"/>
      <c r="BS16" s="756"/>
      <c r="BT16" s="756"/>
      <c r="BU16" s="756"/>
      <c r="BV16" s="756"/>
      <c r="BW16" s="756"/>
      <c r="BX16" s="756"/>
      <c r="BY16" s="756"/>
      <c r="BZ16" s="756"/>
      <c r="CA16" s="756"/>
      <c r="CB16" s="756"/>
      <c r="CC16" s="756"/>
      <c r="CD16" s="756"/>
      <c r="CE16" s="756"/>
      <c r="CF16" s="756"/>
      <c r="CG16" s="756"/>
      <c r="CH16" s="756"/>
      <c r="CI16" s="756"/>
      <c r="CJ16" s="756"/>
      <c r="CK16" s="756"/>
      <c r="CL16" s="756"/>
      <c r="CM16" s="756"/>
      <c r="CN16" s="756"/>
      <c r="CO16" s="756"/>
      <c r="CP16" s="756"/>
      <c r="CQ16" s="756"/>
      <c r="CR16" s="756"/>
      <c r="CS16" s="756"/>
      <c r="CT16" s="756"/>
      <c r="CU16" s="756"/>
      <c r="CV16" s="756"/>
      <c r="CW16" s="756"/>
      <c r="CX16" s="756"/>
      <c r="CY16" s="756"/>
      <c r="CZ16" s="756"/>
      <c r="DA16" s="756"/>
      <c r="DB16" s="756"/>
      <c r="DC16" s="756"/>
      <c r="DD16" s="756"/>
      <c r="DE16" s="756"/>
      <c r="DF16" s="756"/>
      <c r="DG16" s="756"/>
      <c r="DH16" s="756"/>
      <c r="DI16" s="756"/>
      <c r="DJ16" s="756"/>
      <c r="DK16" s="756"/>
      <c r="DL16" s="756"/>
      <c r="DM16" s="756"/>
      <c r="DN16" s="756"/>
      <c r="DO16" s="756"/>
      <c r="DP16" s="756"/>
      <c r="DQ16" s="756"/>
      <c r="DR16" s="756"/>
      <c r="DS16" s="756"/>
      <c r="DT16" s="756"/>
      <c r="DU16" s="756"/>
      <c r="DV16" s="756"/>
      <c r="DW16" s="756"/>
      <c r="DX16" s="756"/>
      <c r="DY16" s="756"/>
      <c r="DZ16" s="756"/>
      <c r="EA16" s="756"/>
      <c r="EB16" s="756"/>
      <c r="EC16" s="756"/>
      <c r="ED16" s="756"/>
      <c r="EE16" s="756"/>
      <c r="EF16" s="756"/>
      <c r="EG16" s="756"/>
      <c r="EH16" s="756"/>
      <c r="EI16" s="756"/>
      <c r="EJ16" s="756"/>
      <c r="EK16" s="756"/>
      <c r="EL16" s="756"/>
      <c r="EM16" s="756"/>
      <c r="EN16" s="756"/>
      <c r="EO16" s="756"/>
      <c r="EP16" s="756"/>
      <c r="EQ16" s="756"/>
      <c r="ER16" s="756"/>
      <c r="ES16" s="756"/>
      <c r="ET16" s="756"/>
      <c r="EU16" s="756"/>
      <c r="EV16" s="756"/>
      <c r="EW16" s="756"/>
      <c r="EX16" s="756"/>
      <c r="EY16" s="756"/>
      <c r="EZ16" s="756"/>
      <c r="FA16" s="756"/>
      <c r="FB16" s="756"/>
      <c r="FC16" s="756"/>
      <c r="FD16" s="756"/>
      <c r="FE16" s="756"/>
      <c r="FF16" s="756"/>
      <c r="FG16" s="756"/>
      <c r="FH16" s="756"/>
      <c r="FI16" s="756"/>
      <c r="FJ16" s="756"/>
      <c r="FK16" s="756"/>
      <c r="FL16" s="756"/>
      <c r="FM16" s="756"/>
      <c r="FN16" s="756"/>
      <c r="FO16" s="756"/>
      <c r="FP16" s="756"/>
      <c r="FQ16" s="756"/>
      <c r="FR16" s="756"/>
      <c r="FS16" s="756"/>
      <c r="FT16" s="756"/>
      <c r="FU16" s="756"/>
      <c r="FV16" s="756"/>
      <c r="FW16" s="756"/>
      <c r="FX16" s="756"/>
      <c r="FY16" s="756"/>
      <c r="FZ16" s="756"/>
      <c r="GA16" s="756"/>
      <c r="GB16" s="756"/>
      <c r="GC16" s="756"/>
      <c r="GD16" s="756"/>
      <c r="GE16" s="756"/>
      <c r="GF16" s="756"/>
      <c r="GG16" s="756"/>
      <c r="GH16" s="756"/>
      <c r="GI16" s="756"/>
      <c r="GJ16" s="756"/>
      <c r="GK16" s="756"/>
      <c r="GL16" s="756"/>
      <c r="GM16" s="756"/>
      <c r="GN16" s="756"/>
      <c r="GO16" s="756"/>
      <c r="GP16" s="756"/>
      <c r="GQ16" s="756"/>
      <c r="GR16" s="756"/>
      <c r="GS16" s="756"/>
      <c r="GT16" s="756"/>
      <c r="GU16" s="756"/>
      <c r="GV16" s="756"/>
      <c r="GW16" s="756"/>
      <c r="GX16" s="756"/>
      <c r="GY16" s="756"/>
      <c r="GZ16" s="756"/>
      <c r="HA16" s="756"/>
      <c r="HB16" s="756"/>
      <c r="HC16" s="756"/>
      <c r="HD16" s="756"/>
      <c r="HE16" s="756"/>
      <c r="HF16" s="756"/>
      <c r="HG16" s="756"/>
      <c r="HH16" s="756"/>
      <c r="HI16" s="756"/>
      <c r="HJ16" s="756"/>
      <c r="HK16" s="756"/>
      <c r="HL16" s="756"/>
      <c r="HM16" s="756"/>
      <c r="HN16" s="756"/>
      <c r="HO16" s="756"/>
      <c r="HP16" s="756"/>
      <c r="HQ16" s="756"/>
      <c r="HR16" s="756"/>
      <c r="HS16" s="756"/>
      <c r="HT16" s="756"/>
      <c r="HU16" s="756"/>
      <c r="HV16" s="756"/>
      <c r="HW16" s="756"/>
      <c r="HX16" s="756"/>
      <c r="HY16" s="756"/>
      <c r="HZ16" s="756"/>
      <c r="IA16" s="756"/>
      <c r="IB16" s="756"/>
      <c r="IC16" s="756"/>
      <c r="ID16" s="756"/>
      <c r="IE16" s="756"/>
      <c r="IF16" s="756"/>
      <c r="IG16" s="756"/>
      <c r="IH16" s="756"/>
      <c r="II16" s="756"/>
      <c r="IJ16" s="756"/>
      <c r="IK16" s="756"/>
      <c r="IL16" s="756"/>
      <c r="IM16" s="756"/>
      <c r="IN16" s="756"/>
      <c r="IO16" s="756"/>
      <c r="IP16" s="756"/>
      <c r="IQ16" s="756"/>
      <c r="IR16" s="756"/>
      <c r="IS16" s="756"/>
      <c r="IT16" s="756"/>
      <c r="IU16" s="756"/>
      <c r="IV16" s="756"/>
    </row>
    <row r="17" spans="1:256" ht="59.25" customHeight="1" x14ac:dyDescent="0.25">
      <c r="A17" s="2006"/>
      <c r="B17" s="2066"/>
      <c r="C17" s="2068"/>
      <c r="D17" s="1896"/>
      <c r="E17" s="2019"/>
      <c r="F17" s="1899"/>
      <c r="G17" s="1994"/>
      <c r="H17" s="2000"/>
      <c r="I17" s="1894"/>
      <c r="J17" s="1870"/>
      <c r="K17" s="2057"/>
      <c r="L17" s="784" t="s">
        <v>132</v>
      </c>
      <c r="M17" s="785">
        <v>44593</v>
      </c>
      <c r="N17" s="785">
        <v>44612</v>
      </c>
      <c r="O17" s="786">
        <f>(N17-M17)+1</f>
        <v>20</v>
      </c>
      <c r="P17" s="787">
        <v>1</v>
      </c>
      <c r="Q17" s="788">
        <v>7.6923076923076927E-2</v>
      </c>
      <c r="R17" s="788">
        <f>1/P17</f>
        <v>1</v>
      </c>
      <c r="S17" s="808" t="s">
        <v>1339</v>
      </c>
      <c r="T17" s="790"/>
      <c r="U17" s="790"/>
      <c r="V17" s="791" t="s">
        <v>1349</v>
      </c>
      <c r="W17" s="792" t="s">
        <v>132</v>
      </c>
      <c r="X17" s="793"/>
      <c r="Y17" s="809" t="s">
        <v>1339</v>
      </c>
      <c r="Z17" s="790"/>
      <c r="AA17" s="790"/>
      <c r="AB17" s="809" t="s">
        <v>1339</v>
      </c>
      <c r="AC17" s="790"/>
      <c r="AD17" s="790"/>
      <c r="AE17" s="809" t="s">
        <v>1339</v>
      </c>
      <c r="AF17" s="790"/>
      <c r="AG17" s="790"/>
      <c r="AH17" s="809" t="s">
        <v>1339</v>
      </c>
      <c r="AI17" s="790"/>
      <c r="AJ17" s="790"/>
      <c r="AK17" s="771">
        <v>1</v>
      </c>
      <c r="AL17" s="1907"/>
      <c r="AM17" s="1974"/>
      <c r="AN17" s="772">
        <f t="shared" si="1"/>
        <v>0</v>
      </c>
      <c r="AO17" s="794"/>
      <c r="AP17" s="794"/>
      <c r="AQ17" s="794"/>
      <c r="AR17" s="794"/>
      <c r="AS17" s="794"/>
      <c r="AT17" s="794"/>
      <c r="AU17" s="794"/>
      <c r="AV17" s="804"/>
      <c r="AW17" s="804"/>
      <c r="AX17" s="804"/>
      <c r="AY17" s="804"/>
      <c r="AZ17" s="804"/>
      <c r="BA17" s="804"/>
      <c r="BB17" s="804"/>
      <c r="BC17" s="804"/>
      <c r="BD17" s="804"/>
      <c r="BE17" s="804"/>
      <c r="BF17" s="805"/>
      <c r="BG17" s="805"/>
      <c r="BH17" s="801"/>
      <c r="BI17" s="801"/>
      <c r="BJ17" s="803"/>
      <c r="BK17" s="756"/>
      <c r="BL17" s="756"/>
      <c r="BM17" s="756"/>
      <c r="BN17" s="756"/>
      <c r="BO17" s="756"/>
      <c r="BP17" s="756"/>
      <c r="BQ17" s="756"/>
      <c r="BR17" s="756"/>
      <c r="BS17" s="756"/>
      <c r="BT17" s="756"/>
      <c r="BU17" s="756"/>
      <c r="BV17" s="756"/>
      <c r="BW17" s="756"/>
      <c r="BX17" s="756"/>
      <c r="BY17" s="756"/>
      <c r="BZ17" s="756"/>
      <c r="CA17" s="756"/>
      <c r="CB17" s="756"/>
      <c r="CC17" s="756"/>
      <c r="CD17" s="756"/>
      <c r="CE17" s="756"/>
      <c r="CF17" s="756"/>
      <c r="CG17" s="756"/>
      <c r="CH17" s="756"/>
      <c r="CI17" s="756"/>
      <c r="CJ17" s="756"/>
      <c r="CK17" s="756"/>
      <c r="CL17" s="756"/>
      <c r="CM17" s="756"/>
      <c r="CN17" s="756"/>
      <c r="CO17" s="756"/>
      <c r="CP17" s="756"/>
      <c r="CQ17" s="756"/>
      <c r="CR17" s="756"/>
      <c r="CS17" s="756"/>
      <c r="CT17" s="756"/>
      <c r="CU17" s="756"/>
      <c r="CV17" s="756"/>
      <c r="CW17" s="756"/>
      <c r="CX17" s="756"/>
      <c r="CY17" s="756"/>
      <c r="CZ17" s="756"/>
      <c r="DA17" s="756"/>
      <c r="DB17" s="756"/>
      <c r="DC17" s="756"/>
      <c r="DD17" s="756"/>
      <c r="DE17" s="756"/>
      <c r="DF17" s="756"/>
      <c r="DG17" s="756"/>
      <c r="DH17" s="756"/>
      <c r="DI17" s="756"/>
      <c r="DJ17" s="756"/>
      <c r="DK17" s="756"/>
      <c r="DL17" s="756"/>
      <c r="DM17" s="756"/>
      <c r="DN17" s="756"/>
      <c r="DO17" s="756"/>
      <c r="DP17" s="756"/>
      <c r="DQ17" s="756"/>
      <c r="DR17" s="756"/>
      <c r="DS17" s="756"/>
      <c r="DT17" s="756"/>
      <c r="DU17" s="756"/>
      <c r="DV17" s="756"/>
      <c r="DW17" s="756"/>
      <c r="DX17" s="756"/>
      <c r="DY17" s="756"/>
      <c r="DZ17" s="756"/>
      <c r="EA17" s="756"/>
      <c r="EB17" s="756"/>
      <c r="EC17" s="756"/>
      <c r="ED17" s="756"/>
      <c r="EE17" s="756"/>
      <c r="EF17" s="756"/>
      <c r="EG17" s="756"/>
      <c r="EH17" s="756"/>
      <c r="EI17" s="756"/>
      <c r="EJ17" s="756"/>
      <c r="EK17" s="756"/>
      <c r="EL17" s="756"/>
      <c r="EM17" s="756"/>
      <c r="EN17" s="756"/>
      <c r="EO17" s="756"/>
      <c r="EP17" s="756"/>
      <c r="EQ17" s="756"/>
      <c r="ER17" s="756"/>
      <c r="ES17" s="756"/>
      <c r="ET17" s="756"/>
      <c r="EU17" s="756"/>
      <c r="EV17" s="756"/>
      <c r="EW17" s="756"/>
      <c r="EX17" s="756"/>
      <c r="EY17" s="756"/>
      <c r="EZ17" s="756"/>
      <c r="FA17" s="756"/>
      <c r="FB17" s="756"/>
      <c r="FC17" s="756"/>
      <c r="FD17" s="756"/>
      <c r="FE17" s="756"/>
      <c r="FF17" s="756"/>
      <c r="FG17" s="756"/>
      <c r="FH17" s="756"/>
      <c r="FI17" s="756"/>
      <c r="FJ17" s="756"/>
      <c r="FK17" s="756"/>
      <c r="FL17" s="756"/>
      <c r="FM17" s="756"/>
      <c r="FN17" s="756"/>
      <c r="FO17" s="756"/>
      <c r="FP17" s="756"/>
      <c r="FQ17" s="756"/>
      <c r="FR17" s="756"/>
      <c r="FS17" s="756"/>
      <c r="FT17" s="756"/>
      <c r="FU17" s="756"/>
      <c r="FV17" s="756"/>
      <c r="FW17" s="756"/>
      <c r="FX17" s="756"/>
      <c r="FY17" s="756"/>
      <c r="FZ17" s="756"/>
      <c r="GA17" s="756"/>
      <c r="GB17" s="756"/>
      <c r="GC17" s="756"/>
      <c r="GD17" s="756"/>
      <c r="GE17" s="756"/>
      <c r="GF17" s="756"/>
      <c r="GG17" s="756"/>
      <c r="GH17" s="756"/>
      <c r="GI17" s="756"/>
      <c r="GJ17" s="756"/>
      <c r="GK17" s="756"/>
      <c r="GL17" s="756"/>
      <c r="GM17" s="756"/>
      <c r="GN17" s="756"/>
      <c r="GO17" s="756"/>
      <c r="GP17" s="756"/>
      <c r="GQ17" s="756"/>
      <c r="GR17" s="756"/>
      <c r="GS17" s="756"/>
      <c r="GT17" s="756"/>
      <c r="GU17" s="756"/>
      <c r="GV17" s="756"/>
      <c r="GW17" s="756"/>
      <c r="GX17" s="756"/>
      <c r="GY17" s="756"/>
      <c r="GZ17" s="756"/>
      <c r="HA17" s="756"/>
      <c r="HB17" s="756"/>
      <c r="HC17" s="756"/>
      <c r="HD17" s="756"/>
      <c r="HE17" s="756"/>
      <c r="HF17" s="756"/>
      <c r="HG17" s="756"/>
      <c r="HH17" s="756"/>
      <c r="HI17" s="756"/>
      <c r="HJ17" s="756"/>
      <c r="HK17" s="756"/>
      <c r="HL17" s="756"/>
      <c r="HM17" s="756"/>
      <c r="HN17" s="756"/>
      <c r="HO17" s="756"/>
      <c r="HP17" s="756"/>
      <c r="HQ17" s="756"/>
      <c r="HR17" s="756"/>
      <c r="HS17" s="756"/>
      <c r="HT17" s="756"/>
      <c r="HU17" s="756"/>
      <c r="HV17" s="756"/>
      <c r="HW17" s="756"/>
      <c r="HX17" s="756"/>
      <c r="HY17" s="756"/>
      <c r="HZ17" s="756"/>
      <c r="IA17" s="756"/>
      <c r="IB17" s="756"/>
      <c r="IC17" s="756"/>
      <c r="ID17" s="756"/>
      <c r="IE17" s="756"/>
      <c r="IF17" s="756"/>
      <c r="IG17" s="756"/>
      <c r="IH17" s="756"/>
      <c r="II17" s="756"/>
      <c r="IJ17" s="756"/>
      <c r="IK17" s="756"/>
      <c r="IL17" s="756"/>
      <c r="IM17" s="756"/>
      <c r="IN17" s="756"/>
      <c r="IO17" s="756"/>
      <c r="IP17" s="756"/>
      <c r="IQ17" s="756"/>
      <c r="IR17" s="756"/>
      <c r="IS17" s="756"/>
      <c r="IT17" s="756"/>
      <c r="IU17" s="756"/>
      <c r="IV17" s="756"/>
    </row>
    <row r="18" spans="1:256" ht="59.25" customHeight="1" x14ac:dyDescent="0.25">
      <c r="A18" s="2006"/>
      <c r="B18" s="2066"/>
      <c r="C18" s="2068"/>
      <c r="D18" s="1896"/>
      <c r="E18" s="2019"/>
      <c r="F18" s="1899"/>
      <c r="G18" s="1994"/>
      <c r="H18" s="2000"/>
      <c r="I18" s="1894"/>
      <c r="J18" s="1870"/>
      <c r="K18" s="2057"/>
      <c r="L18" s="784" t="s">
        <v>136</v>
      </c>
      <c r="M18" s="785">
        <v>44621</v>
      </c>
      <c r="N18" s="785">
        <v>44742</v>
      </c>
      <c r="O18" s="786">
        <f t="shared" si="0"/>
        <v>122</v>
      </c>
      <c r="P18" s="787">
        <v>6</v>
      </c>
      <c r="Q18" s="788">
        <v>7.6923076923076927E-2</v>
      </c>
      <c r="R18" s="788">
        <f>6/P18</f>
        <v>1</v>
      </c>
      <c r="S18" s="808" t="s">
        <v>1339</v>
      </c>
      <c r="T18" s="790"/>
      <c r="U18" s="790"/>
      <c r="V18" s="791" t="s">
        <v>1350</v>
      </c>
      <c r="W18" s="792" t="s">
        <v>136</v>
      </c>
      <c r="X18" s="793"/>
      <c r="Y18" s="809" t="s">
        <v>1339</v>
      </c>
      <c r="Z18" s="790"/>
      <c r="AA18" s="790"/>
      <c r="AB18" s="809" t="s">
        <v>1339</v>
      </c>
      <c r="AC18" s="790"/>
      <c r="AD18" s="790"/>
      <c r="AE18" s="809" t="s">
        <v>1339</v>
      </c>
      <c r="AF18" s="790"/>
      <c r="AG18" s="790"/>
      <c r="AH18" s="809" t="s">
        <v>1339</v>
      </c>
      <c r="AI18" s="790"/>
      <c r="AJ18" s="790"/>
      <c r="AK18" s="771">
        <v>1</v>
      </c>
      <c r="AL18" s="1907"/>
      <c r="AM18" s="1974"/>
      <c r="AN18" s="772">
        <f t="shared" si="1"/>
        <v>0</v>
      </c>
      <c r="AO18" s="794"/>
      <c r="AP18" s="794"/>
      <c r="AQ18" s="794"/>
      <c r="AR18" s="794"/>
      <c r="AS18" s="794"/>
      <c r="AT18" s="794"/>
      <c r="AU18" s="794"/>
      <c r="AV18" s="804"/>
      <c r="AW18" s="804"/>
      <c r="AX18" s="804"/>
      <c r="AY18" s="804"/>
      <c r="AZ18" s="804"/>
      <c r="BA18" s="804"/>
      <c r="BB18" s="804"/>
      <c r="BC18" s="804"/>
      <c r="BD18" s="804"/>
      <c r="BE18" s="804"/>
      <c r="BF18" s="805"/>
      <c r="BG18" s="805"/>
      <c r="BH18" s="801"/>
      <c r="BI18" s="801"/>
      <c r="BJ18" s="803"/>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756"/>
      <c r="CG18" s="756"/>
      <c r="CH18" s="756"/>
      <c r="CI18" s="756"/>
      <c r="CJ18" s="756"/>
      <c r="CK18" s="756"/>
      <c r="CL18" s="756"/>
      <c r="CM18" s="756"/>
      <c r="CN18" s="756"/>
      <c r="CO18" s="756"/>
      <c r="CP18" s="756"/>
      <c r="CQ18" s="756"/>
      <c r="CR18" s="756"/>
      <c r="CS18" s="756"/>
      <c r="CT18" s="756"/>
      <c r="CU18" s="756"/>
      <c r="CV18" s="756"/>
      <c r="CW18" s="756"/>
      <c r="CX18" s="756"/>
      <c r="CY18" s="756"/>
      <c r="CZ18" s="756"/>
      <c r="DA18" s="756"/>
      <c r="DB18" s="756"/>
      <c r="DC18" s="756"/>
      <c r="DD18" s="756"/>
      <c r="DE18" s="756"/>
      <c r="DF18" s="756"/>
      <c r="DG18" s="756"/>
      <c r="DH18" s="756"/>
      <c r="DI18" s="756"/>
      <c r="DJ18" s="756"/>
      <c r="DK18" s="756"/>
      <c r="DL18" s="756"/>
      <c r="DM18" s="756"/>
      <c r="DN18" s="756"/>
      <c r="DO18" s="756"/>
      <c r="DP18" s="756"/>
      <c r="DQ18" s="756"/>
      <c r="DR18" s="756"/>
      <c r="DS18" s="756"/>
      <c r="DT18" s="756"/>
      <c r="DU18" s="756"/>
      <c r="DV18" s="756"/>
      <c r="DW18" s="756"/>
      <c r="DX18" s="756"/>
      <c r="DY18" s="756"/>
      <c r="DZ18" s="756"/>
      <c r="EA18" s="756"/>
      <c r="EB18" s="756"/>
      <c r="EC18" s="756"/>
      <c r="ED18" s="756"/>
      <c r="EE18" s="756"/>
      <c r="EF18" s="756"/>
      <c r="EG18" s="756"/>
      <c r="EH18" s="756"/>
      <c r="EI18" s="756"/>
      <c r="EJ18" s="756"/>
      <c r="EK18" s="756"/>
      <c r="EL18" s="756"/>
      <c r="EM18" s="756"/>
      <c r="EN18" s="756"/>
      <c r="EO18" s="756"/>
      <c r="EP18" s="756"/>
      <c r="EQ18" s="756"/>
      <c r="ER18" s="756"/>
      <c r="ES18" s="756"/>
      <c r="ET18" s="756"/>
      <c r="EU18" s="756"/>
      <c r="EV18" s="756"/>
      <c r="EW18" s="756"/>
      <c r="EX18" s="756"/>
      <c r="EY18" s="756"/>
      <c r="EZ18" s="756"/>
      <c r="FA18" s="756"/>
      <c r="FB18" s="756"/>
      <c r="FC18" s="756"/>
      <c r="FD18" s="756"/>
      <c r="FE18" s="756"/>
      <c r="FF18" s="756"/>
      <c r="FG18" s="756"/>
      <c r="FH18" s="756"/>
      <c r="FI18" s="756"/>
      <c r="FJ18" s="756"/>
      <c r="FK18" s="756"/>
      <c r="FL18" s="756"/>
      <c r="FM18" s="756"/>
      <c r="FN18" s="756"/>
      <c r="FO18" s="756"/>
      <c r="FP18" s="756"/>
      <c r="FQ18" s="756"/>
      <c r="FR18" s="756"/>
      <c r="FS18" s="756"/>
      <c r="FT18" s="756"/>
      <c r="FU18" s="756"/>
      <c r="FV18" s="756"/>
      <c r="FW18" s="756"/>
      <c r="FX18" s="756"/>
      <c r="FY18" s="756"/>
      <c r="FZ18" s="756"/>
      <c r="GA18" s="756"/>
      <c r="GB18" s="756"/>
      <c r="GC18" s="756"/>
      <c r="GD18" s="756"/>
      <c r="GE18" s="756"/>
      <c r="GF18" s="756"/>
      <c r="GG18" s="756"/>
      <c r="GH18" s="756"/>
      <c r="GI18" s="756"/>
      <c r="GJ18" s="756"/>
      <c r="GK18" s="756"/>
      <c r="GL18" s="756"/>
      <c r="GM18" s="756"/>
      <c r="GN18" s="756"/>
      <c r="GO18" s="756"/>
      <c r="GP18" s="756"/>
      <c r="GQ18" s="756"/>
      <c r="GR18" s="756"/>
      <c r="GS18" s="756"/>
      <c r="GT18" s="756"/>
      <c r="GU18" s="756"/>
      <c r="GV18" s="756"/>
      <c r="GW18" s="756"/>
      <c r="GX18" s="756"/>
      <c r="GY18" s="756"/>
      <c r="GZ18" s="756"/>
      <c r="HA18" s="756"/>
      <c r="HB18" s="756"/>
      <c r="HC18" s="756"/>
      <c r="HD18" s="756"/>
      <c r="HE18" s="756"/>
      <c r="HF18" s="756"/>
      <c r="HG18" s="756"/>
      <c r="HH18" s="756"/>
      <c r="HI18" s="756"/>
      <c r="HJ18" s="756"/>
      <c r="HK18" s="756"/>
      <c r="HL18" s="756"/>
      <c r="HM18" s="756"/>
      <c r="HN18" s="756"/>
      <c r="HO18" s="756"/>
      <c r="HP18" s="756"/>
      <c r="HQ18" s="756"/>
      <c r="HR18" s="756"/>
      <c r="HS18" s="756"/>
      <c r="HT18" s="756"/>
      <c r="HU18" s="756"/>
      <c r="HV18" s="756"/>
      <c r="HW18" s="756"/>
      <c r="HX18" s="756"/>
      <c r="HY18" s="756"/>
      <c r="HZ18" s="756"/>
      <c r="IA18" s="756"/>
      <c r="IB18" s="756"/>
      <c r="IC18" s="756"/>
      <c r="ID18" s="756"/>
      <c r="IE18" s="756"/>
      <c r="IF18" s="756"/>
      <c r="IG18" s="756"/>
      <c r="IH18" s="756"/>
      <c r="II18" s="756"/>
      <c r="IJ18" s="756"/>
      <c r="IK18" s="756"/>
      <c r="IL18" s="756"/>
      <c r="IM18" s="756"/>
      <c r="IN18" s="756"/>
      <c r="IO18" s="756"/>
      <c r="IP18" s="756"/>
      <c r="IQ18" s="756"/>
      <c r="IR18" s="756"/>
      <c r="IS18" s="756"/>
      <c r="IT18" s="756"/>
      <c r="IU18" s="756"/>
      <c r="IV18" s="756"/>
    </row>
    <row r="19" spans="1:256" ht="59.25" customHeight="1" x14ac:dyDescent="0.25">
      <c r="A19" s="2006"/>
      <c r="B19" s="2066"/>
      <c r="C19" s="2068"/>
      <c r="D19" s="1896"/>
      <c r="E19" s="2019"/>
      <c r="F19" s="1899"/>
      <c r="G19" s="1994"/>
      <c r="H19" s="2000"/>
      <c r="I19" s="1894"/>
      <c r="J19" s="1870"/>
      <c r="K19" s="2057"/>
      <c r="L19" s="784" t="s">
        <v>142</v>
      </c>
      <c r="M19" s="785">
        <v>44593</v>
      </c>
      <c r="N19" s="785">
        <v>44612</v>
      </c>
      <c r="O19" s="786">
        <f t="shared" si="0"/>
        <v>20</v>
      </c>
      <c r="P19" s="787">
        <v>1</v>
      </c>
      <c r="Q19" s="788">
        <v>7.6923076923076927E-2</v>
      </c>
      <c r="R19" s="788">
        <f>1/P19</f>
        <v>1</v>
      </c>
      <c r="S19" s="808" t="s">
        <v>1339</v>
      </c>
      <c r="T19" s="790"/>
      <c r="U19" s="790"/>
      <c r="V19" s="791" t="s">
        <v>1351</v>
      </c>
      <c r="W19" s="792" t="s">
        <v>142</v>
      </c>
      <c r="X19" s="793"/>
      <c r="Y19" s="809" t="s">
        <v>1339</v>
      </c>
      <c r="Z19" s="790"/>
      <c r="AA19" s="790"/>
      <c r="AB19" s="809" t="s">
        <v>1339</v>
      </c>
      <c r="AC19" s="790"/>
      <c r="AD19" s="790"/>
      <c r="AE19" s="809" t="s">
        <v>1339</v>
      </c>
      <c r="AF19" s="790"/>
      <c r="AG19" s="790"/>
      <c r="AH19" s="809" t="s">
        <v>1339</v>
      </c>
      <c r="AI19" s="790"/>
      <c r="AJ19" s="790"/>
      <c r="AK19" s="771">
        <v>1</v>
      </c>
      <c r="AL19" s="1907"/>
      <c r="AM19" s="1974"/>
      <c r="AN19" s="772">
        <f t="shared" si="1"/>
        <v>0</v>
      </c>
      <c r="AO19" s="794"/>
      <c r="AP19" s="794"/>
      <c r="AQ19" s="794"/>
      <c r="AR19" s="794"/>
      <c r="AS19" s="794"/>
      <c r="AT19" s="794"/>
      <c r="AU19" s="794"/>
      <c r="AV19" s="804"/>
      <c r="AW19" s="804"/>
      <c r="AX19" s="804"/>
      <c r="AY19" s="804"/>
      <c r="AZ19" s="804"/>
      <c r="BA19" s="804"/>
      <c r="BB19" s="804"/>
      <c r="BC19" s="804"/>
      <c r="BD19" s="804"/>
      <c r="BE19" s="804"/>
      <c r="BF19" s="805"/>
      <c r="BG19" s="805"/>
      <c r="BH19" s="801"/>
      <c r="BI19" s="801"/>
      <c r="BJ19" s="803"/>
      <c r="BK19" s="756"/>
      <c r="BL19" s="756"/>
      <c r="BM19" s="756"/>
      <c r="BN19" s="756"/>
      <c r="BO19" s="756"/>
      <c r="BP19" s="756"/>
      <c r="BQ19" s="756"/>
      <c r="BR19" s="756"/>
      <c r="BS19" s="756"/>
      <c r="BT19" s="756"/>
      <c r="BU19" s="756"/>
      <c r="BV19" s="756"/>
      <c r="BW19" s="756"/>
      <c r="BX19" s="756"/>
      <c r="BY19" s="756"/>
      <c r="BZ19" s="756"/>
      <c r="CA19" s="756"/>
      <c r="CB19" s="756"/>
      <c r="CC19" s="756"/>
      <c r="CD19" s="756"/>
      <c r="CE19" s="756"/>
      <c r="CF19" s="756"/>
      <c r="CG19" s="756"/>
      <c r="CH19" s="756"/>
      <c r="CI19" s="756"/>
      <c r="CJ19" s="756"/>
      <c r="CK19" s="756"/>
      <c r="CL19" s="756"/>
      <c r="CM19" s="756"/>
      <c r="CN19" s="756"/>
      <c r="CO19" s="756"/>
      <c r="CP19" s="756"/>
      <c r="CQ19" s="756"/>
      <c r="CR19" s="756"/>
      <c r="CS19" s="756"/>
      <c r="CT19" s="756"/>
      <c r="CU19" s="756"/>
      <c r="CV19" s="756"/>
      <c r="CW19" s="756"/>
      <c r="CX19" s="756"/>
      <c r="CY19" s="756"/>
      <c r="CZ19" s="756"/>
      <c r="DA19" s="756"/>
      <c r="DB19" s="756"/>
      <c r="DC19" s="756"/>
      <c r="DD19" s="756"/>
      <c r="DE19" s="756"/>
      <c r="DF19" s="756"/>
      <c r="DG19" s="756"/>
      <c r="DH19" s="756"/>
      <c r="DI19" s="756"/>
      <c r="DJ19" s="756"/>
      <c r="DK19" s="756"/>
      <c r="DL19" s="756"/>
      <c r="DM19" s="756"/>
      <c r="DN19" s="756"/>
      <c r="DO19" s="756"/>
      <c r="DP19" s="756"/>
      <c r="DQ19" s="756"/>
      <c r="DR19" s="756"/>
      <c r="DS19" s="756"/>
      <c r="DT19" s="756"/>
      <c r="DU19" s="756"/>
      <c r="DV19" s="756"/>
      <c r="DW19" s="756"/>
      <c r="DX19" s="756"/>
      <c r="DY19" s="756"/>
      <c r="DZ19" s="756"/>
      <c r="EA19" s="756"/>
      <c r="EB19" s="756"/>
      <c r="EC19" s="756"/>
      <c r="ED19" s="756"/>
      <c r="EE19" s="756"/>
      <c r="EF19" s="756"/>
      <c r="EG19" s="756"/>
      <c r="EH19" s="756"/>
      <c r="EI19" s="756"/>
      <c r="EJ19" s="756"/>
      <c r="EK19" s="756"/>
      <c r="EL19" s="756"/>
      <c r="EM19" s="756"/>
      <c r="EN19" s="756"/>
      <c r="EO19" s="756"/>
      <c r="EP19" s="756"/>
      <c r="EQ19" s="756"/>
      <c r="ER19" s="756"/>
      <c r="ES19" s="756"/>
      <c r="ET19" s="756"/>
      <c r="EU19" s="756"/>
      <c r="EV19" s="756"/>
      <c r="EW19" s="756"/>
      <c r="EX19" s="756"/>
      <c r="EY19" s="756"/>
      <c r="EZ19" s="756"/>
      <c r="FA19" s="756"/>
      <c r="FB19" s="756"/>
      <c r="FC19" s="756"/>
      <c r="FD19" s="756"/>
      <c r="FE19" s="756"/>
      <c r="FF19" s="756"/>
      <c r="FG19" s="756"/>
      <c r="FH19" s="756"/>
      <c r="FI19" s="756"/>
      <c r="FJ19" s="756"/>
      <c r="FK19" s="756"/>
      <c r="FL19" s="756"/>
      <c r="FM19" s="756"/>
      <c r="FN19" s="756"/>
      <c r="FO19" s="756"/>
      <c r="FP19" s="756"/>
      <c r="FQ19" s="756"/>
      <c r="FR19" s="756"/>
      <c r="FS19" s="756"/>
      <c r="FT19" s="756"/>
      <c r="FU19" s="756"/>
      <c r="FV19" s="756"/>
      <c r="FW19" s="756"/>
      <c r="FX19" s="756"/>
      <c r="FY19" s="756"/>
      <c r="FZ19" s="756"/>
      <c r="GA19" s="756"/>
      <c r="GB19" s="756"/>
      <c r="GC19" s="756"/>
      <c r="GD19" s="756"/>
      <c r="GE19" s="756"/>
      <c r="GF19" s="756"/>
      <c r="GG19" s="756"/>
      <c r="GH19" s="756"/>
      <c r="GI19" s="756"/>
      <c r="GJ19" s="756"/>
      <c r="GK19" s="756"/>
      <c r="GL19" s="756"/>
      <c r="GM19" s="756"/>
      <c r="GN19" s="756"/>
      <c r="GO19" s="756"/>
      <c r="GP19" s="756"/>
      <c r="GQ19" s="756"/>
      <c r="GR19" s="756"/>
      <c r="GS19" s="756"/>
      <c r="GT19" s="756"/>
      <c r="GU19" s="756"/>
      <c r="GV19" s="756"/>
      <c r="GW19" s="756"/>
      <c r="GX19" s="756"/>
      <c r="GY19" s="756"/>
      <c r="GZ19" s="756"/>
      <c r="HA19" s="756"/>
      <c r="HB19" s="756"/>
      <c r="HC19" s="756"/>
      <c r="HD19" s="756"/>
      <c r="HE19" s="756"/>
      <c r="HF19" s="756"/>
      <c r="HG19" s="756"/>
      <c r="HH19" s="756"/>
      <c r="HI19" s="756"/>
      <c r="HJ19" s="756"/>
      <c r="HK19" s="756"/>
      <c r="HL19" s="756"/>
      <c r="HM19" s="756"/>
      <c r="HN19" s="756"/>
      <c r="HO19" s="756"/>
      <c r="HP19" s="756"/>
      <c r="HQ19" s="756"/>
      <c r="HR19" s="756"/>
      <c r="HS19" s="756"/>
      <c r="HT19" s="756"/>
      <c r="HU19" s="756"/>
      <c r="HV19" s="756"/>
      <c r="HW19" s="756"/>
      <c r="HX19" s="756"/>
      <c r="HY19" s="756"/>
      <c r="HZ19" s="756"/>
      <c r="IA19" s="756"/>
      <c r="IB19" s="756"/>
      <c r="IC19" s="756"/>
      <c r="ID19" s="756"/>
      <c r="IE19" s="756"/>
      <c r="IF19" s="756"/>
      <c r="IG19" s="756"/>
      <c r="IH19" s="756"/>
      <c r="II19" s="756"/>
      <c r="IJ19" s="756"/>
      <c r="IK19" s="756"/>
      <c r="IL19" s="756"/>
      <c r="IM19" s="756"/>
      <c r="IN19" s="756"/>
      <c r="IO19" s="756"/>
      <c r="IP19" s="756"/>
      <c r="IQ19" s="756"/>
      <c r="IR19" s="756"/>
      <c r="IS19" s="756"/>
      <c r="IT19" s="756"/>
      <c r="IU19" s="756"/>
      <c r="IV19" s="756"/>
    </row>
    <row r="20" spans="1:256" ht="59.25" customHeight="1" x14ac:dyDescent="0.25">
      <c r="A20" s="2006"/>
      <c r="B20" s="2066"/>
      <c r="C20" s="2068"/>
      <c r="D20" s="1896"/>
      <c r="E20" s="2019"/>
      <c r="F20" s="1899"/>
      <c r="G20" s="1994"/>
      <c r="H20" s="2000"/>
      <c r="I20" s="1894"/>
      <c r="J20" s="1870"/>
      <c r="K20" s="2057"/>
      <c r="L20" s="784" t="s">
        <v>146</v>
      </c>
      <c r="M20" s="785">
        <v>44652</v>
      </c>
      <c r="N20" s="785">
        <v>44681</v>
      </c>
      <c r="O20" s="786">
        <f t="shared" si="0"/>
        <v>30</v>
      </c>
      <c r="P20" s="787">
        <v>1</v>
      </c>
      <c r="Q20" s="788">
        <v>7.6923076923076927E-2</v>
      </c>
      <c r="R20" s="788">
        <f>1/P20</f>
        <v>1</v>
      </c>
      <c r="S20" s="808" t="s">
        <v>1339</v>
      </c>
      <c r="T20" s="790"/>
      <c r="U20" s="790"/>
      <c r="V20" s="791" t="s">
        <v>1352</v>
      </c>
      <c r="W20" s="792" t="s">
        <v>146</v>
      </c>
      <c r="X20" s="793"/>
      <c r="Y20" s="809" t="s">
        <v>1339</v>
      </c>
      <c r="Z20" s="790"/>
      <c r="AA20" s="790"/>
      <c r="AB20" s="809" t="s">
        <v>1339</v>
      </c>
      <c r="AC20" s="790"/>
      <c r="AD20" s="790"/>
      <c r="AE20" s="809" t="s">
        <v>1339</v>
      </c>
      <c r="AF20" s="790"/>
      <c r="AG20" s="790"/>
      <c r="AH20" s="809" t="s">
        <v>1339</v>
      </c>
      <c r="AI20" s="790"/>
      <c r="AJ20" s="790"/>
      <c r="AK20" s="771">
        <v>1</v>
      </c>
      <c r="AL20" s="1907"/>
      <c r="AM20" s="1974"/>
      <c r="AN20" s="772">
        <f t="shared" si="1"/>
        <v>0</v>
      </c>
      <c r="AO20" s="794"/>
      <c r="AP20" s="794"/>
      <c r="AQ20" s="794"/>
      <c r="AR20" s="794"/>
      <c r="AS20" s="794"/>
      <c r="AT20" s="794"/>
      <c r="AU20" s="794"/>
      <c r="AV20" s="804"/>
      <c r="AW20" s="804"/>
      <c r="AX20" s="804"/>
      <c r="AY20" s="804"/>
      <c r="AZ20" s="804"/>
      <c r="BA20" s="804"/>
      <c r="BB20" s="804"/>
      <c r="BC20" s="804"/>
      <c r="BD20" s="804"/>
      <c r="BE20" s="804"/>
      <c r="BF20" s="805"/>
      <c r="BG20" s="805"/>
      <c r="BH20" s="801"/>
      <c r="BI20" s="801"/>
      <c r="BJ20" s="803"/>
      <c r="BK20" s="756"/>
      <c r="BL20" s="756"/>
      <c r="BM20" s="756"/>
      <c r="BN20" s="756"/>
      <c r="BO20" s="756"/>
      <c r="BP20" s="756"/>
      <c r="BQ20" s="756"/>
      <c r="BR20" s="756"/>
      <c r="BS20" s="756"/>
      <c r="BT20" s="756"/>
      <c r="BU20" s="756"/>
      <c r="BV20" s="756"/>
      <c r="BW20" s="756"/>
      <c r="BX20" s="756"/>
      <c r="BY20" s="756"/>
      <c r="BZ20" s="756"/>
      <c r="CA20" s="756"/>
      <c r="CB20" s="756"/>
      <c r="CC20" s="756"/>
      <c r="CD20" s="756"/>
      <c r="CE20" s="756"/>
      <c r="CF20" s="756"/>
      <c r="CG20" s="756"/>
      <c r="CH20" s="756"/>
      <c r="CI20" s="756"/>
      <c r="CJ20" s="756"/>
      <c r="CK20" s="756"/>
      <c r="CL20" s="756"/>
      <c r="CM20" s="756"/>
      <c r="CN20" s="756"/>
      <c r="CO20" s="756"/>
      <c r="CP20" s="756"/>
      <c r="CQ20" s="756"/>
      <c r="CR20" s="756"/>
      <c r="CS20" s="756"/>
      <c r="CT20" s="756"/>
      <c r="CU20" s="756"/>
      <c r="CV20" s="756"/>
      <c r="CW20" s="756"/>
      <c r="CX20" s="756"/>
      <c r="CY20" s="756"/>
      <c r="CZ20" s="756"/>
      <c r="DA20" s="756"/>
      <c r="DB20" s="756"/>
      <c r="DC20" s="756"/>
      <c r="DD20" s="756"/>
      <c r="DE20" s="756"/>
      <c r="DF20" s="756"/>
      <c r="DG20" s="756"/>
      <c r="DH20" s="756"/>
      <c r="DI20" s="756"/>
      <c r="DJ20" s="756"/>
      <c r="DK20" s="756"/>
      <c r="DL20" s="756"/>
      <c r="DM20" s="756"/>
      <c r="DN20" s="756"/>
      <c r="DO20" s="756"/>
      <c r="DP20" s="756"/>
      <c r="DQ20" s="756"/>
      <c r="DR20" s="756"/>
      <c r="DS20" s="756"/>
      <c r="DT20" s="756"/>
      <c r="DU20" s="756"/>
      <c r="DV20" s="756"/>
      <c r="DW20" s="756"/>
      <c r="DX20" s="756"/>
      <c r="DY20" s="756"/>
      <c r="DZ20" s="756"/>
      <c r="EA20" s="756"/>
      <c r="EB20" s="756"/>
      <c r="EC20" s="756"/>
      <c r="ED20" s="756"/>
      <c r="EE20" s="756"/>
      <c r="EF20" s="756"/>
      <c r="EG20" s="756"/>
      <c r="EH20" s="756"/>
      <c r="EI20" s="756"/>
      <c r="EJ20" s="756"/>
      <c r="EK20" s="756"/>
      <c r="EL20" s="756"/>
      <c r="EM20" s="756"/>
      <c r="EN20" s="756"/>
      <c r="EO20" s="756"/>
      <c r="EP20" s="756"/>
      <c r="EQ20" s="756"/>
      <c r="ER20" s="756"/>
      <c r="ES20" s="756"/>
      <c r="ET20" s="756"/>
      <c r="EU20" s="756"/>
      <c r="EV20" s="756"/>
      <c r="EW20" s="756"/>
      <c r="EX20" s="756"/>
      <c r="EY20" s="756"/>
      <c r="EZ20" s="756"/>
      <c r="FA20" s="756"/>
      <c r="FB20" s="756"/>
      <c r="FC20" s="756"/>
      <c r="FD20" s="756"/>
      <c r="FE20" s="756"/>
      <c r="FF20" s="756"/>
      <c r="FG20" s="756"/>
      <c r="FH20" s="756"/>
      <c r="FI20" s="756"/>
      <c r="FJ20" s="756"/>
      <c r="FK20" s="756"/>
      <c r="FL20" s="756"/>
      <c r="FM20" s="756"/>
      <c r="FN20" s="756"/>
      <c r="FO20" s="756"/>
      <c r="FP20" s="756"/>
      <c r="FQ20" s="756"/>
      <c r="FR20" s="756"/>
      <c r="FS20" s="756"/>
      <c r="FT20" s="756"/>
      <c r="FU20" s="756"/>
      <c r="FV20" s="756"/>
      <c r="FW20" s="756"/>
      <c r="FX20" s="756"/>
      <c r="FY20" s="756"/>
      <c r="FZ20" s="756"/>
      <c r="GA20" s="756"/>
      <c r="GB20" s="756"/>
      <c r="GC20" s="756"/>
      <c r="GD20" s="756"/>
      <c r="GE20" s="756"/>
      <c r="GF20" s="756"/>
      <c r="GG20" s="756"/>
      <c r="GH20" s="756"/>
      <c r="GI20" s="756"/>
      <c r="GJ20" s="756"/>
      <c r="GK20" s="756"/>
      <c r="GL20" s="756"/>
      <c r="GM20" s="756"/>
      <c r="GN20" s="756"/>
      <c r="GO20" s="756"/>
      <c r="GP20" s="756"/>
      <c r="GQ20" s="756"/>
      <c r="GR20" s="756"/>
      <c r="GS20" s="756"/>
      <c r="GT20" s="756"/>
      <c r="GU20" s="756"/>
      <c r="GV20" s="756"/>
      <c r="GW20" s="756"/>
      <c r="GX20" s="756"/>
      <c r="GY20" s="756"/>
      <c r="GZ20" s="756"/>
      <c r="HA20" s="756"/>
      <c r="HB20" s="756"/>
      <c r="HC20" s="756"/>
      <c r="HD20" s="756"/>
      <c r="HE20" s="756"/>
      <c r="HF20" s="756"/>
      <c r="HG20" s="756"/>
      <c r="HH20" s="756"/>
      <c r="HI20" s="756"/>
      <c r="HJ20" s="756"/>
      <c r="HK20" s="756"/>
      <c r="HL20" s="756"/>
      <c r="HM20" s="756"/>
      <c r="HN20" s="756"/>
      <c r="HO20" s="756"/>
      <c r="HP20" s="756"/>
      <c r="HQ20" s="756"/>
      <c r="HR20" s="756"/>
      <c r="HS20" s="756"/>
      <c r="HT20" s="756"/>
      <c r="HU20" s="756"/>
      <c r="HV20" s="756"/>
      <c r="HW20" s="756"/>
      <c r="HX20" s="756"/>
      <c r="HY20" s="756"/>
      <c r="HZ20" s="756"/>
      <c r="IA20" s="756"/>
      <c r="IB20" s="756"/>
      <c r="IC20" s="756"/>
      <c r="ID20" s="756"/>
      <c r="IE20" s="756"/>
      <c r="IF20" s="756"/>
      <c r="IG20" s="756"/>
      <c r="IH20" s="756"/>
      <c r="II20" s="756"/>
      <c r="IJ20" s="756"/>
      <c r="IK20" s="756"/>
      <c r="IL20" s="756"/>
      <c r="IM20" s="756"/>
      <c r="IN20" s="756"/>
      <c r="IO20" s="756"/>
      <c r="IP20" s="756"/>
      <c r="IQ20" s="756"/>
      <c r="IR20" s="756"/>
      <c r="IS20" s="756"/>
      <c r="IT20" s="756"/>
      <c r="IU20" s="756"/>
      <c r="IV20" s="756"/>
    </row>
    <row r="21" spans="1:256" ht="59.25" customHeight="1" thickBot="1" x14ac:dyDescent="0.3">
      <c r="A21" s="2006"/>
      <c r="B21" s="2066"/>
      <c r="C21" s="2068"/>
      <c r="D21" s="1896"/>
      <c r="E21" s="2019"/>
      <c r="F21" s="1899"/>
      <c r="G21" s="1994"/>
      <c r="H21" s="2000"/>
      <c r="I21" s="1895"/>
      <c r="J21" s="1871"/>
      <c r="K21" s="2058"/>
      <c r="L21" s="810" t="s">
        <v>151</v>
      </c>
      <c r="M21" s="811">
        <v>44682</v>
      </c>
      <c r="N21" s="811">
        <v>44925</v>
      </c>
      <c r="O21" s="812">
        <f t="shared" si="0"/>
        <v>244</v>
      </c>
      <c r="P21" s="813">
        <v>3</v>
      </c>
      <c r="Q21" s="814">
        <v>7.6923076923076927E-2</v>
      </c>
      <c r="R21" s="814">
        <f>3/P21</f>
        <v>1</v>
      </c>
      <c r="S21" s="815" t="s">
        <v>1339</v>
      </c>
      <c r="T21" s="816"/>
      <c r="U21" s="816"/>
      <c r="V21" s="817" t="s">
        <v>1353</v>
      </c>
      <c r="W21" s="818" t="s">
        <v>151</v>
      </c>
      <c r="X21" s="819"/>
      <c r="Y21" s="820" t="s">
        <v>1339</v>
      </c>
      <c r="Z21" s="816"/>
      <c r="AA21" s="816"/>
      <c r="AB21" s="820" t="s">
        <v>1339</v>
      </c>
      <c r="AC21" s="816"/>
      <c r="AD21" s="816"/>
      <c r="AE21" s="820" t="s">
        <v>1339</v>
      </c>
      <c r="AF21" s="816"/>
      <c r="AG21" s="816"/>
      <c r="AH21" s="820" t="s">
        <v>1339</v>
      </c>
      <c r="AI21" s="816"/>
      <c r="AJ21" s="816"/>
      <c r="AK21" s="771">
        <v>1</v>
      </c>
      <c r="AL21" s="1908"/>
      <c r="AM21" s="1974"/>
      <c r="AN21" s="772">
        <f t="shared" si="1"/>
        <v>0</v>
      </c>
      <c r="AO21" s="821"/>
      <c r="AP21" s="821"/>
      <c r="AQ21" s="821"/>
      <c r="AR21" s="821"/>
      <c r="AS21" s="821"/>
      <c r="AT21" s="821"/>
      <c r="AU21" s="821"/>
      <c r="AV21" s="822"/>
      <c r="AW21" s="822"/>
      <c r="AX21" s="822"/>
      <c r="AY21" s="822"/>
      <c r="AZ21" s="822"/>
      <c r="BA21" s="822"/>
      <c r="BB21" s="822"/>
      <c r="BC21" s="822"/>
      <c r="BD21" s="822"/>
      <c r="BE21" s="822"/>
      <c r="BF21" s="823"/>
      <c r="BG21" s="823"/>
      <c r="BH21" s="824"/>
      <c r="BI21" s="824"/>
      <c r="BJ21" s="825"/>
      <c r="BK21" s="756"/>
      <c r="BL21" s="756"/>
      <c r="BM21" s="756"/>
      <c r="BN21" s="756"/>
      <c r="BO21" s="756"/>
      <c r="BP21" s="756"/>
      <c r="BQ21" s="756"/>
      <c r="BR21" s="756"/>
      <c r="BS21" s="756"/>
      <c r="BT21" s="756"/>
      <c r="BU21" s="756"/>
      <c r="BV21" s="756"/>
      <c r="BW21" s="756"/>
      <c r="BX21" s="756"/>
      <c r="BY21" s="756"/>
      <c r="BZ21" s="756"/>
      <c r="CA21" s="756"/>
      <c r="CB21" s="756"/>
      <c r="CC21" s="756"/>
      <c r="CD21" s="756"/>
      <c r="CE21" s="756"/>
      <c r="CF21" s="756"/>
      <c r="CG21" s="756"/>
      <c r="CH21" s="756"/>
      <c r="CI21" s="756"/>
      <c r="CJ21" s="756"/>
      <c r="CK21" s="756"/>
      <c r="CL21" s="756"/>
      <c r="CM21" s="756"/>
      <c r="CN21" s="756"/>
      <c r="CO21" s="756"/>
      <c r="CP21" s="756"/>
      <c r="CQ21" s="756"/>
      <c r="CR21" s="756"/>
      <c r="CS21" s="756"/>
      <c r="CT21" s="756"/>
      <c r="CU21" s="756"/>
      <c r="CV21" s="756"/>
      <c r="CW21" s="756"/>
      <c r="CX21" s="756"/>
      <c r="CY21" s="756"/>
      <c r="CZ21" s="756"/>
      <c r="DA21" s="756"/>
      <c r="DB21" s="756"/>
      <c r="DC21" s="756"/>
      <c r="DD21" s="756"/>
      <c r="DE21" s="756"/>
      <c r="DF21" s="756"/>
      <c r="DG21" s="756"/>
      <c r="DH21" s="756"/>
      <c r="DI21" s="756"/>
      <c r="DJ21" s="756"/>
      <c r="DK21" s="756"/>
      <c r="DL21" s="756"/>
      <c r="DM21" s="756"/>
      <c r="DN21" s="756"/>
      <c r="DO21" s="756"/>
      <c r="DP21" s="756"/>
      <c r="DQ21" s="756"/>
      <c r="DR21" s="756"/>
      <c r="DS21" s="756"/>
      <c r="DT21" s="756"/>
      <c r="DU21" s="756"/>
      <c r="DV21" s="756"/>
      <c r="DW21" s="756"/>
      <c r="DX21" s="756"/>
      <c r="DY21" s="756"/>
      <c r="DZ21" s="756"/>
      <c r="EA21" s="756"/>
      <c r="EB21" s="756"/>
      <c r="EC21" s="756"/>
      <c r="ED21" s="756"/>
      <c r="EE21" s="756"/>
      <c r="EF21" s="756"/>
      <c r="EG21" s="756"/>
      <c r="EH21" s="756"/>
      <c r="EI21" s="756"/>
      <c r="EJ21" s="756"/>
      <c r="EK21" s="756"/>
      <c r="EL21" s="756"/>
      <c r="EM21" s="756"/>
      <c r="EN21" s="756"/>
      <c r="EO21" s="756"/>
      <c r="EP21" s="756"/>
      <c r="EQ21" s="756"/>
      <c r="ER21" s="756"/>
      <c r="ES21" s="756"/>
      <c r="ET21" s="756"/>
      <c r="EU21" s="756"/>
      <c r="EV21" s="756"/>
      <c r="EW21" s="756"/>
      <c r="EX21" s="756"/>
      <c r="EY21" s="756"/>
      <c r="EZ21" s="756"/>
      <c r="FA21" s="756"/>
      <c r="FB21" s="756"/>
      <c r="FC21" s="756"/>
      <c r="FD21" s="756"/>
      <c r="FE21" s="756"/>
      <c r="FF21" s="756"/>
      <c r="FG21" s="756"/>
      <c r="FH21" s="756"/>
      <c r="FI21" s="756"/>
      <c r="FJ21" s="756"/>
      <c r="FK21" s="756"/>
      <c r="FL21" s="756"/>
      <c r="FM21" s="756"/>
      <c r="FN21" s="756"/>
      <c r="FO21" s="756"/>
      <c r="FP21" s="756"/>
      <c r="FQ21" s="756"/>
      <c r="FR21" s="756"/>
      <c r="FS21" s="756"/>
      <c r="FT21" s="756"/>
      <c r="FU21" s="756"/>
      <c r="FV21" s="756"/>
      <c r="FW21" s="756"/>
      <c r="FX21" s="756"/>
      <c r="FY21" s="756"/>
      <c r="FZ21" s="756"/>
      <c r="GA21" s="756"/>
      <c r="GB21" s="756"/>
      <c r="GC21" s="756"/>
      <c r="GD21" s="756"/>
      <c r="GE21" s="756"/>
      <c r="GF21" s="756"/>
      <c r="GG21" s="756"/>
      <c r="GH21" s="756"/>
      <c r="GI21" s="756"/>
      <c r="GJ21" s="756"/>
      <c r="GK21" s="756"/>
      <c r="GL21" s="756"/>
      <c r="GM21" s="756"/>
      <c r="GN21" s="756"/>
      <c r="GO21" s="756"/>
      <c r="GP21" s="756"/>
      <c r="GQ21" s="756"/>
      <c r="GR21" s="756"/>
      <c r="GS21" s="756"/>
      <c r="GT21" s="756"/>
      <c r="GU21" s="756"/>
      <c r="GV21" s="756"/>
      <c r="GW21" s="756"/>
      <c r="GX21" s="756"/>
      <c r="GY21" s="756"/>
      <c r="GZ21" s="756"/>
      <c r="HA21" s="756"/>
      <c r="HB21" s="756"/>
      <c r="HC21" s="756"/>
      <c r="HD21" s="756"/>
      <c r="HE21" s="756"/>
      <c r="HF21" s="756"/>
      <c r="HG21" s="756"/>
      <c r="HH21" s="756"/>
      <c r="HI21" s="756"/>
      <c r="HJ21" s="756"/>
      <c r="HK21" s="756"/>
      <c r="HL21" s="756"/>
      <c r="HM21" s="756"/>
      <c r="HN21" s="756"/>
      <c r="HO21" s="756"/>
      <c r="HP21" s="756"/>
      <c r="HQ21" s="756"/>
      <c r="HR21" s="756"/>
      <c r="HS21" s="756"/>
      <c r="HT21" s="756"/>
      <c r="HU21" s="756"/>
      <c r="HV21" s="756"/>
      <c r="HW21" s="756"/>
      <c r="HX21" s="756"/>
      <c r="HY21" s="756"/>
      <c r="HZ21" s="756"/>
      <c r="IA21" s="756"/>
      <c r="IB21" s="756"/>
      <c r="IC21" s="756"/>
      <c r="ID21" s="756"/>
      <c r="IE21" s="756"/>
      <c r="IF21" s="756"/>
      <c r="IG21" s="756"/>
      <c r="IH21" s="756"/>
      <c r="II21" s="756"/>
      <c r="IJ21" s="756"/>
      <c r="IK21" s="756"/>
      <c r="IL21" s="756"/>
      <c r="IM21" s="756"/>
      <c r="IN21" s="756"/>
      <c r="IO21" s="756"/>
      <c r="IP21" s="756"/>
      <c r="IQ21" s="756"/>
      <c r="IR21" s="756"/>
      <c r="IS21" s="756"/>
      <c r="IT21" s="756"/>
      <c r="IU21" s="756"/>
      <c r="IV21" s="756"/>
    </row>
    <row r="22" spans="1:256" ht="62.25" customHeight="1" x14ac:dyDescent="0.25">
      <c r="A22" s="2006"/>
      <c r="B22" s="2066"/>
      <c r="C22" s="2068"/>
      <c r="D22" s="1896"/>
      <c r="E22" s="2019"/>
      <c r="F22" s="1899"/>
      <c r="G22" s="1994"/>
      <c r="H22" s="2000"/>
      <c r="I22" s="1893" t="s">
        <v>156</v>
      </c>
      <c r="J22" s="1869">
        <v>2020130010085</v>
      </c>
      <c r="K22" s="1904" t="s">
        <v>157</v>
      </c>
      <c r="L22" s="760" t="s">
        <v>158</v>
      </c>
      <c r="M22" s="761">
        <v>44682</v>
      </c>
      <c r="N22" s="761">
        <v>44803</v>
      </c>
      <c r="O22" s="762">
        <f>(N22-M22)+1</f>
        <v>122</v>
      </c>
      <c r="P22" s="763">
        <v>1</v>
      </c>
      <c r="Q22" s="764">
        <v>0.1</v>
      </c>
      <c r="R22" s="764">
        <f>1/P22</f>
        <v>1</v>
      </c>
      <c r="S22" s="808" t="s">
        <v>1339</v>
      </c>
      <c r="T22" s="826"/>
      <c r="U22" s="826"/>
      <c r="V22" s="827" t="s">
        <v>1354</v>
      </c>
      <c r="W22" s="827" t="s">
        <v>158</v>
      </c>
      <c r="X22" s="828"/>
      <c r="Y22" s="809" t="s">
        <v>1339</v>
      </c>
      <c r="Z22" s="829"/>
      <c r="AA22" s="829"/>
      <c r="AB22" s="809" t="s">
        <v>1339</v>
      </c>
      <c r="AC22" s="829"/>
      <c r="AD22" s="829"/>
      <c r="AE22" s="809" t="s">
        <v>1339</v>
      </c>
      <c r="AF22" s="829"/>
      <c r="AG22" s="829"/>
      <c r="AH22" s="809" t="s">
        <v>1339</v>
      </c>
      <c r="AI22" s="829"/>
      <c r="AJ22" s="829"/>
      <c r="AK22" s="771">
        <v>1</v>
      </c>
      <c r="AL22" s="1906">
        <f>AVERAGE(R22:R31)</f>
        <v>0.94571428571428573</v>
      </c>
      <c r="AM22" s="1974"/>
      <c r="AN22" s="772">
        <f t="shared" si="1"/>
        <v>0</v>
      </c>
      <c r="AO22" s="830" t="s">
        <v>161</v>
      </c>
      <c r="AP22" s="830" t="s">
        <v>403</v>
      </c>
      <c r="AQ22" s="831">
        <v>1638009053</v>
      </c>
      <c r="AR22" s="765">
        <v>0.9033108338260204</v>
      </c>
      <c r="AS22" s="832">
        <v>0</v>
      </c>
      <c r="AT22" s="833">
        <f>+AQ22</f>
        <v>1638009053</v>
      </c>
      <c r="AU22" s="833">
        <f>+AT22-AS22</f>
        <v>1638009053</v>
      </c>
      <c r="AV22" s="834">
        <v>1638009053</v>
      </c>
      <c r="AW22" s="834">
        <v>416550188</v>
      </c>
      <c r="AX22" s="835">
        <v>145575157</v>
      </c>
      <c r="AY22" s="836">
        <v>1638009053</v>
      </c>
      <c r="AZ22" s="836">
        <v>760273937.48000002</v>
      </c>
      <c r="BA22" s="836">
        <v>570957457.24000001</v>
      </c>
      <c r="BB22" s="837">
        <v>1638009053</v>
      </c>
      <c r="BC22" s="835">
        <v>1050932686.48</v>
      </c>
      <c r="BD22" s="835">
        <v>953661999.91999996</v>
      </c>
      <c r="BE22" s="837">
        <v>1638009053</v>
      </c>
      <c r="BF22" s="835">
        <v>1479631323.48</v>
      </c>
      <c r="BG22" s="835">
        <v>1469976549.48</v>
      </c>
      <c r="BH22" s="763" t="s">
        <v>87</v>
      </c>
      <c r="BI22" s="838">
        <f>+AL22-((BG22+BG23)/(BE22+BE23))</f>
        <v>4.9923333675852333E-2</v>
      </c>
      <c r="BJ22" s="839"/>
    </row>
    <row r="23" spans="1:256" ht="62.25" customHeight="1" x14ac:dyDescent="0.25">
      <c r="A23" s="2006"/>
      <c r="B23" s="2066"/>
      <c r="C23" s="2068"/>
      <c r="D23" s="1896"/>
      <c r="E23" s="2019"/>
      <c r="F23" s="1899"/>
      <c r="G23" s="1994"/>
      <c r="H23" s="2000"/>
      <c r="I23" s="1894"/>
      <c r="J23" s="1870"/>
      <c r="K23" s="1905"/>
      <c r="L23" s="784" t="s">
        <v>166</v>
      </c>
      <c r="M23" s="785">
        <v>44682</v>
      </c>
      <c r="N23" s="785">
        <v>44803</v>
      </c>
      <c r="O23" s="786">
        <f t="shared" ref="O23:O97" si="2">(N23-M23)+1</f>
        <v>122</v>
      </c>
      <c r="P23" s="787">
        <v>1</v>
      </c>
      <c r="Q23" s="788">
        <v>0.1</v>
      </c>
      <c r="R23" s="788">
        <f>1/P23</f>
        <v>1</v>
      </c>
      <c r="S23" s="808" t="s">
        <v>1339</v>
      </c>
      <c r="T23" s="840"/>
      <c r="U23" s="840"/>
      <c r="V23" s="841" t="s">
        <v>1355</v>
      </c>
      <c r="W23" s="841" t="s">
        <v>166</v>
      </c>
      <c r="X23" s="842"/>
      <c r="Y23" s="809" t="s">
        <v>1339</v>
      </c>
      <c r="Z23" s="790"/>
      <c r="AA23" s="790"/>
      <c r="AB23" s="809" t="s">
        <v>1339</v>
      </c>
      <c r="AC23" s="790"/>
      <c r="AD23" s="790"/>
      <c r="AE23" s="809" t="s">
        <v>1339</v>
      </c>
      <c r="AF23" s="790"/>
      <c r="AG23" s="790"/>
      <c r="AH23" s="809" t="s">
        <v>1339</v>
      </c>
      <c r="AI23" s="790"/>
      <c r="AJ23" s="790"/>
      <c r="AK23" s="771">
        <v>1</v>
      </c>
      <c r="AL23" s="1907"/>
      <c r="AM23" s="1974"/>
      <c r="AN23" s="772">
        <f t="shared" si="1"/>
        <v>0</v>
      </c>
      <c r="AO23" s="843" t="s">
        <v>161</v>
      </c>
      <c r="AP23" s="843" t="s">
        <v>1342</v>
      </c>
      <c r="AQ23" s="844">
        <v>9734352</v>
      </c>
      <c r="AR23" s="845">
        <v>0.6222380287871242</v>
      </c>
      <c r="AS23" s="846"/>
      <c r="AT23" s="847">
        <f>+AQ23</f>
        <v>9734352</v>
      </c>
      <c r="AU23" s="847"/>
      <c r="AV23" s="848">
        <v>0</v>
      </c>
      <c r="AW23" s="848">
        <v>0</v>
      </c>
      <c r="AX23" s="849">
        <v>0</v>
      </c>
      <c r="AY23" s="850">
        <v>0</v>
      </c>
      <c r="AZ23" s="850">
        <v>0</v>
      </c>
      <c r="BA23" s="850">
        <v>0</v>
      </c>
      <c r="BB23" s="851">
        <v>6057084</v>
      </c>
      <c r="BC23" s="849">
        <v>0</v>
      </c>
      <c r="BD23" s="849">
        <v>0</v>
      </c>
      <c r="BE23" s="851">
        <v>9734352</v>
      </c>
      <c r="BF23" s="849">
        <v>6057084</v>
      </c>
      <c r="BG23" s="849">
        <v>6057084</v>
      </c>
      <c r="BH23" s="787"/>
      <c r="BI23" s="852"/>
      <c r="BJ23" s="853"/>
    </row>
    <row r="24" spans="1:256" ht="62.25" customHeight="1" x14ac:dyDescent="0.25">
      <c r="A24" s="2006"/>
      <c r="B24" s="2066"/>
      <c r="C24" s="2068"/>
      <c r="D24" s="1896"/>
      <c r="E24" s="2019"/>
      <c r="F24" s="1899"/>
      <c r="G24" s="1994"/>
      <c r="H24" s="2000"/>
      <c r="I24" s="1894"/>
      <c r="J24" s="1870"/>
      <c r="K24" s="1905"/>
      <c r="L24" s="784" t="s">
        <v>171</v>
      </c>
      <c r="M24" s="785">
        <v>44621</v>
      </c>
      <c r="N24" s="785">
        <v>44711</v>
      </c>
      <c r="O24" s="786">
        <f t="shared" si="2"/>
        <v>91</v>
      </c>
      <c r="P24" s="787">
        <v>35</v>
      </c>
      <c r="Q24" s="788">
        <v>0.1</v>
      </c>
      <c r="R24" s="788">
        <f>16/P24</f>
        <v>0.45714285714285713</v>
      </c>
      <c r="S24" s="808" t="s">
        <v>1339</v>
      </c>
      <c r="T24" s="840"/>
      <c r="U24" s="840"/>
      <c r="V24" s="841" t="s">
        <v>1356</v>
      </c>
      <c r="W24" s="841" t="s">
        <v>171</v>
      </c>
      <c r="X24" s="842"/>
      <c r="Y24" s="809" t="s">
        <v>1339</v>
      </c>
      <c r="Z24" s="790"/>
      <c r="AA24" s="790"/>
      <c r="AB24" s="809" t="s">
        <v>1339</v>
      </c>
      <c r="AC24" s="790"/>
      <c r="AD24" s="790"/>
      <c r="AE24" s="809" t="s">
        <v>1339</v>
      </c>
      <c r="AF24" s="790"/>
      <c r="AG24" s="790"/>
      <c r="AH24" s="854" t="s">
        <v>1339</v>
      </c>
      <c r="AI24" s="854"/>
      <c r="AJ24" s="855"/>
      <c r="AK24" s="771">
        <v>0.45714285714285713</v>
      </c>
      <c r="AL24" s="1907"/>
      <c r="AM24" s="1974"/>
      <c r="AN24" s="772">
        <f t="shared" si="1"/>
        <v>0</v>
      </c>
      <c r="AO24" s="843"/>
      <c r="AP24" s="787"/>
      <c r="AQ24" s="847"/>
      <c r="AR24" s="852"/>
      <c r="AS24" s="846"/>
      <c r="AT24" s="856"/>
      <c r="AU24" s="847"/>
      <c r="AV24" s="857"/>
      <c r="AW24" s="857"/>
      <c r="AX24" s="857"/>
      <c r="AY24" s="857"/>
      <c r="AZ24" s="858"/>
      <c r="BA24" s="858"/>
      <c r="BB24" s="859"/>
      <c r="BC24" s="858"/>
      <c r="BD24" s="858"/>
      <c r="BE24" s="859"/>
      <c r="BF24" s="858"/>
      <c r="BG24" s="858"/>
      <c r="BH24" s="787"/>
      <c r="BI24" s="852"/>
      <c r="BJ24" s="853"/>
    </row>
    <row r="25" spans="1:256" ht="62.25" customHeight="1" x14ac:dyDescent="0.25">
      <c r="A25" s="2006"/>
      <c r="B25" s="2066"/>
      <c r="C25" s="2068"/>
      <c r="D25" s="1896"/>
      <c r="E25" s="2019"/>
      <c r="F25" s="1899"/>
      <c r="G25" s="1994"/>
      <c r="H25" s="2000"/>
      <c r="I25" s="1894"/>
      <c r="J25" s="1870"/>
      <c r="K25" s="1905"/>
      <c r="L25" s="784" t="s">
        <v>177</v>
      </c>
      <c r="M25" s="785">
        <v>44593</v>
      </c>
      <c r="N25" s="785">
        <v>44772</v>
      </c>
      <c r="O25" s="786">
        <f t="shared" si="2"/>
        <v>180</v>
      </c>
      <c r="P25" s="787">
        <v>1050</v>
      </c>
      <c r="Q25" s="788">
        <v>0.1</v>
      </c>
      <c r="R25" s="788">
        <v>1</v>
      </c>
      <c r="S25" s="808" t="s">
        <v>1339</v>
      </c>
      <c r="T25" s="840"/>
      <c r="U25" s="840"/>
      <c r="V25" s="841" t="s">
        <v>1357</v>
      </c>
      <c r="W25" s="841" t="s">
        <v>177</v>
      </c>
      <c r="X25" s="842"/>
      <c r="Y25" s="809" t="s">
        <v>1339</v>
      </c>
      <c r="Z25" s="790"/>
      <c r="AA25" s="790"/>
      <c r="AB25" s="809" t="s">
        <v>1339</v>
      </c>
      <c r="AC25" s="790"/>
      <c r="AD25" s="790"/>
      <c r="AE25" s="809" t="s">
        <v>1339</v>
      </c>
      <c r="AF25" s="790"/>
      <c r="AG25" s="790"/>
      <c r="AH25" s="809" t="s">
        <v>1339</v>
      </c>
      <c r="AI25" s="790"/>
      <c r="AJ25" s="790"/>
      <c r="AK25" s="771">
        <v>1</v>
      </c>
      <c r="AL25" s="1907"/>
      <c r="AM25" s="1974"/>
      <c r="AN25" s="772">
        <f t="shared" si="1"/>
        <v>0</v>
      </c>
      <c r="AO25" s="843"/>
      <c r="AP25" s="787"/>
      <c r="AQ25" s="847"/>
      <c r="AR25" s="852"/>
      <c r="AS25" s="846"/>
      <c r="AT25" s="856"/>
      <c r="AU25" s="847"/>
      <c r="AV25" s="857"/>
      <c r="AW25" s="857"/>
      <c r="AX25" s="857"/>
      <c r="AY25" s="857"/>
      <c r="AZ25" s="858"/>
      <c r="BA25" s="858"/>
      <c r="BB25" s="859"/>
      <c r="BC25" s="858"/>
      <c r="BD25" s="858"/>
      <c r="BE25" s="859"/>
      <c r="BF25" s="858"/>
      <c r="BG25" s="858"/>
      <c r="BH25" s="787"/>
      <c r="BI25" s="852"/>
      <c r="BJ25" s="853"/>
    </row>
    <row r="26" spans="1:256" ht="62.25" customHeight="1" x14ac:dyDescent="0.25">
      <c r="A26" s="2006"/>
      <c r="B26" s="2066"/>
      <c r="C26" s="2068"/>
      <c r="D26" s="1896"/>
      <c r="E26" s="2019"/>
      <c r="F26" s="1899"/>
      <c r="G26" s="1994"/>
      <c r="H26" s="2000"/>
      <c r="I26" s="1894"/>
      <c r="J26" s="1870"/>
      <c r="K26" s="1905"/>
      <c r="L26" s="784" t="s">
        <v>182</v>
      </c>
      <c r="M26" s="785">
        <v>44621</v>
      </c>
      <c r="N26" s="785">
        <v>44712</v>
      </c>
      <c r="O26" s="786">
        <f t="shared" si="2"/>
        <v>92</v>
      </c>
      <c r="P26" s="787">
        <v>4</v>
      </c>
      <c r="Q26" s="788">
        <v>0.1</v>
      </c>
      <c r="R26" s="788">
        <f>4/P26</f>
        <v>1</v>
      </c>
      <c r="S26" s="808" t="s">
        <v>1339</v>
      </c>
      <c r="T26" s="840"/>
      <c r="U26" s="840"/>
      <c r="V26" s="841" t="s">
        <v>1358</v>
      </c>
      <c r="W26" s="841" t="s">
        <v>1359</v>
      </c>
      <c r="X26" s="842"/>
      <c r="Y26" s="809" t="s">
        <v>1339</v>
      </c>
      <c r="Z26" s="790"/>
      <c r="AA26" s="790"/>
      <c r="AB26" s="809" t="s">
        <v>1339</v>
      </c>
      <c r="AC26" s="790"/>
      <c r="AD26" s="790"/>
      <c r="AE26" s="809" t="s">
        <v>1339</v>
      </c>
      <c r="AF26" s="790"/>
      <c r="AG26" s="790"/>
      <c r="AH26" s="809" t="s">
        <v>1339</v>
      </c>
      <c r="AI26" s="790"/>
      <c r="AJ26" s="790"/>
      <c r="AK26" s="771">
        <v>1</v>
      </c>
      <c r="AL26" s="1907"/>
      <c r="AM26" s="1974"/>
      <c r="AN26" s="772">
        <f t="shared" si="1"/>
        <v>0</v>
      </c>
      <c r="AO26" s="843"/>
      <c r="AP26" s="787"/>
      <c r="AQ26" s="847"/>
      <c r="AR26" s="852"/>
      <c r="AS26" s="846"/>
      <c r="AT26" s="856"/>
      <c r="AU26" s="847"/>
      <c r="AV26" s="857"/>
      <c r="AW26" s="857"/>
      <c r="AX26" s="857"/>
      <c r="AY26" s="857"/>
      <c r="AZ26" s="858"/>
      <c r="BA26" s="858"/>
      <c r="BB26" s="859"/>
      <c r="BC26" s="858"/>
      <c r="BD26" s="858"/>
      <c r="BE26" s="859"/>
      <c r="BF26" s="858"/>
      <c r="BG26" s="858"/>
      <c r="BH26" s="787"/>
      <c r="BI26" s="852"/>
      <c r="BJ26" s="853"/>
    </row>
    <row r="27" spans="1:256" ht="62.25" customHeight="1" x14ac:dyDescent="0.25">
      <c r="A27" s="2006"/>
      <c r="B27" s="2066"/>
      <c r="C27" s="2068"/>
      <c r="D27" s="1896"/>
      <c r="E27" s="2019"/>
      <c r="F27" s="1899"/>
      <c r="G27" s="1994"/>
      <c r="H27" s="2000"/>
      <c r="I27" s="1894"/>
      <c r="J27" s="1870"/>
      <c r="K27" s="1905"/>
      <c r="L27" s="784" t="s">
        <v>187</v>
      </c>
      <c r="M27" s="785">
        <v>44682</v>
      </c>
      <c r="N27" s="785">
        <v>44804</v>
      </c>
      <c r="O27" s="786">
        <f t="shared" si="2"/>
        <v>123</v>
      </c>
      <c r="P27" s="787">
        <v>1</v>
      </c>
      <c r="Q27" s="788">
        <v>0.1</v>
      </c>
      <c r="R27" s="788">
        <f>1/P27</f>
        <v>1</v>
      </c>
      <c r="S27" s="808" t="s">
        <v>1339</v>
      </c>
      <c r="T27" s="840"/>
      <c r="U27" s="840"/>
      <c r="V27" s="841" t="s">
        <v>1360</v>
      </c>
      <c r="W27" s="841" t="s">
        <v>187</v>
      </c>
      <c r="X27" s="842"/>
      <c r="Y27" s="809" t="s">
        <v>1339</v>
      </c>
      <c r="Z27" s="790"/>
      <c r="AA27" s="790"/>
      <c r="AB27" s="809" t="s">
        <v>1339</v>
      </c>
      <c r="AC27" s="790"/>
      <c r="AD27" s="790"/>
      <c r="AE27" s="809" t="s">
        <v>1339</v>
      </c>
      <c r="AF27" s="790"/>
      <c r="AG27" s="790"/>
      <c r="AH27" s="809" t="s">
        <v>1339</v>
      </c>
      <c r="AI27" s="790"/>
      <c r="AJ27" s="790"/>
      <c r="AK27" s="771">
        <v>1</v>
      </c>
      <c r="AL27" s="1907"/>
      <c r="AM27" s="1974"/>
      <c r="AN27" s="772">
        <f t="shared" si="1"/>
        <v>0</v>
      </c>
      <c r="AO27" s="843"/>
      <c r="AP27" s="787"/>
      <c r="AQ27" s="847"/>
      <c r="AR27" s="852"/>
      <c r="AS27" s="846"/>
      <c r="AT27" s="856"/>
      <c r="AU27" s="847"/>
      <c r="AV27" s="857"/>
      <c r="AW27" s="857"/>
      <c r="AX27" s="857"/>
      <c r="AY27" s="857"/>
      <c r="AZ27" s="858"/>
      <c r="BA27" s="858"/>
      <c r="BB27" s="859"/>
      <c r="BC27" s="858"/>
      <c r="BD27" s="858"/>
      <c r="BE27" s="859"/>
      <c r="BF27" s="858"/>
      <c r="BG27" s="858"/>
      <c r="BH27" s="787"/>
      <c r="BI27" s="852"/>
      <c r="BJ27" s="853"/>
    </row>
    <row r="28" spans="1:256" ht="62.25" customHeight="1" x14ac:dyDescent="0.25">
      <c r="A28" s="2006"/>
      <c r="B28" s="2066"/>
      <c r="C28" s="2068"/>
      <c r="D28" s="1896"/>
      <c r="E28" s="2019"/>
      <c r="F28" s="1899"/>
      <c r="G28" s="1994"/>
      <c r="H28" s="2000"/>
      <c r="I28" s="1894"/>
      <c r="J28" s="1870"/>
      <c r="K28" s="1905"/>
      <c r="L28" s="784" t="s">
        <v>193</v>
      </c>
      <c r="M28" s="785">
        <v>44652</v>
      </c>
      <c r="N28" s="785">
        <v>44742</v>
      </c>
      <c r="O28" s="786">
        <f t="shared" si="2"/>
        <v>91</v>
      </c>
      <c r="P28" s="787">
        <v>4</v>
      </c>
      <c r="Q28" s="788">
        <v>0.1</v>
      </c>
      <c r="R28" s="788">
        <f>4/P28</f>
        <v>1</v>
      </c>
      <c r="S28" s="808" t="s">
        <v>1339</v>
      </c>
      <c r="T28" s="840"/>
      <c r="U28" s="840"/>
      <c r="V28" s="841" t="s">
        <v>1361</v>
      </c>
      <c r="W28" s="841" t="s">
        <v>193</v>
      </c>
      <c r="X28" s="842"/>
      <c r="Y28" s="809" t="s">
        <v>1339</v>
      </c>
      <c r="Z28" s="790"/>
      <c r="AA28" s="790"/>
      <c r="AB28" s="809" t="s">
        <v>1339</v>
      </c>
      <c r="AC28" s="790"/>
      <c r="AD28" s="790"/>
      <c r="AE28" s="809" t="s">
        <v>1339</v>
      </c>
      <c r="AF28" s="790"/>
      <c r="AG28" s="790"/>
      <c r="AH28" s="809" t="s">
        <v>1339</v>
      </c>
      <c r="AI28" s="790"/>
      <c r="AJ28" s="790"/>
      <c r="AK28" s="771">
        <v>1</v>
      </c>
      <c r="AL28" s="1907"/>
      <c r="AM28" s="1974"/>
      <c r="AN28" s="772">
        <f t="shared" si="1"/>
        <v>0</v>
      </c>
      <c r="AO28" s="843"/>
      <c r="AP28" s="787"/>
      <c r="AQ28" s="847"/>
      <c r="AR28" s="852"/>
      <c r="AS28" s="846"/>
      <c r="AT28" s="856"/>
      <c r="AU28" s="847"/>
      <c r="AV28" s="857"/>
      <c r="AW28" s="857"/>
      <c r="AX28" s="857"/>
      <c r="AY28" s="857"/>
      <c r="AZ28" s="858"/>
      <c r="BA28" s="858"/>
      <c r="BB28" s="859"/>
      <c r="BC28" s="858"/>
      <c r="BD28" s="858"/>
      <c r="BE28" s="859"/>
      <c r="BF28" s="858"/>
      <c r="BG28" s="858"/>
      <c r="BH28" s="787"/>
      <c r="BI28" s="852"/>
      <c r="BJ28" s="853"/>
    </row>
    <row r="29" spans="1:256" ht="62.25" customHeight="1" x14ac:dyDescent="0.25">
      <c r="A29" s="2006"/>
      <c r="B29" s="2066"/>
      <c r="C29" s="2068"/>
      <c r="D29" s="1896"/>
      <c r="E29" s="2019"/>
      <c r="F29" s="1899"/>
      <c r="G29" s="1994"/>
      <c r="H29" s="2000"/>
      <c r="I29" s="1894"/>
      <c r="J29" s="1870"/>
      <c r="K29" s="1905"/>
      <c r="L29" s="784" t="s">
        <v>198</v>
      </c>
      <c r="M29" s="785">
        <v>44682</v>
      </c>
      <c r="N29" s="785">
        <v>44803</v>
      </c>
      <c r="O29" s="786">
        <f t="shared" si="2"/>
        <v>122</v>
      </c>
      <c r="P29" s="787">
        <v>1</v>
      </c>
      <c r="Q29" s="788">
        <v>0.1</v>
      </c>
      <c r="R29" s="788">
        <f>1/P29</f>
        <v>1</v>
      </c>
      <c r="S29" s="808" t="s">
        <v>1339</v>
      </c>
      <c r="T29" s="840"/>
      <c r="U29" s="840"/>
      <c r="V29" s="841" t="s">
        <v>1362</v>
      </c>
      <c r="W29" s="841" t="s">
        <v>1363</v>
      </c>
      <c r="X29" s="842"/>
      <c r="Y29" s="809" t="s">
        <v>1339</v>
      </c>
      <c r="Z29" s="790"/>
      <c r="AA29" s="790"/>
      <c r="AB29" s="809" t="s">
        <v>1339</v>
      </c>
      <c r="AC29" s="790"/>
      <c r="AD29" s="790"/>
      <c r="AE29" s="809" t="s">
        <v>1339</v>
      </c>
      <c r="AF29" s="790"/>
      <c r="AG29" s="790"/>
      <c r="AH29" s="809" t="s">
        <v>1339</v>
      </c>
      <c r="AI29" s="790"/>
      <c r="AJ29" s="790"/>
      <c r="AK29" s="771">
        <v>1</v>
      </c>
      <c r="AL29" s="1907"/>
      <c r="AM29" s="1974"/>
      <c r="AN29" s="772">
        <f t="shared" si="1"/>
        <v>0</v>
      </c>
      <c r="AO29" s="843"/>
      <c r="AP29" s="787"/>
      <c r="AQ29" s="847"/>
      <c r="AR29" s="852"/>
      <c r="AS29" s="846"/>
      <c r="AT29" s="856"/>
      <c r="AU29" s="847"/>
      <c r="AV29" s="857"/>
      <c r="AW29" s="857"/>
      <c r="AX29" s="857"/>
      <c r="AY29" s="857"/>
      <c r="AZ29" s="858"/>
      <c r="BA29" s="858"/>
      <c r="BB29" s="859"/>
      <c r="BC29" s="858"/>
      <c r="BD29" s="858"/>
      <c r="BE29" s="859"/>
      <c r="BF29" s="858"/>
      <c r="BG29" s="858"/>
      <c r="BH29" s="787"/>
      <c r="BI29" s="852"/>
      <c r="BJ29" s="853"/>
    </row>
    <row r="30" spans="1:256" ht="62.25" customHeight="1" x14ac:dyDescent="0.25">
      <c r="A30" s="2006"/>
      <c r="B30" s="2066"/>
      <c r="C30" s="2068"/>
      <c r="D30" s="1896"/>
      <c r="E30" s="2019"/>
      <c r="F30" s="1899"/>
      <c r="G30" s="1994"/>
      <c r="H30" s="2000"/>
      <c r="I30" s="1894"/>
      <c r="J30" s="1870"/>
      <c r="K30" s="1905"/>
      <c r="L30" s="784" t="s">
        <v>202</v>
      </c>
      <c r="M30" s="785">
        <v>44682</v>
      </c>
      <c r="N30" s="785">
        <v>44772</v>
      </c>
      <c r="O30" s="786">
        <f t="shared" si="2"/>
        <v>91</v>
      </c>
      <c r="P30" s="787">
        <v>4</v>
      </c>
      <c r="Q30" s="788">
        <v>0.1</v>
      </c>
      <c r="R30" s="788">
        <f>4/P30</f>
        <v>1</v>
      </c>
      <c r="S30" s="808" t="s">
        <v>1339</v>
      </c>
      <c r="T30" s="840"/>
      <c r="U30" s="840"/>
      <c r="V30" s="841" t="s">
        <v>1364</v>
      </c>
      <c r="W30" s="841" t="s">
        <v>202</v>
      </c>
      <c r="X30" s="842"/>
      <c r="Y30" s="809" t="s">
        <v>1339</v>
      </c>
      <c r="Z30" s="790"/>
      <c r="AA30" s="790"/>
      <c r="AB30" s="809" t="s">
        <v>1339</v>
      </c>
      <c r="AC30" s="790"/>
      <c r="AD30" s="790"/>
      <c r="AE30" s="809" t="s">
        <v>1339</v>
      </c>
      <c r="AF30" s="790"/>
      <c r="AG30" s="790"/>
      <c r="AH30" s="809" t="s">
        <v>1339</v>
      </c>
      <c r="AI30" s="790"/>
      <c r="AJ30" s="790"/>
      <c r="AK30" s="771">
        <v>1</v>
      </c>
      <c r="AL30" s="1907"/>
      <c r="AM30" s="1974"/>
      <c r="AN30" s="772">
        <f t="shared" si="1"/>
        <v>0</v>
      </c>
      <c r="AO30" s="843"/>
      <c r="AP30" s="787"/>
      <c r="AQ30" s="847"/>
      <c r="AR30" s="852"/>
      <c r="AS30" s="846"/>
      <c r="AT30" s="856"/>
      <c r="AU30" s="847"/>
      <c r="AV30" s="857"/>
      <c r="AW30" s="857"/>
      <c r="AX30" s="857"/>
      <c r="AY30" s="857"/>
      <c r="AZ30" s="858"/>
      <c r="BA30" s="858"/>
      <c r="BB30" s="859"/>
      <c r="BC30" s="858"/>
      <c r="BD30" s="858"/>
      <c r="BE30" s="859"/>
      <c r="BF30" s="858"/>
      <c r="BG30" s="858"/>
      <c r="BH30" s="787"/>
      <c r="BI30" s="852"/>
      <c r="BJ30" s="853"/>
    </row>
    <row r="31" spans="1:256" ht="62.25" customHeight="1" thickBot="1" x14ac:dyDescent="0.3">
      <c r="A31" s="2006"/>
      <c r="B31" s="2066"/>
      <c r="C31" s="2068"/>
      <c r="D31" s="1896"/>
      <c r="E31" s="2019"/>
      <c r="F31" s="1899"/>
      <c r="G31" s="1994"/>
      <c r="H31" s="2000"/>
      <c r="I31" s="1910"/>
      <c r="J31" s="1912"/>
      <c r="K31" s="1914"/>
      <c r="L31" s="860" t="s">
        <v>206</v>
      </c>
      <c r="M31" s="861">
        <v>44652</v>
      </c>
      <c r="N31" s="861">
        <v>44742</v>
      </c>
      <c r="O31" s="862">
        <f t="shared" si="2"/>
        <v>91</v>
      </c>
      <c r="P31" s="863">
        <v>1</v>
      </c>
      <c r="Q31" s="864">
        <v>0.1</v>
      </c>
      <c r="R31" s="864">
        <f>1/P31</f>
        <v>1</v>
      </c>
      <c r="S31" s="865" t="s">
        <v>1339</v>
      </c>
      <c r="T31" s="866"/>
      <c r="U31" s="866"/>
      <c r="V31" s="867" t="s">
        <v>1365</v>
      </c>
      <c r="W31" s="867" t="s">
        <v>206</v>
      </c>
      <c r="X31" s="868"/>
      <c r="Y31" s="869" t="s">
        <v>1339</v>
      </c>
      <c r="Z31" s="870"/>
      <c r="AA31" s="870"/>
      <c r="AB31" s="869" t="s">
        <v>1339</v>
      </c>
      <c r="AC31" s="870"/>
      <c r="AD31" s="870"/>
      <c r="AE31" s="869" t="s">
        <v>1339</v>
      </c>
      <c r="AF31" s="870"/>
      <c r="AG31" s="870"/>
      <c r="AH31" s="869" t="s">
        <v>1339</v>
      </c>
      <c r="AI31" s="870"/>
      <c r="AJ31" s="870"/>
      <c r="AK31" s="771">
        <v>1</v>
      </c>
      <c r="AL31" s="1908"/>
      <c r="AM31" s="1974"/>
      <c r="AN31" s="772">
        <f t="shared" si="1"/>
        <v>0</v>
      </c>
      <c r="AO31" s="871"/>
      <c r="AP31" s="863"/>
      <c r="AQ31" s="872"/>
      <c r="AR31" s="873"/>
      <c r="AS31" s="874"/>
      <c r="AT31" s="875"/>
      <c r="AU31" s="872"/>
      <c r="AV31" s="876"/>
      <c r="AW31" s="876"/>
      <c r="AX31" s="876"/>
      <c r="AY31" s="876"/>
      <c r="AZ31" s="877"/>
      <c r="BA31" s="877"/>
      <c r="BB31" s="878"/>
      <c r="BC31" s="877"/>
      <c r="BD31" s="877"/>
      <c r="BE31" s="878"/>
      <c r="BF31" s="877"/>
      <c r="BG31" s="877"/>
      <c r="BH31" s="863"/>
      <c r="BI31" s="873"/>
      <c r="BJ31" s="879"/>
    </row>
    <row r="32" spans="1:256" ht="42" customHeight="1" x14ac:dyDescent="0.25">
      <c r="A32" s="2006"/>
      <c r="B32" s="2066"/>
      <c r="C32" s="2068"/>
      <c r="D32" s="1896"/>
      <c r="E32" s="2019"/>
      <c r="F32" s="1899"/>
      <c r="G32" s="1994"/>
      <c r="H32" s="2000"/>
      <c r="I32" s="1893" t="s">
        <v>211</v>
      </c>
      <c r="J32" s="1869">
        <v>2020130010057</v>
      </c>
      <c r="K32" s="2056" t="s">
        <v>212</v>
      </c>
      <c r="L32" s="2059" t="s">
        <v>1366</v>
      </c>
      <c r="M32" s="2050">
        <v>44562</v>
      </c>
      <c r="N32" s="2050">
        <v>44926</v>
      </c>
      <c r="O32" s="2051">
        <f t="shared" si="2"/>
        <v>365</v>
      </c>
      <c r="P32" s="2052">
        <v>81</v>
      </c>
      <c r="Q32" s="2053">
        <v>0.2</v>
      </c>
      <c r="R32" s="2054">
        <v>1</v>
      </c>
      <c r="S32" s="880" t="s">
        <v>1339</v>
      </c>
      <c r="T32" s="826"/>
      <c r="U32" s="826"/>
      <c r="V32" s="827" t="s">
        <v>1367</v>
      </c>
      <c r="W32" s="2037" t="s">
        <v>1366</v>
      </c>
      <c r="X32" s="828"/>
      <c r="Y32" s="880" t="s">
        <v>1339</v>
      </c>
      <c r="Z32" s="829"/>
      <c r="AA32" s="829"/>
      <c r="AB32" s="880" t="s">
        <v>1339</v>
      </c>
      <c r="AC32" s="829"/>
      <c r="AD32" s="829"/>
      <c r="AE32" s="880" t="s">
        <v>1339</v>
      </c>
      <c r="AF32" s="829"/>
      <c r="AG32" s="829"/>
      <c r="AH32" s="880" t="s">
        <v>1339</v>
      </c>
      <c r="AI32" s="829"/>
      <c r="AJ32" s="829"/>
      <c r="AK32" s="2030">
        <f>+R32</f>
        <v>1</v>
      </c>
      <c r="AL32" s="1906">
        <f>AVERAGE(R32:R35)</f>
        <v>1</v>
      </c>
      <c r="AM32" s="1974"/>
      <c r="AN32" s="2033">
        <f t="shared" si="1"/>
        <v>0</v>
      </c>
      <c r="AO32" s="830" t="s">
        <v>1368</v>
      </c>
      <c r="AP32" s="830" t="s">
        <v>1369</v>
      </c>
      <c r="AQ32" s="881">
        <v>216871833.86000001</v>
      </c>
      <c r="AR32" s="882">
        <v>0.99999999603452416</v>
      </c>
      <c r="AS32" s="832">
        <v>0</v>
      </c>
      <c r="AT32" s="883">
        <f>+AQ32</f>
        <v>216871833.86000001</v>
      </c>
      <c r="AU32" s="833">
        <f>+AT32-AS32</f>
        <v>216871833.86000001</v>
      </c>
      <c r="AV32" s="835">
        <v>0</v>
      </c>
      <c r="AW32" s="835">
        <v>0</v>
      </c>
      <c r="AX32" s="835">
        <v>0</v>
      </c>
      <c r="AY32" s="836">
        <v>0</v>
      </c>
      <c r="AZ32" s="836">
        <v>0</v>
      </c>
      <c r="BA32" s="836">
        <v>0</v>
      </c>
      <c r="BB32" s="837">
        <v>216871833.86000001</v>
      </c>
      <c r="BC32" s="835">
        <v>216871833</v>
      </c>
      <c r="BD32" s="835">
        <v>216871833</v>
      </c>
      <c r="BE32" s="837">
        <v>216871833.86000001</v>
      </c>
      <c r="BF32" s="835">
        <v>216871833</v>
      </c>
      <c r="BG32" s="835">
        <v>216871833</v>
      </c>
      <c r="BH32" s="763" t="s">
        <v>87</v>
      </c>
      <c r="BI32" s="764">
        <f>+AL32-((BI34/BI35))</f>
        <v>3.7842526622110184E-2</v>
      </c>
      <c r="BJ32" s="839"/>
    </row>
    <row r="33" spans="1:62" ht="42" customHeight="1" x14ac:dyDescent="0.25">
      <c r="A33" s="2006"/>
      <c r="B33" s="2066"/>
      <c r="C33" s="2068"/>
      <c r="D33" s="1896"/>
      <c r="E33" s="2019"/>
      <c r="F33" s="1899"/>
      <c r="G33" s="1994"/>
      <c r="H33" s="2000"/>
      <c r="I33" s="1894"/>
      <c r="J33" s="1870"/>
      <c r="K33" s="2057"/>
      <c r="L33" s="2060"/>
      <c r="M33" s="1979"/>
      <c r="N33" s="1979"/>
      <c r="O33" s="1981"/>
      <c r="P33" s="1983"/>
      <c r="Q33" s="1986"/>
      <c r="R33" s="1889"/>
      <c r="S33" s="884"/>
      <c r="T33" s="884"/>
      <c r="U33" s="884"/>
      <c r="V33" s="885" t="s">
        <v>1370</v>
      </c>
      <c r="W33" s="2038"/>
      <c r="X33" s="842"/>
      <c r="Y33" s="808" t="s">
        <v>1339</v>
      </c>
      <c r="Z33" s="790"/>
      <c r="AA33" s="790"/>
      <c r="AB33" s="808" t="s">
        <v>1339</v>
      </c>
      <c r="AC33" s="790"/>
      <c r="AD33" s="790"/>
      <c r="AE33" s="808" t="s">
        <v>1339</v>
      </c>
      <c r="AF33" s="790"/>
      <c r="AG33" s="790"/>
      <c r="AH33" s="808" t="s">
        <v>1339</v>
      </c>
      <c r="AI33" s="790"/>
      <c r="AJ33" s="790"/>
      <c r="AK33" s="2032"/>
      <c r="AL33" s="1907"/>
      <c r="AM33" s="1974"/>
      <c r="AN33" s="2034"/>
      <c r="AO33" s="843" t="s">
        <v>1368</v>
      </c>
      <c r="AP33" s="843" t="s">
        <v>1371</v>
      </c>
      <c r="AQ33" s="886">
        <v>66284234.740000002</v>
      </c>
      <c r="AR33" s="887">
        <v>1</v>
      </c>
      <c r="AS33" s="846"/>
      <c r="AT33" s="856">
        <f t="shared" ref="AT33:AT41" si="3">+AQ33</f>
        <v>66284234.740000002</v>
      </c>
      <c r="AU33" s="847"/>
      <c r="AV33" s="849">
        <v>0</v>
      </c>
      <c r="AW33" s="849">
        <v>0</v>
      </c>
      <c r="AX33" s="849">
        <v>0</v>
      </c>
      <c r="AY33" s="850">
        <v>0</v>
      </c>
      <c r="AZ33" s="850">
        <v>0</v>
      </c>
      <c r="BA33" s="850">
        <v>0</v>
      </c>
      <c r="BB33" s="851">
        <v>66284234.740000002</v>
      </c>
      <c r="BC33" s="849">
        <v>66284234.740000002</v>
      </c>
      <c r="BD33" s="849">
        <v>0</v>
      </c>
      <c r="BE33" s="851">
        <v>66284234.740000002</v>
      </c>
      <c r="BF33" s="849">
        <v>66284234.740000002</v>
      </c>
      <c r="BG33" s="849">
        <v>66284234.740000002</v>
      </c>
      <c r="BH33" s="843"/>
      <c r="BI33" s="852"/>
      <c r="BJ33" s="853"/>
    </row>
    <row r="34" spans="1:62" ht="60.75" customHeight="1" x14ac:dyDescent="0.25">
      <c r="A34" s="2006"/>
      <c r="B34" s="2066"/>
      <c r="C34" s="2068"/>
      <c r="D34" s="1896"/>
      <c r="E34" s="2019"/>
      <c r="F34" s="1899"/>
      <c r="G34" s="1994"/>
      <c r="H34" s="2000"/>
      <c r="I34" s="1894"/>
      <c r="J34" s="1870"/>
      <c r="K34" s="2057"/>
      <c r="L34" s="784" t="s">
        <v>1372</v>
      </c>
      <c r="M34" s="785">
        <v>44562</v>
      </c>
      <c r="N34" s="785">
        <v>44926</v>
      </c>
      <c r="O34" s="786">
        <f>(N34-M34)+1</f>
        <v>365</v>
      </c>
      <c r="P34" s="787">
        <v>173</v>
      </c>
      <c r="Q34" s="788">
        <v>0.18</v>
      </c>
      <c r="R34" s="852">
        <v>1</v>
      </c>
      <c r="S34" s="808" t="s">
        <v>1339</v>
      </c>
      <c r="T34" s="790"/>
      <c r="U34" s="790"/>
      <c r="V34" s="841" t="s">
        <v>1373</v>
      </c>
      <c r="W34" s="841" t="s">
        <v>1372</v>
      </c>
      <c r="X34" s="842"/>
      <c r="Y34" s="808" t="s">
        <v>1339</v>
      </c>
      <c r="Z34" s="790"/>
      <c r="AA34" s="790"/>
      <c r="AB34" s="808" t="s">
        <v>1339</v>
      </c>
      <c r="AC34" s="790"/>
      <c r="AD34" s="790"/>
      <c r="AE34" s="808" t="s">
        <v>1339</v>
      </c>
      <c r="AF34" s="790"/>
      <c r="AG34" s="790"/>
      <c r="AH34" s="808" t="s">
        <v>1339</v>
      </c>
      <c r="AI34" s="790"/>
      <c r="AJ34" s="790"/>
      <c r="AK34" s="771">
        <f>+R34</f>
        <v>1</v>
      </c>
      <c r="AL34" s="1907"/>
      <c r="AM34" s="1974"/>
      <c r="AN34" s="772">
        <f t="shared" si="1"/>
        <v>0</v>
      </c>
      <c r="AO34" s="843" t="s">
        <v>1368</v>
      </c>
      <c r="AP34" s="843" t="s">
        <v>403</v>
      </c>
      <c r="AQ34" s="886">
        <v>50798221385</v>
      </c>
      <c r="AR34" s="887">
        <v>0.99943713451710636</v>
      </c>
      <c r="AS34" s="846"/>
      <c r="AT34" s="856">
        <f t="shared" si="3"/>
        <v>50798221385</v>
      </c>
      <c r="AU34" s="847"/>
      <c r="AV34" s="849">
        <v>41589419364</v>
      </c>
      <c r="AW34" s="849">
        <v>31921152267.150002</v>
      </c>
      <c r="AX34" s="849">
        <v>6760043066.7299995</v>
      </c>
      <c r="AY34" s="850">
        <v>41589419364</v>
      </c>
      <c r="AZ34" s="850">
        <v>35684594307.790001</v>
      </c>
      <c r="BA34" s="850">
        <v>23740615768.740002</v>
      </c>
      <c r="BB34" s="851">
        <v>50798221385</v>
      </c>
      <c r="BC34" s="849">
        <v>39149012628.449997</v>
      </c>
      <c r="BD34" s="849">
        <v>38277382933.889999</v>
      </c>
      <c r="BE34" s="851">
        <v>50798221385</v>
      </c>
      <c r="BF34" s="849">
        <v>50769628819.589996</v>
      </c>
      <c r="BG34" s="849">
        <v>48916431653.290001</v>
      </c>
      <c r="BH34" s="843"/>
      <c r="BI34" s="888">
        <f>SUM(BG32:BG39)</f>
        <v>61939276744.029999</v>
      </c>
      <c r="BJ34" s="853"/>
    </row>
    <row r="35" spans="1:62" ht="60.75" customHeight="1" x14ac:dyDescent="0.25">
      <c r="A35" s="2006"/>
      <c r="B35" s="2066"/>
      <c r="C35" s="2068"/>
      <c r="D35" s="1896"/>
      <c r="E35" s="2019"/>
      <c r="F35" s="1899"/>
      <c r="G35" s="1994"/>
      <c r="H35" s="2000"/>
      <c r="I35" s="1894"/>
      <c r="J35" s="1870"/>
      <c r="K35" s="2057"/>
      <c r="L35" s="2039" t="s">
        <v>1374</v>
      </c>
      <c r="M35" s="1978">
        <v>44562</v>
      </c>
      <c r="N35" s="1978">
        <v>44926</v>
      </c>
      <c r="O35" s="1980">
        <f>(N35-M35)+1</f>
        <v>365</v>
      </c>
      <c r="P35" s="1982">
        <v>105</v>
      </c>
      <c r="Q35" s="1985">
        <v>0.62</v>
      </c>
      <c r="R35" s="1984">
        <v>1</v>
      </c>
      <c r="S35" s="808" t="s">
        <v>1339</v>
      </c>
      <c r="T35" s="790"/>
      <c r="U35" s="790"/>
      <c r="V35" s="841" t="s">
        <v>1375</v>
      </c>
      <c r="W35" s="841" t="s">
        <v>1374</v>
      </c>
      <c r="X35" s="842"/>
      <c r="Y35" s="808" t="s">
        <v>1339</v>
      </c>
      <c r="Z35" s="790"/>
      <c r="AA35" s="790"/>
      <c r="AB35" s="808" t="s">
        <v>1339</v>
      </c>
      <c r="AC35" s="790"/>
      <c r="AD35" s="790"/>
      <c r="AE35" s="808" t="s">
        <v>1339</v>
      </c>
      <c r="AF35" s="790"/>
      <c r="AG35" s="790"/>
      <c r="AH35" s="808" t="s">
        <v>1339</v>
      </c>
      <c r="AI35" s="790"/>
      <c r="AJ35" s="790"/>
      <c r="AK35" s="2030">
        <f>+R35</f>
        <v>1</v>
      </c>
      <c r="AL35" s="1907"/>
      <c r="AM35" s="1974"/>
      <c r="AN35" s="2033">
        <f t="shared" si="1"/>
        <v>0</v>
      </c>
      <c r="AO35" s="843" t="s">
        <v>1368</v>
      </c>
      <c r="AP35" s="843" t="s">
        <v>1376</v>
      </c>
      <c r="AQ35" s="886">
        <v>9302685222</v>
      </c>
      <c r="AR35" s="887">
        <v>1</v>
      </c>
      <c r="AS35" s="846"/>
      <c r="AT35" s="856">
        <f t="shared" si="3"/>
        <v>9302685222</v>
      </c>
      <c r="AU35" s="847"/>
      <c r="AV35" s="849">
        <v>10195492808</v>
      </c>
      <c r="AW35" s="849">
        <v>0</v>
      </c>
      <c r="AX35" s="849">
        <v>0</v>
      </c>
      <c r="AY35" s="850">
        <v>10195492808</v>
      </c>
      <c r="AZ35" s="850">
        <v>0</v>
      </c>
      <c r="BA35" s="850">
        <v>0</v>
      </c>
      <c r="BB35" s="851">
        <v>10195492808</v>
      </c>
      <c r="BC35" s="849">
        <v>9302685222</v>
      </c>
      <c r="BD35" s="849">
        <v>0</v>
      </c>
      <c r="BE35" s="851">
        <v>9302685222</v>
      </c>
      <c r="BF35" s="849">
        <v>9302685222</v>
      </c>
      <c r="BG35" s="849">
        <v>9302685222</v>
      </c>
      <c r="BH35" s="843"/>
      <c r="BI35" s="888">
        <f>SUM(BE32:BE39)</f>
        <v>64375404710.599998</v>
      </c>
      <c r="BJ35" s="853"/>
    </row>
    <row r="36" spans="1:62" ht="30" customHeight="1" x14ac:dyDescent="0.25">
      <c r="A36" s="2006"/>
      <c r="B36" s="2066"/>
      <c r="C36" s="2068"/>
      <c r="D36" s="1896"/>
      <c r="E36" s="2019"/>
      <c r="F36" s="1899"/>
      <c r="G36" s="1994"/>
      <c r="H36" s="2000"/>
      <c r="I36" s="1894"/>
      <c r="J36" s="1870"/>
      <c r="K36" s="2057"/>
      <c r="L36" s="2040"/>
      <c r="M36" s="2042"/>
      <c r="N36" s="2042"/>
      <c r="O36" s="2044"/>
      <c r="P36" s="2046"/>
      <c r="Q36" s="2048"/>
      <c r="R36" s="2028"/>
      <c r="S36" s="808" t="s">
        <v>1339</v>
      </c>
      <c r="T36" s="790"/>
      <c r="U36" s="790"/>
      <c r="V36" s="791" t="s">
        <v>1377</v>
      </c>
      <c r="W36" s="841"/>
      <c r="X36" s="842"/>
      <c r="Y36" s="808" t="s">
        <v>1339</v>
      </c>
      <c r="Z36" s="790"/>
      <c r="AA36" s="790"/>
      <c r="AB36" s="808" t="s">
        <v>1339</v>
      </c>
      <c r="AC36" s="790"/>
      <c r="AD36" s="790"/>
      <c r="AE36" s="808" t="s">
        <v>1339</v>
      </c>
      <c r="AF36" s="790"/>
      <c r="AG36" s="790"/>
      <c r="AH36" s="808" t="s">
        <v>1339</v>
      </c>
      <c r="AI36" s="790"/>
      <c r="AJ36" s="790"/>
      <c r="AK36" s="2031"/>
      <c r="AL36" s="1907"/>
      <c r="AM36" s="1974"/>
      <c r="AN36" s="2013"/>
      <c r="AO36" s="843" t="s">
        <v>1368</v>
      </c>
      <c r="AP36" s="843" t="s">
        <v>1378</v>
      </c>
      <c r="AQ36" s="886">
        <v>34451023</v>
      </c>
      <c r="AR36" s="887">
        <v>1</v>
      </c>
      <c r="AS36" s="846"/>
      <c r="AT36" s="856">
        <f t="shared" si="3"/>
        <v>34451023</v>
      </c>
      <c r="AU36" s="847"/>
      <c r="AV36" s="849">
        <v>0</v>
      </c>
      <c r="AW36" s="849">
        <v>0</v>
      </c>
      <c r="AX36" s="849">
        <v>0</v>
      </c>
      <c r="AY36" s="850">
        <v>0</v>
      </c>
      <c r="AZ36" s="850">
        <v>0</v>
      </c>
      <c r="BA36" s="850">
        <v>0</v>
      </c>
      <c r="BB36" s="851">
        <v>34451023</v>
      </c>
      <c r="BC36" s="849">
        <v>34451023</v>
      </c>
      <c r="BD36" s="849">
        <v>34451023</v>
      </c>
      <c r="BE36" s="851">
        <v>34451023</v>
      </c>
      <c r="BF36" s="849">
        <v>34451023</v>
      </c>
      <c r="BG36" s="849">
        <v>34451023</v>
      </c>
      <c r="BH36" s="843"/>
      <c r="BI36" s="852"/>
      <c r="BJ36" s="853"/>
    </row>
    <row r="37" spans="1:62" ht="30" customHeight="1" x14ac:dyDescent="0.25">
      <c r="A37" s="2006"/>
      <c r="B37" s="2066"/>
      <c r="C37" s="2068"/>
      <c r="D37" s="1896"/>
      <c r="E37" s="2019"/>
      <c r="F37" s="1899"/>
      <c r="G37" s="1994"/>
      <c r="H37" s="2000"/>
      <c r="I37" s="1894"/>
      <c r="J37" s="1870"/>
      <c r="K37" s="2057"/>
      <c r="L37" s="2040"/>
      <c r="M37" s="2042"/>
      <c r="N37" s="2042"/>
      <c r="O37" s="2044"/>
      <c r="P37" s="2046"/>
      <c r="Q37" s="2048"/>
      <c r="R37" s="2028"/>
      <c r="S37" s="808" t="s">
        <v>1339</v>
      </c>
      <c r="T37" s="790"/>
      <c r="U37" s="790"/>
      <c r="V37" s="791" t="s">
        <v>1379</v>
      </c>
      <c r="W37" s="841"/>
      <c r="X37" s="842"/>
      <c r="Y37" s="808" t="s">
        <v>1339</v>
      </c>
      <c r="Z37" s="790"/>
      <c r="AA37" s="790"/>
      <c r="AB37" s="808" t="s">
        <v>1339</v>
      </c>
      <c r="AC37" s="790"/>
      <c r="AD37" s="790"/>
      <c r="AE37" s="808" t="s">
        <v>1339</v>
      </c>
      <c r="AF37" s="790"/>
      <c r="AG37" s="790"/>
      <c r="AH37" s="808" t="s">
        <v>1339</v>
      </c>
      <c r="AI37" s="790"/>
      <c r="AJ37" s="790"/>
      <c r="AK37" s="2031"/>
      <c r="AL37" s="1907"/>
      <c r="AM37" s="1974"/>
      <c r="AN37" s="2013"/>
      <c r="AO37" s="843" t="s">
        <v>1368</v>
      </c>
      <c r="AP37" s="843" t="s">
        <v>490</v>
      </c>
      <c r="AQ37" s="886">
        <v>5575460</v>
      </c>
      <c r="AR37" s="887">
        <v>1</v>
      </c>
      <c r="AS37" s="846"/>
      <c r="AT37" s="856">
        <f t="shared" si="3"/>
        <v>5575460</v>
      </c>
      <c r="AU37" s="847"/>
      <c r="AV37" s="849">
        <v>0</v>
      </c>
      <c r="AW37" s="849">
        <v>0</v>
      </c>
      <c r="AX37" s="849">
        <v>0</v>
      </c>
      <c r="AY37" s="850">
        <v>0</v>
      </c>
      <c r="AZ37" s="850">
        <v>0</v>
      </c>
      <c r="BA37" s="850">
        <v>0</v>
      </c>
      <c r="BB37" s="851">
        <v>5575460</v>
      </c>
      <c r="BC37" s="849">
        <v>5575460</v>
      </c>
      <c r="BD37" s="849">
        <v>5575460</v>
      </c>
      <c r="BE37" s="851">
        <v>5575460</v>
      </c>
      <c r="BF37" s="849">
        <v>5575460</v>
      </c>
      <c r="BG37" s="849">
        <v>5575460</v>
      </c>
      <c r="BH37" s="843"/>
      <c r="BI37" s="852"/>
      <c r="BJ37" s="853"/>
    </row>
    <row r="38" spans="1:62" ht="30" customHeight="1" x14ac:dyDescent="0.25">
      <c r="A38" s="2006"/>
      <c r="B38" s="2066"/>
      <c r="C38" s="2068"/>
      <c r="D38" s="1896"/>
      <c r="E38" s="2019"/>
      <c r="F38" s="1899"/>
      <c r="G38" s="1994"/>
      <c r="H38" s="2000"/>
      <c r="I38" s="1894"/>
      <c r="J38" s="1870"/>
      <c r="K38" s="2057"/>
      <c r="L38" s="2040"/>
      <c r="M38" s="2042"/>
      <c r="N38" s="2042"/>
      <c r="O38" s="2044"/>
      <c r="P38" s="2046"/>
      <c r="Q38" s="2048"/>
      <c r="R38" s="2028"/>
      <c r="S38" s="808" t="s">
        <v>1339</v>
      </c>
      <c r="T38" s="790"/>
      <c r="U38" s="790"/>
      <c r="V38" s="791" t="s">
        <v>1380</v>
      </c>
      <c r="W38" s="841"/>
      <c r="X38" s="842"/>
      <c r="Y38" s="808" t="s">
        <v>1339</v>
      </c>
      <c r="Z38" s="790"/>
      <c r="AA38" s="790"/>
      <c r="AB38" s="808" t="s">
        <v>1339</v>
      </c>
      <c r="AC38" s="790"/>
      <c r="AD38" s="790"/>
      <c r="AE38" s="808" t="s">
        <v>1339</v>
      </c>
      <c r="AF38" s="790"/>
      <c r="AG38" s="790"/>
      <c r="AH38" s="808" t="s">
        <v>1339</v>
      </c>
      <c r="AI38" s="790"/>
      <c r="AJ38" s="790"/>
      <c r="AK38" s="2031"/>
      <c r="AL38" s="1907"/>
      <c r="AM38" s="1974"/>
      <c r="AN38" s="2013"/>
      <c r="AO38" s="843" t="s">
        <v>1368</v>
      </c>
      <c r="AP38" s="843" t="s">
        <v>1381</v>
      </c>
      <c r="AQ38" s="886">
        <v>270001225</v>
      </c>
      <c r="AR38" s="887">
        <v>0.20090262923807106</v>
      </c>
      <c r="AS38" s="846"/>
      <c r="AT38" s="856">
        <f t="shared" si="3"/>
        <v>270001225</v>
      </c>
      <c r="AU38" s="847"/>
      <c r="AV38" s="849">
        <v>898970554</v>
      </c>
      <c r="AW38" s="849">
        <v>0</v>
      </c>
      <c r="AX38" s="849">
        <v>0</v>
      </c>
      <c r="AY38" s="850">
        <v>898970554</v>
      </c>
      <c r="AZ38" s="850">
        <v>0</v>
      </c>
      <c r="BA38" s="850">
        <v>0</v>
      </c>
      <c r="BB38" s="851">
        <v>898970554</v>
      </c>
      <c r="BC38" s="849">
        <v>54243956</v>
      </c>
      <c r="BD38" s="849">
        <v>54243956</v>
      </c>
      <c r="BE38" s="851">
        <v>270001225</v>
      </c>
      <c r="BF38" s="849">
        <v>54243956</v>
      </c>
      <c r="BG38" s="849">
        <v>54243956</v>
      </c>
      <c r="BH38" s="843"/>
      <c r="BI38" s="852"/>
      <c r="BJ38" s="853"/>
    </row>
    <row r="39" spans="1:62" ht="30" customHeight="1" x14ac:dyDescent="0.25">
      <c r="A39" s="2006"/>
      <c r="B39" s="2066"/>
      <c r="C39" s="2068"/>
      <c r="D39" s="1896"/>
      <c r="E39" s="2019"/>
      <c r="F39" s="1899"/>
      <c r="G39" s="1994"/>
      <c r="H39" s="2000"/>
      <c r="I39" s="1894"/>
      <c r="J39" s="1870"/>
      <c r="K39" s="2057"/>
      <c r="L39" s="2040"/>
      <c r="M39" s="2042"/>
      <c r="N39" s="2042"/>
      <c r="O39" s="2044"/>
      <c r="P39" s="2046"/>
      <c r="Q39" s="2048"/>
      <c r="R39" s="2028"/>
      <c r="S39" s="808" t="s">
        <v>1339</v>
      </c>
      <c r="T39" s="790"/>
      <c r="U39" s="790"/>
      <c r="V39" s="791" t="s">
        <v>1382</v>
      </c>
      <c r="W39" s="841"/>
      <c r="X39" s="842"/>
      <c r="Y39" s="808" t="s">
        <v>1339</v>
      </c>
      <c r="Z39" s="790"/>
      <c r="AA39" s="790"/>
      <c r="AB39" s="808" t="s">
        <v>1339</v>
      </c>
      <c r="AC39" s="790"/>
      <c r="AD39" s="790"/>
      <c r="AE39" s="808" t="s">
        <v>1339</v>
      </c>
      <c r="AF39" s="790"/>
      <c r="AG39" s="790"/>
      <c r="AH39" s="808" t="s">
        <v>1339</v>
      </c>
      <c r="AI39" s="790"/>
      <c r="AJ39" s="790"/>
      <c r="AK39" s="2031"/>
      <c r="AL39" s="1907"/>
      <c r="AM39" s="1974"/>
      <c r="AN39" s="2013"/>
      <c r="AO39" s="843" t="s">
        <v>1368</v>
      </c>
      <c r="AP39" s="843" t="s">
        <v>433</v>
      </c>
      <c r="AQ39" s="886">
        <v>3681314327</v>
      </c>
      <c r="AR39" s="887">
        <v>0.99586979740130188</v>
      </c>
      <c r="AS39" s="846"/>
      <c r="AT39" s="856">
        <f t="shared" si="3"/>
        <v>3681314327</v>
      </c>
      <c r="AU39" s="847"/>
      <c r="AV39" s="849">
        <v>2314881761</v>
      </c>
      <c r="AW39" s="849">
        <v>2297472187</v>
      </c>
      <c r="AX39" s="849">
        <v>438304831</v>
      </c>
      <c r="AY39" s="850">
        <v>2314881761</v>
      </c>
      <c r="AZ39" s="850">
        <v>2297472187</v>
      </c>
      <c r="BA39" s="850">
        <v>1184330580</v>
      </c>
      <c r="BB39" s="851">
        <v>3681314327</v>
      </c>
      <c r="BC39" s="849">
        <v>3351302263</v>
      </c>
      <c r="BD39" s="849">
        <v>2610059152</v>
      </c>
      <c r="BE39" s="851">
        <v>3681314327</v>
      </c>
      <c r="BF39" s="849">
        <v>3666109753</v>
      </c>
      <c r="BG39" s="849">
        <v>3342733362</v>
      </c>
      <c r="BH39" s="843"/>
      <c r="BI39" s="852"/>
      <c r="BJ39" s="853"/>
    </row>
    <row r="40" spans="1:62" ht="30" customHeight="1" x14ac:dyDescent="0.25">
      <c r="A40" s="2006"/>
      <c r="B40" s="2066"/>
      <c r="C40" s="2068"/>
      <c r="D40" s="1896"/>
      <c r="E40" s="2019"/>
      <c r="F40" s="1899"/>
      <c r="G40" s="1994"/>
      <c r="H40" s="2000"/>
      <c r="I40" s="1894"/>
      <c r="J40" s="1870"/>
      <c r="K40" s="2057"/>
      <c r="L40" s="2040"/>
      <c r="M40" s="2042"/>
      <c r="N40" s="2042"/>
      <c r="O40" s="2044"/>
      <c r="P40" s="2046"/>
      <c r="Q40" s="2048"/>
      <c r="R40" s="2028"/>
      <c r="S40" s="808" t="s">
        <v>1339</v>
      </c>
      <c r="T40" s="790"/>
      <c r="U40" s="790"/>
      <c r="V40" s="791" t="s">
        <v>1383</v>
      </c>
      <c r="W40" s="841"/>
      <c r="X40" s="842"/>
      <c r="Y40" s="808" t="s">
        <v>1339</v>
      </c>
      <c r="Z40" s="790"/>
      <c r="AA40" s="790"/>
      <c r="AB40" s="808" t="s">
        <v>1339</v>
      </c>
      <c r="AC40" s="790"/>
      <c r="AD40" s="790"/>
      <c r="AE40" s="808" t="s">
        <v>1339</v>
      </c>
      <c r="AF40" s="790"/>
      <c r="AG40" s="790"/>
      <c r="AH40" s="808" t="s">
        <v>1339</v>
      </c>
      <c r="AI40" s="790"/>
      <c r="AJ40" s="790"/>
      <c r="AK40" s="2031"/>
      <c r="AL40" s="1907"/>
      <c r="AM40" s="1974"/>
      <c r="AN40" s="2013"/>
      <c r="AO40" s="843" t="s">
        <v>1368</v>
      </c>
      <c r="AP40" s="843" t="s">
        <v>1384</v>
      </c>
      <c r="AQ40" s="844">
        <v>552323897.40999997</v>
      </c>
      <c r="AR40" s="845">
        <v>0.99999999967410436</v>
      </c>
      <c r="AS40" s="846"/>
      <c r="AT40" s="856">
        <f t="shared" si="3"/>
        <v>552323897.40999997</v>
      </c>
      <c r="AU40" s="847"/>
      <c r="AV40" s="857"/>
      <c r="AW40" s="857"/>
      <c r="AX40" s="857"/>
      <c r="AY40" s="857"/>
      <c r="AZ40" s="858"/>
      <c r="BA40" s="858"/>
      <c r="BB40" s="859"/>
      <c r="BC40" s="858"/>
      <c r="BD40" s="858"/>
      <c r="BE40" s="859"/>
      <c r="BF40" s="858"/>
      <c r="BG40" s="858"/>
      <c r="BH40" s="843"/>
      <c r="BI40" s="852"/>
      <c r="BJ40" s="853"/>
    </row>
    <row r="41" spans="1:62" ht="30" customHeight="1" x14ac:dyDescent="0.25">
      <c r="A41" s="2006"/>
      <c r="B41" s="2066"/>
      <c r="C41" s="2068"/>
      <c r="D41" s="1896"/>
      <c r="E41" s="2019"/>
      <c r="F41" s="1899"/>
      <c r="G41" s="1994"/>
      <c r="H41" s="2000"/>
      <c r="I41" s="1894"/>
      <c r="J41" s="1870"/>
      <c r="K41" s="2057"/>
      <c r="L41" s="2040"/>
      <c r="M41" s="2042"/>
      <c r="N41" s="2042"/>
      <c r="O41" s="2044"/>
      <c r="P41" s="2046"/>
      <c r="Q41" s="2048"/>
      <c r="R41" s="2028"/>
      <c r="S41" s="808" t="s">
        <v>1339</v>
      </c>
      <c r="T41" s="790"/>
      <c r="U41" s="790"/>
      <c r="V41" s="791" t="s">
        <v>1385</v>
      </c>
      <c r="W41" s="841"/>
      <c r="X41" s="842"/>
      <c r="Y41" s="808" t="s">
        <v>1339</v>
      </c>
      <c r="Z41" s="790"/>
      <c r="AA41" s="790"/>
      <c r="AB41" s="808" t="s">
        <v>1339</v>
      </c>
      <c r="AC41" s="790"/>
      <c r="AD41" s="790"/>
      <c r="AE41" s="808" t="s">
        <v>1339</v>
      </c>
      <c r="AF41" s="790"/>
      <c r="AG41" s="790"/>
      <c r="AH41" s="808" t="s">
        <v>1339</v>
      </c>
      <c r="AI41" s="790"/>
      <c r="AJ41" s="790"/>
      <c r="AK41" s="2031"/>
      <c r="AL41" s="1907"/>
      <c r="AM41" s="1974"/>
      <c r="AN41" s="2013"/>
      <c r="AO41" s="843" t="s">
        <v>1368</v>
      </c>
      <c r="AP41" s="843" t="s">
        <v>1386</v>
      </c>
      <c r="AQ41" s="844">
        <v>5049142.87</v>
      </c>
      <c r="AR41" s="845">
        <v>1</v>
      </c>
      <c r="AS41" s="846"/>
      <c r="AT41" s="856">
        <f t="shared" si="3"/>
        <v>5049142.87</v>
      </c>
      <c r="AU41" s="847"/>
      <c r="AV41" s="857"/>
      <c r="AW41" s="857"/>
      <c r="AX41" s="857"/>
      <c r="AY41" s="857"/>
      <c r="AZ41" s="858"/>
      <c r="BA41" s="858"/>
      <c r="BB41" s="859"/>
      <c r="BC41" s="858"/>
      <c r="BD41" s="858"/>
      <c r="BE41" s="859"/>
      <c r="BF41" s="858"/>
      <c r="BG41" s="858"/>
      <c r="BH41" s="843"/>
      <c r="BI41" s="852"/>
      <c r="BJ41" s="853"/>
    </row>
    <row r="42" spans="1:62" ht="30" customHeight="1" x14ac:dyDescent="0.25">
      <c r="A42" s="2006"/>
      <c r="B42" s="2066"/>
      <c r="C42" s="2068"/>
      <c r="D42" s="1896"/>
      <c r="E42" s="2019"/>
      <c r="F42" s="1899"/>
      <c r="G42" s="1994"/>
      <c r="H42" s="2000"/>
      <c r="I42" s="1894"/>
      <c r="J42" s="1870"/>
      <c r="K42" s="2057"/>
      <c r="L42" s="2040"/>
      <c r="M42" s="2042"/>
      <c r="N42" s="2042"/>
      <c r="O42" s="2044"/>
      <c r="P42" s="2046"/>
      <c r="Q42" s="2048"/>
      <c r="R42" s="2028"/>
      <c r="S42" s="808" t="s">
        <v>1339</v>
      </c>
      <c r="T42" s="790"/>
      <c r="U42" s="790"/>
      <c r="V42" s="791" t="s">
        <v>1387</v>
      </c>
      <c r="W42" s="841"/>
      <c r="X42" s="842"/>
      <c r="Y42" s="808" t="s">
        <v>1339</v>
      </c>
      <c r="Z42" s="790"/>
      <c r="AA42" s="790"/>
      <c r="AB42" s="808" t="s">
        <v>1339</v>
      </c>
      <c r="AC42" s="790"/>
      <c r="AD42" s="790"/>
      <c r="AE42" s="808" t="s">
        <v>1339</v>
      </c>
      <c r="AF42" s="790"/>
      <c r="AG42" s="790"/>
      <c r="AH42" s="808" t="s">
        <v>1339</v>
      </c>
      <c r="AI42" s="790"/>
      <c r="AJ42" s="790"/>
      <c r="AK42" s="2031"/>
      <c r="AL42" s="1907"/>
      <c r="AM42" s="1974"/>
      <c r="AN42" s="2013"/>
      <c r="AO42" s="843"/>
      <c r="AP42" s="787"/>
      <c r="AQ42" s="847"/>
      <c r="AR42" s="852"/>
      <c r="AS42" s="846"/>
      <c r="AT42" s="856"/>
      <c r="AU42" s="847"/>
      <c r="AV42" s="857"/>
      <c r="AW42" s="857"/>
      <c r="AX42" s="857"/>
      <c r="AY42" s="857"/>
      <c r="AZ42" s="858"/>
      <c r="BA42" s="858"/>
      <c r="BB42" s="859"/>
      <c r="BC42" s="858"/>
      <c r="BD42" s="858"/>
      <c r="BE42" s="859"/>
      <c r="BF42" s="858"/>
      <c r="BG42" s="858"/>
      <c r="BH42" s="843"/>
      <c r="BI42" s="852"/>
      <c r="BJ42" s="853"/>
    </row>
    <row r="43" spans="1:62" ht="30" customHeight="1" thickBot="1" x14ac:dyDescent="0.3">
      <c r="A43" s="2006"/>
      <c r="B43" s="2066"/>
      <c r="C43" s="2068"/>
      <c r="D43" s="1896"/>
      <c r="E43" s="2019"/>
      <c r="F43" s="1899"/>
      <c r="G43" s="1994"/>
      <c r="H43" s="2000"/>
      <c r="I43" s="1895"/>
      <c r="J43" s="1871"/>
      <c r="K43" s="2058"/>
      <c r="L43" s="2041"/>
      <c r="M43" s="2043"/>
      <c r="N43" s="2043"/>
      <c r="O43" s="2045"/>
      <c r="P43" s="2047"/>
      <c r="Q43" s="2049"/>
      <c r="R43" s="2029"/>
      <c r="S43" s="815" t="s">
        <v>1339</v>
      </c>
      <c r="T43" s="816"/>
      <c r="U43" s="816"/>
      <c r="V43" s="817" t="s">
        <v>1388</v>
      </c>
      <c r="W43" s="889"/>
      <c r="X43" s="890"/>
      <c r="Y43" s="815" t="s">
        <v>1339</v>
      </c>
      <c r="Z43" s="816"/>
      <c r="AA43" s="816"/>
      <c r="AB43" s="815" t="s">
        <v>1339</v>
      </c>
      <c r="AC43" s="816"/>
      <c r="AD43" s="816"/>
      <c r="AE43" s="815" t="s">
        <v>1339</v>
      </c>
      <c r="AF43" s="816"/>
      <c r="AG43" s="816"/>
      <c r="AH43" s="815" t="s">
        <v>1339</v>
      </c>
      <c r="AI43" s="816"/>
      <c r="AJ43" s="816"/>
      <c r="AK43" s="2032"/>
      <c r="AL43" s="1908"/>
      <c r="AM43" s="1974"/>
      <c r="AN43" s="2034"/>
      <c r="AO43" s="891"/>
      <c r="AP43" s="813"/>
      <c r="AQ43" s="892"/>
      <c r="AR43" s="893"/>
      <c r="AS43" s="894"/>
      <c r="AT43" s="895"/>
      <c r="AU43" s="892"/>
      <c r="AV43" s="896"/>
      <c r="AW43" s="896"/>
      <c r="AX43" s="896"/>
      <c r="AY43" s="896"/>
      <c r="AZ43" s="897"/>
      <c r="BA43" s="897"/>
      <c r="BB43" s="898"/>
      <c r="BC43" s="897"/>
      <c r="BD43" s="897"/>
      <c r="BE43" s="898"/>
      <c r="BF43" s="897"/>
      <c r="BG43" s="897"/>
      <c r="BH43" s="891"/>
      <c r="BI43" s="893"/>
      <c r="BJ43" s="899"/>
    </row>
    <row r="44" spans="1:62" ht="48" customHeight="1" x14ac:dyDescent="0.25">
      <c r="A44" s="2006"/>
      <c r="B44" s="2066"/>
      <c r="C44" s="2068"/>
      <c r="D44" s="1896"/>
      <c r="E44" s="2019"/>
      <c r="F44" s="1899"/>
      <c r="G44" s="1994"/>
      <c r="H44" s="2000"/>
      <c r="I44" s="1893" t="s">
        <v>255</v>
      </c>
      <c r="J44" s="1869">
        <v>2020130010052</v>
      </c>
      <c r="K44" s="1904" t="s">
        <v>1389</v>
      </c>
      <c r="L44" s="760" t="s">
        <v>257</v>
      </c>
      <c r="M44" s="761">
        <v>44562</v>
      </c>
      <c r="N44" s="761">
        <v>44926</v>
      </c>
      <c r="O44" s="762">
        <f t="shared" si="2"/>
        <v>365</v>
      </c>
      <c r="P44" s="763">
        <v>0</v>
      </c>
      <c r="Q44" s="764">
        <v>0.16669999999999999</v>
      </c>
      <c r="R44" s="764">
        <v>1</v>
      </c>
      <c r="S44" s="808" t="s">
        <v>1339</v>
      </c>
      <c r="T44" s="829"/>
      <c r="U44" s="829"/>
      <c r="V44" s="2035" t="s">
        <v>1390</v>
      </c>
      <c r="W44" s="827" t="s">
        <v>257</v>
      </c>
      <c r="X44" s="828"/>
      <c r="Y44" s="808" t="s">
        <v>1339</v>
      </c>
      <c r="Z44" s="829"/>
      <c r="AA44" s="829"/>
      <c r="AB44" s="808" t="s">
        <v>1339</v>
      </c>
      <c r="AC44" s="829"/>
      <c r="AD44" s="829"/>
      <c r="AE44" s="808" t="s">
        <v>1339</v>
      </c>
      <c r="AF44" s="829"/>
      <c r="AG44" s="829"/>
      <c r="AH44" s="808" t="s">
        <v>1339</v>
      </c>
      <c r="AI44" s="828"/>
      <c r="AJ44" s="900"/>
      <c r="AK44" s="771">
        <v>1</v>
      </c>
      <c r="AL44" s="1906">
        <f>AVERAGE(AK44:AK50)</f>
        <v>0.46091400819223738</v>
      </c>
      <c r="AM44" s="1974"/>
      <c r="AN44" s="772">
        <f t="shared" si="1"/>
        <v>0</v>
      </c>
      <c r="AO44" s="830" t="s">
        <v>262</v>
      </c>
      <c r="AP44" s="830" t="s">
        <v>1342</v>
      </c>
      <c r="AQ44" s="901">
        <v>413345256630.20001</v>
      </c>
      <c r="AR44" s="902">
        <v>0.99999999999951616</v>
      </c>
      <c r="AS44" s="903">
        <v>0</v>
      </c>
      <c r="AT44" s="904">
        <f>+AQ44</f>
        <v>413345256630.20001</v>
      </c>
      <c r="AU44" s="833">
        <f>+AT44-AS44</f>
        <v>413345256630.20001</v>
      </c>
      <c r="AV44" s="835">
        <v>410028127428</v>
      </c>
      <c r="AW44" s="835">
        <v>86396837679</v>
      </c>
      <c r="AX44" s="835">
        <v>72455534513</v>
      </c>
      <c r="AY44" s="836">
        <v>410028127428</v>
      </c>
      <c r="AZ44" s="836">
        <v>189117506444</v>
      </c>
      <c r="BA44" s="836">
        <v>158749010111</v>
      </c>
      <c r="BB44" s="837">
        <v>411859272116.48999</v>
      </c>
      <c r="BC44" s="835">
        <v>304743594209</v>
      </c>
      <c r="BD44" s="835">
        <v>290874306162</v>
      </c>
      <c r="BE44" s="837">
        <v>413345256630.20001</v>
      </c>
      <c r="BF44" s="835">
        <v>413345256630</v>
      </c>
      <c r="BG44" s="835">
        <v>413310439973</v>
      </c>
      <c r="BH44" s="763" t="s">
        <v>264</v>
      </c>
      <c r="BI44" s="838">
        <f>+AL44-((BI46/BI47))</f>
        <v>-0.53884429152413349</v>
      </c>
      <c r="BJ44" s="839"/>
    </row>
    <row r="45" spans="1:62" ht="48" customHeight="1" x14ac:dyDescent="0.25">
      <c r="A45" s="2006"/>
      <c r="B45" s="2066"/>
      <c r="C45" s="2068"/>
      <c r="D45" s="1896"/>
      <c r="E45" s="2019"/>
      <c r="F45" s="1899"/>
      <c r="G45" s="1994"/>
      <c r="H45" s="2000"/>
      <c r="I45" s="1894"/>
      <c r="J45" s="1870"/>
      <c r="K45" s="1905"/>
      <c r="L45" s="784" t="s">
        <v>269</v>
      </c>
      <c r="M45" s="785">
        <v>44562</v>
      </c>
      <c r="N45" s="785">
        <v>44926</v>
      </c>
      <c r="O45" s="786">
        <f t="shared" si="2"/>
        <v>365</v>
      </c>
      <c r="P45" s="787">
        <v>0</v>
      </c>
      <c r="Q45" s="788">
        <v>0.16669999999999999</v>
      </c>
      <c r="R45" s="788">
        <v>0.192</v>
      </c>
      <c r="S45" s="808" t="s">
        <v>1339</v>
      </c>
      <c r="T45" s="790"/>
      <c r="U45" s="790"/>
      <c r="V45" s="2036"/>
      <c r="W45" s="841" t="s">
        <v>269</v>
      </c>
      <c r="X45" s="842"/>
      <c r="Y45" s="808" t="s">
        <v>1339</v>
      </c>
      <c r="Z45" s="790"/>
      <c r="AA45" s="790"/>
      <c r="AB45" s="808" t="s">
        <v>1339</v>
      </c>
      <c r="AC45" s="790"/>
      <c r="AD45" s="790"/>
      <c r="AE45" s="808" t="s">
        <v>1339</v>
      </c>
      <c r="AF45" s="790"/>
      <c r="AG45" s="790"/>
      <c r="AH45" s="808" t="s">
        <v>1339</v>
      </c>
      <c r="AI45" s="842"/>
      <c r="AJ45" s="855"/>
      <c r="AK45" s="771">
        <v>0.192</v>
      </c>
      <c r="AL45" s="1907"/>
      <c r="AM45" s="1974"/>
      <c r="AN45" s="772">
        <f t="shared" si="1"/>
        <v>0</v>
      </c>
      <c r="AO45" s="843" t="s">
        <v>262</v>
      </c>
      <c r="AP45" s="843" t="s">
        <v>1391</v>
      </c>
      <c r="AQ45" s="905">
        <v>5044707837.1999998</v>
      </c>
      <c r="AR45" s="906">
        <v>0.99999999996035449</v>
      </c>
      <c r="AS45" s="907"/>
      <c r="AT45" s="888">
        <f>+AQ45</f>
        <v>5044707837.1999998</v>
      </c>
      <c r="AU45" s="847"/>
      <c r="AV45" s="849">
        <v>0</v>
      </c>
      <c r="AW45" s="849">
        <v>0</v>
      </c>
      <c r="AX45" s="849">
        <v>0</v>
      </c>
      <c r="AY45" s="850">
        <v>0</v>
      </c>
      <c r="AZ45" s="850">
        <v>0</v>
      </c>
      <c r="BA45" s="850">
        <v>0</v>
      </c>
      <c r="BB45" s="851">
        <v>5044707837.1999998</v>
      </c>
      <c r="BC45" s="849">
        <v>0</v>
      </c>
      <c r="BD45" s="849">
        <v>0</v>
      </c>
      <c r="BE45" s="851">
        <v>5044707837.1999998</v>
      </c>
      <c r="BF45" s="849">
        <v>5044707837</v>
      </c>
      <c r="BG45" s="849">
        <v>5044707837</v>
      </c>
      <c r="BH45" s="843"/>
      <c r="BI45" s="852"/>
      <c r="BJ45" s="853"/>
    </row>
    <row r="46" spans="1:62" ht="48" customHeight="1" x14ac:dyDescent="0.25">
      <c r="A46" s="2006"/>
      <c r="B46" s="2066"/>
      <c r="C46" s="2068"/>
      <c r="D46" s="1896"/>
      <c r="E46" s="2019"/>
      <c r="F46" s="1899"/>
      <c r="G46" s="1994"/>
      <c r="H46" s="2000"/>
      <c r="I46" s="1894"/>
      <c r="J46" s="1870"/>
      <c r="K46" s="1905"/>
      <c r="L46" s="784" t="s">
        <v>274</v>
      </c>
      <c r="M46" s="785">
        <v>44562</v>
      </c>
      <c r="N46" s="785">
        <v>44926</v>
      </c>
      <c r="O46" s="786">
        <f t="shared" si="2"/>
        <v>365</v>
      </c>
      <c r="P46" s="787">
        <v>0</v>
      </c>
      <c r="Q46" s="788">
        <v>0.16669999999999999</v>
      </c>
      <c r="R46" s="788">
        <v>0.73720930232558135</v>
      </c>
      <c r="S46" s="808" t="s">
        <v>1339</v>
      </c>
      <c r="T46" s="790"/>
      <c r="U46" s="790"/>
      <c r="V46" s="791" t="s">
        <v>1392</v>
      </c>
      <c r="W46" s="841" t="s">
        <v>274</v>
      </c>
      <c r="X46" s="842"/>
      <c r="Y46" s="808" t="s">
        <v>1339</v>
      </c>
      <c r="Z46" s="790"/>
      <c r="AA46" s="790"/>
      <c r="AB46" s="808" t="s">
        <v>1339</v>
      </c>
      <c r="AC46" s="790"/>
      <c r="AD46" s="790"/>
      <c r="AE46" s="808" t="s">
        <v>1339</v>
      </c>
      <c r="AF46" s="790"/>
      <c r="AG46" s="790"/>
      <c r="AH46" s="808" t="s">
        <v>1339</v>
      </c>
      <c r="AI46" s="842"/>
      <c r="AJ46" s="855"/>
      <c r="AK46" s="771">
        <v>0.73720930232558135</v>
      </c>
      <c r="AL46" s="1907"/>
      <c r="AM46" s="1974"/>
      <c r="AN46" s="772">
        <f t="shared" si="1"/>
        <v>0</v>
      </c>
      <c r="AO46" s="843" t="s">
        <v>262</v>
      </c>
      <c r="AP46" s="843" t="s">
        <v>403</v>
      </c>
      <c r="AQ46" s="905">
        <v>4642986131</v>
      </c>
      <c r="AR46" s="906">
        <v>1</v>
      </c>
      <c r="AS46" s="907"/>
      <c r="AT46" s="888">
        <f>+AQ46</f>
        <v>4642986131</v>
      </c>
      <c r="AU46" s="847"/>
      <c r="AV46" s="849">
        <v>166759652</v>
      </c>
      <c r="AW46" s="849">
        <v>4128108</v>
      </c>
      <c r="AX46" s="849">
        <v>4128108</v>
      </c>
      <c r="AY46" s="850">
        <v>166759652</v>
      </c>
      <c r="AZ46" s="850">
        <v>4128108</v>
      </c>
      <c r="BA46" s="850">
        <v>4128108</v>
      </c>
      <c r="BB46" s="851">
        <v>4642986131</v>
      </c>
      <c r="BC46" s="849">
        <v>5994774</v>
      </c>
      <c r="BD46" s="849">
        <v>4128108</v>
      </c>
      <c r="BE46" s="851">
        <v>4642986131</v>
      </c>
      <c r="BF46" s="849">
        <v>4642986131</v>
      </c>
      <c r="BG46" s="849">
        <v>4575426073</v>
      </c>
      <c r="BH46" s="843"/>
      <c r="BI46" s="888">
        <f>SUM(BG44:BG47)</f>
        <v>423466493220</v>
      </c>
      <c r="BJ46" s="853"/>
    </row>
    <row r="47" spans="1:62" ht="48" customHeight="1" x14ac:dyDescent="0.25">
      <c r="A47" s="2006"/>
      <c r="B47" s="2066"/>
      <c r="C47" s="2068"/>
      <c r="D47" s="1896"/>
      <c r="E47" s="2019"/>
      <c r="F47" s="1899"/>
      <c r="G47" s="1994"/>
      <c r="H47" s="2000"/>
      <c r="I47" s="1894"/>
      <c r="J47" s="1870"/>
      <c r="K47" s="1905"/>
      <c r="L47" s="784" t="s">
        <v>281</v>
      </c>
      <c r="M47" s="785">
        <v>44562</v>
      </c>
      <c r="N47" s="785">
        <v>44926</v>
      </c>
      <c r="O47" s="786">
        <f t="shared" si="2"/>
        <v>365</v>
      </c>
      <c r="P47" s="787">
        <v>0</v>
      </c>
      <c r="Q47" s="788">
        <v>0.16669999999999999</v>
      </c>
      <c r="R47" s="788">
        <v>1</v>
      </c>
      <c r="S47" s="808" t="s">
        <v>1339</v>
      </c>
      <c r="T47" s="790"/>
      <c r="U47" s="790"/>
      <c r="V47" s="791" t="s">
        <v>1393</v>
      </c>
      <c r="W47" s="841" t="s">
        <v>1394</v>
      </c>
      <c r="X47" s="842"/>
      <c r="Y47" s="808" t="s">
        <v>1339</v>
      </c>
      <c r="Z47" s="790"/>
      <c r="AA47" s="790"/>
      <c r="AB47" s="808" t="s">
        <v>1339</v>
      </c>
      <c r="AC47" s="790"/>
      <c r="AD47" s="790"/>
      <c r="AE47" s="808" t="s">
        <v>1339</v>
      </c>
      <c r="AF47" s="790"/>
      <c r="AG47" s="790"/>
      <c r="AH47" s="808" t="s">
        <v>1339</v>
      </c>
      <c r="AI47" s="842"/>
      <c r="AJ47" s="855"/>
      <c r="AK47" s="771">
        <v>1</v>
      </c>
      <c r="AL47" s="1907"/>
      <c r="AM47" s="1974"/>
      <c r="AN47" s="772">
        <f t="shared" si="1"/>
        <v>0</v>
      </c>
      <c r="AO47" s="843" t="s">
        <v>262</v>
      </c>
      <c r="AP47" s="843" t="s">
        <v>282</v>
      </c>
      <c r="AQ47" s="905">
        <v>535919337.60000002</v>
      </c>
      <c r="AR47" s="906">
        <v>0.99999999888042845</v>
      </c>
      <c r="AS47" s="907"/>
      <c r="AT47" s="888">
        <f>+AQ47</f>
        <v>535919337.60000002</v>
      </c>
      <c r="AU47" s="847"/>
      <c r="AV47" s="849">
        <v>0</v>
      </c>
      <c r="AW47" s="849">
        <v>0</v>
      </c>
      <c r="AX47" s="849">
        <v>0</v>
      </c>
      <c r="AY47" s="850">
        <v>0</v>
      </c>
      <c r="AZ47" s="850">
        <v>0</v>
      </c>
      <c r="BA47" s="850">
        <v>0</v>
      </c>
      <c r="BB47" s="851">
        <v>535919337.60000002</v>
      </c>
      <c r="BC47" s="849">
        <v>0</v>
      </c>
      <c r="BD47" s="849">
        <v>0</v>
      </c>
      <c r="BE47" s="851">
        <v>535919337.60000002</v>
      </c>
      <c r="BF47" s="849">
        <v>535919337</v>
      </c>
      <c r="BG47" s="849">
        <v>535919337</v>
      </c>
      <c r="BH47" s="843"/>
      <c r="BI47" s="888">
        <f>SUM(BE44:BE47)</f>
        <v>423568869936</v>
      </c>
      <c r="BJ47" s="853"/>
    </row>
    <row r="48" spans="1:62" ht="48" customHeight="1" x14ac:dyDescent="0.25">
      <c r="A48" s="2006"/>
      <c r="B48" s="2066"/>
      <c r="C48" s="2068"/>
      <c r="D48" s="1896"/>
      <c r="E48" s="2019"/>
      <c r="F48" s="1899"/>
      <c r="G48" s="1994"/>
      <c r="H48" s="2000"/>
      <c r="I48" s="1894"/>
      <c r="J48" s="1870"/>
      <c r="K48" s="1905"/>
      <c r="L48" s="784" t="s">
        <v>285</v>
      </c>
      <c r="M48" s="785">
        <v>44907</v>
      </c>
      <c r="N48" s="785">
        <v>44926</v>
      </c>
      <c r="O48" s="786">
        <f t="shared" si="2"/>
        <v>20</v>
      </c>
      <c r="P48" s="787">
        <v>747</v>
      </c>
      <c r="Q48" s="788">
        <v>0.16669999999999999</v>
      </c>
      <c r="R48" s="788">
        <v>0.2971887550200803</v>
      </c>
      <c r="S48" s="808" t="s">
        <v>1339</v>
      </c>
      <c r="T48" s="790"/>
      <c r="U48" s="790"/>
      <c r="V48" s="791" t="s">
        <v>1395</v>
      </c>
      <c r="W48" s="841" t="s">
        <v>285</v>
      </c>
      <c r="X48" s="842"/>
      <c r="Y48" s="808" t="s">
        <v>1339</v>
      </c>
      <c r="Z48" s="790"/>
      <c r="AA48" s="790"/>
      <c r="AB48" s="808" t="s">
        <v>1339</v>
      </c>
      <c r="AC48" s="790"/>
      <c r="AD48" s="790"/>
      <c r="AE48" s="808" t="s">
        <v>1339</v>
      </c>
      <c r="AF48" s="790"/>
      <c r="AG48" s="790"/>
      <c r="AH48" s="808" t="s">
        <v>1339</v>
      </c>
      <c r="AI48" s="842"/>
      <c r="AJ48" s="855"/>
      <c r="AK48" s="771">
        <v>0.2971887550200803</v>
      </c>
      <c r="AL48" s="1907"/>
      <c r="AM48" s="1974"/>
      <c r="AN48" s="772">
        <f t="shared" si="1"/>
        <v>0</v>
      </c>
      <c r="AO48" s="843"/>
      <c r="AP48" s="787"/>
      <c r="AQ48" s="847"/>
      <c r="AR48" s="852"/>
      <c r="AS48" s="846"/>
      <c r="AT48" s="856"/>
      <c r="AU48" s="847"/>
      <c r="AV48" s="857"/>
      <c r="AW48" s="857"/>
      <c r="AX48" s="857"/>
      <c r="AY48" s="857"/>
      <c r="AZ48" s="858"/>
      <c r="BA48" s="858"/>
      <c r="BB48" s="859"/>
      <c r="BC48" s="858"/>
      <c r="BD48" s="858"/>
      <c r="BE48" s="859"/>
      <c r="BF48" s="858"/>
      <c r="BG48" s="858"/>
      <c r="BH48" s="843"/>
      <c r="BI48" s="852"/>
      <c r="BJ48" s="853"/>
    </row>
    <row r="49" spans="1:62" ht="48" customHeight="1" x14ac:dyDescent="0.25">
      <c r="A49" s="2006"/>
      <c r="B49" s="2066"/>
      <c r="C49" s="2068"/>
      <c r="D49" s="1896"/>
      <c r="E49" s="2019"/>
      <c r="F49" s="1899"/>
      <c r="G49" s="1994"/>
      <c r="H49" s="2000"/>
      <c r="I49" s="1894"/>
      <c r="J49" s="1870"/>
      <c r="K49" s="1905"/>
      <c r="L49" s="784" t="s">
        <v>288</v>
      </c>
      <c r="M49" s="785">
        <v>44562</v>
      </c>
      <c r="N49" s="785">
        <v>44926</v>
      </c>
      <c r="O49" s="786">
        <f>(N49-M49)+1</f>
        <v>365</v>
      </c>
      <c r="P49" s="787">
        <v>0</v>
      </c>
      <c r="Q49" s="788">
        <v>0.16669999999999999</v>
      </c>
      <c r="R49" s="788">
        <v>0</v>
      </c>
      <c r="S49" s="808" t="s">
        <v>1339</v>
      </c>
      <c r="T49" s="790"/>
      <c r="U49" s="790"/>
      <c r="V49" s="791" t="s">
        <v>1396</v>
      </c>
      <c r="W49" s="841" t="s">
        <v>288</v>
      </c>
      <c r="X49" s="842"/>
      <c r="Y49" s="808" t="s">
        <v>1339</v>
      </c>
      <c r="Z49" s="790"/>
      <c r="AA49" s="790"/>
      <c r="AB49" s="808" t="s">
        <v>1339</v>
      </c>
      <c r="AC49" s="790"/>
      <c r="AD49" s="790"/>
      <c r="AE49" s="808" t="s">
        <v>1339</v>
      </c>
      <c r="AF49" s="790"/>
      <c r="AG49" s="790"/>
      <c r="AH49" s="808" t="s">
        <v>1339</v>
      </c>
      <c r="AI49" s="842"/>
      <c r="AJ49" s="855"/>
      <c r="AK49" s="771">
        <v>0</v>
      </c>
      <c r="AL49" s="1907"/>
      <c r="AM49" s="1974"/>
      <c r="AN49" s="772">
        <f t="shared" si="1"/>
        <v>0</v>
      </c>
      <c r="AO49" s="843"/>
      <c r="AP49" s="787"/>
      <c r="AQ49" s="847"/>
      <c r="AR49" s="852"/>
      <c r="AS49" s="846"/>
      <c r="AT49" s="856"/>
      <c r="AU49" s="847"/>
      <c r="AV49" s="857"/>
      <c r="AW49" s="857"/>
      <c r="AX49" s="857"/>
      <c r="AY49" s="857"/>
      <c r="AZ49" s="858"/>
      <c r="BA49" s="858"/>
      <c r="BB49" s="859"/>
      <c r="BC49" s="858"/>
      <c r="BD49" s="858"/>
      <c r="BE49" s="859"/>
      <c r="BF49" s="858"/>
      <c r="BG49" s="858"/>
      <c r="BH49" s="843"/>
      <c r="BI49" s="852"/>
      <c r="BJ49" s="853"/>
    </row>
    <row r="50" spans="1:62" ht="48" customHeight="1" thickBot="1" x14ac:dyDescent="0.3">
      <c r="A50" s="2006"/>
      <c r="B50" s="2066"/>
      <c r="C50" s="2068"/>
      <c r="D50" s="1896"/>
      <c r="E50" s="2019"/>
      <c r="F50" s="1899"/>
      <c r="G50" s="1994"/>
      <c r="H50" s="2000"/>
      <c r="I50" s="1895"/>
      <c r="J50" s="1871"/>
      <c r="K50" s="1874"/>
      <c r="L50" s="810"/>
      <c r="M50" s="811"/>
      <c r="N50" s="811"/>
      <c r="O50" s="812"/>
      <c r="P50" s="813"/>
      <c r="Q50" s="893"/>
      <c r="R50" s="893"/>
      <c r="S50" s="816"/>
      <c r="T50" s="816"/>
      <c r="U50" s="816"/>
      <c r="V50" s="817" t="s">
        <v>1397</v>
      </c>
      <c r="W50" s="908"/>
      <c r="X50" s="890"/>
      <c r="Y50" s="816"/>
      <c r="Z50" s="816"/>
      <c r="AA50" s="816"/>
      <c r="AB50" s="816"/>
      <c r="AC50" s="816"/>
      <c r="AD50" s="816"/>
      <c r="AE50" s="816"/>
      <c r="AF50" s="816"/>
      <c r="AG50" s="816"/>
      <c r="AH50" s="890"/>
      <c r="AI50" s="890"/>
      <c r="AJ50" s="909"/>
      <c r="AK50" s="771">
        <f t="shared" ref="AK50" si="4">+Q50*R50</f>
        <v>0</v>
      </c>
      <c r="AL50" s="1908"/>
      <c r="AM50" s="1975"/>
      <c r="AN50" s="772">
        <f t="shared" si="1"/>
        <v>0</v>
      </c>
      <c r="AO50" s="891"/>
      <c r="AP50" s="813"/>
      <c r="AQ50" s="892"/>
      <c r="AR50" s="893"/>
      <c r="AS50" s="894"/>
      <c r="AT50" s="895"/>
      <c r="AU50" s="892"/>
      <c r="AV50" s="896"/>
      <c r="AW50" s="896"/>
      <c r="AX50" s="896"/>
      <c r="AY50" s="896"/>
      <c r="AZ50" s="897"/>
      <c r="BA50" s="897"/>
      <c r="BB50" s="898"/>
      <c r="BC50" s="897"/>
      <c r="BD50" s="897"/>
      <c r="BE50" s="898"/>
      <c r="BF50" s="897"/>
      <c r="BG50" s="897"/>
      <c r="BH50" s="891"/>
      <c r="BI50" s="893"/>
      <c r="BJ50" s="899"/>
    </row>
    <row r="51" spans="1:62" ht="81.75" customHeight="1" x14ac:dyDescent="0.25">
      <c r="A51" s="2006"/>
      <c r="B51" s="2066"/>
      <c r="C51" s="2068"/>
      <c r="D51" s="1896" t="s">
        <v>1398</v>
      </c>
      <c r="E51" s="1899">
        <v>400</v>
      </c>
      <c r="F51" s="1899">
        <v>400</v>
      </c>
      <c r="G51" s="1864">
        <v>1</v>
      </c>
      <c r="H51" s="2023">
        <v>0.70750000000000002</v>
      </c>
      <c r="I51" s="1893" t="s">
        <v>295</v>
      </c>
      <c r="J51" s="1869">
        <v>2020130010136</v>
      </c>
      <c r="K51" s="1904" t="s">
        <v>297</v>
      </c>
      <c r="L51" s="760" t="s">
        <v>298</v>
      </c>
      <c r="M51" s="761">
        <v>44593</v>
      </c>
      <c r="N51" s="761">
        <v>44865</v>
      </c>
      <c r="O51" s="762">
        <f t="shared" si="2"/>
        <v>273</v>
      </c>
      <c r="P51" s="763">
        <v>400</v>
      </c>
      <c r="Q51" s="764">
        <v>0.17499999999999999</v>
      </c>
      <c r="R51" s="764">
        <f>400/P51</f>
        <v>1</v>
      </c>
      <c r="S51" s="808" t="s">
        <v>1339</v>
      </c>
      <c r="T51" s="829"/>
      <c r="U51" s="829"/>
      <c r="V51" s="910" t="s">
        <v>1399</v>
      </c>
      <c r="W51" s="827" t="s">
        <v>298</v>
      </c>
      <c r="X51" s="828"/>
      <c r="Y51" s="808" t="s">
        <v>1339</v>
      </c>
      <c r="Z51" s="829"/>
      <c r="AA51" s="829"/>
      <c r="AB51" s="808" t="s">
        <v>1339</v>
      </c>
      <c r="AC51" s="829"/>
      <c r="AD51" s="829"/>
      <c r="AE51" s="808" t="s">
        <v>1339</v>
      </c>
      <c r="AF51" s="829"/>
      <c r="AG51" s="829"/>
      <c r="AH51" s="808" t="s">
        <v>1339</v>
      </c>
      <c r="AI51" s="829"/>
      <c r="AJ51" s="829"/>
      <c r="AK51" s="771">
        <v>1</v>
      </c>
      <c r="AL51" s="1906">
        <f>AVERAGE(AK51:AK57)</f>
        <v>0.93062500000000004</v>
      </c>
      <c r="AM51" s="1877">
        <v>1</v>
      </c>
      <c r="AN51" s="772">
        <f>+R51-AK51</f>
        <v>0</v>
      </c>
      <c r="AO51" s="830" t="s">
        <v>301</v>
      </c>
      <c r="AP51" s="830" t="s">
        <v>403</v>
      </c>
      <c r="AQ51" s="831">
        <v>868296649.33000004</v>
      </c>
      <c r="AR51" s="765">
        <v>1</v>
      </c>
      <c r="AS51" s="832">
        <v>0</v>
      </c>
      <c r="AT51" s="883">
        <f>+AQ51</f>
        <v>868296649.33000004</v>
      </c>
      <c r="AU51" s="833">
        <f>+AT51-AS51</f>
        <v>868296649.33000004</v>
      </c>
      <c r="AV51" s="835">
        <v>905827769</v>
      </c>
      <c r="AW51" s="835">
        <v>154336050</v>
      </c>
      <c r="AX51" s="835">
        <v>28061100</v>
      </c>
      <c r="AY51" s="836">
        <v>905827769</v>
      </c>
      <c r="AZ51" s="836">
        <v>154336050</v>
      </c>
      <c r="BA51" s="836">
        <v>70152750</v>
      </c>
      <c r="BB51" s="837">
        <v>905827769</v>
      </c>
      <c r="BC51" s="835">
        <v>694763820.33000004</v>
      </c>
      <c r="BD51" s="835">
        <v>636573639.33000004</v>
      </c>
      <c r="BE51" s="837">
        <v>868296649.33000004</v>
      </c>
      <c r="BF51" s="835">
        <v>868296649.33000004</v>
      </c>
      <c r="BG51" s="835">
        <v>864821225.33000004</v>
      </c>
      <c r="BH51" s="763" t="s">
        <v>87</v>
      </c>
      <c r="BI51" s="838">
        <f>AL51-((BG51/BE51))</f>
        <v>-6.5372423227785359E-2</v>
      </c>
      <c r="BJ51" s="839"/>
    </row>
    <row r="52" spans="1:62" ht="81.75" customHeight="1" x14ac:dyDescent="0.25">
      <c r="A52" s="2006"/>
      <c r="B52" s="2066"/>
      <c r="C52" s="2068"/>
      <c r="D52" s="1896"/>
      <c r="E52" s="1899"/>
      <c r="F52" s="1899"/>
      <c r="G52" s="1864"/>
      <c r="H52" s="2023"/>
      <c r="I52" s="1894"/>
      <c r="J52" s="1870"/>
      <c r="K52" s="1905"/>
      <c r="L52" s="784" t="s">
        <v>307</v>
      </c>
      <c r="M52" s="785">
        <v>44652</v>
      </c>
      <c r="N52" s="785">
        <v>44926</v>
      </c>
      <c r="O52" s="786">
        <f t="shared" si="2"/>
        <v>275</v>
      </c>
      <c r="P52" s="787">
        <v>8</v>
      </c>
      <c r="Q52" s="788">
        <v>0.17499999999999999</v>
      </c>
      <c r="R52" s="788">
        <v>1</v>
      </c>
      <c r="S52" s="808" t="s">
        <v>1339</v>
      </c>
      <c r="T52" s="790"/>
      <c r="U52" s="790"/>
      <c r="V52" s="791" t="s">
        <v>1400</v>
      </c>
      <c r="W52" s="841" t="s">
        <v>307</v>
      </c>
      <c r="X52" s="842"/>
      <c r="Y52" s="808" t="s">
        <v>1339</v>
      </c>
      <c r="Z52" s="790"/>
      <c r="AA52" s="790"/>
      <c r="AB52" s="808" t="s">
        <v>1339</v>
      </c>
      <c r="AC52" s="790"/>
      <c r="AD52" s="790"/>
      <c r="AE52" s="808" t="s">
        <v>1339</v>
      </c>
      <c r="AF52" s="790"/>
      <c r="AG52" s="790"/>
      <c r="AH52" s="808" t="s">
        <v>1339</v>
      </c>
      <c r="AI52" s="790"/>
      <c r="AJ52" s="790"/>
      <c r="AK52" s="771">
        <v>1</v>
      </c>
      <c r="AL52" s="1907"/>
      <c r="AM52" s="1878"/>
      <c r="AN52" s="772">
        <f t="shared" ref="AN52:AN115" si="5">+R52-AK52</f>
        <v>0</v>
      </c>
      <c r="AO52" s="843"/>
      <c r="AP52" s="787"/>
      <c r="AQ52" s="847"/>
      <c r="AR52" s="852"/>
      <c r="AS52" s="846"/>
      <c r="AT52" s="856"/>
      <c r="AU52" s="847"/>
      <c r="AV52" s="857"/>
      <c r="AW52" s="857"/>
      <c r="AX52" s="857"/>
      <c r="AY52" s="857"/>
      <c r="AZ52" s="858"/>
      <c r="BA52" s="858"/>
      <c r="BB52" s="859"/>
      <c r="BC52" s="858"/>
      <c r="BD52" s="858"/>
      <c r="BE52" s="859"/>
      <c r="BF52" s="858"/>
      <c r="BG52" s="858"/>
      <c r="BH52" s="843"/>
      <c r="BI52" s="852"/>
      <c r="BJ52" s="853"/>
    </row>
    <row r="53" spans="1:62" ht="81.75" customHeight="1" x14ac:dyDescent="0.25">
      <c r="A53" s="2006"/>
      <c r="B53" s="2066"/>
      <c r="C53" s="2068"/>
      <c r="D53" s="1896"/>
      <c r="E53" s="1899"/>
      <c r="F53" s="1899"/>
      <c r="G53" s="1864"/>
      <c r="H53" s="2023"/>
      <c r="I53" s="1894"/>
      <c r="J53" s="1870"/>
      <c r="K53" s="1905"/>
      <c r="L53" s="784" t="s">
        <v>312</v>
      </c>
      <c r="M53" s="785">
        <v>44652</v>
      </c>
      <c r="N53" s="785">
        <v>44804</v>
      </c>
      <c r="O53" s="786">
        <f t="shared" si="2"/>
        <v>153</v>
      </c>
      <c r="P53" s="787">
        <v>1</v>
      </c>
      <c r="Q53" s="788">
        <v>0.17499999999999999</v>
      </c>
      <c r="R53" s="788">
        <f>1/P53</f>
        <v>1</v>
      </c>
      <c r="S53" s="808" t="s">
        <v>1339</v>
      </c>
      <c r="T53" s="790"/>
      <c r="U53" s="790"/>
      <c r="V53" s="791" t="s">
        <v>1401</v>
      </c>
      <c r="W53" s="841" t="s">
        <v>312</v>
      </c>
      <c r="X53" s="842"/>
      <c r="Y53" s="808" t="s">
        <v>1339</v>
      </c>
      <c r="Z53" s="790"/>
      <c r="AA53" s="790"/>
      <c r="AB53" s="808" t="s">
        <v>1339</v>
      </c>
      <c r="AC53" s="790"/>
      <c r="AD53" s="790"/>
      <c r="AE53" s="808" t="s">
        <v>1339</v>
      </c>
      <c r="AF53" s="790"/>
      <c r="AG53" s="790"/>
      <c r="AH53" s="808" t="s">
        <v>1339</v>
      </c>
      <c r="AI53" s="790"/>
      <c r="AJ53" s="790"/>
      <c r="AK53" s="771">
        <v>1</v>
      </c>
      <c r="AL53" s="1907"/>
      <c r="AM53" s="1878"/>
      <c r="AN53" s="772">
        <f t="shared" si="5"/>
        <v>0</v>
      </c>
      <c r="AO53" s="843"/>
      <c r="AP53" s="787"/>
      <c r="AQ53" s="847"/>
      <c r="AR53" s="852"/>
      <c r="AS53" s="846"/>
      <c r="AT53" s="856"/>
      <c r="AU53" s="847"/>
      <c r="AV53" s="857"/>
      <c r="AW53" s="857"/>
      <c r="AX53" s="857"/>
      <c r="AY53" s="857"/>
      <c r="AZ53" s="858"/>
      <c r="BA53" s="858"/>
      <c r="BB53" s="859"/>
      <c r="BC53" s="858"/>
      <c r="BD53" s="858"/>
      <c r="BE53" s="859"/>
      <c r="BF53" s="858"/>
      <c r="BG53" s="858"/>
      <c r="BH53" s="843"/>
      <c r="BI53" s="852"/>
      <c r="BJ53" s="853"/>
    </row>
    <row r="54" spans="1:62" ht="81.75" customHeight="1" x14ac:dyDescent="0.25">
      <c r="A54" s="2006"/>
      <c r="B54" s="2066"/>
      <c r="C54" s="2068"/>
      <c r="D54" s="1896"/>
      <c r="E54" s="1899"/>
      <c r="F54" s="1899"/>
      <c r="G54" s="1864"/>
      <c r="H54" s="2023"/>
      <c r="I54" s="1894"/>
      <c r="J54" s="1870"/>
      <c r="K54" s="1905"/>
      <c r="L54" s="784" t="s">
        <v>317</v>
      </c>
      <c r="M54" s="785">
        <v>44682</v>
      </c>
      <c r="N54" s="785">
        <v>44804</v>
      </c>
      <c r="O54" s="786">
        <f t="shared" si="2"/>
        <v>123</v>
      </c>
      <c r="P54" s="787">
        <v>1</v>
      </c>
      <c r="Q54" s="788">
        <v>0.17499999999999999</v>
      </c>
      <c r="R54" s="788">
        <v>1</v>
      </c>
      <c r="S54" s="808" t="s">
        <v>1339</v>
      </c>
      <c r="T54" s="790"/>
      <c r="U54" s="790"/>
      <c r="V54" s="791" t="s">
        <v>1402</v>
      </c>
      <c r="W54" s="841" t="s">
        <v>317</v>
      </c>
      <c r="X54" s="842"/>
      <c r="Y54" s="808" t="s">
        <v>1339</v>
      </c>
      <c r="Z54" s="790"/>
      <c r="AA54" s="790"/>
      <c r="AB54" s="808" t="s">
        <v>1339</v>
      </c>
      <c r="AC54" s="790"/>
      <c r="AD54" s="790"/>
      <c r="AE54" s="808" t="s">
        <v>1339</v>
      </c>
      <c r="AF54" s="790"/>
      <c r="AG54" s="790"/>
      <c r="AH54" s="808" t="s">
        <v>1339</v>
      </c>
      <c r="AI54" s="790"/>
      <c r="AJ54" s="790"/>
      <c r="AK54" s="771">
        <v>1</v>
      </c>
      <c r="AL54" s="1907"/>
      <c r="AM54" s="1878"/>
      <c r="AN54" s="772">
        <f t="shared" si="5"/>
        <v>0</v>
      </c>
      <c r="AO54" s="843"/>
      <c r="AP54" s="787"/>
      <c r="AQ54" s="847"/>
      <c r="AR54" s="852"/>
      <c r="AS54" s="846"/>
      <c r="AT54" s="856"/>
      <c r="AU54" s="847"/>
      <c r="AV54" s="857"/>
      <c r="AW54" s="857"/>
      <c r="AX54" s="857"/>
      <c r="AY54" s="857"/>
      <c r="AZ54" s="858"/>
      <c r="BA54" s="858"/>
      <c r="BB54" s="859"/>
      <c r="BC54" s="858"/>
      <c r="BD54" s="858"/>
      <c r="BE54" s="859"/>
      <c r="BF54" s="858"/>
      <c r="BG54" s="858"/>
      <c r="BH54" s="843"/>
      <c r="BI54" s="852"/>
      <c r="BJ54" s="853"/>
    </row>
    <row r="55" spans="1:62" ht="81.75" customHeight="1" x14ac:dyDescent="0.25">
      <c r="A55" s="2006"/>
      <c r="B55" s="2066"/>
      <c r="C55" s="2068"/>
      <c r="D55" s="1896"/>
      <c r="E55" s="1899"/>
      <c r="F55" s="1899"/>
      <c r="G55" s="1864"/>
      <c r="H55" s="2023"/>
      <c r="I55" s="1894"/>
      <c r="J55" s="1870"/>
      <c r="K55" s="1905"/>
      <c r="L55" s="784" t="s">
        <v>322</v>
      </c>
      <c r="M55" s="785">
        <v>44593</v>
      </c>
      <c r="N55" s="785">
        <v>44896</v>
      </c>
      <c r="O55" s="786">
        <f t="shared" si="2"/>
        <v>304</v>
      </c>
      <c r="P55" s="787">
        <v>1600</v>
      </c>
      <c r="Q55" s="788">
        <v>0.1</v>
      </c>
      <c r="R55" s="788">
        <f>823/P55</f>
        <v>0.51437500000000003</v>
      </c>
      <c r="S55" s="808" t="s">
        <v>1339</v>
      </c>
      <c r="T55" s="790"/>
      <c r="U55" s="790"/>
      <c r="V55" s="791" t="s">
        <v>1403</v>
      </c>
      <c r="W55" s="841" t="s">
        <v>322</v>
      </c>
      <c r="X55" s="842"/>
      <c r="Y55" s="808" t="s">
        <v>1339</v>
      </c>
      <c r="Z55" s="790"/>
      <c r="AA55" s="790"/>
      <c r="AB55" s="808" t="s">
        <v>1339</v>
      </c>
      <c r="AC55" s="790"/>
      <c r="AD55" s="790"/>
      <c r="AE55" s="808" t="s">
        <v>1339</v>
      </c>
      <c r="AF55" s="790"/>
      <c r="AG55" s="790"/>
      <c r="AH55" s="808" t="s">
        <v>1339</v>
      </c>
      <c r="AI55" s="790"/>
      <c r="AJ55" s="790"/>
      <c r="AK55" s="771">
        <v>0.51437500000000003</v>
      </c>
      <c r="AL55" s="1907"/>
      <c r="AM55" s="1878"/>
      <c r="AN55" s="772">
        <f t="shared" si="5"/>
        <v>0</v>
      </c>
      <c r="AO55" s="843"/>
      <c r="AP55" s="787"/>
      <c r="AQ55" s="847"/>
      <c r="AR55" s="852"/>
      <c r="AS55" s="846"/>
      <c r="AT55" s="856"/>
      <c r="AU55" s="847"/>
      <c r="AV55" s="857"/>
      <c r="AW55" s="857"/>
      <c r="AX55" s="857"/>
      <c r="AY55" s="857"/>
      <c r="AZ55" s="858"/>
      <c r="BA55" s="858"/>
      <c r="BB55" s="859"/>
      <c r="BC55" s="858"/>
      <c r="BD55" s="858"/>
      <c r="BE55" s="859"/>
      <c r="BF55" s="858"/>
      <c r="BG55" s="858"/>
      <c r="BH55" s="843"/>
      <c r="BI55" s="852"/>
      <c r="BJ55" s="853"/>
    </row>
    <row r="56" spans="1:62" ht="81.75" customHeight="1" x14ac:dyDescent="0.25">
      <c r="A56" s="2006"/>
      <c r="B56" s="2066"/>
      <c r="C56" s="2068"/>
      <c r="D56" s="1896"/>
      <c r="E56" s="1899"/>
      <c r="F56" s="1899"/>
      <c r="G56" s="1864"/>
      <c r="H56" s="2023"/>
      <c r="I56" s="1894"/>
      <c r="J56" s="1870"/>
      <c r="K56" s="1905"/>
      <c r="L56" s="784" t="s">
        <v>327</v>
      </c>
      <c r="M56" s="785">
        <v>44652</v>
      </c>
      <c r="N56" s="785">
        <v>44926</v>
      </c>
      <c r="O56" s="786">
        <f t="shared" si="2"/>
        <v>275</v>
      </c>
      <c r="P56" s="787">
        <v>41</v>
      </c>
      <c r="Q56" s="788">
        <v>0.1</v>
      </c>
      <c r="R56" s="788">
        <f>41/P56</f>
        <v>1</v>
      </c>
      <c r="S56" s="808" t="s">
        <v>1339</v>
      </c>
      <c r="T56" s="790"/>
      <c r="U56" s="790"/>
      <c r="V56" s="791" t="s">
        <v>1404</v>
      </c>
      <c r="W56" s="841" t="s">
        <v>327</v>
      </c>
      <c r="X56" s="842"/>
      <c r="Y56" s="808" t="s">
        <v>1339</v>
      </c>
      <c r="Z56" s="790"/>
      <c r="AA56" s="790"/>
      <c r="AB56" s="808" t="s">
        <v>1339</v>
      </c>
      <c r="AC56" s="790"/>
      <c r="AD56" s="790"/>
      <c r="AE56" s="808" t="s">
        <v>1339</v>
      </c>
      <c r="AF56" s="790"/>
      <c r="AG56" s="790"/>
      <c r="AH56" s="808" t="s">
        <v>1339</v>
      </c>
      <c r="AI56" s="790"/>
      <c r="AJ56" s="790"/>
      <c r="AK56" s="771">
        <v>1</v>
      </c>
      <c r="AL56" s="1907"/>
      <c r="AM56" s="1878"/>
      <c r="AN56" s="772">
        <f t="shared" si="5"/>
        <v>0</v>
      </c>
      <c r="AO56" s="843"/>
      <c r="AP56" s="787"/>
      <c r="AQ56" s="847"/>
      <c r="AR56" s="852"/>
      <c r="AS56" s="846"/>
      <c r="AT56" s="856"/>
      <c r="AU56" s="847"/>
      <c r="AV56" s="857"/>
      <c r="AW56" s="857"/>
      <c r="AX56" s="857"/>
      <c r="AY56" s="857"/>
      <c r="AZ56" s="858"/>
      <c r="BA56" s="858"/>
      <c r="BB56" s="859"/>
      <c r="BC56" s="858"/>
      <c r="BD56" s="858"/>
      <c r="BE56" s="859"/>
      <c r="BF56" s="858"/>
      <c r="BG56" s="858"/>
      <c r="BH56" s="843"/>
      <c r="BI56" s="852"/>
      <c r="BJ56" s="853"/>
    </row>
    <row r="57" spans="1:62" ht="81.75" customHeight="1" thickBot="1" x14ac:dyDescent="0.3">
      <c r="A57" s="2006"/>
      <c r="B57" s="2066"/>
      <c r="C57" s="2068"/>
      <c r="D57" s="1896"/>
      <c r="E57" s="1899"/>
      <c r="F57" s="1899"/>
      <c r="G57" s="1864"/>
      <c r="H57" s="2023"/>
      <c r="I57" s="1910"/>
      <c r="J57" s="1912"/>
      <c r="K57" s="1914"/>
      <c r="L57" s="860" t="s">
        <v>332</v>
      </c>
      <c r="M57" s="861">
        <v>44593</v>
      </c>
      <c r="N57" s="861">
        <v>44899</v>
      </c>
      <c r="O57" s="862">
        <f t="shared" si="2"/>
        <v>307</v>
      </c>
      <c r="P57" s="863">
        <v>6</v>
      </c>
      <c r="Q57" s="864">
        <v>0.1</v>
      </c>
      <c r="R57" s="864">
        <f>6/P57</f>
        <v>1</v>
      </c>
      <c r="S57" s="865" t="s">
        <v>1339</v>
      </c>
      <c r="T57" s="870"/>
      <c r="U57" s="870"/>
      <c r="V57" s="911" t="s">
        <v>1405</v>
      </c>
      <c r="W57" s="867" t="s">
        <v>332</v>
      </c>
      <c r="X57" s="868"/>
      <c r="Y57" s="865" t="s">
        <v>1339</v>
      </c>
      <c r="Z57" s="870"/>
      <c r="AA57" s="870"/>
      <c r="AB57" s="865" t="s">
        <v>1339</v>
      </c>
      <c r="AC57" s="870"/>
      <c r="AD57" s="870"/>
      <c r="AE57" s="865" t="s">
        <v>1339</v>
      </c>
      <c r="AF57" s="870"/>
      <c r="AG57" s="870"/>
      <c r="AH57" s="865" t="s">
        <v>1339</v>
      </c>
      <c r="AI57" s="870"/>
      <c r="AJ57" s="870"/>
      <c r="AK57" s="771">
        <v>1</v>
      </c>
      <c r="AL57" s="1908"/>
      <c r="AM57" s="1879"/>
      <c r="AN57" s="772">
        <f t="shared" si="5"/>
        <v>0</v>
      </c>
      <c r="AO57" s="871"/>
      <c r="AP57" s="863"/>
      <c r="AQ57" s="872"/>
      <c r="AR57" s="873"/>
      <c r="AS57" s="874"/>
      <c r="AT57" s="875"/>
      <c r="AU57" s="872"/>
      <c r="AV57" s="876"/>
      <c r="AW57" s="876"/>
      <c r="AX57" s="876"/>
      <c r="AY57" s="876"/>
      <c r="AZ57" s="877"/>
      <c r="BA57" s="877"/>
      <c r="BB57" s="878"/>
      <c r="BC57" s="877"/>
      <c r="BD57" s="877"/>
      <c r="BE57" s="878"/>
      <c r="BF57" s="877"/>
      <c r="BG57" s="877"/>
      <c r="BH57" s="871"/>
      <c r="BI57" s="873"/>
      <c r="BJ57" s="879"/>
    </row>
    <row r="58" spans="1:62" ht="95.25" customHeight="1" x14ac:dyDescent="0.25">
      <c r="A58" s="2006"/>
      <c r="B58" s="2066"/>
      <c r="C58" s="2068"/>
      <c r="D58" s="1896" t="s">
        <v>337</v>
      </c>
      <c r="E58" s="1899">
        <v>30</v>
      </c>
      <c r="F58" s="1899">
        <v>36</v>
      </c>
      <c r="G58" s="1864">
        <v>1</v>
      </c>
      <c r="H58" s="2000">
        <v>1</v>
      </c>
      <c r="I58" s="1893" t="s">
        <v>338</v>
      </c>
      <c r="J58" s="1869">
        <v>2020130010117</v>
      </c>
      <c r="K58" s="1904" t="s">
        <v>1406</v>
      </c>
      <c r="L58" s="760" t="s">
        <v>340</v>
      </c>
      <c r="M58" s="761">
        <v>44682</v>
      </c>
      <c r="N58" s="761">
        <v>44803</v>
      </c>
      <c r="O58" s="762">
        <f t="shared" si="2"/>
        <v>122</v>
      </c>
      <c r="P58" s="763">
        <v>1</v>
      </c>
      <c r="Q58" s="764">
        <v>9.0909090909090912E-2</v>
      </c>
      <c r="R58" s="764">
        <f>1/P58</f>
        <v>1</v>
      </c>
      <c r="S58" s="880" t="s">
        <v>1339</v>
      </c>
      <c r="T58" s="829"/>
      <c r="U58" s="829"/>
      <c r="V58" s="910" t="s">
        <v>1407</v>
      </c>
      <c r="W58" s="827" t="s">
        <v>340</v>
      </c>
      <c r="X58" s="828" t="s">
        <v>1408</v>
      </c>
      <c r="Y58" s="880" t="s">
        <v>1339</v>
      </c>
      <c r="Z58" s="829"/>
      <c r="AA58" s="829"/>
      <c r="AB58" s="880" t="s">
        <v>1339</v>
      </c>
      <c r="AC58" s="829"/>
      <c r="AD58" s="829"/>
      <c r="AE58" s="880" t="s">
        <v>1339</v>
      </c>
      <c r="AF58" s="829"/>
      <c r="AG58" s="829"/>
      <c r="AH58" s="880" t="s">
        <v>1339</v>
      </c>
      <c r="AI58" s="829"/>
      <c r="AJ58" s="829"/>
      <c r="AK58" s="771">
        <v>1</v>
      </c>
      <c r="AL58" s="1906">
        <f>AVERAGE(AK58:AK68)</f>
        <v>0.95743450977406996</v>
      </c>
      <c r="AM58" s="1877">
        <v>1</v>
      </c>
      <c r="AN58" s="772">
        <f t="shared" si="5"/>
        <v>0</v>
      </c>
      <c r="AO58" s="830" t="s">
        <v>342</v>
      </c>
      <c r="AP58" s="830" t="s">
        <v>403</v>
      </c>
      <c r="AQ58" s="831">
        <v>76352492</v>
      </c>
      <c r="AR58" s="765">
        <v>0.99999999986902843</v>
      </c>
      <c r="AS58" s="832">
        <v>0</v>
      </c>
      <c r="AT58" s="883">
        <f>+AQ58</f>
        <v>76352492</v>
      </c>
      <c r="AU58" s="833">
        <f>+AT58-AS58</f>
        <v>76352492</v>
      </c>
      <c r="AV58" s="835">
        <v>86525385</v>
      </c>
      <c r="AW58" s="835">
        <v>0</v>
      </c>
      <c r="AX58" s="835">
        <v>0</v>
      </c>
      <c r="AY58" s="836">
        <v>86525385</v>
      </c>
      <c r="AZ58" s="836">
        <v>0</v>
      </c>
      <c r="BA58" s="836">
        <v>0</v>
      </c>
      <c r="BB58" s="837">
        <v>86525385</v>
      </c>
      <c r="BC58" s="835">
        <v>59157051.659999996</v>
      </c>
      <c r="BD58" s="835">
        <v>59157051.659999996</v>
      </c>
      <c r="BE58" s="837">
        <v>76352492</v>
      </c>
      <c r="BF58" s="835">
        <v>76352491.989999995</v>
      </c>
      <c r="BG58" s="835">
        <v>76352491.989999995</v>
      </c>
      <c r="BH58" s="763" t="s">
        <v>781</v>
      </c>
      <c r="BI58" s="912">
        <f>+AL58-((BI60/BI61))</f>
        <v>-3.3244140344844908E-2</v>
      </c>
      <c r="BJ58" s="839"/>
    </row>
    <row r="59" spans="1:62" ht="29.25" customHeight="1" x14ac:dyDescent="0.25">
      <c r="A59" s="2006"/>
      <c r="B59" s="2066"/>
      <c r="C59" s="2068"/>
      <c r="D59" s="1896"/>
      <c r="E59" s="1899"/>
      <c r="F59" s="1899"/>
      <c r="G59" s="1864"/>
      <c r="H59" s="2000"/>
      <c r="I59" s="1894"/>
      <c r="J59" s="1870"/>
      <c r="K59" s="1905"/>
      <c r="L59" s="784" t="s">
        <v>347</v>
      </c>
      <c r="M59" s="785">
        <v>44562</v>
      </c>
      <c r="N59" s="785">
        <v>44773</v>
      </c>
      <c r="O59" s="786">
        <f t="shared" si="2"/>
        <v>212</v>
      </c>
      <c r="P59" s="787">
        <v>6</v>
      </c>
      <c r="Q59" s="788">
        <v>9.0909090909090912E-2</v>
      </c>
      <c r="R59" s="788">
        <f>6/P59</f>
        <v>1</v>
      </c>
      <c r="S59" s="808" t="s">
        <v>1339</v>
      </c>
      <c r="T59" s="790"/>
      <c r="U59" s="790"/>
      <c r="V59" s="791" t="s">
        <v>1409</v>
      </c>
      <c r="W59" s="841" t="s">
        <v>347</v>
      </c>
      <c r="X59" s="842" t="s">
        <v>1408</v>
      </c>
      <c r="Y59" s="808" t="s">
        <v>1339</v>
      </c>
      <c r="Z59" s="790"/>
      <c r="AA59" s="790"/>
      <c r="AB59" s="808" t="s">
        <v>1339</v>
      </c>
      <c r="AC59" s="790"/>
      <c r="AD59" s="790"/>
      <c r="AE59" s="808" t="s">
        <v>1339</v>
      </c>
      <c r="AF59" s="790"/>
      <c r="AG59" s="790"/>
      <c r="AH59" s="808" t="s">
        <v>1339</v>
      </c>
      <c r="AI59" s="790"/>
      <c r="AJ59" s="790"/>
      <c r="AK59" s="771">
        <v>1</v>
      </c>
      <c r="AL59" s="1907"/>
      <c r="AM59" s="1878"/>
      <c r="AN59" s="772">
        <f t="shared" si="5"/>
        <v>0</v>
      </c>
      <c r="AO59" s="843" t="s">
        <v>342</v>
      </c>
      <c r="AP59" s="843" t="s">
        <v>1342</v>
      </c>
      <c r="AQ59" s="844">
        <v>1623972676.8</v>
      </c>
      <c r="AR59" s="845">
        <v>0.99999999950738094</v>
      </c>
      <c r="AS59" s="846"/>
      <c r="AT59" s="856">
        <f>+AQ59</f>
        <v>1623972676.8</v>
      </c>
      <c r="AU59" s="847"/>
      <c r="AV59" s="849">
        <v>2754707448</v>
      </c>
      <c r="AW59" s="849">
        <v>906398950</v>
      </c>
      <c r="AX59" s="849">
        <v>76290300</v>
      </c>
      <c r="AY59" s="850">
        <v>2754707448</v>
      </c>
      <c r="AZ59" s="850">
        <v>906398950</v>
      </c>
      <c r="BA59" s="850">
        <v>313862950</v>
      </c>
      <c r="BB59" s="851">
        <v>1693505105.51</v>
      </c>
      <c r="BC59" s="849">
        <v>1420646876</v>
      </c>
      <c r="BD59" s="849">
        <v>1057069126</v>
      </c>
      <c r="BE59" s="851">
        <v>1623972676.8</v>
      </c>
      <c r="BF59" s="849">
        <v>1623972676</v>
      </c>
      <c r="BG59" s="849">
        <v>1608123351</v>
      </c>
      <c r="BH59" s="843"/>
      <c r="BI59" s="852"/>
      <c r="BJ59" s="853"/>
    </row>
    <row r="60" spans="1:62" ht="105" x14ac:dyDescent="0.25">
      <c r="A60" s="2006"/>
      <c r="B60" s="2066"/>
      <c r="C60" s="2068"/>
      <c r="D60" s="1896"/>
      <c r="E60" s="1899"/>
      <c r="F60" s="1899"/>
      <c r="G60" s="1864"/>
      <c r="H60" s="2000"/>
      <c r="I60" s="1894"/>
      <c r="J60" s="1870"/>
      <c r="K60" s="1905"/>
      <c r="L60" s="784" t="s">
        <v>353</v>
      </c>
      <c r="M60" s="785">
        <v>44652</v>
      </c>
      <c r="N60" s="785">
        <v>44926</v>
      </c>
      <c r="O60" s="786">
        <f t="shared" si="2"/>
        <v>275</v>
      </c>
      <c r="P60" s="787">
        <v>30</v>
      </c>
      <c r="Q60" s="788">
        <v>9.0909090909090912E-2</v>
      </c>
      <c r="R60" s="788">
        <f>14/P60</f>
        <v>0.46666666666666667</v>
      </c>
      <c r="S60" s="808" t="s">
        <v>1339</v>
      </c>
      <c r="T60" s="790"/>
      <c r="U60" s="790"/>
      <c r="V60" s="791" t="s">
        <v>1410</v>
      </c>
      <c r="W60" s="841" t="s">
        <v>353</v>
      </c>
      <c r="X60" s="842" t="s">
        <v>1408</v>
      </c>
      <c r="Y60" s="808" t="s">
        <v>1339</v>
      </c>
      <c r="Z60" s="790"/>
      <c r="AA60" s="790"/>
      <c r="AB60" s="808" t="s">
        <v>1339</v>
      </c>
      <c r="AC60" s="790"/>
      <c r="AD60" s="790"/>
      <c r="AE60" s="808" t="s">
        <v>1339</v>
      </c>
      <c r="AF60" s="790"/>
      <c r="AG60" s="790"/>
      <c r="AH60" s="808" t="s">
        <v>1339</v>
      </c>
      <c r="AI60" s="790"/>
      <c r="AJ60" s="790"/>
      <c r="AK60" s="771">
        <v>0.46666666666666667</v>
      </c>
      <c r="AL60" s="1907"/>
      <c r="AM60" s="1878"/>
      <c r="AN60" s="772">
        <f t="shared" si="5"/>
        <v>0</v>
      </c>
      <c r="AO60" s="843" t="s">
        <v>342</v>
      </c>
      <c r="AP60" s="843" t="s">
        <v>1391</v>
      </c>
      <c r="AQ60" s="844">
        <v>0</v>
      </c>
      <c r="AR60" s="845" t="e">
        <v>#DIV/0!</v>
      </c>
      <c r="AS60" s="846"/>
      <c r="AT60" s="856">
        <f>+AQ60</f>
        <v>0</v>
      </c>
      <c r="AU60" s="847"/>
      <c r="AV60" s="857"/>
      <c r="AW60" s="857"/>
      <c r="AX60" s="857"/>
      <c r="AY60" s="857"/>
      <c r="AZ60" s="858"/>
      <c r="BA60" s="858"/>
      <c r="BB60" s="859"/>
      <c r="BC60" s="858"/>
      <c r="BD60" s="858"/>
      <c r="BE60" s="859"/>
      <c r="BF60" s="858"/>
      <c r="BG60" s="858"/>
      <c r="BH60" s="843"/>
      <c r="BI60" s="888">
        <f>+BG58+BG59</f>
        <v>1684475842.99</v>
      </c>
      <c r="BJ60" s="853"/>
    </row>
    <row r="61" spans="1:62" ht="29.25" customHeight="1" x14ac:dyDescent="0.25">
      <c r="A61" s="2006"/>
      <c r="B61" s="2066"/>
      <c r="C61" s="2068"/>
      <c r="D61" s="1896"/>
      <c r="E61" s="1899"/>
      <c r="F61" s="1899"/>
      <c r="G61" s="1864"/>
      <c r="H61" s="2000"/>
      <c r="I61" s="1894"/>
      <c r="J61" s="1870"/>
      <c r="K61" s="1905"/>
      <c r="L61" s="784" t="s">
        <v>358</v>
      </c>
      <c r="M61" s="785">
        <v>44593</v>
      </c>
      <c r="N61" s="785">
        <v>44773</v>
      </c>
      <c r="O61" s="786">
        <f t="shared" si="2"/>
        <v>181</v>
      </c>
      <c r="P61" s="787">
        <v>6</v>
      </c>
      <c r="Q61" s="788">
        <v>9.0909090909090912E-2</v>
      </c>
      <c r="R61" s="788">
        <f>6/P61</f>
        <v>1</v>
      </c>
      <c r="S61" s="808" t="s">
        <v>1339</v>
      </c>
      <c r="T61" s="790"/>
      <c r="U61" s="790"/>
      <c r="V61" s="791" t="s">
        <v>1411</v>
      </c>
      <c r="W61" s="841" t="s">
        <v>358</v>
      </c>
      <c r="X61" s="842" t="s">
        <v>1408</v>
      </c>
      <c r="Y61" s="808" t="s">
        <v>1339</v>
      </c>
      <c r="Z61" s="790"/>
      <c r="AA61" s="790"/>
      <c r="AB61" s="808" t="s">
        <v>1339</v>
      </c>
      <c r="AC61" s="790"/>
      <c r="AD61" s="790"/>
      <c r="AE61" s="808" t="s">
        <v>1339</v>
      </c>
      <c r="AF61" s="790"/>
      <c r="AG61" s="790"/>
      <c r="AH61" s="808" t="s">
        <v>1339</v>
      </c>
      <c r="AI61" s="790"/>
      <c r="AJ61" s="790"/>
      <c r="AK61" s="771">
        <v>1</v>
      </c>
      <c r="AL61" s="1907"/>
      <c r="AM61" s="1878"/>
      <c r="AN61" s="772">
        <f t="shared" si="5"/>
        <v>0</v>
      </c>
      <c r="AO61" s="843"/>
      <c r="AP61" s="787"/>
      <c r="AQ61" s="847"/>
      <c r="AR61" s="852"/>
      <c r="AS61" s="846"/>
      <c r="AT61" s="856"/>
      <c r="AU61" s="847"/>
      <c r="AV61" s="857"/>
      <c r="AW61" s="857"/>
      <c r="AX61" s="857"/>
      <c r="AY61" s="857"/>
      <c r="AZ61" s="858"/>
      <c r="BA61" s="858"/>
      <c r="BB61" s="859"/>
      <c r="BC61" s="858"/>
      <c r="BD61" s="858"/>
      <c r="BE61" s="859"/>
      <c r="BF61" s="858"/>
      <c r="BG61" s="858"/>
      <c r="BH61" s="843"/>
      <c r="BI61" s="888">
        <f>+BE58+BE59</f>
        <v>1700325168.8</v>
      </c>
      <c r="BJ61" s="853"/>
    </row>
    <row r="62" spans="1:62" ht="29.25" customHeight="1" x14ac:dyDescent="0.25">
      <c r="A62" s="2006"/>
      <c r="B62" s="2066"/>
      <c r="C62" s="2068"/>
      <c r="D62" s="1896"/>
      <c r="E62" s="1899"/>
      <c r="F62" s="1899"/>
      <c r="G62" s="1864"/>
      <c r="H62" s="2000"/>
      <c r="I62" s="1894"/>
      <c r="J62" s="1870"/>
      <c r="K62" s="1905"/>
      <c r="L62" s="784" t="s">
        <v>362</v>
      </c>
      <c r="M62" s="785">
        <v>44682</v>
      </c>
      <c r="N62" s="785">
        <v>44804</v>
      </c>
      <c r="O62" s="786">
        <f t="shared" si="2"/>
        <v>123</v>
      </c>
      <c r="P62" s="787">
        <v>1</v>
      </c>
      <c r="Q62" s="788">
        <v>9.0909090909090912E-2</v>
      </c>
      <c r="R62" s="788">
        <f>1/P62</f>
        <v>1</v>
      </c>
      <c r="S62" s="808" t="s">
        <v>1339</v>
      </c>
      <c r="T62" s="790"/>
      <c r="U62" s="790"/>
      <c r="V62" s="791" t="s">
        <v>1412</v>
      </c>
      <c r="W62" s="841" t="s">
        <v>362</v>
      </c>
      <c r="X62" s="842" t="s">
        <v>1408</v>
      </c>
      <c r="Y62" s="808" t="s">
        <v>1339</v>
      </c>
      <c r="Z62" s="790"/>
      <c r="AA62" s="790"/>
      <c r="AB62" s="808" t="s">
        <v>1339</v>
      </c>
      <c r="AC62" s="790"/>
      <c r="AD62" s="790"/>
      <c r="AE62" s="808" t="s">
        <v>1339</v>
      </c>
      <c r="AF62" s="790"/>
      <c r="AG62" s="790"/>
      <c r="AH62" s="808" t="s">
        <v>1339</v>
      </c>
      <c r="AI62" s="790"/>
      <c r="AJ62" s="790"/>
      <c r="AK62" s="771">
        <v>1</v>
      </c>
      <c r="AL62" s="1907"/>
      <c r="AM62" s="1878"/>
      <c r="AN62" s="772">
        <f t="shared" si="5"/>
        <v>0</v>
      </c>
      <c r="AO62" s="843"/>
      <c r="AP62" s="787"/>
      <c r="AQ62" s="847"/>
      <c r="AR62" s="852"/>
      <c r="AS62" s="846"/>
      <c r="AT62" s="856"/>
      <c r="AU62" s="847"/>
      <c r="AV62" s="857"/>
      <c r="AW62" s="857"/>
      <c r="AX62" s="857"/>
      <c r="AY62" s="857"/>
      <c r="AZ62" s="858"/>
      <c r="BA62" s="858"/>
      <c r="BB62" s="859"/>
      <c r="BC62" s="858"/>
      <c r="BD62" s="858"/>
      <c r="BE62" s="859"/>
      <c r="BF62" s="858"/>
      <c r="BG62" s="858"/>
      <c r="BH62" s="843"/>
      <c r="BI62" s="852"/>
      <c r="BJ62" s="853"/>
    </row>
    <row r="63" spans="1:62" ht="29.25" customHeight="1" x14ac:dyDescent="0.25">
      <c r="A63" s="2006"/>
      <c r="B63" s="2066"/>
      <c r="C63" s="2068"/>
      <c r="D63" s="1896"/>
      <c r="E63" s="1899"/>
      <c r="F63" s="1899"/>
      <c r="G63" s="1864"/>
      <c r="H63" s="2000"/>
      <c r="I63" s="1894"/>
      <c r="J63" s="1870"/>
      <c r="K63" s="1905"/>
      <c r="L63" s="784" t="s">
        <v>367</v>
      </c>
      <c r="M63" s="785">
        <v>44682</v>
      </c>
      <c r="N63" s="785">
        <v>44804</v>
      </c>
      <c r="O63" s="786">
        <f t="shared" si="2"/>
        <v>123</v>
      </c>
      <c r="P63" s="787">
        <v>1</v>
      </c>
      <c r="Q63" s="788">
        <v>9.0909090909090912E-2</v>
      </c>
      <c r="R63" s="788">
        <f>1/P63</f>
        <v>1</v>
      </c>
      <c r="S63" s="808" t="s">
        <v>1339</v>
      </c>
      <c r="T63" s="790"/>
      <c r="U63" s="790"/>
      <c r="V63" s="791" t="s">
        <v>1413</v>
      </c>
      <c r="W63" s="841" t="s">
        <v>367</v>
      </c>
      <c r="X63" s="842" t="s">
        <v>1408</v>
      </c>
      <c r="Y63" s="808" t="s">
        <v>1339</v>
      </c>
      <c r="Z63" s="790"/>
      <c r="AA63" s="790"/>
      <c r="AB63" s="808" t="s">
        <v>1339</v>
      </c>
      <c r="AC63" s="790"/>
      <c r="AD63" s="790"/>
      <c r="AE63" s="808" t="s">
        <v>1339</v>
      </c>
      <c r="AF63" s="790"/>
      <c r="AG63" s="790"/>
      <c r="AH63" s="808" t="s">
        <v>1339</v>
      </c>
      <c r="AI63" s="790"/>
      <c r="AJ63" s="790"/>
      <c r="AK63" s="771">
        <v>1</v>
      </c>
      <c r="AL63" s="1907"/>
      <c r="AM63" s="1878"/>
      <c r="AN63" s="772">
        <f t="shared" si="5"/>
        <v>0</v>
      </c>
      <c r="AO63" s="843"/>
      <c r="AP63" s="787"/>
      <c r="AQ63" s="847"/>
      <c r="AR63" s="852"/>
      <c r="AS63" s="846"/>
      <c r="AT63" s="856"/>
      <c r="AU63" s="847"/>
      <c r="AV63" s="857"/>
      <c r="AW63" s="857"/>
      <c r="AX63" s="857"/>
      <c r="AY63" s="857"/>
      <c r="AZ63" s="858"/>
      <c r="BA63" s="858"/>
      <c r="BB63" s="859"/>
      <c r="BC63" s="858"/>
      <c r="BD63" s="858"/>
      <c r="BE63" s="859"/>
      <c r="BF63" s="858"/>
      <c r="BG63" s="858"/>
      <c r="BH63" s="843"/>
      <c r="BI63" s="852"/>
      <c r="BJ63" s="853"/>
    </row>
    <row r="64" spans="1:62" ht="29.25" customHeight="1" x14ac:dyDescent="0.25">
      <c r="A64" s="2006"/>
      <c r="B64" s="2066"/>
      <c r="C64" s="2068"/>
      <c r="D64" s="1896"/>
      <c r="E64" s="1899"/>
      <c r="F64" s="1899"/>
      <c r="G64" s="1864"/>
      <c r="H64" s="2000"/>
      <c r="I64" s="1894"/>
      <c r="J64" s="1870"/>
      <c r="K64" s="1905"/>
      <c r="L64" s="784" t="s">
        <v>371</v>
      </c>
      <c r="M64" s="785">
        <v>44682</v>
      </c>
      <c r="N64" s="785">
        <v>44804</v>
      </c>
      <c r="O64" s="786">
        <f t="shared" si="2"/>
        <v>123</v>
      </c>
      <c r="P64" s="787">
        <v>1</v>
      </c>
      <c r="Q64" s="788">
        <v>9.0909090909090912E-2</v>
      </c>
      <c r="R64" s="788">
        <f>1/P64</f>
        <v>1</v>
      </c>
      <c r="S64" s="808" t="s">
        <v>1339</v>
      </c>
      <c r="T64" s="790"/>
      <c r="U64" s="790"/>
      <c r="V64" s="791" t="s">
        <v>1414</v>
      </c>
      <c r="W64" s="841" t="s">
        <v>371</v>
      </c>
      <c r="X64" s="842" t="s">
        <v>1408</v>
      </c>
      <c r="Y64" s="808" t="s">
        <v>1339</v>
      </c>
      <c r="Z64" s="790"/>
      <c r="AA64" s="790"/>
      <c r="AB64" s="808" t="s">
        <v>1339</v>
      </c>
      <c r="AC64" s="790"/>
      <c r="AD64" s="790"/>
      <c r="AE64" s="808" t="s">
        <v>1339</v>
      </c>
      <c r="AF64" s="790"/>
      <c r="AG64" s="790"/>
      <c r="AH64" s="808" t="s">
        <v>1339</v>
      </c>
      <c r="AI64" s="790"/>
      <c r="AJ64" s="790"/>
      <c r="AK64" s="771">
        <v>1</v>
      </c>
      <c r="AL64" s="1907"/>
      <c r="AM64" s="1878"/>
      <c r="AN64" s="772">
        <f t="shared" si="5"/>
        <v>0</v>
      </c>
      <c r="AO64" s="843"/>
      <c r="AP64" s="787"/>
      <c r="AQ64" s="847"/>
      <c r="AR64" s="852"/>
      <c r="AS64" s="846"/>
      <c r="AT64" s="856"/>
      <c r="AU64" s="847"/>
      <c r="AV64" s="857"/>
      <c r="AW64" s="857"/>
      <c r="AX64" s="857"/>
      <c r="AY64" s="857"/>
      <c r="AZ64" s="858"/>
      <c r="BA64" s="858"/>
      <c r="BB64" s="859"/>
      <c r="BC64" s="858"/>
      <c r="BD64" s="858"/>
      <c r="BE64" s="859"/>
      <c r="BF64" s="858"/>
      <c r="BG64" s="858"/>
      <c r="BH64" s="843"/>
      <c r="BI64" s="852"/>
      <c r="BJ64" s="853"/>
    </row>
    <row r="65" spans="1:62" ht="29.25" customHeight="1" x14ac:dyDescent="0.25">
      <c r="A65" s="2006"/>
      <c r="B65" s="2066"/>
      <c r="C65" s="2068"/>
      <c r="D65" s="1896"/>
      <c r="E65" s="1899"/>
      <c r="F65" s="1899"/>
      <c r="G65" s="1864"/>
      <c r="H65" s="2000"/>
      <c r="I65" s="1894"/>
      <c r="J65" s="1870"/>
      <c r="K65" s="1905"/>
      <c r="L65" s="784" t="s">
        <v>374</v>
      </c>
      <c r="M65" s="785">
        <v>44652</v>
      </c>
      <c r="N65" s="785">
        <v>44804</v>
      </c>
      <c r="O65" s="786">
        <f t="shared" si="2"/>
        <v>153</v>
      </c>
      <c r="P65" s="787">
        <v>3</v>
      </c>
      <c r="Q65" s="788">
        <v>9.0909090909090912E-2</v>
      </c>
      <c r="R65" s="788">
        <f>3/P65</f>
        <v>1</v>
      </c>
      <c r="S65" s="808" t="s">
        <v>1339</v>
      </c>
      <c r="T65" s="790"/>
      <c r="U65" s="790"/>
      <c r="V65" s="791" t="s">
        <v>1415</v>
      </c>
      <c r="W65" s="841" t="s">
        <v>374</v>
      </c>
      <c r="X65" s="842" t="s">
        <v>1408</v>
      </c>
      <c r="Y65" s="808" t="s">
        <v>1339</v>
      </c>
      <c r="Z65" s="790"/>
      <c r="AA65" s="790"/>
      <c r="AB65" s="808" t="s">
        <v>1339</v>
      </c>
      <c r="AC65" s="790"/>
      <c r="AD65" s="790"/>
      <c r="AE65" s="808" t="s">
        <v>1339</v>
      </c>
      <c r="AF65" s="790"/>
      <c r="AG65" s="790"/>
      <c r="AH65" s="808" t="s">
        <v>1339</v>
      </c>
      <c r="AI65" s="790"/>
      <c r="AJ65" s="790"/>
      <c r="AK65" s="771">
        <v>1</v>
      </c>
      <c r="AL65" s="1907"/>
      <c r="AM65" s="1878"/>
      <c r="AN65" s="772">
        <f t="shared" si="5"/>
        <v>0</v>
      </c>
      <c r="AO65" s="843"/>
      <c r="AP65" s="787"/>
      <c r="AQ65" s="847"/>
      <c r="AR65" s="852"/>
      <c r="AS65" s="846"/>
      <c r="AT65" s="856"/>
      <c r="AU65" s="847"/>
      <c r="AV65" s="857"/>
      <c r="AW65" s="857"/>
      <c r="AX65" s="857"/>
      <c r="AY65" s="857"/>
      <c r="AZ65" s="858"/>
      <c r="BA65" s="858"/>
      <c r="BB65" s="859"/>
      <c r="BC65" s="858"/>
      <c r="BD65" s="858"/>
      <c r="BE65" s="859"/>
      <c r="BF65" s="858"/>
      <c r="BG65" s="858"/>
      <c r="BH65" s="843"/>
      <c r="BI65" s="852"/>
      <c r="BJ65" s="853"/>
    </row>
    <row r="66" spans="1:62" ht="29.25" customHeight="1" x14ac:dyDescent="0.25">
      <c r="A66" s="2006"/>
      <c r="B66" s="2066"/>
      <c r="C66" s="2068"/>
      <c r="D66" s="1896"/>
      <c r="E66" s="1899"/>
      <c r="F66" s="1899"/>
      <c r="G66" s="1864"/>
      <c r="H66" s="2000"/>
      <c r="I66" s="1894"/>
      <c r="J66" s="1870"/>
      <c r="K66" s="1905"/>
      <c r="L66" s="784" t="s">
        <v>379</v>
      </c>
      <c r="M66" s="785">
        <v>44562</v>
      </c>
      <c r="N66" s="785">
        <v>44899</v>
      </c>
      <c r="O66" s="786">
        <f t="shared" si="2"/>
        <v>338</v>
      </c>
      <c r="P66" s="787">
        <v>50159</v>
      </c>
      <c r="Q66" s="788">
        <v>9.0909090909090912E-2</v>
      </c>
      <c r="R66" s="788">
        <f>53425/P66</f>
        <v>1.065112940848103</v>
      </c>
      <c r="S66" s="808" t="s">
        <v>1339</v>
      </c>
      <c r="T66" s="790"/>
      <c r="U66" s="790"/>
      <c r="V66" s="791" t="s">
        <v>1416</v>
      </c>
      <c r="W66" s="841" t="s">
        <v>379</v>
      </c>
      <c r="X66" s="842" t="s">
        <v>1408</v>
      </c>
      <c r="Y66" s="808" t="s">
        <v>1339</v>
      </c>
      <c r="Z66" s="790"/>
      <c r="AA66" s="790"/>
      <c r="AB66" s="808" t="s">
        <v>1339</v>
      </c>
      <c r="AC66" s="790"/>
      <c r="AD66" s="790"/>
      <c r="AE66" s="808" t="s">
        <v>1339</v>
      </c>
      <c r="AF66" s="790"/>
      <c r="AG66" s="790"/>
      <c r="AH66" s="808" t="s">
        <v>1339</v>
      </c>
      <c r="AI66" s="790"/>
      <c r="AJ66" s="790"/>
      <c r="AK66" s="771">
        <v>1.065112940848103</v>
      </c>
      <c r="AL66" s="1907"/>
      <c r="AM66" s="1878"/>
      <c r="AN66" s="772">
        <f t="shared" si="5"/>
        <v>0</v>
      </c>
      <c r="AO66" s="843"/>
      <c r="AP66" s="787"/>
      <c r="AQ66" s="847"/>
      <c r="AR66" s="852"/>
      <c r="AS66" s="846"/>
      <c r="AT66" s="856"/>
      <c r="AU66" s="847"/>
      <c r="AV66" s="857"/>
      <c r="AW66" s="857"/>
      <c r="AX66" s="857"/>
      <c r="AY66" s="857"/>
      <c r="AZ66" s="858"/>
      <c r="BA66" s="858"/>
      <c r="BB66" s="859"/>
      <c r="BC66" s="858"/>
      <c r="BD66" s="858"/>
      <c r="BE66" s="859"/>
      <c r="BF66" s="858"/>
      <c r="BG66" s="858"/>
      <c r="BH66" s="843"/>
      <c r="BI66" s="852"/>
      <c r="BJ66" s="853"/>
    </row>
    <row r="67" spans="1:62" ht="29.25" customHeight="1" x14ac:dyDescent="0.25">
      <c r="A67" s="2006"/>
      <c r="B67" s="2066"/>
      <c r="C67" s="2068"/>
      <c r="D67" s="1896"/>
      <c r="E67" s="1899"/>
      <c r="F67" s="1899"/>
      <c r="G67" s="1864"/>
      <c r="H67" s="2000"/>
      <c r="I67" s="1894"/>
      <c r="J67" s="1870"/>
      <c r="K67" s="1905"/>
      <c r="L67" s="784" t="s">
        <v>384</v>
      </c>
      <c r="M67" s="785">
        <v>44743</v>
      </c>
      <c r="N67" s="785">
        <v>44864</v>
      </c>
      <c r="O67" s="786">
        <f t="shared" si="2"/>
        <v>122</v>
      </c>
      <c r="P67" s="787">
        <v>1</v>
      </c>
      <c r="Q67" s="788">
        <v>9.0909090909090912E-2</v>
      </c>
      <c r="R67" s="788">
        <f>1/P67</f>
        <v>1</v>
      </c>
      <c r="S67" s="808" t="s">
        <v>1339</v>
      </c>
      <c r="T67" s="790"/>
      <c r="U67" s="790"/>
      <c r="V67" s="791" t="s">
        <v>1417</v>
      </c>
      <c r="W67" s="841" t="s">
        <v>384</v>
      </c>
      <c r="X67" s="842" t="s">
        <v>1408</v>
      </c>
      <c r="Y67" s="808" t="s">
        <v>1339</v>
      </c>
      <c r="Z67" s="790"/>
      <c r="AA67" s="790"/>
      <c r="AB67" s="808" t="s">
        <v>1339</v>
      </c>
      <c r="AC67" s="790"/>
      <c r="AD67" s="790"/>
      <c r="AE67" s="808" t="s">
        <v>1339</v>
      </c>
      <c r="AF67" s="790"/>
      <c r="AG67" s="790"/>
      <c r="AH67" s="808" t="s">
        <v>1339</v>
      </c>
      <c r="AI67" s="790"/>
      <c r="AJ67" s="790"/>
      <c r="AK67" s="771">
        <v>1</v>
      </c>
      <c r="AL67" s="1907"/>
      <c r="AM67" s="1878"/>
      <c r="AN67" s="772">
        <f t="shared" si="5"/>
        <v>0</v>
      </c>
      <c r="AO67" s="843"/>
      <c r="AP67" s="787"/>
      <c r="AQ67" s="847"/>
      <c r="AR67" s="852"/>
      <c r="AS67" s="846"/>
      <c r="AT67" s="856"/>
      <c r="AU67" s="847"/>
      <c r="AV67" s="857"/>
      <c r="AW67" s="857"/>
      <c r="AX67" s="857"/>
      <c r="AY67" s="857"/>
      <c r="AZ67" s="858"/>
      <c r="BA67" s="858"/>
      <c r="BB67" s="859"/>
      <c r="BC67" s="858"/>
      <c r="BD67" s="858"/>
      <c r="BE67" s="859"/>
      <c r="BF67" s="858"/>
      <c r="BG67" s="858"/>
      <c r="BH67" s="843"/>
      <c r="BI67" s="852"/>
      <c r="BJ67" s="853"/>
    </row>
    <row r="68" spans="1:62" ht="29.25" customHeight="1" thickBot="1" x14ac:dyDescent="0.3">
      <c r="A68" s="2006"/>
      <c r="B68" s="2066"/>
      <c r="C68" s="2068"/>
      <c r="D68" s="1896"/>
      <c r="E68" s="1899"/>
      <c r="F68" s="1899"/>
      <c r="G68" s="1864"/>
      <c r="H68" s="2000"/>
      <c r="I68" s="1895"/>
      <c r="J68" s="1871"/>
      <c r="K68" s="1874"/>
      <c r="L68" s="810" t="s">
        <v>389</v>
      </c>
      <c r="M68" s="811">
        <v>44593</v>
      </c>
      <c r="N68" s="811">
        <v>44742</v>
      </c>
      <c r="O68" s="812">
        <f t="shared" si="2"/>
        <v>150</v>
      </c>
      <c r="P68" s="813">
        <v>1</v>
      </c>
      <c r="Q68" s="814">
        <v>9.0909090909090912E-2</v>
      </c>
      <c r="R68" s="814">
        <f>1/P68</f>
        <v>1</v>
      </c>
      <c r="S68" s="815" t="s">
        <v>1339</v>
      </c>
      <c r="T68" s="816"/>
      <c r="U68" s="816"/>
      <c r="V68" s="817" t="s">
        <v>1418</v>
      </c>
      <c r="W68" s="889" t="s">
        <v>389</v>
      </c>
      <c r="X68" s="890" t="s">
        <v>1408</v>
      </c>
      <c r="Y68" s="815" t="s">
        <v>1339</v>
      </c>
      <c r="Z68" s="816"/>
      <c r="AA68" s="816"/>
      <c r="AB68" s="815" t="s">
        <v>1339</v>
      </c>
      <c r="AC68" s="816"/>
      <c r="AD68" s="816"/>
      <c r="AE68" s="815" t="s">
        <v>1339</v>
      </c>
      <c r="AF68" s="816"/>
      <c r="AG68" s="816"/>
      <c r="AH68" s="815" t="s">
        <v>1339</v>
      </c>
      <c r="AI68" s="816"/>
      <c r="AJ68" s="816"/>
      <c r="AK68" s="771">
        <v>1</v>
      </c>
      <c r="AL68" s="1908"/>
      <c r="AM68" s="1879"/>
      <c r="AN68" s="772">
        <f t="shared" si="5"/>
        <v>0</v>
      </c>
      <c r="AO68" s="891"/>
      <c r="AP68" s="813"/>
      <c r="AQ68" s="892"/>
      <c r="AR68" s="893"/>
      <c r="AS68" s="894"/>
      <c r="AT68" s="895"/>
      <c r="AU68" s="892"/>
      <c r="AV68" s="896"/>
      <c r="AW68" s="896"/>
      <c r="AX68" s="896"/>
      <c r="AY68" s="896"/>
      <c r="AZ68" s="897"/>
      <c r="BA68" s="897"/>
      <c r="BB68" s="898"/>
      <c r="BC68" s="897"/>
      <c r="BD68" s="897"/>
      <c r="BE68" s="898"/>
      <c r="BF68" s="897"/>
      <c r="BG68" s="897"/>
      <c r="BH68" s="891"/>
      <c r="BI68" s="893"/>
      <c r="BJ68" s="899"/>
    </row>
    <row r="69" spans="1:62" ht="29.25" customHeight="1" x14ac:dyDescent="0.25">
      <c r="A69" s="2006"/>
      <c r="B69" s="2066"/>
      <c r="C69" s="2068"/>
      <c r="D69" s="2027" t="s">
        <v>397</v>
      </c>
      <c r="E69" s="1899">
        <v>100000</v>
      </c>
      <c r="F69" s="1899">
        <v>120341</v>
      </c>
      <c r="G69" s="1864">
        <v>1</v>
      </c>
      <c r="H69" s="2000"/>
      <c r="I69" s="1893" t="s">
        <v>398</v>
      </c>
      <c r="J69" s="1869">
        <v>2020130010082</v>
      </c>
      <c r="K69" s="1904" t="s">
        <v>1419</v>
      </c>
      <c r="L69" s="760" t="s">
        <v>400</v>
      </c>
      <c r="M69" s="761">
        <v>44652</v>
      </c>
      <c r="N69" s="761">
        <v>44899</v>
      </c>
      <c r="O69" s="762">
        <f t="shared" si="2"/>
        <v>248</v>
      </c>
      <c r="P69" s="763">
        <v>1</v>
      </c>
      <c r="Q69" s="764">
        <v>8.3333333333333343E-2</v>
      </c>
      <c r="R69" s="764">
        <v>1</v>
      </c>
      <c r="S69" s="808" t="s">
        <v>1339</v>
      </c>
      <c r="T69" s="829"/>
      <c r="U69" s="829"/>
      <c r="V69" s="910" t="s">
        <v>1420</v>
      </c>
      <c r="W69" s="827" t="s">
        <v>400</v>
      </c>
      <c r="X69" s="828" t="s">
        <v>1408</v>
      </c>
      <c r="Y69" s="808" t="s">
        <v>1339</v>
      </c>
      <c r="Z69" s="829"/>
      <c r="AA69" s="829"/>
      <c r="AB69" s="808" t="s">
        <v>1339</v>
      </c>
      <c r="AC69" s="829"/>
      <c r="AD69" s="829"/>
      <c r="AE69" s="808" t="s">
        <v>1339</v>
      </c>
      <c r="AF69" s="829"/>
      <c r="AG69" s="829"/>
      <c r="AH69" s="808" t="s">
        <v>1339</v>
      </c>
      <c r="AI69" s="829"/>
      <c r="AJ69" s="829"/>
      <c r="AK69" s="771">
        <v>1</v>
      </c>
      <c r="AL69" s="1906">
        <f>AVERAGE(AK69:AK80)</f>
        <v>1</v>
      </c>
      <c r="AM69" s="1877">
        <v>1</v>
      </c>
      <c r="AN69" s="772">
        <f t="shared" si="5"/>
        <v>0</v>
      </c>
      <c r="AO69" s="830" t="s">
        <v>402</v>
      </c>
      <c r="AP69" s="830" t="s">
        <v>433</v>
      </c>
      <c r="AQ69" s="831">
        <v>2429850000</v>
      </c>
      <c r="AR69" s="765">
        <v>0.75654709206329618</v>
      </c>
      <c r="AS69" s="832">
        <v>0</v>
      </c>
      <c r="AT69" s="883">
        <f>+AQ69</f>
        <v>2429850000</v>
      </c>
      <c r="AU69" s="833">
        <f>+AT69-AS69</f>
        <v>2429850000</v>
      </c>
      <c r="AV69" s="835">
        <v>0</v>
      </c>
      <c r="AW69" s="835">
        <v>0</v>
      </c>
      <c r="AX69" s="835">
        <v>0</v>
      </c>
      <c r="AY69" s="836">
        <v>0</v>
      </c>
      <c r="AZ69" s="836">
        <v>0</v>
      </c>
      <c r="BA69" s="836">
        <v>0</v>
      </c>
      <c r="BB69" s="837">
        <v>2429850000</v>
      </c>
      <c r="BC69" s="835">
        <v>1838295996.05</v>
      </c>
      <c r="BD69" s="835">
        <v>0</v>
      </c>
      <c r="BE69" s="837">
        <v>2429850000</v>
      </c>
      <c r="BF69" s="835">
        <v>1838295951.6500001</v>
      </c>
      <c r="BG69" s="835">
        <v>1744635616.6700001</v>
      </c>
      <c r="BH69" s="763" t="s">
        <v>264</v>
      </c>
      <c r="BI69" s="764">
        <f>+AL69-((BI73/BI74))</f>
        <v>0.19876609433555892</v>
      </c>
      <c r="BJ69" s="839" t="s">
        <v>1421</v>
      </c>
    </row>
    <row r="70" spans="1:62" ht="29.25" customHeight="1" x14ac:dyDescent="0.25">
      <c r="A70" s="2006"/>
      <c r="B70" s="2066"/>
      <c r="C70" s="2068"/>
      <c r="D70" s="2027"/>
      <c r="E70" s="1899"/>
      <c r="F70" s="1899"/>
      <c r="G70" s="1864"/>
      <c r="H70" s="2000"/>
      <c r="I70" s="1894"/>
      <c r="J70" s="1870"/>
      <c r="K70" s="1905"/>
      <c r="L70" s="784" t="s">
        <v>408</v>
      </c>
      <c r="M70" s="785">
        <v>44562</v>
      </c>
      <c r="N70" s="785">
        <v>44899</v>
      </c>
      <c r="O70" s="786">
        <f t="shared" si="2"/>
        <v>338</v>
      </c>
      <c r="P70" s="787">
        <v>2000</v>
      </c>
      <c r="Q70" s="788">
        <v>8.3333333333333343E-2</v>
      </c>
      <c r="R70" s="788">
        <v>1</v>
      </c>
      <c r="S70" s="808" t="s">
        <v>1339</v>
      </c>
      <c r="T70" s="790"/>
      <c r="U70" s="790"/>
      <c r="V70" s="791" t="s">
        <v>1422</v>
      </c>
      <c r="W70" s="841" t="s">
        <v>408</v>
      </c>
      <c r="X70" s="842" t="s">
        <v>1408</v>
      </c>
      <c r="Y70" s="808" t="s">
        <v>1339</v>
      </c>
      <c r="Z70" s="790"/>
      <c r="AA70" s="790"/>
      <c r="AB70" s="808" t="s">
        <v>1339</v>
      </c>
      <c r="AC70" s="790"/>
      <c r="AD70" s="790"/>
      <c r="AE70" s="808" t="s">
        <v>1339</v>
      </c>
      <c r="AF70" s="790"/>
      <c r="AG70" s="790"/>
      <c r="AH70" s="808" t="s">
        <v>1339</v>
      </c>
      <c r="AI70" s="790"/>
      <c r="AJ70" s="790"/>
      <c r="AK70" s="771">
        <v>1</v>
      </c>
      <c r="AL70" s="1907"/>
      <c r="AM70" s="1878"/>
      <c r="AN70" s="772">
        <f t="shared" si="5"/>
        <v>0</v>
      </c>
      <c r="AO70" s="843" t="s">
        <v>402</v>
      </c>
      <c r="AP70" s="843" t="s">
        <v>403</v>
      </c>
      <c r="AQ70" s="844">
        <v>4551179315.4799995</v>
      </c>
      <c r="AR70" s="845">
        <v>0.99999999024428687</v>
      </c>
      <c r="AS70" s="846"/>
      <c r="AT70" s="856">
        <f>+AQ70</f>
        <v>4551179315.4799995</v>
      </c>
      <c r="AU70" s="847"/>
      <c r="AV70" s="849">
        <v>3853744496</v>
      </c>
      <c r="AW70" s="849">
        <v>520745023</v>
      </c>
      <c r="AX70" s="849">
        <v>77096426</v>
      </c>
      <c r="AY70" s="850">
        <v>3853744496</v>
      </c>
      <c r="AZ70" s="850">
        <v>2988995025.6999998</v>
      </c>
      <c r="BA70" s="850">
        <v>424072425</v>
      </c>
      <c r="BB70" s="851">
        <v>4933362308.2399998</v>
      </c>
      <c r="BC70" s="849">
        <v>3850899073.0799999</v>
      </c>
      <c r="BD70" s="849">
        <v>2038779658</v>
      </c>
      <c r="BE70" s="851">
        <v>4551179315.4799995</v>
      </c>
      <c r="BF70" s="849">
        <v>4551179271.0799999</v>
      </c>
      <c r="BG70" s="849">
        <v>3848801767.3299999</v>
      </c>
      <c r="BH70" s="843"/>
      <c r="BI70" s="852"/>
      <c r="BJ70" s="853"/>
    </row>
    <row r="71" spans="1:62" ht="29.25" customHeight="1" x14ac:dyDescent="0.25">
      <c r="A71" s="2006"/>
      <c r="B71" s="2066"/>
      <c r="C71" s="2068"/>
      <c r="D71" s="2027"/>
      <c r="E71" s="1899"/>
      <c r="F71" s="1899"/>
      <c r="G71" s="1864"/>
      <c r="H71" s="2000"/>
      <c r="I71" s="1894"/>
      <c r="J71" s="1870"/>
      <c r="K71" s="1905"/>
      <c r="L71" s="784" t="s">
        <v>413</v>
      </c>
      <c r="M71" s="785">
        <v>44562</v>
      </c>
      <c r="N71" s="785">
        <v>44899</v>
      </c>
      <c r="O71" s="786">
        <f t="shared" si="2"/>
        <v>338</v>
      </c>
      <c r="P71" s="787">
        <v>11553</v>
      </c>
      <c r="Q71" s="788">
        <v>8.3333333333333343E-2</v>
      </c>
      <c r="R71" s="788">
        <v>1</v>
      </c>
      <c r="S71" s="808" t="s">
        <v>1339</v>
      </c>
      <c r="T71" s="790"/>
      <c r="U71" s="790"/>
      <c r="V71" s="791" t="s">
        <v>1423</v>
      </c>
      <c r="W71" s="841" t="s">
        <v>413</v>
      </c>
      <c r="X71" s="842" t="s">
        <v>1408</v>
      </c>
      <c r="Y71" s="808" t="s">
        <v>1339</v>
      </c>
      <c r="Z71" s="790"/>
      <c r="AA71" s="790"/>
      <c r="AB71" s="808" t="s">
        <v>1339</v>
      </c>
      <c r="AC71" s="790"/>
      <c r="AD71" s="790"/>
      <c r="AE71" s="808" t="s">
        <v>1339</v>
      </c>
      <c r="AF71" s="790"/>
      <c r="AG71" s="790"/>
      <c r="AH71" s="808" t="s">
        <v>1339</v>
      </c>
      <c r="AI71" s="790"/>
      <c r="AJ71" s="790"/>
      <c r="AK71" s="771">
        <v>1</v>
      </c>
      <c r="AL71" s="1907"/>
      <c r="AM71" s="1878"/>
      <c r="AN71" s="772">
        <f t="shared" si="5"/>
        <v>0</v>
      </c>
      <c r="AO71" s="843"/>
      <c r="AP71" s="787"/>
      <c r="AQ71" s="847"/>
      <c r="AR71" s="852"/>
      <c r="AS71" s="846"/>
      <c r="AT71" s="856"/>
      <c r="AU71" s="847"/>
      <c r="AV71" s="857"/>
      <c r="AW71" s="857"/>
      <c r="AX71" s="857"/>
      <c r="AY71" s="857"/>
      <c r="AZ71" s="858"/>
      <c r="BA71" s="858"/>
      <c r="BB71" s="859"/>
      <c r="BC71" s="858"/>
      <c r="BD71" s="858"/>
      <c r="BE71" s="859"/>
      <c r="BF71" s="858"/>
      <c r="BG71" s="858"/>
      <c r="BH71" s="843"/>
      <c r="BI71" s="852"/>
      <c r="BJ71" s="853"/>
    </row>
    <row r="72" spans="1:62" ht="29.25" customHeight="1" x14ac:dyDescent="0.25">
      <c r="A72" s="2006"/>
      <c r="B72" s="2066"/>
      <c r="C72" s="2068"/>
      <c r="D72" s="2027"/>
      <c r="E72" s="1899"/>
      <c r="F72" s="1899"/>
      <c r="G72" s="1864"/>
      <c r="H72" s="2000"/>
      <c r="I72" s="1894"/>
      <c r="J72" s="1870"/>
      <c r="K72" s="1905"/>
      <c r="L72" s="784" t="s">
        <v>418</v>
      </c>
      <c r="M72" s="785">
        <v>44652</v>
      </c>
      <c r="N72" s="785">
        <v>44899</v>
      </c>
      <c r="O72" s="786">
        <f t="shared" si="2"/>
        <v>248</v>
      </c>
      <c r="P72" s="787">
        <v>1</v>
      </c>
      <c r="Q72" s="788">
        <v>8.3333333333333343E-2</v>
      </c>
      <c r="R72" s="788">
        <v>1</v>
      </c>
      <c r="S72" s="808" t="s">
        <v>1339</v>
      </c>
      <c r="T72" s="790"/>
      <c r="U72" s="790"/>
      <c r="V72" s="791" t="s">
        <v>1424</v>
      </c>
      <c r="W72" s="841" t="s">
        <v>418</v>
      </c>
      <c r="X72" s="842" t="s">
        <v>1408</v>
      </c>
      <c r="Y72" s="808" t="s">
        <v>1339</v>
      </c>
      <c r="Z72" s="790"/>
      <c r="AA72" s="790"/>
      <c r="AB72" s="808" t="s">
        <v>1339</v>
      </c>
      <c r="AC72" s="790"/>
      <c r="AD72" s="790"/>
      <c r="AE72" s="808" t="s">
        <v>1339</v>
      </c>
      <c r="AF72" s="790"/>
      <c r="AG72" s="790"/>
      <c r="AH72" s="808" t="s">
        <v>1339</v>
      </c>
      <c r="AI72" s="790"/>
      <c r="AJ72" s="790"/>
      <c r="AK72" s="771">
        <v>1</v>
      </c>
      <c r="AL72" s="1907"/>
      <c r="AM72" s="1878"/>
      <c r="AN72" s="772">
        <f t="shared" si="5"/>
        <v>0</v>
      </c>
      <c r="AO72" s="843"/>
      <c r="AP72" s="787"/>
      <c r="AQ72" s="847"/>
      <c r="AR72" s="852"/>
      <c r="AS72" s="846"/>
      <c r="AT72" s="856"/>
      <c r="AU72" s="847"/>
      <c r="AV72" s="857"/>
      <c r="AW72" s="857"/>
      <c r="AX72" s="857"/>
      <c r="AY72" s="857"/>
      <c r="AZ72" s="858"/>
      <c r="BA72" s="858"/>
      <c r="BB72" s="859"/>
      <c r="BC72" s="858"/>
      <c r="BD72" s="858"/>
      <c r="BE72" s="859"/>
      <c r="BF72" s="858"/>
      <c r="BG72" s="858"/>
      <c r="BH72" s="843"/>
      <c r="BI72" s="852"/>
      <c r="BJ72" s="853"/>
    </row>
    <row r="73" spans="1:62" ht="29.25" customHeight="1" x14ac:dyDescent="0.25">
      <c r="A73" s="2006"/>
      <c r="B73" s="2066"/>
      <c r="C73" s="2068"/>
      <c r="D73" s="2027"/>
      <c r="E73" s="1899"/>
      <c r="F73" s="1899"/>
      <c r="G73" s="1864"/>
      <c r="H73" s="2000"/>
      <c r="I73" s="1894"/>
      <c r="J73" s="1870"/>
      <c r="K73" s="1905"/>
      <c r="L73" s="784" t="s">
        <v>423</v>
      </c>
      <c r="M73" s="785">
        <v>44652</v>
      </c>
      <c r="N73" s="785">
        <v>44834</v>
      </c>
      <c r="O73" s="786">
        <f t="shared" si="2"/>
        <v>183</v>
      </c>
      <c r="P73" s="787">
        <v>1</v>
      </c>
      <c r="Q73" s="788">
        <v>8.3333333333333343E-2</v>
      </c>
      <c r="R73" s="788">
        <v>1</v>
      </c>
      <c r="S73" s="808" t="s">
        <v>1339</v>
      </c>
      <c r="T73" s="790"/>
      <c r="U73" s="790"/>
      <c r="V73" s="791" t="s">
        <v>1425</v>
      </c>
      <c r="W73" s="841" t="s">
        <v>423</v>
      </c>
      <c r="X73" s="842" t="s">
        <v>1408</v>
      </c>
      <c r="Y73" s="808" t="s">
        <v>1339</v>
      </c>
      <c r="Z73" s="790"/>
      <c r="AA73" s="790"/>
      <c r="AB73" s="808" t="s">
        <v>1339</v>
      </c>
      <c r="AC73" s="790"/>
      <c r="AD73" s="790"/>
      <c r="AE73" s="808" t="s">
        <v>1339</v>
      </c>
      <c r="AF73" s="790"/>
      <c r="AG73" s="790"/>
      <c r="AH73" s="808" t="s">
        <v>1339</v>
      </c>
      <c r="AI73" s="790"/>
      <c r="AJ73" s="790"/>
      <c r="AK73" s="771">
        <v>1</v>
      </c>
      <c r="AL73" s="1907"/>
      <c r="AM73" s="1878"/>
      <c r="AN73" s="772">
        <f t="shared" si="5"/>
        <v>0</v>
      </c>
      <c r="AO73" s="843"/>
      <c r="AP73" s="787"/>
      <c r="AQ73" s="847"/>
      <c r="AR73" s="852"/>
      <c r="AS73" s="846"/>
      <c r="AT73" s="856"/>
      <c r="AU73" s="847"/>
      <c r="AV73" s="857"/>
      <c r="AW73" s="857"/>
      <c r="AX73" s="857"/>
      <c r="AY73" s="857"/>
      <c r="AZ73" s="858"/>
      <c r="BA73" s="858"/>
      <c r="BB73" s="859"/>
      <c r="BC73" s="858"/>
      <c r="BD73" s="858"/>
      <c r="BE73" s="859"/>
      <c r="BF73" s="858"/>
      <c r="BG73" s="858"/>
      <c r="BH73" s="843"/>
      <c r="BI73" s="888">
        <v>5593437384</v>
      </c>
      <c r="BJ73" s="853"/>
    </row>
    <row r="74" spans="1:62" ht="29.25" customHeight="1" x14ac:dyDescent="0.25">
      <c r="A74" s="2006"/>
      <c r="B74" s="2066"/>
      <c r="C74" s="2068"/>
      <c r="D74" s="2027"/>
      <c r="E74" s="1899"/>
      <c r="F74" s="1899"/>
      <c r="G74" s="1864"/>
      <c r="H74" s="2000"/>
      <c r="I74" s="1894"/>
      <c r="J74" s="1870"/>
      <c r="K74" s="1905"/>
      <c r="L74" s="784" t="s">
        <v>428</v>
      </c>
      <c r="M74" s="785">
        <v>44652</v>
      </c>
      <c r="N74" s="785">
        <v>44834</v>
      </c>
      <c r="O74" s="786">
        <f t="shared" si="2"/>
        <v>183</v>
      </c>
      <c r="P74" s="787">
        <v>1</v>
      </c>
      <c r="Q74" s="788">
        <v>8.3333333333333343E-2</v>
      </c>
      <c r="R74" s="788">
        <v>1</v>
      </c>
      <c r="S74" s="808" t="s">
        <v>1339</v>
      </c>
      <c r="T74" s="790"/>
      <c r="U74" s="790"/>
      <c r="V74" s="791" t="s">
        <v>1426</v>
      </c>
      <c r="W74" s="841" t="s">
        <v>428</v>
      </c>
      <c r="X74" s="842" t="s">
        <v>1408</v>
      </c>
      <c r="Y74" s="808" t="s">
        <v>1339</v>
      </c>
      <c r="Z74" s="790"/>
      <c r="AA74" s="790"/>
      <c r="AB74" s="808" t="s">
        <v>1339</v>
      </c>
      <c r="AC74" s="790"/>
      <c r="AD74" s="790"/>
      <c r="AE74" s="808" t="s">
        <v>1339</v>
      </c>
      <c r="AF74" s="790"/>
      <c r="AG74" s="790"/>
      <c r="AH74" s="808" t="s">
        <v>1339</v>
      </c>
      <c r="AI74" s="790"/>
      <c r="AJ74" s="790"/>
      <c r="AK74" s="771">
        <v>1</v>
      </c>
      <c r="AL74" s="1907"/>
      <c r="AM74" s="1878"/>
      <c r="AN74" s="772">
        <f t="shared" si="5"/>
        <v>0</v>
      </c>
      <c r="AO74" s="843"/>
      <c r="AP74" s="787"/>
      <c r="AQ74" s="847"/>
      <c r="AR74" s="852"/>
      <c r="AS74" s="846"/>
      <c r="AT74" s="856"/>
      <c r="AU74" s="847"/>
      <c r="AV74" s="857"/>
      <c r="AW74" s="857"/>
      <c r="AX74" s="857"/>
      <c r="AY74" s="857"/>
      <c r="AZ74" s="858"/>
      <c r="BA74" s="858"/>
      <c r="BB74" s="859"/>
      <c r="BC74" s="858"/>
      <c r="BD74" s="858"/>
      <c r="BE74" s="859"/>
      <c r="BF74" s="858"/>
      <c r="BG74" s="858"/>
      <c r="BH74" s="843"/>
      <c r="BI74" s="888">
        <v>6981029315.4799995</v>
      </c>
      <c r="BJ74" s="913"/>
    </row>
    <row r="75" spans="1:62" ht="29.25" customHeight="1" x14ac:dyDescent="0.25">
      <c r="A75" s="2006"/>
      <c r="B75" s="2066"/>
      <c r="C75" s="2068"/>
      <c r="D75" s="2027"/>
      <c r="E75" s="1899"/>
      <c r="F75" s="1899"/>
      <c r="G75" s="1864"/>
      <c r="H75" s="2000"/>
      <c r="I75" s="1894"/>
      <c r="J75" s="1870"/>
      <c r="K75" s="1905"/>
      <c r="L75" s="784" t="s">
        <v>432</v>
      </c>
      <c r="M75" s="785">
        <v>44652</v>
      </c>
      <c r="N75" s="785">
        <v>44834</v>
      </c>
      <c r="O75" s="786">
        <f t="shared" si="2"/>
        <v>183</v>
      </c>
      <c r="P75" s="787">
        <v>1</v>
      </c>
      <c r="Q75" s="788">
        <v>8.3333333333333343E-2</v>
      </c>
      <c r="R75" s="788">
        <v>1</v>
      </c>
      <c r="S75" s="808" t="s">
        <v>1339</v>
      </c>
      <c r="T75" s="790"/>
      <c r="U75" s="790"/>
      <c r="V75" s="791" t="s">
        <v>1427</v>
      </c>
      <c r="W75" s="841" t="s">
        <v>432</v>
      </c>
      <c r="X75" s="842" t="s">
        <v>1408</v>
      </c>
      <c r="Y75" s="808" t="s">
        <v>1339</v>
      </c>
      <c r="Z75" s="790"/>
      <c r="AA75" s="790"/>
      <c r="AB75" s="808" t="s">
        <v>1339</v>
      </c>
      <c r="AC75" s="790"/>
      <c r="AD75" s="790"/>
      <c r="AE75" s="808" t="s">
        <v>1339</v>
      </c>
      <c r="AF75" s="790"/>
      <c r="AG75" s="790"/>
      <c r="AH75" s="808" t="s">
        <v>1339</v>
      </c>
      <c r="AI75" s="790"/>
      <c r="AJ75" s="790"/>
      <c r="AK75" s="771">
        <v>1</v>
      </c>
      <c r="AL75" s="1907"/>
      <c r="AM75" s="1878"/>
      <c r="AN75" s="772">
        <f t="shared" si="5"/>
        <v>0</v>
      </c>
      <c r="AO75" s="843"/>
      <c r="AP75" s="787"/>
      <c r="AQ75" s="847"/>
      <c r="AR75" s="852"/>
      <c r="AS75" s="846"/>
      <c r="AT75" s="856"/>
      <c r="AU75" s="847"/>
      <c r="AV75" s="857"/>
      <c r="AW75" s="857"/>
      <c r="AX75" s="857"/>
      <c r="AY75" s="857"/>
      <c r="AZ75" s="858"/>
      <c r="BA75" s="858"/>
      <c r="BB75" s="859"/>
      <c r="BC75" s="858"/>
      <c r="BD75" s="858"/>
      <c r="BE75" s="859"/>
      <c r="BF75" s="858"/>
      <c r="BG75" s="858"/>
      <c r="BH75" s="843"/>
      <c r="BI75" s="852"/>
      <c r="BJ75" s="853"/>
    </row>
    <row r="76" spans="1:62" ht="29.25" customHeight="1" x14ac:dyDescent="0.25">
      <c r="A76" s="2006"/>
      <c r="B76" s="2066"/>
      <c r="C76" s="2068"/>
      <c r="D76" s="2027"/>
      <c r="E76" s="1899"/>
      <c r="F76" s="1899"/>
      <c r="G76" s="1864"/>
      <c r="H76" s="2000"/>
      <c r="I76" s="1894"/>
      <c r="J76" s="1870"/>
      <c r="K76" s="1905"/>
      <c r="L76" s="784" t="s">
        <v>437</v>
      </c>
      <c r="M76" s="785">
        <v>44652</v>
      </c>
      <c r="N76" s="785">
        <v>44899</v>
      </c>
      <c r="O76" s="786">
        <f t="shared" si="2"/>
        <v>248</v>
      </c>
      <c r="P76" s="787">
        <v>3</v>
      </c>
      <c r="Q76" s="788">
        <v>8.3333333333333343E-2</v>
      </c>
      <c r="R76" s="788">
        <v>1</v>
      </c>
      <c r="S76" s="808" t="s">
        <v>1339</v>
      </c>
      <c r="T76" s="790"/>
      <c r="U76" s="790"/>
      <c r="V76" s="791" t="s">
        <v>1428</v>
      </c>
      <c r="W76" s="841" t="s">
        <v>437</v>
      </c>
      <c r="X76" s="842" t="s">
        <v>1408</v>
      </c>
      <c r="Y76" s="808" t="s">
        <v>1339</v>
      </c>
      <c r="Z76" s="790"/>
      <c r="AA76" s="790"/>
      <c r="AB76" s="808" t="s">
        <v>1339</v>
      </c>
      <c r="AC76" s="790"/>
      <c r="AD76" s="790"/>
      <c r="AE76" s="808" t="s">
        <v>1339</v>
      </c>
      <c r="AF76" s="790"/>
      <c r="AG76" s="790"/>
      <c r="AH76" s="808" t="s">
        <v>1339</v>
      </c>
      <c r="AI76" s="790"/>
      <c r="AJ76" s="790"/>
      <c r="AK76" s="771">
        <v>1</v>
      </c>
      <c r="AL76" s="1907"/>
      <c r="AM76" s="1878"/>
      <c r="AN76" s="772">
        <f t="shared" si="5"/>
        <v>0</v>
      </c>
      <c r="AO76" s="843"/>
      <c r="AP76" s="787"/>
      <c r="AQ76" s="847"/>
      <c r="AR76" s="852"/>
      <c r="AS76" s="846"/>
      <c r="AT76" s="856"/>
      <c r="AU76" s="847"/>
      <c r="AV76" s="857"/>
      <c r="AW76" s="857"/>
      <c r="AX76" s="857"/>
      <c r="AY76" s="857"/>
      <c r="AZ76" s="858"/>
      <c r="BA76" s="858"/>
      <c r="BB76" s="859"/>
      <c r="BC76" s="858"/>
      <c r="BD76" s="858"/>
      <c r="BE76" s="859"/>
      <c r="BF76" s="858"/>
      <c r="BG76" s="858"/>
      <c r="BH76" s="843"/>
      <c r="BI76" s="852"/>
      <c r="BJ76" s="853"/>
    </row>
    <row r="77" spans="1:62" ht="29.25" customHeight="1" x14ac:dyDescent="0.25">
      <c r="A77" s="2006"/>
      <c r="B77" s="2066"/>
      <c r="C77" s="2068"/>
      <c r="D77" s="2027"/>
      <c r="E77" s="1899"/>
      <c r="F77" s="1899"/>
      <c r="G77" s="1864"/>
      <c r="H77" s="2000"/>
      <c r="I77" s="1894"/>
      <c r="J77" s="1870"/>
      <c r="K77" s="1905"/>
      <c r="L77" s="784" t="s">
        <v>442</v>
      </c>
      <c r="M77" s="785">
        <v>44562</v>
      </c>
      <c r="N77" s="785">
        <v>44899</v>
      </c>
      <c r="O77" s="786">
        <f t="shared" si="2"/>
        <v>338</v>
      </c>
      <c r="P77" s="787">
        <v>13553</v>
      </c>
      <c r="Q77" s="788">
        <v>8.3333333333333343E-2</v>
      </c>
      <c r="R77" s="788">
        <v>1</v>
      </c>
      <c r="S77" s="808" t="s">
        <v>1339</v>
      </c>
      <c r="T77" s="790"/>
      <c r="U77" s="790"/>
      <c r="V77" s="791" t="s">
        <v>1429</v>
      </c>
      <c r="W77" s="841" t="s">
        <v>442</v>
      </c>
      <c r="X77" s="842" t="s">
        <v>1408</v>
      </c>
      <c r="Y77" s="808" t="s">
        <v>1339</v>
      </c>
      <c r="Z77" s="790"/>
      <c r="AA77" s="790"/>
      <c r="AB77" s="808" t="s">
        <v>1339</v>
      </c>
      <c r="AC77" s="790"/>
      <c r="AD77" s="790"/>
      <c r="AE77" s="808" t="s">
        <v>1339</v>
      </c>
      <c r="AF77" s="790"/>
      <c r="AG77" s="790"/>
      <c r="AH77" s="808" t="s">
        <v>1339</v>
      </c>
      <c r="AI77" s="790"/>
      <c r="AJ77" s="790"/>
      <c r="AK77" s="771">
        <v>1</v>
      </c>
      <c r="AL77" s="1907"/>
      <c r="AM77" s="1878"/>
      <c r="AN77" s="772">
        <f t="shared" si="5"/>
        <v>0</v>
      </c>
      <c r="AO77" s="843"/>
      <c r="AP77" s="787"/>
      <c r="AQ77" s="847"/>
      <c r="AR77" s="852"/>
      <c r="AS77" s="846"/>
      <c r="AT77" s="856"/>
      <c r="AU77" s="847"/>
      <c r="AV77" s="857"/>
      <c r="AW77" s="857"/>
      <c r="AX77" s="857"/>
      <c r="AY77" s="857"/>
      <c r="AZ77" s="858"/>
      <c r="BA77" s="858"/>
      <c r="BB77" s="859"/>
      <c r="BC77" s="858"/>
      <c r="BD77" s="858"/>
      <c r="BE77" s="859"/>
      <c r="BF77" s="858"/>
      <c r="BG77" s="858"/>
      <c r="BH77" s="843"/>
      <c r="BI77" s="852"/>
      <c r="BJ77" s="853"/>
    </row>
    <row r="78" spans="1:62" ht="29.25" customHeight="1" x14ac:dyDescent="0.25">
      <c r="A78" s="2006"/>
      <c r="B78" s="2066"/>
      <c r="C78" s="2068"/>
      <c r="D78" s="2027"/>
      <c r="E78" s="1899"/>
      <c r="F78" s="1899"/>
      <c r="G78" s="1864"/>
      <c r="H78" s="2000"/>
      <c r="I78" s="1894"/>
      <c r="J78" s="1870"/>
      <c r="K78" s="1905"/>
      <c r="L78" s="784" t="s">
        <v>447</v>
      </c>
      <c r="M78" s="785">
        <v>44652</v>
      </c>
      <c r="N78" s="785">
        <v>44834</v>
      </c>
      <c r="O78" s="786">
        <f t="shared" si="2"/>
        <v>183</v>
      </c>
      <c r="P78" s="787">
        <v>1</v>
      </c>
      <c r="Q78" s="788">
        <v>8.3333333333333343E-2</v>
      </c>
      <c r="R78" s="788">
        <v>1</v>
      </c>
      <c r="S78" s="808" t="s">
        <v>1339</v>
      </c>
      <c r="T78" s="790"/>
      <c r="U78" s="790"/>
      <c r="V78" s="791" t="s">
        <v>1430</v>
      </c>
      <c r="W78" s="841" t="s">
        <v>447</v>
      </c>
      <c r="X78" s="842" t="s">
        <v>1408</v>
      </c>
      <c r="Y78" s="808" t="s">
        <v>1339</v>
      </c>
      <c r="Z78" s="790"/>
      <c r="AA78" s="790"/>
      <c r="AB78" s="808" t="s">
        <v>1339</v>
      </c>
      <c r="AC78" s="790"/>
      <c r="AD78" s="790"/>
      <c r="AE78" s="808" t="s">
        <v>1339</v>
      </c>
      <c r="AF78" s="790"/>
      <c r="AG78" s="790"/>
      <c r="AH78" s="808" t="s">
        <v>1339</v>
      </c>
      <c r="AI78" s="790"/>
      <c r="AJ78" s="790"/>
      <c r="AK78" s="771">
        <v>1</v>
      </c>
      <c r="AL78" s="1907"/>
      <c r="AM78" s="1878"/>
      <c r="AN78" s="772">
        <f t="shared" si="5"/>
        <v>0</v>
      </c>
      <c r="AO78" s="843"/>
      <c r="AP78" s="787"/>
      <c r="AQ78" s="847"/>
      <c r="AR78" s="852"/>
      <c r="AS78" s="846"/>
      <c r="AT78" s="856"/>
      <c r="AU78" s="847"/>
      <c r="AV78" s="857"/>
      <c r="AW78" s="857"/>
      <c r="AX78" s="857"/>
      <c r="AY78" s="857"/>
      <c r="AZ78" s="858"/>
      <c r="BA78" s="858"/>
      <c r="BB78" s="859"/>
      <c r="BC78" s="858"/>
      <c r="BD78" s="858"/>
      <c r="BE78" s="859"/>
      <c r="BF78" s="858"/>
      <c r="BG78" s="858"/>
      <c r="BH78" s="843"/>
      <c r="BI78" s="852"/>
      <c r="BJ78" s="853"/>
    </row>
    <row r="79" spans="1:62" ht="29.25" customHeight="1" x14ac:dyDescent="0.25">
      <c r="A79" s="2006"/>
      <c r="B79" s="2066"/>
      <c r="C79" s="2068"/>
      <c r="D79" s="2027"/>
      <c r="E79" s="1899"/>
      <c r="F79" s="1899"/>
      <c r="G79" s="1864"/>
      <c r="H79" s="2000"/>
      <c r="I79" s="1894"/>
      <c r="J79" s="1870"/>
      <c r="K79" s="1905"/>
      <c r="L79" s="784" t="s">
        <v>452</v>
      </c>
      <c r="M79" s="785">
        <v>44652</v>
      </c>
      <c r="N79" s="785">
        <v>44899</v>
      </c>
      <c r="O79" s="786">
        <f t="shared" si="2"/>
        <v>248</v>
      </c>
      <c r="P79" s="787">
        <v>3</v>
      </c>
      <c r="Q79" s="788">
        <v>8.3333333333333343E-2</v>
      </c>
      <c r="R79" s="788">
        <v>1</v>
      </c>
      <c r="S79" s="808" t="s">
        <v>1339</v>
      </c>
      <c r="T79" s="790"/>
      <c r="U79" s="790"/>
      <c r="V79" s="791" t="s">
        <v>1431</v>
      </c>
      <c r="W79" s="841" t="s">
        <v>452</v>
      </c>
      <c r="X79" s="842" t="s">
        <v>1408</v>
      </c>
      <c r="Y79" s="808" t="s">
        <v>1339</v>
      </c>
      <c r="Z79" s="790"/>
      <c r="AA79" s="790"/>
      <c r="AB79" s="808" t="s">
        <v>1339</v>
      </c>
      <c r="AC79" s="790"/>
      <c r="AD79" s="790"/>
      <c r="AE79" s="808" t="s">
        <v>1339</v>
      </c>
      <c r="AF79" s="790"/>
      <c r="AG79" s="790"/>
      <c r="AH79" s="808" t="s">
        <v>1339</v>
      </c>
      <c r="AI79" s="790"/>
      <c r="AJ79" s="790"/>
      <c r="AK79" s="771">
        <v>1</v>
      </c>
      <c r="AL79" s="1907"/>
      <c r="AM79" s="1878"/>
      <c r="AN79" s="772">
        <f t="shared" si="5"/>
        <v>0</v>
      </c>
      <c r="AO79" s="843"/>
      <c r="AP79" s="787"/>
      <c r="AQ79" s="847"/>
      <c r="AR79" s="852"/>
      <c r="AS79" s="846"/>
      <c r="AT79" s="856"/>
      <c r="AU79" s="847"/>
      <c r="AV79" s="857"/>
      <c r="AW79" s="857"/>
      <c r="AX79" s="857"/>
      <c r="AY79" s="857"/>
      <c r="AZ79" s="858"/>
      <c r="BA79" s="858"/>
      <c r="BB79" s="859"/>
      <c r="BC79" s="858"/>
      <c r="BD79" s="858"/>
      <c r="BE79" s="859"/>
      <c r="BF79" s="858"/>
      <c r="BG79" s="858"/>
      <c r="BH79" s="843"/>
      <c r="BI79" s="852"/>
      <c r="BJ79" s="853"/>
    </row>
    <row r="80" spans="1:62" ht="29.25" customHeight="1" thickBot="1" x14ac:dyDescent="0.3">
      <c r="A80" s="2006"/>
      <c r="B80" s="2066"/>
      <c r="C80" s="2068"/>
      <c r="D80" s="2027"/>
      <c r="E80" s="1899"/>
      <c r="F80" s="1899"/>
      <c r="G80" s="1864"/>
      <c r="H80" s="2000"/>
      <c r="I80" s="1910"/>
      <c r="J80" s="1912"/>
      <c r="K80" s="1914"/>
      <c r="L80" s="860" t="s">
        <v>456</v>
      </c>
      <c r="M80" s="861">
        <v>44593</v>
      </c>
      <c r="N80" s="861">
        <v>44899</v>
      </c>
      <c r="O80" s="862">
        <f t="shared" si="2"/>
        <v>307</v>
      </c>
      <c r="P80" s="863">
        <v>6</v>
      </c>
      <c r="Q80" s="864">
        <v>8.3333333333333343E-2</v>
      </c>
      <c r="R80" s="864">
        <v>1</v>
      </c>
      <c r="S80" s="865" t="s">
        <v>1339</v>
      </c>
      <c r="T80" s="870"/>
      <c r="U80" s="870"/>
      <c r="V80" s="911" t="s">
        <v>1429</v>
      </c>
      <c r="W80" s="867" t="s">
        <v>456</v>
      </c>
      <c r="X80" s="868" t="s">
        <v>1408</v>
      </c>
      <c r="Y80" s="865" t="s">
        <v>1339</v>
      </c>
      <c r="Z80" s="870"/>
      <c r="AA80" s="870"/>
      <c r="AB80" s="865" t="s">
        <v>1339</v>
      </c>
      <c r="AC80" s="870"/>
      <c r="AD80" s="870"/>
      <c r="AE80" s="865" t="s">
        <v>1339</v>
      </c>
      <c r="AF80" s="870"/>
      <c r="AG80" s="870"/>
      <c r="AH80" s="865" t="s">
        <v>1339</v>
      </c>
      <c r="AI80" s="870"/>
      <c r="AJ80" s="870"/>
      <c r="AK80" s="771">
        <v>1</v>
      </c>
      <c r="AL80" s="1908"/>
      <c r="AM80" s="1878"/>
      <c r="AN80" s="772">
        <f t="shared" si="5"/>
        <v>0</v>
      </c>
      <c r="AO80" s="871"/>
      <c r="AP80" s="863"/>
      <c r="AQ80" s="872"/>
      <c r="AR80" s="873"/>
      <c r="AS80" s="874"/>
      <c r="AT80" s="875"/>
      <c r="AU80" s="872"/>
      <c r="AV80" s="876"/>
      <c r="AW80" s="876"/>
      <c r="AX80" s="876"/>
      <c r="AY80" s="876"/>
      <c r="AZ80" s="877"/>
      <c r="BA80" s="877"/>
      <c r="BB80" s="878"/>
      <c r="BC80" s="877"/>
      <c r="BD80" s="877"/>
      <c r="BE80" s="878"/>
      <c r="BF80" s="877"/>
      <c r="BG80" s="877"/>
      <c r="BH80" s="871"/>
      <c r="BI80" s="873"/>
      <c r="BJ80" s="879"/>
    </row>
    <row r="81" spans="1:62" ht="29.25" customHeight="1" x14ac:dyDescent="0.25">
      <c r="A81" s="2006"/>
      <c r="B81" s="2066"/>
      <c r="C81" s="2068"/>
      <c r="D81" s="2027"/>
      <c r="E81" s="1899"/>
      <c r="F81" s="1899"/>
      <c r="G81" s="1864"/>
      <c r="H81" s="2000"/>
      <c r="I81" s="2024" t="s">
        <v>461</v>
      </c>
      <c r="J81" s="1869">
        <v>2020130010195</v>
      </c>
      <c r="K81" s="1904" t="s">
        <v>462</v>
      </c>
      <c r="L81" s="914" t="s">
        <v>463</v>
      </c>
      <c r="M81" s="761">
        <v>44682</v>
      </c>
      <c r="N81" s="761">
        <v>44834</v>
      </c>
      <c r="O81" s="762">
        <f t="shared" si="2"/>
        <v>153</v>
      </c>
      <c r="P81" s="763">
        <v>1</v>
      </c>
      <c r="Q81" s="764">
        <v>2.1250000000000002E-2</v>
      </c>
      <c r="R81" s="838">
        <v>1</v>
      </c>
      <c r="S81" s="880" t="s">
        <v>1339</v>
      </c>
      <c r="T81" s="829"/>
      <c r="U81" s="829"/>
      <c r="V81" s="910" t="s">
        <v>1432</v>
      </c>
      <c r="W81" s="915" t="s">
        <v>463</v>
      </c>
      <c r="X81" s="828" t="s">
        <v>1408</v>
      </c>
      <c r="Y81" s="880" t="s">
        <v>1339</v>
      </c>
      <c r="Z81" s="829"/>
      <c r="AA81" s="829"/>
      <c r="AB81" s="880" t="s">
        <v>1339</v>
      </c>
      <c r="AC81" s="829"/>
      <c r="AD81" s="829"/>
      <c r="AE81" s="880" t="s">
        <v>1339</v>
      </c>
      <c r="AF81" s="829"/>
      <c r="AG81" s="829"/>
      <c r="AH81" s="880" t="s">
        <v>1339</v>
      </c>
      <c r="AI81" s="829"/>
      <c r="AJ81" s="829"/>
      <c r="AK81" s="771">
        <v>1</v>
      </c>
      <c r="AL81" s="1906">
        <f>AVERAGE(AK81:AK89)</f>
        <v>0.88888888888888884</v>
      </c>
      <c r="AM81" s="1878"/>
      <c r="AN81" s="772">
        <f t="shared" si="5"/>
        <v>0</v>
      </c>
      <c r="AO81" s="916" t="s">
        <v>466</v>
      </c>
      <c r="AP81" s="916" t="s">
        <v>501</v>
      </c>
      <c r="AQ81" s="831">
        <v>12379073.27</v>
      </c>
      <c r="AR81" s="917">
        <v>0.99936789371632839</v>
      </c>
      <c r="AS81" s="832">
        <v>0</v>
      </c>
      <c r="AT81" s="883">
        <f>+AQ81</f>
        <v>12379073.27</v>
      </c>
      <c r="AU81" s="833">
        <f>+AT81-AS81</f>
        <v>12379073.27</v>
      </c>
      <c r="AV81" s="835">
        <v>0</v>
      </c>
      <c r="AW81" s="835">
        <v>0</v>
      </c>
      <c r="AX81" s="835">
        <v>0</v>
      </c>
      <c r="AY81" s="836">
        <v>12379073.27</v>
      </c>
      <c r="AZ81" s="836">
        <v>0</v>
      </c>
      <c r="BA81" s="836">
        <v>0</v>
      </c>
      <c r="BB81" s="837">
        <v>12379073.27</v>
      </c>
      <c r="BC81" s="835">
        <v>12371248.380000001</v>
      </c>
      <c r="BD81" s="835">
        <v>0</v>
      </c>
      <c r="BE81" s="837">
        <v>12379073.27</v>
      </c>
      <c r="BF81" s="835">
        <v>12371248.380000001</v>
      </c>
      <c r="BG81" s="835">
        <v>0</v>
      </c>
      <c r="BH81" s="763" t="s">
        <v>264</v>
      </c>
      <c r="BI81" s="764">
        <f>+AL81-((BI84/BI85))</f>
        <v>0.3481693212618503</v>
      </c>
      <c r="BJ81" s="2009" t="s">
        <v>1433</v>
      </c>
    </row>
    <row r="82" spans="1:62" ht="29.25" customHeight="1" x14ac:dyDescent="0.25">
      <c r="A82" s="2006"/>
      <c r="B82" s="2066"/>
      <c r="C82" s="2068"/>
      <c r="D82" s="2027"/>
      <c r="E82" s="1899"/>
      <c r="F82" s="1899"/>
      <c r="G82" s="1864"/>
      <c r="H82" s="2000"/>
      <c r="I82" s="2025"/>
      <c r="J82" s="1870"/>
      <c r="K82" s="1905"/>
      <c r="L82" s="918" t="s">
        <v>471</v>
      </c>
      <c r="M82" s="785">
        <v>44562</v>
      </c>
      <c r="N82" s="785">
        <v>44899</v>
      </c>
      <c r="O82" s="786">
        <f t="shared" si="2"/>
        <v>338</v>
      </c>
      <c r="P82" s="787">
        <v>99045</v>
      </c>
      <c r="Q82" s="788">
        <v>0.8319707688200747</v>
      </c>
      <c r="R82" s="852">
        <v>1</v>
      </c>
      <c r="S82" s="808" t="s">
        <v>1339</v>
      </c>
      <c r="T82" s="790"/>
      <c r="U82" s="790"/>
      <c r="V82" s="791" t="s">
        <v>1434</v>
      </c>
      <c r="W82" s="919" t="s">
        <v>471</v>
      </c>
      <c r="X82" s="842" t="s">
        <v>1408</v>
      </c>
      <c r="Y82" s="808" t="s">
        <v>1339</v>
      </c>
      <c r="Z82" s="790"/>
      <c r="AA82" s="790"/>
      <c r="AB82" s="808" t="s">
        <v>1339</v>
      </c>
      <c r="AC82" s="790"/>
      <c r="AD82" s="790"/>
      <c r="AE82" s="808" t="s">
        <v>1339</v>
      </c>
      <c r="AF82" s="790"/>
      <c r="AG82" s="790"/>
      <c r="AH82" s="808" t="s">
        <v>1339</v>
      </c>
      <c r="AI82" s="790"/>
      <c r="AJ82" s="790"/>
      <c r="AK82" s="771">
        <v>1</v>
      </c>
      <c r="AL82" s="1907"/>
      <c r="AM82" s="1878"/>
      <c r="AN82" s="772">
        <f t="shared" si="5"/>
        <v>0</v>
      </c>
      <c r="AO82" s="920" t="s">
        <v>466</v>
      </c>
      <c r="AP82" s="920" t="s">
        <v>1435</v>
      </c>
      <c r="AQ82" s="844">
        <v>3827318578</v>
      </c>
      <c r="AR82" s="921">
        <v>0.88010545434140763</v>
      </c>
      <c r="AS82" s="846"/>
      <c r="AT82" s="856">
        <f t="shared" ref="AT82:AT90" si="6">+AQ82</f>
        <v>3827318578</v>
      </c>
      <c r="AU82" s="847"/>
      <c r="AV82" s="849">
        <v>3368443956</v>
      </c>
      <c r="AW82" s="849">
        <v>0</v>
      </c>
      <c r="AX82" s="849">
        <v>0</v>
      </c>
      <c r="AY82" s="850">
        <v>3368443956</v>
      </c>
      <c r="AZ82" s="850">
        <v>3368443956</v>
      </c>
      <c r="BA82" s="850">
        <v>0</v>
      </c>
      <c r="BB82" s="851">
        <v>3827318578</v>
      </c>
      <c r="BC82" s="849">
        <v>3368443956</v>
      </c>
      <c r="BD82" s="849">
        <v>0</v>
      </c>
      <c r="BE82" s="851">
        <v>3827318578</v>
      </c>
      <c r="BF82" s="849">
        <v>3368443956</v>
      </c>
      <c r="BG82" s="849">
        <v>3368443956</v>
      </c>
      <c r="BH82" s="843"/>
      <c r="BI82" s="852"/>
      <c r="BJ82" s="2010"/>
    </row>
    <row r="83" spans="1:62" ht="29.25" customHeight="1" x14ac:dyDescent="0.25">
      <c r="A83" s="2006"/>
      <c r="B83" s="2066"/>
      <c r="C83" s="2068"/>
      <c r="D83" s="2027"/>
      <c r="E83" s="1899"/>
      <c r="F83" s="1899"/>
      <c r="G83" s="1864"/>
      <c r="H83" s="2000"/>
      <c r="I83" s="2025"/>
      <c r="J83" s="1870"/>
      <c r="K83" s="1905"/>
      <c r="L83" s="918" t="s">
        <v>477</v>
      </c>
      <c r="M83" s="785">
        <v>44562</v>
      </c>
      <c r="N83" s="785">
        <v>44899</v>
      </c>
      <c r="O83" s="786">
        <f t="shared" si="2"/>
        <v>338</v>
      </c>
      <c r="P83" s="787">
        <v>1</v>
      </c>
      <c r="Q83" s="788">
        <v>2.1250000000000002E-2</v>
      </c>
      <c r="R83" s="852">
        <v>1</v>
      </c>
      <c r="S83" s="808" t="s">
        <v>1339</v>
      </c>
      <c r="T83" s="790"/>
      <c r="U83" s="790"/>
      <c r="V83" s="791" t="s">
        <v>1436</v>
      </c>
      <c r="W83" s="919" t="s">
        <v>477</v>
      </c>
      <c r="X83" s="842" t="s">
        <v>1408</v>
      </c>
      <c r="Y83" s="808" t="s">
        <v>1339</v>
      </c>
      <c r="Z83" s="790"/>
      <c r="AA83" s="790"/>
      <c r="AB83" s="808" t="s">
        <v>1339</v>
      </c>
      <c r="AC83" s="790"/>
      <c r="AD83" s="790"/>
      <c r="AE83" s="808" t="s">
        <v>1339</v>
      </c>
      <c r="AF83" s="790"/>
      <c r="AG83" s="790"/>
      <c r="AH83" s="808" t="s">
        <v>1339</v>
      </c>
      <c r="AI83" s="790"/>
      <c r="AJ83" s="790"/>
      <c r="AK83" s="771">
        <v>1</v>
      </c>
      <c r="AL83" s="1907"/>
      <c r="AM83" s="1878"/>
      <c r="AN83" s="772">
        <f t="shared" si="5"/>
        <v>0</v>
      </c>
      <c r="AO83" s="920" t="s">
        <v>466</v>
      </c>
      <c r="AP83" s="920" t="s">
        <v>1437</v>
      </c>
      <c r="AQ83" s="844">
        <v>509100587.85000002</v>
      </c>
      <c r="AR83" s="921">
        <v>1</v>
      </c>
      <c r="AS83" s="846"/>
      <c r="AT83" s="856">
        <f t="shared" si="6"/>
        <v>509100587.85000002</v>
      </c>
      <c r="AU83" s="847"/>
      <c r="AV83" s="849">
        <v>0</v>
      </c>
      <c r="AW83" s="849">
        <v>0</v>
      </c>
      <c r="AX83" s="849">
        <v>0</v>
      </c>
      <c r="AY83" s="850">
        <v>509100587.85000002</v>
      </c>
      <c r="AZ83" s="850">
        <v>0</v>
      </c>
      <c r="BA83" s="850">
        <v>0</v>
      </c>
      <c r="BB83" s="851">
        <v>509100587.85000002</v>
      </c>
      <c r="BC83" s="849">
        <v>509100587.85000002</v>
      </c>
      <c r="BD83" s="849">
        <v>0</v>
      </c>
      <c r="BE83" s="851">
        <v>509100587.85000002</v>
      </c>
      <c r="BF83" s="849">
        <v>509100587.85000002</v>
      </c>
      <c r="BG83" s="849">
        <v>509100587.85000002</v>
      </c>
      <c r="BH83" s="843"/>
      <c r="BI83" s="852"/>
      <c r="BJ83" s="2010"/>
    </row>
    <row r="84" spans="1:62" ht="29.25" customHeight="1" x14ac:dyDescent="0.25">
      <c r="A84" s="2006"/>
      <c r="B84" s="2066"/>
      <c r="C84" s="2068"/>
      <c r="D84" s="2027"/>
      <c r="E84" s="1899"/>
      <c r="F84" s="1899"/>
      <c r="G84" s="1864"/>
      <c r="H84" s="2000"/>
      <c r="I84" s="2025"/>
      <c r="J84" s="1870"/>
      <c r="K84" s="1905"/>
      <c r="L84" s="918" t="s">
        <v>483</v>
      </c>
      <c r="M84" s="785">
        <v>44682</v>
      </c>
      <c r="N84" s="785">
        <v>44899</v>
      </c>
      <c r="O84" s="786">
        <f t="shared" si="2"/>
        <v>218</v>
      </c>
      <c r="P84" s="787">
        <v>1</v>
      </c>
      <c r="Q84" s="788">
        <v>2.1250000000000002E-2</v>
      </c>
      <c r="R84" s="852">
        <v>1</v>
      </c>
      <c r="S84" s="808" t="s">
        <v>1339</v>
      </c>
      <c r="T84" s="790"/>
      <c r="U84" s="790"/>
      <c r="V84" s="791" t="s">
        <v>1438</v>
      </c>
      <c r="W84" s="919" t="s">
        <v>483</v>
      </c>
      <c r="X84" s="842" t="s">
        <v>1408</v>
      </c>
      <c r="Y84" s="808" t="s">
        <v>1339</v>
      </c>
      <c r="Z84" s="790"/>
      <c r="AA84" s="790"/>
      <c r="AB84" s="808" t="s">
        <v>1339</v>
      </c>
      <c r="AC84" s="790"/>
      <c r="AD84" s="790"/>
      <c r="AE84" s="808" t="s">
        <v>1339</v>
      </c>
      <c r="AF84" s="790"/>
      <c r="AG84" s="790"/>
      <c r="AH84" s="808" t="s">
        <v>1339</v>
      </c>
      <c r="AI84" s="790"/>
      <c r="AJ84" s="790"/>
      <c r="AK84" s="771">
        <v>1</v>
      </c>
      <c r="AL84" s="1907"/>
      <c r="AM84" s="1878"/>
      <c r="AN84" s="772">
        <f t="shared" si="5"/>
        <v>0</v>
      </c>
      <c r="AO84" s="920" t="s">
        <v>466</v>
      </c>
      <c r="AP84" s="920" t="s">
        <v>490</v>
      </c>
      <c r="AQ84" s="844">
        <v>1367648896</v>
      </c>
      <c r="AR84" s="921">
        <v>1</v>
      </c>
      <c r="AS84" s="846"/>
      <c r="AT84" s="856">
        <f t="shared" si="6"/>
        <v>1367648896</v>
      </c>
      <c r="AU84" s="847"/>
      <c r="AV84" s="849">
        <v>0</v>
      </c>
      <c r="AW84" s="849">
        <v>0</v>
      </c>
      <c r="AX84" s="849">
        <v>0</v>
      </c>
      <c r="AY84" s="850">
        <v>1367648896</v>
      </c>
      <c r="AZ84" s="850">
        <v>0</v>
      </c>
      <c r="BA84" s="850">
        <v>0</v>
      </c>
      <c r="BB84" s="851">
        <v>1367648896</v>
      </c>
      <c r="BC84" s="849">
        <v>1367648896</v>
      </c>
      <c r="BD84" s="849">
        <v>0</v>
      </c>
      <c r="BE84" s="851">
        <v>1367648896</v>
      </c>
      <c r="BF84" s="849">
        <v>1367648896</v>
      </c>
      <c r="BG84" s="849">
        <v>1238582315.95</v>
      </c>
      <c r="BH84" s="843"/>
      <c r="BI84" s="888">
        <f>+BG82+BG83+BG84+BG85+BG86+BG87+BG90</f>
        <v>19985684375.690002</v>
      </c>
      <c r="BJ84" s="2010"/>
    </row>
    <row r="85" spans="1:62" ht="29.25" customHeight="1" x14ac:dyDescent="0.25">
      <c r="A85" s="2006"/>
      <c r="B85" s="2066"/>
      <c r="C85" s="2068"/>
      <c r="D85" s="2027"/>
      <c r="E85" s="1899"/>
      <c r="F85" s="1899"/>
      <c r="G85" s="1864"/>
      <c r="H85" s="2000"/>
      <c r="I85" s="2025"/>
      <c r="J85" s="1870"/>
      <c r="K85" s="1905"/>
      <c r="L85" s="918" t="s">
        <v>489</v>
      </c>
      <c r="M85" s="785">
        <v>44593</v>
      </c>
      <c r="N85" s="785">
        <v>44926</v>
      </c>
      <c r="O85" s="786">
        <f t="shared" si="2"/>
        <v>334</v>
      </c>
      <c r="P85" s="787">
        <v>80</v>
      </c>
      <c r="Q85" s="788">
        <v>2.1250000000000002E-2</v>
      </c>
      <c r="R85" s="852">
        <v>0</v>
      </c>
      <c r="S85" s="808" t="s">
        <v>1339</v>
      </c>
      <c r="T85" s="790"/>
      <c r="U85" s="790"/>
      <c r="V85" s="791" t="s">
        <v>1439</v>
      </c>
      <c r="W85" s="919" t="s">
        <v>489</v>
      </c>
      <c r="X85" s="842" t="s">
        <v>1408</v>
      </c>
      <c r="Y85" s="808" t="s">
        <v>1339</v>
      </c>
      <c r="Z85" s="790"/>
      <c r="AA85" s="790"/>
      <c r="AB85" s="808" t="s">
        <v>1339</v>
      </c>
      <c r="AC85" s="790"/>
      <c r="AD85" s="790"/>
      <c r="AE85" s="808" t="s">
        <v>1339</v>
      </c>
      <c r="AF85" s="790"/>
      <c r="AG85" s="790"/>
      <c r="AH85" s="808"/>
      <c r="AI85" s="808" t="s">
        <v>1339</v>
      </c>
      <c r="AJ85" s="922" t="s">
        <v>1440</v>
      </c>
      <c r="AK85" s="771">
        <v>0</v>
      </c>
      <c r="AL85" s="1907"/>
      <c r="AM85" s="1878"/>
      <c r="AN85" s="772">
        <f t="shared" si="5"/>
        <v>0</v>
      </c>
      <c r="AO85" s="920" t="s">
        <v>466</v>
      </c>
      <c r="AP85" s="920" t="s">
        <v>1441</v>
      </c>
      <c r="AQ85" s="844">
        <v>2209964700.7199998</v>
      </c>
      <c r="AR85" s="921">
        <v>1</v>
      </c>
      <c r="AS85" s="846"/>
      <c r="AT85" s="856">
        <f t="shared" si="6"/>
        <v>2209964700.7199998</v>
      </c>
      <c r="AU85" s="847"/>
      <c r="AV85" s="849">
        <v>0</v>
      </c>
      <c r="AW85" s="849">
        <v>0</v>
      </c>
      <c r="AX85" s="849">
        <v>0</v>
      </c>
      <c r="AY85" s="850">
        <v>2209964700.7199998</v>
      </c>
      <c r="AZ85" s="850">
        <v>0</v>
      </c>
      <c r="BA85" s="850">
        <v>0</v>
      </c>
      <c r="BB85" s="851">
        <v>2209964700.7199998</v>
      </c>
      <c r="BC85" s="849">
        <v>2209964700.7199998</v>
      </c>
      <c r="BD85" s="849">
        <v>0</v>
      </c>
      <c r="BE85" s="851">
        <v>2209964700.7199998</v>
      </c>
      <c r="BF85" s="849">
        <v>2209964700.7199998</v>
      </c>
      <c r="BG85" s="849">
        <v>2205277351.54</v>
      </c>
      <c r="BH85" s="843"/>
      <c r="BI85" s="888">
        <f>+BE81+BE82+BE83+BE84+BE85+BE86+BE87+BE88+BE89+BE90</f>
        <v>36961274516.839996</v>
      </c>
      <c r="BJ85" s="2010"/>
    </row>
    <row r="86" spans="1:62" ht="20.25" customHeight="1" x14ac:dyDescent="0.25">
      <c r="A86" s="2006"/>
      <c r="B86" s="2066"/>
      <c r="C86" s="2068"/>
      <c r="D86" s="2027"/>
      <c r="E86" s="1899"/>
      <c r="F86" s="1899"/>
      <c r="G86" s="1864"/>
      <c r="H86" s="2000"/>
      <c r="I86" s="2025"/>
      <c r="J86" s="1870"/>
      <c r="K86" s="1905"/>
      <c r="L86" s="918" t="s">
        <v>495</v>
      </c>
      <c r="M86" s="785">
        <v>44593</v>
      </c>
      <c r="N86" s="785">
        <v>44899</v>
      </c>
      <c r="O86" s="786">
        <f t="shared" si="2"/>
        <v>307</v>
      </c>
      <c r="P86" s="787">
        <v>6</v>
      </c>
      <c r="Q86" s="788">
        <v>2.1250000000000002E-2</v>
      </c>
      <c r="R86" s="852">
        <v>1</v>
      </c>
      <c r="S86" s="808" t="s">
        <v>1339</v>
      </c>
      <c r="T86" s="790"/>
      <c r="U86" s="790"/>
      <c r="V86" s="791" t="s">
        <v>1442</v>
      </c>
      <c r="W86" s="919" t="s">
        <v>495</v>
      </c>
      <c r="X86" s="842" t="s">
        <v>1408</v>
      </c>
      <c r="Y86" s="808" t="s">
        <v>1339</v>
      </c>
      <c r="Z86" s="790"/>
      <c r="AA86" s="790"/>
      <c r="AB86" s="808" t="s">
        <v>1339</v>
      </c>
      <c r="AC86" s="790"/>
      <c r="AD86" s="790"/>
      <c r="AE86" s="808" t="s">
        <v>1339</v>
      </c>
      <c r="AF86" s="790"/>
      <c r="AG86" s="790"/>
      <c r="AH86" s="808" t="s">
        <v>1339</v>
      </c>
      <c r="AI86" s="790"/>
      <c r="AJ86" s="790"/>
      <c r="AK86" s="771">
        <v>1</v>
      </c>
      <c r="AL86" s="1907"/>
      <c r="AM86" s="1878"/>
      <c r="AN86" s="772">
        <f t="shared" si="5"/>
        <v>0</v>
      </c>
      <c r="AO86" s="920" t="s">
        <v>466</v>
      </c>
      <c r="AP86" s="920" t="s">
        <v>1443</v>
      </c>
      <c r="AQ86" s="844">
        <v>2715358336</v>
      </c>
      <c r="AR86" s="921">
        <v>1</v>
      </c>
      <c r="AS86" s="846"/>
      <c r="AT86" s="856">
        <f t="shared" si="6"/>
        <v>2715358336</v>
      </c>
      <c r="AU86" s="847"/>
      <c r="AV86" s="849">
        <v>2715358336</v>
      </c>
      <c r="AW86" s="849">
        <v>0</v>
      </c>
      <c r="AX86" s="849">
        <v>0</v>
      </c>
      <c r="AY86" s="850">
        <v>2715358336</v>
      </c>
      <c r="AZ86" s="850">
        <v>2715358336</v>
      </c>
      <c r="BA86" s="850">
        <v>0</v>
      </c>
      <c r="BB86" s="851">
        <v>2715358336</v>
      </c>
      <c r="BC86" s="849">
        <v>2715358336</v>
      </c>
      <c r="BD86" s="849">
        <v>0</v>
      </c>
      <c r="BE86" s="851">
        <v>2715358336</v>
      </c>
      <c r="BF86" s="849">
        <v>2715358336</v>
      </c>
      <c r="BG86" s="849">
        <v>794894908.33000004</v>
      </c>
      <c r="BH86" s="843"/>
      <c r="BI86" s="852"/>
      <c r="BJ86" s="2010"/>
    </row>
    <row r="87" spans="1:62" ht="20.25" customHeight="1" x14ac:dyDescent="0.25">
      <c r="A87" s="2006"/>
      <c r="B87" s="2066"/>
      <c r="C87" s="2068"/>
      <c r="D87" s="2027"/>
      <c r="E87" s="1899"/>
      <c r="F87" s="1899"/>
      <c r="G87" s="1864"/>
      <c r="H87" s="2000"/>
      <c r="I87" s="2025"/>
      <c r="J87" s="1870"/>
      <c r="K87" s="1905"/>
      <c r="L87" s="918" t="s">
        <v>500</v>
      </c>
      <c r="M87" s="785">
        <v>44621</v>
      </c>
      <c r="N87" s="785">
        <v>44899</v>
      </c>
      <c r="O87" s="786">
        <f t="shared" si="2"/>
        <v>279</v>
      </c>
      <c r="P87" s="787">
        <v>1</v>
      </c>
      <c r="Q87" s="788">
        <v>2.1250000000000002E-2</v>
      </c>
      <c r="R87" s="852">
        <v>1</v>
      </c>
      <c r="S87" s="808" t="s">
        <v>1339</v>
      </c>
      <c r="T87" s="790"/>
      <c r="U87" s="790"/>
      <c r="V87" s="791" t="s">
        <v>1444</v>
      </c>
      <c r="W87" s="919" t="s">
        <v>500</v>
      </c>
      <c r="X87" s="842" t="s">
        <v>1408</v>
      </c>
      <c r="Y87" s="808" t="s">
        <v>1339</v>
      </c>
      <c r="Z87" s="790"/>
      <c r="AA87" s="790"/>
      <c r="AB87" s="808" t="s">
        <v>1339</v>
      </c>
      <c r="AC87" s="790"/>
      <c r="AD87" s="790"/>
      <c r="AE87" s="808" t="s">
        <v>1339</v>
      </c>
      <c r="AF87" s="790"/>
      <c r="AG87" s="790"/>
      <c r="AH87" s="808" t="s">
        <v>1339</v>
      </c>
      <c r="AI87" s="790"/>
      <c r="AJ87" s="790"/>
      <c r="AK87" s="771">
        <v>1</v>
      </c>
      <c r="AL87" s="1907"/>
      <c r="AM87" s="1878"/>
      <c r="AN87" s="772">
        <f t="shared" si="5"/>
        <v>0</v>
      </c>
      <c r="AO87" s="920" t="s">
        <v>466</v>
      </c>
      <c r="AP87" s="920" t="s">
        <v>1445</v>
      </c>
      <c r="AQ87" s="844">
        <v>3835626933</v>
      </c>
      <c r="AR87" s="921">
        <v>1</v>
      </c>
      <c r="AS87" s="846"/>
      <c r="AT87" s="856">
        <f t="shared" si="6"/>
        <v>3835626933</v>
      </c>
      <c r="AU87" s="847"/>
      <c r="AV87" s="849">
        <v>0</v>
      </c>
      <c r="AW87" s="849">
        <v>0</v>
      </c>
      <c r="AX87" s="849">
        <v>0</v>
      </c>
      <c r="AY87" s="850">
        <v>3835626933</v>
      </c>
      <c r="AZ87" s="850">
        <v>0</v>
      </c>
      <c r="BA87" s="850">
        <v>0</v>
      </c>
      <c r="BB87" s="851">
        <v>3835626933</v>
      </c>
      <c r="BC87" s="849">
        <v>3835626933</v>
      </c>
      <c r="BD87" s="849">
        <v>3443233333.1900001</v>
      </c>
      <c r="BE87" s="851">
        <v>3835626933</v>
      </c>
      <c r="BF87" s="849">
        <v>3835626933</v>
      </c>
      <c r="BG87" s="849">
        <v>3835626933</v>
      </c>
      <c r="BH87" s="843"/>
      <c r="BI87" s="852"/>
      <c r="BJ87" s="2010"/>
    </row>
    <row r="88" spans="1:62" ht="20.25" customHeight="1" x14ac:dyDescent="0.25">
      <c r="A88" s="2006"/>
      <c r="B88" s="2066"/>
      <c r="C88" s="2068"/>
      <c r="D88" s="2027"/>
      <c r="E88" s="1899"/>
      <c r="F88" s="1899"/>
      <c r="G88" s="1864"/>
      <c r="H88" s="2000"/>
      <c r="I88" s="2025"/>
      <c r="J88" s="1870"/>
      <c r="K88" s="1905"/>
      <c r="L88" s="918" t="s">
        <v>506</v>
      </c>
      <c r="M88" s="785">
        <v>44682</v>
      </c>
      <c r="N88" s="785">
        <v>44899</v>
      </c>
      <c r="O88" s="786">
        <f t="shared" si="2"/>
        <v>218</v>
      </c>
      <c r="P88" s="787">
        <v>1</v>
      </c>
      <c r="Q88" s="788">
        <v>2.1250000000000002E-2</v>
      </c>
      <c r="R88" s="852">
        <v>1</v>
      </c>
      <c r="S88" s="808" t="s">
        <v>1339</v>
      </c>
      <c r="T88" s="790"/>
      <c r="U88" s="790"/>
      <c r="V88" s="791" t="s">
        <v>1446</v>
      </c>
      <c r="W88" s="919" t="s">
        <v>506</v>
      </c>
      <c r="X88" s="842" t="s">
        <v>1408</v>
      </c>
      <c r="Y88" s="808" t="s">
        <v>1339</v>
      </c>
      <c r="Z88" s="790"/>
      <c r="AA88" s="790"/>
      <c r="AB88" s="808" t="s">
        <v>1339</v>
      </c>
      <c r="AC88" s="790"/>
      <c r="AD88" s="790"/>
      <c r="AE88" s="808" t="s">
        <v>1339</v>
      </c>
      <c r="AF88" s="790"/>
      <c r="AG88" s="790"/>
      <c r="AH88" s="808" t="s">
        <v>1339</v>
      </c>
      <c r="AI88" s="790"/>
      <c r="AJ88" s="790"/>
      <c r="AK88" s="771">
        <v>1</v>
      </c>
      <c r="AL88" s="1907"/>
      <c r="AM88" s="1878"/>
      <c r="AN88" s="772">
        <f t="shared" si="5"/>
        <v>0</v>
      </c>
      <c r="AO88" s="920" t="s">
        <v>466</v>
      </c>
      <c r="AP88" s="920" t="s">
        <v>1447</v>
      </c>
      <c r="AQ88" s="844">
        <v>268896063</v>
      </c>
      <c r="AR88" s="921">
        <v>0.10619374520184031</v>
      </c>
      <c r="AS88" s="846"/>
      <c r="AT88" s="856">
        <f t="shared" si="6"/>
        <v>268896063</v>
      </c>
      <c r="AU88" s="847"/>
      <c r="AV88" s="849">
        <v>268896063</v>
      </c>
      <c r="AW88" s="849">
        <v>0</v>
      </c>
      <c r="AX88" s="849">
        <v>0</v>
      </c>
      <c r="AY88" s="850">
        <v>268896063</v>
      </c>
      <c r="AZ88" s="850">
        <v>28555080</v>
      </c>
      <c r="BA88" s="850">
        <v>0</v>
      </c>
      <c r="BB88" s="851">
        <v>268896063</v>
      </c>
      <c r="BC88" s="849">
        <v>28555080</v>
      </c>
      <c r="BD88" s="849">
        <v>0</v>
      </c>
      <c r="BE88" s="851">
        <v>268896063</v>
      </c>
      <c r="BF88" s="849">
        <v>28555080</v>
      </c>
      <c r="BG88" s="849">
        <v>0</v>
      </c>
      <c r="BH88" s="843"/>
      <c r="BI88" s="852"/>
      <c r="BJ88" s="2010"/>
    </row>
    <row r="89" spans="1:62" ht="20.25" customHeight="1" x14ac:dyDescent="0.25">
      <c r="A89" s="2006"/>
      <c r="B89" s="2066"/>
      <c r="C89" s="2068"/>
      <c r="D89" s="2027"/>
      <c r="E89" s="1899"/>
      <c r="F89" s="1899"/>
      <c r="G89" s="1864"/>
      <c r="H89" s="2000"/>
      <c r="I89" s="2025"/>
      <c r="J89" s="1870"/>
      <c r="K89" s="1905"/>
      <c r="L89" s="918" t="s">
        <v>511</v>
      </c>
      <c r="M89" s="785">
        <v>44593</v>
      </c>
      <c r="N89" s="785">
        <v>44899</v>
      </c>
      <c r="O89" s="786">
        <f>(N89-M89)+1</f>
        <v>307</v>
      </c>
      <c r="P89" s="787">
        <v>6</v>
      </c>
      <c r="Q89" s="788">
        <v>2.1250000000000002E-2</v>
      </c>
      <c r="R89" s="852">
        <v>1</v>
      </c>
      <c r="S89" s="808" t="s">
        <v>1339</v>
      </c>
      <c r="T89" s="790"/>
      <c r="U89" s="790"/>
      <c r="V89" s="791" t="s">
        <v>1448</v>
      </c>
      <c r="W89" s="919" t="s">
        <v>511</v>
      </c>
      <c r="X89" s="842" t="s">
        <v>1408</v>
      </c>
      <c r="Y89" s="808" t="s">
        <v>1339</v>
      </c>
      <c r="Z89" s="790"/>
      <c r="AA89" s="790"/>
      <c r="AB89" s="808" t="s">
        <v>1339</v>
      </c>
      <c r="AC89" s="790"/>
      <c r="AD89" s="790"/>
      <c r="AE89" s="808" t="s">
        <v>1339</v>
      </c>
      <c r="AF89" s="790"/>
      <c r="AG89" s="790"/>
      <c r="AH89" s="808" t="s">
        <v>1339</v>
      </c>
      <c r="AI89" s="790"/>
      <c r="AJ89" s="790"/>
      <c r="AK89" s="771">
        <v>1</v>
      </c>
      <c r="AL89" s="1907"/>
      <c r="AM89" s="1878"/>
      <c r="AN89" s="772">
        <f t="shared" si="5"/>
        <v>0</v>
      </c>
      <c r="AO89" s="920" t="s">
        <v>466</v>
      </c>
      <c r="AP89" s="920" t="s">
        <v>1449</v>
      </c>
      <c r="AQ89" s="844">
        <v>9281454300</v>
      </c>
      <c r="AR89" s="921">
        <v>1</v>
      </c>
      <c r="AS89" s="846"/>
      <c r="AT89" s="856">
        <f t="shared" si="6"/>
        <v>9281454300</v>
      </c>
      <c r="AU89" s="847"/>
      <c r="AV89" s="849">
        <v>0</v>
      </c>
      <c r="AW89" s="849">
        <v>0</v>
      </c>
      <c r="AX89" s="849">
        <v>0</v>
      </c>
      <c r="AY89" s="850">
        <v>9281454300</v>
      </c>
      <c r="AZ89" s="850">
        <v>0</v>
      </c>
      <c r="BA89" s="850">
        <v>0</v>
      </c>
      <c r="BB89" s="851">
        <v>9281454300</v>
      </c>
      <c r="BC89" s="849">
        <v>9281454300</v>
      </c>
      <c r="BD89" s="849">
        <v>0</v>
      </c>
      <c r="BE89" s="851">
        <v>9281454300</v>
      </c>
      <c r="BF89" s="849">
        <v>9281454300</v>
      </c>
      <c r="BG89" s="849">
        <v>0</v>
      </c>
      <c r="BH89" s="843"/>
      <c r="BI89" s="852"/>
      <c r="BJ89" s="2010"/>
    </row>
    <row r="90" spans="1:62" ht="20.25" customHeight="1" thickBot="1" x14ac:dyDescent="0.3">
      <c r="A90" s="2006"/>
      <c r="B90" s="2066"/>
      <c r="C90" s="2068"/>
      <c r="D90" s="2027"/>
      <c r="E90" s="1899"/>
      <c r="F90" s="1899"/>
      <c r="G90" s="1864"/>
      <c r="H90" s="2000"/>
      <c r="I90" s="2026"/>
      <c r="J90" s="1871"/>
      <c r="K90" s="1874"/>
      <c r="L90" s="923"/>
      <c r="M90" s="924"/>
      <c r="N90" s="925"/>
      <c r="O90" s="926"/>
      <c r="P90" s="925"/>
      <c r="Q90" s="925"/>
      <c r="R90" s="925"/>
      <c r="S90" s="815" t="s">
        <v>1339</v>
      </c>
      <c r="T90" s="816"/>
      <c r="U90" s="816"/>
      <c r="V90" s="927"/>
      <c r="W90" s="928"/>
      <c r="X90" s="890"/>
      <c r="Y90" s="815"/>
      <c r="Z90" s="816"/>
      <c r="AA90" s="816"/>
      <c r="AB90" s="815"/>
      <c r="AC90" s="816"/>
      <c r="AD90" s="816"/>
      <c r="AE90" s="815"/>
      <c r="AF90" s="816"/>
      <c r="AG90" s="816"/>
      <c r="AH90" s="815"/>
      <c r="AI90" s="890"/>
      <c r="AJ90" s="909"/>
      <c r="AK90" s="771"/>
      <c r="AL90" s="1908"/>
      <c r="AM90" s="1879"/>
      <c r="AN90" s="772"/>
      <c r="AO90" s="929" t="s">
        <v>466</v>
      </c>
      <c r="AP90" s="929" t="s">
        <v>403</v>
      </c>
      <c r="AQ90" s="930">
        <v>12933527049</v>
      </c>
      <c r="AR90" s="931">
        <v>0.99764644797318824</v>
      </c>
      <c r="AS90" s="894"/>
      <c r="AT90" s="895">
        <f t="shared" si="6"/>
        <v>12933527049</v>
      </c>
      <c r="AU90" s="892"/>
      <c r="AV90" s="932">
        <v>13275462587</v>
      </c>
      <c r="AW90" s="932">
        <v>6741652827.1800003</v>
      </c>
      <c r="AX90" s="932">
        <v>96531430</v>
      </c>
      <c r="AY90" s="933">
        <v>13275462587</v>
      </c>
      <c r="AZ90" s="933">
        <v>11615323188.719999</v>
      </c>
      <c r="BA90" s="933">
        <v>372647728</v>
      </c>
      <c r="BB90" s="934">
        <v>13275462587</v>
      </c>
      <c r="BC90" s="932">
        <v>11788915276.690001</v>
      </c>
      <c r="BD90" s="932">
        <v>3503348964.8499999</v>
      </c>
      <c r="BE90" s="934">
        <v>12933527049</v>
      </c>
      <c r="BF90" s="932">
        <v>12903087320.200001</v>
      </c>
      <c r="BG90" s="932">
        <v>8033758323.0200005</v>
      </c>
      <c r="BH90" s="891"/>
      <c r="BI90" s="893"/>
      <c r="BJ90" s="2011"/>
    </row>
    <row r="91" spans="1:62" ht="84" customHeight="1" x14ac:dyDescent="0.25">
      <c r="A91" s="2006"/>
      <c r="B91" s="2066"/>
      <c r="C91" s="2068"/>
      <c r="D91" s="1896" t="s">
        <v>518</v>
      </c>
      <c r="E91" s="1899">
        <v>15</v>
      </c>
      <c r="F91" s="1899">
        <v>60</v>
      </c>
      <c r="G91" s="1864">
        <v>1</v>
      </c>
      <c r="H91" s="1864">
        <v>1</v>
      </c>
      <c r="I91" s="1893" t="s">
        <v>519</v>
      </c>
      <c r="J91" s="1869">
        <v>2020130010094</v>
      </c>
      <c r="K91" s="1904" t="s">
        <v>1450</v>
      </c>
      <c r="L91" s="760" t="s">
        <v>521</v>
      </c>
      <c r="M91" s="761">
        <v>44562</v>
      </c>
      <c r="N91" s="761">
        <v>44926</v>
      </c>
      <c r="O91" s="762">
        <f t="shared" si="2"/>
        <v>365</v>
      </c>
      <c r="P91" s="763">
        <v>5</v>
      </c>
      <c r="Q91" s="764">
        <v>0.2</v>
      </c>
      <c r="R91" s="764">
        <v>1</v>
      </c>
      <c r="S91" s="808" t="s">
        <v>1339</v>
      </c>
      <c r="T91" s="829"/>
      <c r="U91" s="829"/>
      <c r="V91" s="910" t="s">
        <v>1451</v>
      </c>
      <c r="W91" s="827" t="s">
        <v>1452</v>
      </c>
      <c r="X91" s="828" t="s">
        <v>1408</v>
      </c>
      <c r="Y91" s="808" t="s">
        <v>1339</v>
      </c>
      <c r="Z91" s="829"/>
      <c r="AA91" s="829"/>
      <c r="AB91" s="808" t="s">
        <v>1339</v>
      </c>
      <c r="AC91" s="808"/>
      <c r="AD91" s="829"/>
      <c r="AE91" s="808" t="s">
        <v>1339</v>
      </c>
      <c r="AF91" s="808"/>
      <c r="AG91" s="829"/>
      <c r="AH91" s="828"/>
      <c r="AI91" s="828"/>
      <c r="AJ91" s="900"/>
      <c r="AK91" s="771">
        <v>1</v>
      </c>
      <c r="AL91" s="1906">
        <f>AVERAGE(AK91:AK101)</f>
        <v>0.89787878787878794</v>
      </c>
      <c r="AM91" s="1877">
        <v>1</v>
      </c>
      <c r="AN91" s="772">
        <f t="shared" si="5"/>
        <v>0</v>
      </c>
      <c r="AO91" s="916" t="s">
        <v>1453</v>
      </c>
      <c r="AP91" s="916" t="s">
        <v>490</v>
      </c>
      <c r="AQ91" s="935">
        <v>3748657.69</v>
      </c>
      <c r="AR91" s="936">
        <v>0.9999998159341138</v>
      </c>
      <c r="AS91" s="937">
        <v>0</v>
      </c>
      <c r="AT91" s="938">
        <f>+AQ91</f>
        <v>3748657.69</v>
      </c>
      <c r="AU91" s="939">
        <f>+AT91-AS91</f>
        <v>3748657.69</v>
      </c>
      <c r="AV91" s="835">
        <v>0</v>
      </c>
      <c r="AW91" s="835">
        <v>0</v>
      </c>
      <c r="AX91" s="835">
        <v>0</v>
      </c>
      <c r="AY91" s="836">
        <v>0</v>
      </c>
      <c r="AZ91" s="836">
        <v>0</v>
      </c>
      <c r="BA91" s="836">
        <v>0</v>
      </c>
      <c r="BB91" s="837">
        <v>3748657.69</v>
      </c>
      <c r="BC91" s="835">
        <v>3748657</v>
      </c>
      <c r="BD91" s="835">
        <v>3748657</v>
      </c>
      <c r="BE91" s="837">
        <v>3748657.69</v>
      </c>
      <c r="BF91" s="835">
        <v>3748657</v>
      </c>
      <c r="BG91" s="835">
        <v>3748657</v>
      </c>
      <c r="BH91" s="763" t="s">
        <v>87</v>
      </c>
      <c r="BI91" s="764">
        <f>+AL91-((BI95/BI96))</f>
        <v>0.18300212189978493</v>
      </c>
      <c r="BJ91" s="839"/>
    </row>
    <row r="92" spans="1:62" ht="84" customHeight="1" x14ac:dyDescent="0.25">
      <c r="A92" s="2006"/>
      <c r="B92" s="2066"/>
      <c r="C92" s="2068"/>
      <c r="D92" s="1896"/>
      <c r="E92" s="1899"/>
      <c r="F92" s="1899"/>
      <c r="G92" s="1864"/>
      <c r="H92" s="1864"/>
      <c r="I92" s="1894"/>
      <c r="J92" s="1870"/>
      <c r="K92" s="1905"/>
      <c r="L92" s="784" t="s">
        <v>529</v>
      </c>
      <c r="M92" s="785">
        <v>44562</v>
      </c>
      <c r="N92" s="785">
        <v>44926</v>
      </c>
      <c r="O92" s="786">
        <f t="shared" si="2"/>
        <v>365</v>
      </c>
      <c r="P92" s="787">
        <v>10</v>
      </c>
      <c r="Q92" s="788">
        <v>0.2</v>
      </c>
      <c r="R92" s="788">
        <v>1</v>
      </c>
      <c r="S92" s="808" t="s">
        <v>1339</v>
      </c>
      <c r="T92" s="790"/>
      <c r="U92" s="790"/>
      <c r="V92" s="791" t="s">
        <v>1454</v>
      </c>
      <c r="W92" s="841" t="s">
        <v>529</v>
      </c>
      <c r="X92" s="842" t="s">
        <v>1408</v>
      </c>
      <c r="Y92" s="808" t="s">
        <v>1339</v>
      </c>
      <c r="Z92" s="790"/>
      <c r="AA92" s="790"/>
      <c r="AB92" s="808" t="s">
        <v>1339</v>
      </c>
      <c r="AC92" s="808"/>
      <c r="AD92" s="790"/>
      <c r="AE92" s="808" t="s">
        <v>1339</v>
      </c>
      <c r="AF92" s="808"/>
      <c r="AG92" s="790"/>
      <c r="AH92" s="842"/>
      <c r="AI92" s="842"/>
      <c r="AJ92" s="855"/>
      <c r="AK92" s="771">
        <v>1</v>
      </c>
      <c r="AL92" s="1907"/>
      <c r="AM92" s="1878"/>
      <c r="AN92" s="772">
        <f t="shared" si="5"/>
        <v>0</v>
      </c>
      <c r="AO92" s="920" t="s">
        <v>1453</v>
      </c>
      <c r="AP92" s="920" t="s">
        <v>433</v>
      </c>
      <c r="AQ92" s="940">
        <v>3700000000</v>
      </c>
      <c r="AR92" s="941">
        <v>0.98457189241891885</v>
      </c>
      <c r="AS92" s="942"/>
      <c r="AT92" s="943">
        <f>+AQ92</f>
        <v>3700000000</v>
      </c>
      <c r="AU92" s="944"/>
      <c r="AV92" s="849">
        <v>3700000000</v>
      </c>
      <c r="AW92" s="849">
        <v>0</v>
      </c>
      <c r="AX92" s="849">
        <v>0</v>
      </c>
      <c r="AY92" s="850">
        <v>3700000000</v>
      </c>
      <c r="AZ92" s="850">
        <v>96762103</v>
      </c>
      <c r="BA92" s="850">
        <v>96762103</v>
      </c>
      <c r="BB92" s="851">
        <v>3700000000</v>
      </c>
      <c r="BC92" s="849">
        <v>1633033764.75</v>
      </c>
      <c r="BD92" s="849">
        <v>1543619906.03</v>
      </c>
      <c r="BE92" s="851">
        <v>3700000000</v>
      </c>
      <c r="BF92" s="849">
        <v>3642916001.9499998</v>
      </c>
      <c r="BG92" s="849">
        <v>2627980849.1300001</v>
      </c>
      <c r="BH92" s="843"/>
      <c r="BI92" s="852"/>
      <c r="BJ92" s="853"/>
    </row>
    <row r="93" spans="1:62" ht="84" customHeight="1" x14ac:dyDescent="0.25">
      <c r="A93" s="2006"/>
      <c r="B93" s="2066"/>
      <c r="C93" s="2068"/>
      <c r="D93" s="1896"/>
      <c r="E93" s="1899"/>
      <c r="F93" s="1899"/>
      <c r="G93" s="1864"/>
      <c r="H93" s="1864"/>
      <c r="I93" s="1894"/>
      <c r="J93" s="1870"/>
      <c r="K93" s="1905"/>
      <c r="L93" s="784" t="s">
        <v>534</v>
      </c>
      <c r="M93" s="785">
        <v>44562</v>
      </c>
      <c r="N93" s="785">
        <v>44926</v>
      </c>
      <c r="O93" s="786">
        <f t="shared" si="2"/>
        <v>365</v>
      </c>
      <c r="P93" s="787">
        <v>10</v>
      </c>
      <c r="Q93" s="788">
        <v>0.2</v>
      </c>
      <c r="R93" s="788">
        <v>1</v>
      </c>
      <c r="S93" s="808" t="s">
        <v>1339</v>
      </c>
      <c r="T93" s="790"/>
      <c r="U93" s="790"/>
      <c r="V93" s="791" t="s">
        <v>1455</v>
      </c>
      <c r="W93" s="841" t="s">
        <v>1456</v>
      </c>
      <c r="X93" s="842" t="s">
        <v>1408</v>
      </c>
      <c r="Y93" s="808" t="s">
        <v>1339</v>
      </c>
      <c r="Z93" s="790"/>
      <c r="AA93" s="790"/>
      <c r="AB93" s="808" t="s">
        <v>1339</v>
      </c>
      <c r="AC93" s="808"/>
      <c r="AD93" s="790"/>
      <c r="AE93" s="808" t="s">
        <v>1339</v>
      </c>
      <c r="AF93" s="808"/>
      <c r="AG93" s="790"/>
      <c r="AH93" s="842"/>
      <c r="AI93" s="842"/>
      <c r="AJ93" s="855"/>
      <c r="AK93" s="771">
        <v>1</v>
      </c>
      <c r="AL93" s="1907"/>
      <c r="AM93" s="1879"/>
      <c r="AN93" s="772">
        <f t="shared" si="5"/>
        <v>0</v>
      </c>
      <c r="AO93" s="920" t="s">
        <v>1453</v>
      </c>
      <c r="AP93" s="920" t="s">
        <v>403</v>
      </c>
      <c r="AQ93" s="940">
        <v>3135686963.4099998</v>
      </c>
      <c r="AR93" s="941">
        <v>0.99327227917640781</v>
      </c>
      <c r="AS93" s="942"/>
      <c r="AT93" s="943">
        <f>+AQ93</f>
        <v>3135686963.4099998</v>
      </c>
      <c r="AU93" s="944"/>
      <c r="AV93" s="849">
        <v>2361600000</v>
      </c>
      <c r="AW93" s="849">
        <v>303528653.86000001</v>
      </c>
      <c r="AX93" s="849">
        <v>60600000</v>
      </c>
      <c r="AY93" s="850">
        <v>2361600000</v>
      </c>
      <c r="AZ93" s="850">
        <v>971534625.92999995</v>
      </c>
      <c r="BA93" s="850">
        <v>501262683</v>
      </c>
      <c r="BB93" s="851">
        <v>2361600000</v>
      </c>
      <c r="BC93" s="849">
        <v>1136118169.9300001</v>
      </c>
      <c r="BD93" s="849">
        <v>624246784</v>
      </c>
      <c r="BE93" s="851">
        <v>3135686963.4099998</v>
      </c>
      <c r="BF93" s="849">
        <v>3114590936.9299998</v>
      </c>
      <c r="BG93" s="849">
        <v>2257623427.8600001</v>
      </c>
      <c r="BH93" s="843"/>
      <c r="BI93" s="852"/>
      <c r="BJ93" s="853"/>
    </row>
    <row r="94" spans="1:62" ht="84" customHeight="1" x14ac:dyDescent="0.25">
      <c r="A94" s="2006"/>
      <c r="B94" s="2066"/>
      <c r="C94" s="2068"/>
      <c r="D94" s="1896" t="s">
        <v>1457</v>
      </c>
      <c r="E94" s="1899">
        <v>1</v>
      </c>
      <c r="F94" s="1899">
        <v>0.66</v>
      </c>
      <c r="G94" s="1864">
        <v>0.66</v>
      </c>
      <c r="H94" s="1864">
        <v>0.55330000000000001</v>
      </c>
      <c r="I94" s="1894"/>
      <c r="J94" s="1870"/>
      <c r="K94" s="1905"/>
      <c r="L94" s="784" t="s">
        <v>1458</v>
      </c>
      <c r="M94" s="785">
        <v>44562</v>
      </c>
      <c r="N94" s="785">
        <v>44926</v>
      </c>
      <c r="O94" s="786">
        <f t="shared" si="2"/>
        <v>365</v>
      </c>
      <c r="P94" s="787">
        <v>1</v>
      </c>
      <c r="Q94" s="788">
        <v>7.0000000000000007E-2</v>
      </c>
      <c r="R94" s="788">
        <v>1</v>
      </c>
      <c r="S94" s="808" t="s">
        <v>1339</v>
      </c>
      <c r="T94" s="790"/>
      <c r="U94" s="790"/>
      <c r="V94" s="791" t="s">
        <v>1459</v>
      </c>
      <c r="W94" s="841" t="s">
        <v>1460</v>
      </c>
      <c r="X94" s="842" t="s">
        <v>1408</v>
      </c>
      <c r="Y94" s="808" t="s">
        <v>1339</v>
      </c>
      <c r="Z94" s="790"/>
      <c r="AA94" s="790"/>
      <c r="AB94" s="808" t="s">
        <v>1339</v>
      </c>
      <c r="AC94" s="808"/>
      <c r="AD94" s="790"/>
      <c r="AE94" s="808" t="s">
        <v>1339</v>
      </c>
      <c r="AF94" s="808"/>
      <c r="AG94" s="790"/>
      <c r="AH94" s="842"/>
      <c r="AI94" s="842"/>
      <c r="AJ94" s="855"/>
      <c r="AK94" s="771">
        <v>1</v>
      </c>
      <c r="AL94" s="1907"/>
      <c r="AM94" s="1877">
        <v>0.66</v>
      </c>
      <c r="AN94" s="772">
        <f t="shared" si="5"/>
        <v>0</v>
      </c>
      <c r="AO94" s="843"/>
      <c r="AP94" s="787"/>
      <c r="AQ94" s="847"/>
      <c r="AR94" s="852"/>
      <c r="AS94" s="846"/>
      <c r="AT94" s="856"/>
      <c r="AU94" s="847"/>
      <c r="AV94" s="857"/>
      <c r="AW94" s="857"/>
      <c r="AX94" s="857"/>
      <c r="AY94" s="857"/>
      <c r="AZ94" s="858"/>
      <c r="BA94" s="858"/>
      <c r="BB94" s="859"/>
      <c r="BC94" s="858"/>
      <c r="BD94" s="858"/>
      <c r="BE94" s="859"/>
      <c r="BF94" s="858"/>
      <c r="BG94" s="858"/>
      <c r="BH94" s="843"/>
      <c r="BI94" s="852"/>
      <c r="BJ94" s="853"/>
    </row>
    <row r="95" spans="1:62" ht="84" customHeight="1" x14ac:dyDescent="0.25">
      <c r="A95" s="2006"/>
      <c r="B95" s="2066"/>
      <c r="C95" s="2068"/>
      <c r="D95" s="1896"/>
      <c r="E95" s="1899"/>
      <c r="F95" s="1899"/>
      <c r="G95" s="1864"/>
      <c r="H95" s="1864"/>
      <c r="I95" s="1894"/>
      <c r="J95" s="1870"/>
      <c r="K95" s="1905"/>
      <c r="L95" s="784" t="s">
        <v>547</v>
      </c>
      <c r="M95" s="785">
        <v>44562</v>
      </c>
      <c r="N95" s="785">
        <v>44926</v>
      </c>
      <c r="O95" s="786">
        <f t="shared" si="2"/>
        <v>365</v>
      </c>
      <c r="P95" s="787">
        <v>9000</v>
      </c>
      <c r="Q95" s="788">
        <v>4.7142857142857146E-2</v>
      </c>
      <c r="R95" s="788">
        <v>0.87666666666666671</v>
      </c>
      <c r="S95" s="808" t="s">
        <v>1339</v>
      </c>
      <c r="T95" s="790"/>
      <c r="U95" s="790"/>
      <c r="V95" s="791" t="s">
        <v>547</v>
      </c>
      <c r="W95" s="841" t="s">
        <v>547</v>
      </c>
      <c r="X95" s="842" t="s">
        <v>1408</v>
      </c>
      <c r="Y95" s="808" t="s">
        <v>1339</v>
      </c>
      <c r="Z95" s="790"/>
      <c r="AA95" s="790"/>
      <c r="AB95" s="808" t="s">
        <v>1339</v>
      </c>
      <c r="AC95" s="808"/>
      <c r="AD95" s="790"/>
      <c r="AE95" s="808" t="s">
        <v>1339</v>
      </c>
      <c r="AF95" s="808"/>
      <c r="AG95" s="790"/>
      <c r="AH95" s="842"/>
      <c r="AI95" s="842"/>
      <c r="AJ95" s="855"/>
      <c r="AK95" s="771">
        <v>0.87666666666666671</v>
      </c>
      <c r="AL95" s="1907"/>
      <c r="AM95" s="1879"/>
      <c r="AN95" s="772">
        <f t="shared" si="5"/>
        <v>0</v>
      </c>
      <c r="AO95" s="843"/>
      <c r="AP95" s="787"/>
      <c r="AQ95" s="847"/>
      <c r="AR95" s="852"/>
      <c r="AS95" s="846"/>
      <c r="AT95" s="856"/>
      <c r="AU95" s="847"/>
      <c r="AV95" s="857"/>
      <c r="AW95" s="857"/>
      <c r="AX95" s="857"/>
      <c r="AY95" s="857"/>
      <c r="AZ95" s="858"/>
      <c r="BA95" s="858"/>
      <c r="BB95" s="859"/>
      <c r="BC95" s="858"/>
      <c r="BD95" s="858"/>
      <c r="BE95" s="859"/>
      <c r="BF95" s="858"/>
      <c r="BG95" s="858"/>
      <c r="BH95" s="843"/>
      <c r="BI95" s="888">
        <f>+BG91+BG92+BG93</f>
        <v>4889352933.9899998</v>
      </c>
      <c r="BJ95" s="853"/>
    </row>
    <row r="96" spans="1:62" ht="84" customHeight="1" x14ac:dyDescent="0.25">
      <c r="A96" s="2006"/>
      <c r="B96" s="2066"/>
      <c r="C96" s="2068"/>
      <c r="D96" s="1896" t="s">
        <v>552</v>
      </c>
      <c r="E96" s="1899">
        <v>13</v>
      </c>
      <c r="F96" s="1899">
        <v>3</v>
      </c>
      <c r="G96" s="1864">
        <f>3/13</f>
        <v>0.23076923076923078</v>
      </c>
      <c r="H96" s="1864">
        <v>0.86960000000000004</v>
      </c>
      <c r="I96" s="1894"/>
      <c r="J96" s="1870"/>
      <c r="K96" s="1905"/>
      <c r="L96" s="784" t="s">
        <v>553</v>
      </c>
      <c r="M96" s="785">
        <v>44562</v>
      </c>
      <c r="N96" s="785">
        <v>44926</v>
      </c>
      <c r="O96" s="786">
        <f t="shared" si="2"/>
        <v>365</v>
      </c>
      <c r="P96" s="787">
        <v>5</v>
      </c>
      <c r="Q96" s="788">
        <v>4.7142857142857146E-2</v>
      </c>
      <c r="R96" s="788">
        <v>0.6</v>
      </c>
      <c r="S96" s="808" t="s">
        <v>1339</v>
      </c>
      <c r="T96" s="790"/>
      <c r="U96" s="790"/>
      <c r="V96" s="791" t="s">
        <v>553</v>
      </c>
      <c r="W96" s="841" t="s">
        <v>553</v>
      </c>
      <c r="X96" s="842" t="s">
        <v>1408</v>
      </c>
      <c r="Y96" s="808" t="s">
        <v>1339</v>
      </c>
      <c r="Z96" s="790"/>
      <c r="AA96" s="790"/>
      <c r="AB96" s="808" t="s">
        <v>1339</v>
      </c>
      <c r="AC96" s="808"/>
      <c r="AD96" s="790"/>
      <c r="AE96" s="808" t="s">
        <v>1339</v>
      </c>
      <c r="AF96" s="808"/>
      <c r="AG96" s="790"/>
      <c r="AH96" s="842"/>
      <c r="AI96" s="842"/>
      <c r="AJ96" s="855"/>
      <c r="AK96" s="771">
        <v>0.6</v>
      </c>
      <c r="AL96" s="1907"/>
      <c r="AM96" s="1877">
        <v>0.23076923076923078</v>
      </c>
      <c r="AN96" s="772">
        <f t="shared" si="5"/>
        <v>0</v>
      </c>
      <c r="AO96" s="843"/>
      <c r="AP96" s="787"/>
      <c r="AQ96" s="847"/>
      <c r="AR96" s="852"/>
      <c r="AS96" s="846"/>
      <c r="AT96" s="856"/>
      <c r="AU96" s="847"/>
      <c r="AV96" s="857"/>
      <c r="AW96" s="857"/>
      <c r="AX96" s="857"/>
      <c r="AY96" s="857"/>
      <c r="AZ96" s="858"/>
      <c r="BA96" s="858"/>
      <c r="BB96" s="859"/>
      <c r="BC96" s="858"/>
      <c r="BD96" s="858"/>
      <c r="BE96" s="859"/>
      <c r="BF96" s="858"/>
      <c r="BG96" s="858"/>
      <c r="BH96" s="843"/>
      <c r="BI96" s="888">
        <f>+BE91+BE92+BE93</f>
        <v>6839435621.1000004</v>
      </c>
      <c r="BJ96" s="853"/>
    </row>
    <row r="97" spans="1:62" ht="84" customHeight="1" x14ac:dyDescent="0.25">
      <c r="A97" s="2006"/>
      <c r="B97" s="2066"/>
      <c r="C97" s="2068"/>
      <c r="D97" s="1896"/>
      <c r="E97" s="1899"/>
      <c r="F97" s="1899"/>
      <c r="G97" s="1864"/>
      <c r="H97" s="1864"/>
      <c r="I97" s="1894"/>
      <c r="J97" s="1870"/>
      <c r="K97" s="1905"/>
      <c r="L97" s="784" t="s">
        <v>555</v>
      </c>
      <c r="M97" s="785">
        <v>44562</v>
      </c>
      <c r="N97" s="785">
        <v>44926</v>
      </c>
      <c r="O97" s="786">
        <f t="shared" si="2"/>
        <v>365</v>
      </c>
      <c r="P97" s="787">
        <v>7</v>
      </c>
      <c r="Q97" s="788">
        <v>4.7142857142857146E-2</v>
      </c>
      <c r="R97" s="788">
        <v>1</v>
      </c>
      <c r="S97" s="808" t="s">
        <v>1339</v>
      </c>
      <c r="T97" s="790"/>
      <c r="U97" s="790"/>
      <c r="V97" s="791" t="s">
        <v>1461</v>
      </c>
      <c r="W97" s="841" t="s">
        <v>555</v>
      </c>
      <c r="X97" s="842" t="s">
        <v>1408</v>
      </c>
      <c r="Y97" s="808" t="s">
        <v>1339</v>
      </c>
      <c r="Z97" s="790"/>
      <c r="AA97" s="790"/>
      <c r="AB97" s="808" t="s">
        <v>1339</v>
      </c>
      <c r="AC97" s="808"/>
      <c r="AD97" s="790"/>
      <c r="AE97" s="808" t="s">
        <v>1339</v>
      </c>
      <c r="AF97" s="808"/>
      <c r="AG97" s="790"/>
      <c r="AH97" s="842"/>
      <c r="AI97" s="842"/>
      <c r="AJ97" s="855"/>
      <c r="AK97" s="771">
        <v>1</v>
      </c>
      <c r="AL97" s="1907"/>
      <c r="AM97" s="1878"/>
      <c r="AN97" s="772">
        <f t="shared" si="5"/>
        <v>0</v>
      </c>
      <c r="AO97" s="843"/>
      <c r="AP97" s="787"/>
      <c r="AQ97" s="847"/>
      <c r="AR97" s="852"/>
      <c r="AS97" s="846"/>
      <c r="AT97" s="856"/>
      <c r="AU97" s="847"/>
      <c r="AV97" s="857"/>
      <c r="AW97" s="857"/>
      <c r="AX97" s="857"/>
      <c r="AY97" s="857"/>
      <c r="AZ97" s="858"/>
      <c r="BA97" s="858"/>
      <c r="BB97" s="859"/>
      <c r="BC97" s="858"/>
      <c r="BD97" s="858"/>
      <c r="BE97" s="859"/>
      <c r="BF97" s="858"/>
      <c r="BG97" s="858"/>
      <c r="BH97" s="843"/>
      <c r="BI97" s="852"/>
      <c r="BJ97" s="853"/>
    </row>
    <row r="98" spans="1:62" ht="84" customHeight="1" x14ac:dyDescent="0.25">
      <c r="A98" s="2006"/>
      <c r="B98" s="2066"/>
      <c r="C98" s="2068"/>
      <c r="D98" s="1896"/>
      <c r="E98" s="1899"/>
      <c r="F98" s="1899"/>
      <c r="G98" s="1864"/>
      <c r="H98" s="1864"/>
      <c r="I98" s="1894"/>
      <c r="J98" s="1870"/>
      <c r="K98" s="1905"/>
      <c r="L98" s="784" t="s">
        <v>557</v>
      </c>
      <c r="M98" s="785">
        <v>44562</v>
      </c>
      <c r="N98" s="785">
        <v>44926</v>
      </c>
      <c r="O98" s="786">
        <f t="shared" ref="O98:O165" si="7">(N98-M98)+1</f>
        <v>365</v>
      </c>
      <c r="P98" s="787">
        <v>10</v>
      </c>
      <c r="Q98" s="788">
        <v>4.7142857142857146E-2</v>
      </c>
      <c r="R98" s="788">
        <v>1</v>
      </c>
      <c r="S98" s="808" t="s">
        <v>1339</v>
      </c>
      <c r="T98" s="790"/>
      <c r="U98" s="790"/>
      <c r="V98" s="791" t="s">
        <v>1462</v>
      </c>
      <c r="W98" s="841" t="s">
        <v>557</v>
      </c>
      <c r="X98" s="842" t="s">
        <v>1408</v>
      </c>
      <c r="Y98" s="808" t="s">
        <v>1339</v>
      </c>
      <c r="Z98" s="790"/>
      <c r="AA98" s="790"/>
      <c r="AB98" s="808" t="s">
        <v>1339</v>
      </c>
      <c r="AC98" s="808"/>
      <c r="AD98" s="790"/>
      <c r="AE98" s="808" t="s">
        <v>1339</v>
      </c>
      <c r="AF98" s="808"/>
      <c r="AG98" s="790"/>
      <c r="AH98" s="842"/>
      <c r="AI98" s="842"/>
      <c r="AJ98" s="855"/>
      <c r="AK98" s="771">
        <v>1</v>
      </c>
      <c r="AL98" s="1907"/>
      <c r="AM98" s="1878"/>
      <c r="AN98" s="772">
        <f t="shared" si="5"/>
        <v>0</v>
      </c>
      <c r="AO98" s="843"/>
      <c r="AP98" s="787"/>
      <c r="AQ98" s="847"/>
      <c r="AR98" s="852"/>
      <c r="AS98" s="846"/>
      <c r="AT98" s="856"/>
      <c r="AU98" s="847"/>
      <c r="AV98" s="857"/>
      <c r="AW98" s="857"/>
      <c r="AX98" s="857"/>
      <c r="AY98" s="857"/>
      <c r="AZ98" s="858"/>
      <c r="BA98" s="858"/>
      <c r="BB98" s="859"/>
      <c r="BC98" s="858"/>
      <c r="BD98" s="858"/>
      <c r="BE98" s="859"/>
      <c r="BF98" s="858"/>
      <c r="BG98" s="858"/>
      <c r="BH98" s="843"/>
      <c r="BI98" s="852"/>
      <c r="BJ98" s="853"/>
    </row>
    <row r="99" spans="1:62" ht="84" customHeight="1" x14ac:dyDescent="0.25">
      <c r="A99" s="2006"/>
      <c r="B99" s="2066"/>
      <c r="C99" s="2068"/>
      <c r="D99" s="1896"/>
      <c r="E99" s="1899"/>
      <c r="F99" s="1899"/>
      <c r="G99" s="1864"/>
      <c r="H99" s="1864"/>
      <c r="I99" s="1894"/>
      <c r="J99" s="1870"/>
      <c r="K99" s="1905"/>
      <c r="L99" s="784" t="s">
        <v>560</v>
      </c>
      <c r="M99" s="785">
        <v>44562</v>
      </c>
      <c r="N99" s="785">
        <v>44926</v>
      </c>
      <c r="O99" s="786">
        <f t="shared" si="7"/>
        <v>365</v>
      </c>
      <c r="P99" s="787">
        <v>5</v>
      </c>
      <c r="Q99" s="788">
        <v>4.7142857142857146E-2</v>
      </c>
      <c r="R99" s="788">
        <v>0.4</v>
      </c>
      <c r="S99" s="808" t="s">
        <v>1339</v>
      </c>
      <c r="T99" s="790"/>
      <c r="U99" s="790"/>
      <c r="V99" s="791" t="s">
        <v>1463</v>
      </c>
      <c r="W99" s="841" t="s">
        <v>560</v>
      </c>
      <c r="X99" s="842" t="s">
        <v>1408</v>
      </c>
      <c r="Y99" s="808" t="s">
        <v>1339</v>
      </c>
      <c r="Z99" s="790"/>
      <c r="AA99" s="790"/>
      <c r="AB99" s="808" t="s">
        <v>1339</v>
      </c>
      <c r="AC99" s="808"/>
      <c r="AD99" s="790"/>
      <c r="AE99" s="808" t="s">
        <v>1339</v>
      </c>
      <c r="AF99" s="808"/>
      <c r="AG99" s="790"/>
      <c r="AH99" s="842"/>
      <c r="AI99" s="842"/>
      <c r="AJ99" s="855"/>
      <c r="AK99" s="771">
        <v>0.4</v>
      </c>
      <c r="AL99" s="1907"/>
      <c r="AM99" s="1878"/>
      <c r="AN99" s="772">
        <f t="shared" si="5"/>
        <v>0</v>
      </c>
      <c r="AO99" s="843"/>
      <c r="AP99" s="787"/>
      <c r="AQ99" s="847"/>
      <c r="AR99" s="852"/>
      <c r="AS99" s="846"/>
      <c r="AT99" s="856"/>
      <c r="AU99" s="847"/>
      <c r="AV99" s="857"/>
      <c r="AW99" s="857"/>
      <c r="AX99" s="857"/>
      <c r="AY99" s="857"/>
      <c r="AZ99" s="858"/>
      <c r="BA99" s="858"/>
      <c r="BB99" s="859"/>
      <c r="BC99" s="858"/>
      <c r="BD99" s="858"/>
      <c r="BE99" s="859"/>
      <c r="BF99" s="858"/>
      <c r="BG99" s="858"/>
      <c r="BH99" s="843"/>
      <c r="BI99" s="852"/>
      <c r="BJ99" s="853"/>
    </row>
    <row r="100" spans="1:62" ht="84" customHeight="1" x14ac:dyDescent="0.25">
      <c r="A100" s="2006"/>
      <c r="B100" s="2066"/>
      <c r="C100" s="2068"/>
      <c r="D100" s="1896"/>
      <c r="E100" s="1899"/>
      <c r="F100" s="1899"/>
      <c r="G100" s="1864"/>
      <c r="H100" s="1864"/>
      <c r="I100" s="1894"/>
      <c r="J100" s="1870"/>
      <c r="K100" s="1905"/>
      <c r="L100" s="784" t="s">
        <v>562</v>
      </c>
      <c r="M100" s="785">
        <v>44562</v>
      </c>
      <c r="N100" s="785">
        <v>44926</v>
      </c>
      <c r="O100" s="786">
        <f t="shared" si="7"/>
        <v>365</v>
      </c>
      <c r="P100" s="787">
        <v>10</v>
      </c>
      <c r="Q100" s="788">
        <v>4.7142857142857146E-2</v>
      </c>
      <c r="R100" s="788">
        <v>1</v>
      </c>
      <c r="S100" s="808" t="s">
        <v>1339</v>
      </c>
      <c r="T100" s="790"/>
      <c r="U100" s="790"/>
      <c r="V100" s="791" t="s">
        <v>1464</v>
      </c>
      <c r="W100" s="841" t="s">
        <v>562</v>
      </c>
      <c r="X100" s="842" t="s">
        <v>1408</v>
      </c>
      <c r="Y100" s="808" t="s">
        <v>1339</v>
      </c>
      <c r="Z100" s="790"/>
      <c r="AA100" s="790"/>
      <c r="AB100" s="808" t="s">
        <v>1339</v>
      </c>
      <c r="AC100" s="808"/>
      <c r="AD100" s="790"/>
      <c r="AE100" s="808" t="s">
        <v>1339</v>
      </c>
      <c r="AF100" s="808"/>
      <c r="AG100" s="790"/>
      <c r="AH100" s="842"/>
      <c r="AI100" s="842"/>
      <c r="AJ100" s="855"/>
      <c r="AK100" s="771">
        <v>1</v>
      </c>
      <c r="AL100" s="1907"/>
      <c r="AM100" s="1878"/>
      <c r="AN100" s="772">
        <f t="shared" si="5"/>
        <v>0</v>
      </c>
      <c r="AO100" s="843"/>
      <c r="AP100" s="787"/>
      <c r="AQ100" s="847"/>
      <c r="AR100" s="852"/>
      <c r="AS100" s="846"/>
      <c r="AT100" s="856"/>
      <c r="AU100" s="847"/>
      <c r="AV100" s="857"/>
      <c r="AW100" s="857"/>
      <c r="AX100" s="857"/>
      <c r="AY100" s="857"/>
      <c r="AZ100" s="858"/>
      <c r="BA100" s="858"/>
      <c r="BB100" s="859"/>
      <c r="BC100" s="858"/>
      <c r="BD100" s="858"/>
      <c r="BE100" s="859"/>
      <c r="BF100" s="858"/>
      <c r="BG100" s="858"/>
      <c r="BH100" s="843"/>
      <c r="BI100" s="852"/>
      <c r="BJ100" s="853"/>
    </row>
    <row r="101" spans="1:62" ht="84" customHeight="1" x14ac:dyDescent="0.25">
      <c r="A101" s="2006"/>
      <c r="B101" s="2066"/>
      <c r="C101" s="2068"/>
      <c r="D101" s="1896"/>
      <c r="E101" s="1899"/>
      <c r="F101" s="1899"/>
      <c r="G101" s="1864"/>
      <c r="H101" s="1864"/>
      <c r="I101" s="1894"/>
      <c r="J101" s="1870"/>
      <c r="K101" s="1905"/>
      <c r="L101" s="784" t="s">
        <v>564</v>
      </c>
      <c r="M101" s="785">
        <v>44562</v>
      </c>
      <c r="N101" s="785">
        <v>44926</v>
      </c>
      <c r="O101" s="786">
        <f>(N101-M101)+1</f>
        <v>365</v>
      </c>
      <c r="P101" s="787">
        <v>5</v>
      </c>
      <c r="Q101" s="788">
        <v>4.7142857142857146E-2</v>
      </c>
      <c r="R101" s="788">
        <v>1</v>
      </c>
      <c r="S101" s="808" t="s">
        <v>1339</v>
      </c>
      <c r="T101" s="790"/>
      <c r="U101" s="790"/>
      <c r="V101" s="791" t="s">
        <v>564</v>
      </c>
      <c r="W101" s="841" t="s">
        <v>564</v>
      </c>
      <c r="X101" s="842" t="s">
        <v>1408</v>
      </c>
      <c r="Y101" s="808" t="s">
        <v>1339</v>
      </c>
      <c r="Z101" s="790"/>
      <c r="AA101" s="790"/>
      <c r="AB101" s="808" t="s">
        <v>1339</v>
      </c>
      <c r="AC101" s="808"/>
      <c r="AD101" s="790"/>
      <c r="AE101" s="808" t="s">
        <v>1339</v>
      </c>
      <c r="AF101" s="808"/>
      <c r="AG101" s="790"/>
      <c r="AH101" s="842"/>
      <c r="AI101" s="842"/>
      <c r="AJ101" s="855"/>
      <c r="AK101" s="771">
        <v>1</v>
      </c>
      <c r="AL101" s="1907"/>
      <c r="AM101" s="1878"/>
      <c r="AN101" s="772">
        <f t="shared" si="5"/>
        <v>0</v>
      </c>
      <c r="AO101" s="843"/>
      <c r="AP101" s="787"/>
      <c r="AQ101" s="847"/>
      <c r="AR101" s="852"/>
      <c r="AS101" s="846"/>
      <c r="AT101" s="856"/>
      <c r="AU101" s="847"/>
      <c r="AV101" s="857"/>
      <c r="AW101" s="857"/>
      <c r="AX101" s="857"/>
      <c r="AY101" s="857"/>
      <c r="AZ101" s="858"/>
      <c r="BA101" s="858"/>
      <c r="BB101" s="859"/>
      <c r="BC101" s="858"/>
      <c r="BD101" s="858"/>
      <c r="BE101" s="859"/>
      <c r="BF101" s="858"/>
      <c r="BG101" s="858"/>
      <c r="BH101" s="843"/>
      <c r="BI101" s="852"/>
      <c r="BJ101" s="853"/>
    </row>
    <row r="102" spans="1:62" ht="35.25" customHeight="1" x14ac:dyDescent="0.25">
      <c r="A102" s="2006"/>
      <c r="B102" s="2066"/>
      <c r="C102" s="2068"/>
      <c r="D102" s="1896"/>
      <c r="E102" s="1899"/>
      <c r="F102" s="1899"/>
      <c r="G102" s="1864"/>
      <c r="H102" s="1864"/>
      <c r="I102" s="1894"/>
      <c r="J102" s="1870"/>
      <c r="K102" s="1905"/>
      <c r="L102" s="784"/>
      <c r="M102" s="785"/>
      <c r="N102" s="785"/>
      <c r="O102" s="786"/>
      <c r="P102" s="787"/>
      <c r="Q102" s="852"/>
      <c r="R102" s="852"/>
      <c r="S102" s="808"/>
      <c r="T102" s="790"/>
      <c r="U102" s="790"/>
      <c r="V102" s="791" t="s">
        <v>1465</v>
      </c>
      <c r="W102" s="945"/>
      <c r="X102" s="842"/>
      <c r="Y102" s="808" t="s">
        <v>1339</v>
      </c>
      <c r="Z102" s="790"/>
      <c r="AA102" s="790"/>
      <c r="AB102" s="808" t="s">
        <v>1339</v>
      </c>
      <c r="AC102" s="808"/>
      <c r="AD102" s="790"/>
      <c r="AE102" s="808" t="s">
        <v>1339</v>
      </c>
      <c r="AF102" s="808"/>
      <c r="AG102" s="790"/>
      <c r="AH102" s="842"/>
      <c r="AI102" s="842"/>
      <c r="AJ102" s="855"/>
      <c r="AK102" s="771">
        <v>0</v>
      </c>
      <c r="AL102" s="1907"/>
      <c r="AM102" s="1878"/>
      <c r="AN102" s="772">
        <f t="shared" si="5"/>
        <v>0</v>
      </c>
      <c r="AO102" s="843"/>
      <c r="AP102" s="787"/>
      <c r="AQ102" s="847"/>
      <c r="AR102" s="852"/>
      <c r="AS102" s="846"/>
      <c r="AT102" s="856"/>
      <c r="AU102" s="847"/>
      <c r="AV102" s="857"/>
      <c r="AW102" s="857"/>
      <c r="AX102" s="857"/>
      <c r="AY102" s="857"/>
      <c r="AZ102" s="858"/>
      <c r="BA102" s="858"/>
      <c r="BB102" s="859"/>
      <c r="BC102" s="858"/>
      <c r="BD102" s="858"/>
      <c r="BE102" s="859"/>
      <c r="BF102" s="858"/>
      <c r="BG102" s="858"/>
      <c r="BH102" s="843"/>
      <c r="BI102" s="852"/>
      <c r="BJ102" s="853"/>
    </row>
    <row r="103" spans="1:62" ht="35.25" customHeight="1" thickBot="1" x14ac:dyDescent="0.3">
      <c r="A103" s="2006"/>
      <c r="B103" s="2066"/>
      <c r="C103" s="2069"/>
      <c r="D103" s="1897"/>
      <c r="E103" s="1900"/>
      <c r="F103" s="1900"/>
      <c r="G103" s="1901"/>
      <c r="H103" s="1901"/>
      <c r="I103" s="1910"/>
      <c r="J103" s="1912"/>
      <c r="K103" s="1914"/>
      <c r="L103" s="860"/>
      <c r="M103" s="861"/>
      <c r="N103" s="861"/>
      <c r="O103" s="862"/>
      <c r="P103" s="863"/>
      <c r="Q103" s="873"/>
      <c r="R103" s="873"/>
      <c r="S103" s="865"/>
      <c r="T103" s="870"/>
      <c r="U103" s="870"/>
      <c r="V103" s="911" t="s">
        <v>1466</v>
      </c>
      <c r="W103" s="946"/>
      <c r="X103" s="868"/>
      <c r="Y103" s="865" t="s">
        <v>1339</v>
      </c>
      <c r="Z103" s="870"/>
      <c r="AA103" s="870"/>
      <c r="AB103" s="865" t="s">
        <v>1339</v>
      </c>
      <c r="AC103" s="865"/>
      <c r="AD103" s="870"/>
      <c r="AE103" s="865" t="s">
        <v>1339</v>
      </c>
      <c r="AF103" s="865"/>
      <c r="AG103" s="870"/>
      <c r="AH103" s="868"/>
      <c r="AI103" s="868"/>
      <c r="AJ103" s="947"/>
      <c r="AK103" s="771">
        <v>0</v>
      </c>
      <c r="AL103" s="1908"/>
      <c r="AM103" s="1942"/>
      <c r="AN103" s="772">
        <f t="shared" si="5"/>
        <v>0</v>
      </c>
      <c r="AO103" s="871"/>
      <c r="AP103" s="863"/>
      <c r="AQ103" s="872"/>
      <c r="AR103" s="873"/>
      <c r="AS103" s="874"/>
      <c r="AT103" s="875"/>
      <c r="AU103" s="872"/>
      <c r="AV103" s="876"/>
      <c r="AW103" s="876"/>
      <c r="AX103" s="876"/>
      <c r="AY103" s="876"/>
      <c r="AZ103" s="877"/>
      <c r="BA103" s="877"/>
      <c r="BB103" s="878"/>
      <c r="BC103" s="877"/>
      <c r="BD103" s="877"/>
      <c r="BE103" s="878"/>
      <c r="BF103" s="877"/>
      <c r="BG103" s="877"/>
      <c r="BH103" s="871"/>
      <c r="BI103" s="873"/>
      <c r="BJ103" s="879"/>
    </row>
    <row r="104" spans="1:62" ht="30.75" customHeight="1" x14ac:dyDescent="0.25">
      <c r="A104" s="2006"/>
      <c r="B104" s="2006"/>
      <c r="C104" s="2015" t="s">
        <v>571</v>
      </c>
      <c r="D104" s="2017" t="s">
        <v>575</v>
      </c>
      <c r="E104" s="2018">
        <v>0.78759999999999997</v>
      </c>
      <c r="F104" s="2018">
        <v>0.70809999999999995</v>
      </c>
      <c r="G104" s="2020">
        <f>F104/E104</f>
        <v>0.89906043676993397</v>
      </c>
      <c r="H104" s="2022">
        <v>0.89910000000000001</v>
      </c>
      <c r="I104" s="1893" t="s">
        <v>576</v>
      </c>
      <c r="J104" s="1869">
        <v>2020130010256</v>
      </c>
      <c r="K104" s="1904" t="s">
        <v>1467</v>
      </c>
      <c r="L104" s="914" t="s">
        <v>578</v>
      </c>
      <c r="M104" s="761">
        <v>44682</v>
      </c>
      <c r="N104" s="761">
        <v>44804</v>
      </c>
      <c r="O104" s="762">
        <f t="shared" si="7"/>
        <v>123</v>
      </c>
      <c r="P104" s="763">
        <v>1</v>
      </c>
      <c r="Q104" s="764">
        <v>0.14285714285714288</v>
      </c>
      <c r="R104" s="838">
        <f>1/P104</f>
        <v>1</v>
      </c>
      <c r="S104" s="880" t="s">
        <v>1339</v>
      </c>
      <c r="T104" s="829"/>
      <c r="U104" s="829"/>
      <c r="V104" s="910" t="s">
        <v>1468</v>
      </c>
      <c r="W104" s="915" t="s">
        <v>578</v>
      </c>
      <c r="X104" s="828" t="s">
        <v>1408</v>
      </c>
      <c r="Y104" s="880" t="s">
        <v>1339</v>
      </c>
      <c r="Z104" s="829"/>
      <c r="AA104" s="829"/>
      <c r="AB104" s="880" t="s">
        <v>1339</v>
      </c>
      <c r="AC104" s="829"/>
      <c r="AD104" s="829"/>
      <c r="AE104" s="880" t="s">
        <v>1339</v>
      </c>
      <c r="AF104" s="829"/>
      <c r="AG104" s="829"/>
      <c r="AH104" s="880" t="s">
        <v>1339</v>
      </c>
      <c r="AI104" s="829"/>
      <c r="AJ104" s="829"/>
      <c r="AK104" s="771">
        <v>1</v>
      </c>
      <c r="AL104" s="1906">
        <f>AVERAGE(R104:R110)</f>
        <v>1</v>
      </c>
      <c r="AM104" s="2012">
        <v>0.89906043676993397</v>
      </c>
      <c r="AN104" s="772">
        <f t="shared" si="5"/>
        <v>0</v>
      </c>
      <c r="AO104" s="830" t="s">
        <v>581</v>
      </c>
      <c r="AP104" s="830" t="s">
        <v>403</v>
      </c>
      <c r="AQ104" s="831">
        <v>165773623.12</v>
      </c>
      <c r="AR104" s="765">
        <v>0.98732559450378254</v>
      </c>
      <c r="AS104" s="832">
        <v>0</v>
      </c>
      <c r="AT104" s="883">
        <f>+AQ104</f>
        <v>165773623.12</v>
      </c>
      <c r="AU104" s="833">
        <f>+AT104-AS104</f>
        <v>165773623.12</v>
      </c>
      <c r="AV104" s="835">
        <v>176686273.12</v>
      </c>
      <c r="AW104" s="835">
        <v>162130800</v>
      </c>
      <c r="AX104" s="835">
        <v>30139700</v>
      </c>
      <c r="AY104" s="836">
        <v>176686273.12</v>
      </c>
      <c r="AZ104" s="836">
        <v>162130800</v>
      </c>
      <c r="BA104" s="836">
        <v>75349250</v>
      </c>
      <c r="BB104" s="837">
        <v>165773623.12</v>
      </c>
      <c r="BC104" s="835">
        <v>162130800</v>
      </c>
      <c r="BD104" s="835">
        <v>105488950</v>
      </c>
      <c r="BE104" s="837">
        <v>165773623.12</v>
      </c>
      <c r="BF104" s="835">
        <v>163672541</v>
      </c>
      <c r="BG104" s="835">
        <v>162130800</v>
      </c>
      <c r="BH104" s="763" t="s">
        <v>87</v>
      </c>
      <c r="BI104" s="838">
        <f>AL104-((BG104/BE104))</f>
        <v>2.1974684822826385E-2</v>
      </c>
      <c r="BJ104" s="839"/>
    </row>
    <row r="105" spans="1:62" ht="30.75" customHeight="1" x14ac:dyDescent="0.25">
      <c r="A105" s="2006"/>
      <c r="B105" s="2006"/>
      <c r="C105" s="2016"/>
      <c r="D105" s="1875"/>
      <c r="E105" s="2019"/>
      <c r="F105" s="2019"/>
      <c r="G105" s="2021"/>
      <c r="H105" s="2023"/>
      <c r="I105" s="1894"/>
      <c r="J105" s="1870"/>
      <c r="K105" s="1905"/>
      <c r="L105" s="918" t="s">
        <v>586</v>
      </c>
      <c r="M105" s="785">
        <v>44682</v>
      </c>
      <c r="N105" s="785">
        <v>44804</v>
      </c>
      <c r="O105" s="786">
        <f t="shared" si="7"/>
        <v>123</v>
      </c>
      <c r="P105" s="787">
        <v>1</v>
      </c>
      <c r="Q105" s="788">
        <v>0.14285714285714288</v>
      </c>
      <c r="R105" s="852">
        <f>1/P105</f>
        <v>1</v>
      </c>
      <c r="S105" s="808" t="s">
        <v>1339</v>
      </c>
      <c r="T105" s="790"/>
      <c r="U105" s="790"/>
      <c r="V105" s="791" t="s">
        <v>1469</v>
      </c>
      <c r="W105" s="919" t="s">
        <v>586</v>
      </c>
      <c r="X105" s="842" t="s">
        <v>1408</v>
      </c>
      <c r="Y105" s="808" t="s">
        <v>1339</v>
      </c>
      <c r="Z105" s="790"/>
      <c r="AA105" s="790"/>
      <c r="AB105" s="808" t="s">
        <v>1339</v>
      </c>
      <c r="AC105" s="790"/>
      <c r="AD105" s="790"/>
      <c r="AE105" s="808" t="s">
        <v>1339</v>
      </c>
      <c r="AF105" s="790"/>
      <c r="AG105" s="790"/>
      <c r="AH105" s="808" t="s">
        <v>1339</v>
      </c>
      <c r="AI105" s="790"/>
      <c r="AJ105" s="790"/>
      <c r="AK105" s="771">
        <v>1</v>
      </c>
      <c r="AL105" s="1907"/>
      <c r="AM105" s="2013"/>
      <c r="AN105" s="772">
        <f t="shared" si="5"/>
        <v>0</v>
      </c>
      <c r="AO105" s="843"/>
      <c r="AP105" s="787"/>
      <c r="AQ105" s="847"/>
      <c r="AR105" s="852"/>
      <c r="AS105" s="846"/>
      <c r="AT105" s="856"/>
      <c r="AU105" s="847"/>
      <c r="AV105" s="857"/>
      <c r="AW105" s="857"/>
      <c r="AX105" s="857"/>
      <c r="AY105" s="857"/>
      <c r="AZ105" s="858"/>
      <c r="BA105" s="858"/>
      <c r="BB105" s="859"/>
      <c r="BC105" s="858"/>
      <c r="BD105" s="858"/>
      <c r="BE105" s="859"/>
      <c r="BF105" s="858"/>
      <c r="BG105" s="858"/>
      <c r="BH105" s="843"/>
      <c r="BI105" s="852"/>
      <c r="BJ105" s="853"/>
    </row>
    <row r="106" spans="1:62" ht="30.75" customHeight="1" x14ac:dyDescent="0.25">
      <c r="A106" s="2006"/>
      <c r="B106" s="2006"/>
      <c r="C106" s="2016"/>
      <c r="D106" s="1875"/>
      <c r="E106" s="2019"/>
      <c r="F106" s="2019"/>
      <c r="G106" s="2021"/>
      <c r="H106" s="2023"/>
      <c r="I106" s="1894"/>
      <c r="J106" s="1870"/>
      <c r="K106" s="1905"/>
      <c r="L106" s="918" t="s">
        <v>592</v>
      </c>
      <c r="M106" s="785">
        <v>44562</v>
      </c>
      <c r="N106" s="785">
        <v>44899</v>
      </c>
      <c r="O106" s="786">
        <f t="shared" si="7"/>
        <v>338</v>
      </c>
      <c r="P106" s="787">
        <v>1</v>
      </c>
      <c r="Q106" s="788">
        <v>0.14285714285714288</v>
      </c>
      <c r="R106" s="852">
        <f>1/P106</f>
        <v>1</v>
      </c>
      <c r="S106" s="808" t="s">
        <v>1339</v>
      </c>
      <c r="T106" s="790"/>
      <c r="U106" s="790"/>
      <c r="V106" s="791" t="s">
        <v>1470</v>
      </c>
      <c r="W106" s="919" t="s">
        <v>592</v>
      </c>
      <c r="X106" s="842" t="s">
        <v>1408</v>
      </c>
      <c r="Y106" s="808" t="s">
        <v>1339</v>
      </c>
      <c r="Z106" s="790"/>
      <c r="AA106" s="790"/>
      <c r="AB106" s="808" t="s">
        <v>1339</v>
      </c>
      <c r="AC106" s="790"/>
      <c r="AD106" s="790"/>
      <c r="AE106" s="808" t="s">
        <v>1339</v>
      </c>
      <c r="AF106" s="790"/>
      <c r="AG106" s="790"/>
      <c r="AH106" s="808" t="s">
        <v>1339</v>
      </c>
      <c r="AI106" s="790"/>
      <c r="AJ106" s="790"/>
      <c r="AK106" s="771">
        <v>1</v>
      </c>
      <c r="AL106" s="1907"/>
      <c r="AM106" s="2013"/>
      <c r="AN106" s="772">
        <f t="shared" si="5"/>
        <v>0</v>
      </c>
      <c r="AO106" s="843"/>
      <c r="AP106" s="787"/>
      <c r="AQ106" s="847"/>
      <c r="AR106" s="852"/>
      <c r="AS106" s="846"/>
      <c r="AT106" s="856"/>
      <c r="AU106" s="847"/>
      <c r="AV106" s="857"/>
      <c r="AW106" s="857"/>
      <c r="AX106" s="857"/>
      <c r="AY106" s="857"/>
      <c r="AZ106" s="858"/>
      <c r="BA106" s="858"/>
      <c r="BB106" s="859"/>
      <c r="BC106" s="858"/>
      <c r="BD106" s="858"/>
      <c r="BE106" s="859"/>
      <c r="BF106" s="858"/>
      <c r="BG106" s="858"/>
      <c r="BH106" s="843"/>
      <c r="BI106" s="852"/>
      <c r="BJ106" s="853"/>
    </row>
    <row r="107" spans="1:62" ht="30.75" customHeight="1" x14ac:dyDescent="0.25">
      <c r="A107" s="2006"/>
      <c r="B107" s="2006"/>
      <c r="C107" s="2016"/>
      <c r="D107" s="1875"/>
      <c r="E107" s="2019"/>
      <c r="F107" s="2019"/>
      <c r="G107" s="2021"/>
      <c r="H107" s="2023"/>
      <c r="I107" s="1894"/>
      <c r="J107" s="1870"/>
      <c r="K107" s="1905"/>
      <c r="L107" s="918" t="s">
        <v>596</v>
      </c>
      <c r="M107" s="785">
        <v>44593</v>
      </c>
      <c r="N107" s="785">
        <v>44899</v>
      </c>
      <c r="O107" s="786">
        <f t="shared" si="7"/>
        <v>307</v>
      </c>
      <c r="P107" s="787">
        <v>6</v>
      </c>
      <c r="Q107" s="788">
        <v>0.14285714285714288</v>
      </c>
      <c r="R107" s="852">
        <f>6/P107</f>
        <v>1</v>
      </c>
      <c r="S107" s="808" t="s">
        <v>1339</v>
      </c>
      <c r="T107" s="790"/>
      <c r="U107" s="790"/>
      <c r="V107" s="791" t="s">
        <v>1471</v>
      </c>
      <c r="W107" s="919" t="s">
        <v>596</v>
      </c>
      <c r="X107" s="842" t="s">
        <v>1408</v>
      </c>
      <c r="Y107" s="808" t="s">
        <v>1339</v>
      </c>
      <c r="Z107" s="790"/>
      <c r="AA107" s="790"/>
      <c r="AB107" s="808" t="s">
        <v>1339</v>
      </c>
      <c r="AC107" s="790"/>
      <c r="AD107" s="790"/>
      <c r="AE107" s="808" t="s">
        <v>1339</v>
      </c>
      <c r="AF107" s="790"/>
      <c r="AG107" s="790"/>
      <c r="AH107" s="808" t="s">
        <v>1339</v>
      </c>
      <c r="AI107" s="790"/>
      <c r="AJ107" s="790"/>
      <c r="AK107" s="771">
        <v>1</v>
      </c>
      <c r="AL107" s="1907"/>
      <c r="AM107" s="2013"/>
      <c r="AN107" s="772">
        <f t="shared" si="5"/>
        <v>0</v>
      </c>
      <c r="AO107" s="843"/>
      <c r="AP107" s="787"/>
      <c r="AQ107" s="847"/>
      <c r="AR107" s="852"/>
      <c r="AS107" s="846"/>
      <c r="AT107" s="856"/>
      <c r="AU107" s="847"/>
      <c r="AV107" s="857"/>
      <c r="AW107" s="857"/>
      <c r="AX107" s="857"/>
      <c r="AY107" s="857"/>
      <c r="AZ107" s="858"/>
      <c r="BA107" s="858"/>
      <c r="BB107" s="859"/>
      <c r="BC107" s="858"/>
      <c r="BD107" s="858"/>
      <c r="BE107" s="859"/>
      <c r="BF107" s="858"/>
      <c r="BG107" s="858"/>
      <c r="BH107" s="843"/>
      <c r="BI107" s="852"/>
      <c r="BJ107" s="853"/>
    </row>
    <row r="108" spans="1:62" ht="30.75" customHeight="1" x14ac:dyDescent="0.25">
      <c r="A108" s="2006"/>
      <c r="B108" s="2006"/>
      <c r="C108" s="2016"/>
      <c r="D108" s="1875"/>
      <c r="E108" s="2019"/>
      <c r="F108" s="2019"/>
      <c r="G108" s="2021"/>
      <c r="H108" s="2023"/>
      <c r="I108" s="1894"/>
      <c r="J108" s="1870"/>
      <c r="K108" s="1905"/>
      <c r="L108" s="918" t="s">
        <v>601</v>
      </c>
      <c r="M108" s="785">
        <v>44682</v>
      </c>
      <c r="N108" s="785">
        <v>44834</v>
      </c>
      <c r="O108" s="786">
        <f t="shared" si="7"/>
        <v>153</v>
      </c>
      <c r="P108" s="787">
        <v>1</v>
      </c>
      <c r="Q108" s="788">
        <v>0.14285714285714288</v>
      </c>
      <c r="R108" s="852">
        <f>1/P108</f>
        <v>1</v>
      </c>
      <c r="S108" s="808" t="s">
        <v>1339</v>
      </c>
      <c r="T108" s="790"/>
      <c r="U108" s="790"/>
      <c r="V108" s="791" t="s">
        <v>1472</v>
      </c>
      <c r="W108" s="919" t="s">
        <v>601</v>
      </c>
      <c r="X108" s="842" t="s">
        <v>1408</v>
      </c>
      <c r="Y108" s="808" t="s">
        <v>1339</v>
      </c>
      <c r="Z108" s="790"/>
      <c r="AA108" s="790"/>
      <c r="AB108" s="808" t="s">
        <v>1339</v>
      </c>
      <c r="AC108" s="790"/>
      <c r="AD108" s="790"/>
      <c r="AE108" s="808" t="s">
        <v>1339</v>
      </c>
      <c r="AF108" s="790"/>
      <c r="AG108" s="790"/>
      <c r="AH108" s="808" t="s">
        <v>1339</v>
      </c>
      <c r="AI108" s="790"/>
      <c r="AJ108" s="790"/>
      <c r="AK108" s="771">
        <v>1</v>
      </c>
      <c r="AL108" s="1907"/>
      <c r="AM108" s="2013"/>
      <c r="AN108" s="772">
        <f t="shared" si="5"/>
        <v>0</v>
      </c>
      <c r="AO108" s="843"/>
      <c r="AP108" s="787"/>
      <c r="AQ108" s="847"/>
      <c r="AR108" s="852"/>
      <c r="AS108" s="846"/>
      <c r="AT108" s="856"/>
      <c r="AU108" s="847"/>
      <c r="AV108" s="857"/>
      <c r="AW108" s="857"/>
      <c r="AX108" s="857"/>
      <c r="AY108" s="857"/>
      <c r="AZ108" s="858"/>
      <c r="BA108" s="858"/>
      <c r="BB108" s="859"/>
      <c r="BC108" s="858"/>
      <c r="BD108" s="858"/>
      <c r="BE108" s="859"/>
      <c r="BF108" s="858"/>
      <c r="BG108" s="858"/>
      <c r="BH108" s="843"/>
      <c r="BI108" s="852"/>
      <c r="BJ108" s="853"/>
    </row>
    <row r="109" spans="1:62" ht="30.75" customHeight="1" x14ac:dyDescent="0.25">
      <c r="A109" s="2006"/>
      <c r="B109" s="2006"/>
      <c r="C109" s="2016"/>
      <c r="D109" s="1875"/>
      <c r="E109" s="2019"/>
      <c r="F109" s="2019"/>
      <c r="G109" s="2021"/>
      <c r="H109" s="2023"/>
      <c r="I109" s="1894"/>
      <c r="J109" s="1870"/>
      <c r="K109" s="1905"/>
      <c r="L109" s="918" t="s">
        <v>605</v>
      </c>
      <c r="M109" s="785">
        <v>44682</v>
      </c>
      <c r="N109" s="785">
        <v>44834</v>
      </c>
      <c r="O109" s="786">
        <f t="shared" si="7"/>
        <v>153</v>
      </c>
      <c r="P109" s="787">
        <v>1</v>
      </c>
      <c r="Q109" s="788">
        <v>0.14285714285714288</v>
      </c>
      <c r="R109" s="852">
        <f>1/P109</f>
        <v>1</v>
      </c>
      <c r="S109" s="808" t="s">
        <v>1339</v>
      </c>
      <c r="T109" s="790"/>
      <c r="U109" s="790"/>
      <c r="V109" s="791" t="s">
        <v>1473</v>
      </c>
      <c r="W109" s="919" t="s">
        <v>605</v>
      </c>
      <c r="X109" s="842" t="s">
        <v>1408</v>
      </c>
      <c r="Y109" s="808" t="s">
        <v>1339</v>
      </c>
      <c r="Z109" s="790"/>
      <c r="AA109" s="790"/>
      <c r="AB109" s="808" t="s">
        <v>1339</v>
      </c>
      <c r="AC109" s="790"/>
      <c r="AD109" s="790"/>
      <c r="AE109" s="808" t="s">
        <v>1339</v>
      </c>
      <c r="AF109" s="790"/>
      <c r="AG109" s="790"/>
      <c r="AH109" s="808" t="s">
        <v>1339</v>
      </c>
      <c r="AI109" s="790"/>
      <c r="AJ109" s="790"/>
      <c r="AK109" s="771">
        <v>1</v>
      </c>
      <c r="AL109" s="1907"/>
      <c r="AM109" s="2013"/>
      <c r="AN109" s="772">
        <f t="shared" si="5"/>
        <v>0</v>
      </c>
      <c r="AO109" s="843"/>
      <c r="AP109" s="787"/>
      <c r="AQ109" s="847"/>
      <c r="AR109" s="852"/>
      <c r="AS109" s="846"/>
      <c r="AT109" s="856"/>
      <c r="AU109" s="847"/>
      <c r="AV109" s="857"/>
      <c r="AW109" s="857"/>
      <c r="AX109" s="857"/>
      <c r="AY109" s="857"/>
      <c r="AZ109" s="858"/>
      <c r="BA109" s="858"/>
      <c r="BB109" s="859"/>
      <c r="BC109" s="858"/>
      <c r="BD109" s="858"/>
      <c r="BE109" s="859"/>
      <c r="BF109" s="858"/>
      <c r="BG109" s="858"/>
      <c r="BH109" s="843"/>
      <c r="BI109" s="852"/>
      <c r="BJ109" s="853"/>
    </row>
    <row r="110" spans="1:62" ht="30.75" customHeight="1" thickBot="1" x14ac:dyDescent="0.3">
      <c r="A110" s="2006"/>
      <c r="B110" s="2006"/>
      <c r="C110" s="2016"/>
      <c r="D110" s="1875"/>
      <c r="E110" s="2019"/>
      <c r="F110" s="2019"/>
      <c r="G110" s="2021"/>
      <c r="H110" s="2023"/>
      <c r="I110" s="1910"/>
      <c r="J110" s="1912"/>
      <c r="K110" s="1914"/>
      <c r="L110" s="948" t="s">
        <v>606</v>
      </c>
      <c r="M110" s="861">
        <v>44682</v>
      </c>
      <c r="N110" s="861">
        <v>44834</v>
      </c>
      <c r="O110" s="862">
        <f t="shared" si="7"/>
        <v>153</v>
      </c>
      <c r="P110" s="863">
        <v>1</v>
      </c>
      <c r="Q110" s="864">
        <v>0.14285714285714288</v>
      </c>
      <c r="R110" s="873">
        <f>1/P110</f>
        <v>1</v>
      </c>
      <c r="S110" s="865" t="s">
        <v>1339</v>
      </c>
      <c r="T110" s="870"/>
      <c r="U110" s="870"/>
      <c r="V110" s="911" t="s">
        <v>1474</v>
      </c>
      <c r="W110" s="949" t="s">
        <v>606</v>
      </c>
      <c r="X110" s="868" t="s">
        <v>1408</v>
      </c>
      <c r="Y110" s="865" t="s">
        <v>1339</v>
      </c>
      <c r="Z110" s="870"/>
      <c r="AA110" s="870"/>
      <c r="AB110" s="865" t="s">
        <v>1339</v>
      </c>
      <c r="AC110" s="870"/>
      <c r="AD110" s="870"/>
      <c r="AE110" s="865" t="s">
        <v>1339</v>
      </c>
      <c r="AF110" s="870"/>
      <c r="AG110" s="870"/>
      <c r="AH110" s="865" t="s">
        <v>1339</v>
      </c>
      <c r="AI110" s="870"/>
      <c r="AJ110" s="870"/>
      <c r="AK110" s="950">
        <v>1</v>
      </c>
      <c r="AL110" s="1907"/>
      <c r="AM110" s="2014"/>
      <c r="AN110" s="951">
        <f t="shared" si="5"/>
        <v>0</v>
      </c>
      <c r="AO110" s="871"/>
      <c r="AP110" s="863"/>
      <c r="AQ110" s="872"/>
      <c r="AR110" s="873"/>
      <c r="AS110" s="874"/>
      <c r="AT110" s="875"/>
      <c r="AU110" s="872"/>
      <c r="AV110" s="876"/>
      <c r="AW110" s="876"/>
      <c r="AX110" s="876"/>
      <c r="AY110" s="876"/>
      <c r="AZ110" s="877"/>
      <c r="BA110" s="877"/>
      <c r="BB110" s="878"/>
      <c r="BC110" s="877"/>
      <c r="BD110" s="877"/>
      <c r="BE110" s="878"/>
      <c r="BF110" s="877"/>
      <c r="BG110" s="877"/>
      <c r="BH110" s="871"/>
      <c r="BI110" s="873"/>
      <c r="BJ110" s="879"/>
    </row>
    <row r="111" spans="1:62" ht="30.75" customHeight="1" x14ac:dyDescent="0.25">
      <c r="A111" s="2006"/>
      <c r="B111" s="2006"/>
      <c r="C111" s="2016"/>
      <c r="D111" s="1896" t="s">
        <v>609</v>
      </c>
      <c r="E111" s="1899">
        <v>1</v>
      </c>
      <c r="F111" s="1899">
        <v>1</v>
      </c>
      <c r="G111" s="1864">
        <v>1</v>
      </c>
      <c r="H111" s="2000">
        <v>1</v>
      </c>
      <c r="I111" s="1893" t="s">
        <v>610</v>
      </c>
      <c r="J111" s="1869">
        <v>2020130010270</v>
      </c>
      <c r="K111" s="1904" t="s">
        <v>1475</v>
      </c>
      <c r="L111" s="760" t="s">
        <v>612</v>
      </c>
      <c r="M111" s="761">
        <v>44682</v>
      </c>
      <c r="N111" s="761">
        <v>44834</v>
      </c>
      <c r="O111" s="762">
        <f t="shared" si="7"/>
        <v>153</v>
      </c>
      <c r="P111" s="763">
        <v>1</v>
      </c>
      <c r="Q111" s="764">
        <v>0.1111111111111111</v>
      </c>
      <c r="R111" s="764">
        <f>1/P111</f>
        <v>1</v>
      </c>
      <c r="S111" s="880" t="s">
        <v>1339</v>
      </c>
      <c r="T111" s="829"/>
      <c r="U111" s="829"/>
      <c r="V111" s="910" t="s">
        <v>1476</v>
      </c>
      <c r="W111" s="827" t="s">
        <v>612</v>
      </c>
      <c r="X111" s="828" t="s">
        <v>1408</v>
      </c>
      <c r="Y111" s="880" t="s">
        <v>1339</v>
      </c>
      <c r="Z111" s="829"/>
      <c r="AA111" s="829"/>
      <c r="AB111" s="880" t="s">
        <v>1339</v>
      </c>
      <c r="AC111" s="829"/>
      <c r="AD111" s="829"/>
      <c r="AE111" s="880" t="s">
        <v>1339</v>
      </c>
      <c r="AF111" s="829"/>
      <c r="AG111" s="829"/>
      <c r="AH111" s="880" t="s">
        <v>1339</v>
      </c>
      <c r="AI111" s="829"/>
      <c r="AJ111" s="829"/>
      <c r="AK111" s="952">
        <v>1</v>
      </c>
      <c r="AL111" s="1928">
        <f>AVERAGE(R111:R119)</f>
        <v>0.98888888888888893</v>
      </c>
      <c r="AM111" s="1915">
        <v>1</v>
      </c>
      <c r="AN111" s="953">
        <f t="shared" si="5"/>
        <v>0</v>
      </c>
      <c r="AO111" s="830" t="s">
        <v>613</v>
      </c>
      <c r="AP111" s="830" t="s">
        <v>403</v>
      </c>
      <c r="AQ111" s="831">
        <v>315511202</v>
      </c>
      <c r="AR111" s="765">
        <v>0.99146287947012413</v>
      </c>
      <c r="AS111" s="832">
        <v>0</v>
      </c>
      <c r="AT111" s="883">
        <f>+AQ111</f>
        <v>315511202</v>
      </c>
      <c r="AU111" s="833">
        <f>+AT111-AS111</f>
        <v>315511202</v>
      </c>
      <c r="AV111" s="835">
        <v>315511202</v>
      </c>
      <c r="AW111" s="835">
        <v>165768350</v>
      </c>
      <c r="AX111" s="835">
        <v>25982500</v>
      </c>
      <c r="AY111" s="836">
        <v>315511202</v>
      </c>
      <c r="AZ111" s="836">
        <v>165768350</v>
      </c>
      <c r="BA111" s="836">
        <v>71192050</v>
      </c>
      <c r="BB111" s="837">
        <v>315511202</v>
      </c>
      <c r="BC111" s="835">
        <v>171511775</v>
      </c>
      <c r="BD111" s="835">
        <v>107075175</v>
      </c>
      <c r="BE111" s="837">
        <v>315511202</v>
      </c>
      <c r="BF111" s="835">
        <v>312817644.83999997</v>
      </c>
      <c r="BG111" s="835">
        <v>171511775</v>
      </c>
      <c r="BH111" s="763" t="s">
        <v>264</v>
      </c>
      <c r="BI111" s="838">
        <f>AL111-((BG111/BE111))</f>
        <v>0.44528925149788434</v>
      </c>
      <c r="BJ111" s="2009" t="s">
        <v>1477</v>
      </c>
    </row>
    <row r="112" spans="1:62" ht="30.75" customHeight="1" x14ac:dyDescent="0.25">
      <c r="A112" s="2006"/>
      <c r="B112" s="2006"/>
      <c r="C112" s="2016"/>
      <c r="D112" s="1896"/>
      <c r="E112" s="1899"/>
      <c r="F112" s="1899"/>
      <c r="G112" s="1864"/>
      <c r="H112" s="2000"/>
      <c r="I112" s="1894"/>
      <c r="J112" s="1870"/>
      <c r="K112" s="1905"/>
      <c r="L112" s="784" t="s">
        <v>617</v>
      </c>
      <c r="M112" s="785">
        <v>44682</v>
      </c>
      <c r="N112" s="785">
        <v>44834</v>
      </c>
      <c r="O112" s="786">
        <f t="shared" si="7"/>
        <v>153</v>
      </c>
      <c r="P112" s="787">
        <v>1</v>
      </c>
      <c r="Q112" s="788">
        <v>0.1111111111111111</v>
      </c>
      <c r="R112" s="788">
        <f>1/P112</f>
        <v>1</v>
      </c>
      <c r="S112" s="808" t="s">
        <v>1339</v>
      </c>
      <c r="T112" s="790"/>
      <c r="U112" s="790"/>
      <c r="V112" s="791" t="s">
        <v>1478</v>
      </c>
      <c r="W112" s="841" t="s">
        <v>617</v>
      </c>
      <c r="X112" s="842" t="s">
        <v>1408</v>
      </c>
      <c r="Y112" s="808" t="s">
        <v>1339</v>
      </c>
      <c r="Z112" s="790"/>
      <c r="AA112" s="790"/>
      <c r="AB112" s="808" t="s">
        <v>1339</v>
      </c>
      <c r="AC112" s="790"/>
      <c r="AD112" s="790"/>
      <c r="AE112" s="808" t="s">
        <v>1339</v>
      </c>
      <c r="AF112" s="790"/>
      <c r="AG112" s="790"/>
      <c r="AH112" s="808" t="s">
        <v>1339</v>
      </c>
      <c r="AI112" s="790"/>
      <c r="AJ112" s="790"/>
      <c r="AK112" s="771">
        <v>1</v>
      </c>
      <c r="AL112" s="1907"/>
      <c r="AM112" s="1878"/>
      <c r="AN112" s="772">
        <f t="shared" si="5"/>
        <v>0</v>
      </c>
      <c r="AO112" s="843"/>
      <c r="AP112" s="787"/>
      <c r="AQ112" s="847"/>
      <c r="AR112" s="852"/>
      <c r="AS112" s="846"/>
      <c r="AT112" s="856"/>
      <c r="AU112" s="847"/>
      <c r="AV112" s="857"/>
      <c r="AW112" s="857"/>
      <c r="AX112" s="857"/>
      <c r="AY112" s="857"/>
      <c r="AZ112" s="858"/>
      <c r="BA112" s="858"/>
      <c r="BB112" s="859"/>
      <c r="BC112" s="858"/>
      <c r="BD112" s="858"/>
      <c r="BE112" s="859"/>
      <c r="BF112" s="858"/>
      <c r="BG112" s="858"/>
      <c r="BH112" s="843"/>
      <c r="BI112" s="852"/>
      <c r="BJ112" s="2010"/>
    </row>
    <row r="113" spans="1:62" ht="93" customHeight="1" x14ac:dyDescent="0.25">
      <c r="A113" s="2006"/>
      <c r="B113" s="2006"/>
      <c r="C113" s="2016"/>
      <c r="D113" s="1896"/>
      <c r="E113" s="1899"/>
      <c r="F113" s="1899"/>
      <c r="G113" s="1864"/>
      <c r="H113" s="2000"/>
      <c r="I113" s="1894"/>
      <c r="J113" s="1870"/>
      <c r="K113" s="1905"/>
      <c r="L113" s="784" t="s">
        <v>619</v>
      </c>
      <c r="M113" s="785">
        <v>44593</v>
      </c>
      <c r="N113" s="785">
        <v>44899</v>
      </c>
      <c r="O113" s="786">
        <f t="shared" si="7"/>
        <v>307</v>
      </c>
      <c r="P113" s="787">
        <v>30</v>
      </c>
      <c r="Q113" s="788">
        <v>0.1111111111111111</v>
      </c>
      <c r="R113" s="788">
        <f>27/P113</f>
        <v>0.9</v>
      </c>
      <c r="S113" s="808" t="s">
        <v>1339</v>
      </c>
      <c r="T113" s="790"/>
      <c r="U113" s="790"/>
      <c r="V113" s="791" t="s">
        <v>1479</v>
      </c>
      <c r="W113" s="841" t="s">
        <v>619</v>
      </c>
      <c r="X113" s="842" t="s">
        <v>1408</v>
      </c>
      <c r="Y113" s="808" t="s">
        <v>1339</v>
      </c>
      <c r="Z113" s="790"/>
      <c r="AA113" s="790"/>
      <c r="AB113" s="808" t="s">
        <v>1339</v>
      </c>
      <c r="AC113" s="790"/>
      <c r="AD113" s="790"/>
      <c r="AE113" s="808" t="s">
        <v>1339</v>
      </c>
      <c r="AF113" s="790"/>
      <c r="AG113" s="790"/>
      <c r="AH113" s="808" t="s">
        <v>1339</v>
      </c>
      <c r="AI113" s="790"/>
      <c r="AJ113" s="790"/>
      <c r="AK113" s="771">
        <v>0.9</v>
      </c>
      <c r="AL113" s="1907"/>
      <c r="AM113" s="1879"/>
      <c r="AN113" s="772">
        <f t="shared" si="5"/>
        <v>0</v>
      </c>
      <c r="AO113" s="843"/>
      <c r="AP113" s="787"/>
      <c r="AQ113" s="847"/>
      <c r="AR113" s="852"/>
      <c r="AS113" s="846"/>
      <c r="AT113" s="856"/>
      <c r="AU113" s="847"/>
      <c r="AV113" s="857"/>
      <c r="AW113" s="857"/>
      <c r="AX113" s="857"/>
      <c r="AY113" s="857"/>
      <c r="AZ113" s="858"/>
      <c r="BA113" s="858"/>
      <c r="BB113" s="859"/>
      <c r="BC113" s="858"/>
      <c r="BD113" s="858"/>
      <c r="BE113" s="859"/>
      <c r="BF113" s="858"/>
      <c r="BG113" s="858"/>
      <c r="BH113" s="843"/>
      <c r="BI113" s="852"/>
      <c r="BJ113" s="2010"/>
    </row>
    <row r="114" spans="1:62" ht="30.75" customHeight="1" x14ac:dyDescent="0.25">
      <c r="A114" s="2006"/>
      <c r="B114" s="2006"/>
      <c r="C114" s="2016"/>
      <c r="D114" s="1896" t="s">
        <v>625</v>
      </c>
      <c r="E114" s="1899">
        <v>30</v>
      </c>
      <c r="F114" s="1899">
        <v>40</v>
      </c>
      <c r="G114" s="1864">
        <v>1</v>
      </c>
      <c r="H114" s="2000">
        <v>0.76249999999999996</v>
      </c>
      <c r="I114" s="1894"/>
      <c r="J114" s="1870"/>
      <c r="K114" s="1905"/>
      <c r="L114" s="784" t="s">
        <v>626</v>
      </c>
      <c r="M114" s="785">
        <v>44621</v>
      </c>
      <c r="N114" s="785">
        <v>44899</v>
      </c>
      <c r="O114" s="786">
        <f t="shared" si="7"/>
        <v>279</v>
      </c>
      <c r="P114" s="787">
        <v>6</v>
      </c>
      <c r="Q114" s="788">
        <v>0.1111111111111111</v>
      </c>
      <c r="R114" s="788">
        <f>6/P114</f>
        <v>1</v>
      </c>
      <c r="S114" s="808" t="s">
        <v>1339</v>
      </c>
      <c r="T114" s="790"/>
      <c r="U114" s="790"/>
      <c r="V114" s="791" t="s">
        <v>1480</v>
      </c>
      <c r="W114" s="841" t="s">
        <v>626</v>
      </c>
      <c r="X114" s="842" t="s">
        <v>1408</v>
      </c>
      <c r="Y114" s="808" t="s">
        <v>1339</v>
      </c>
      <c r="Z114" s="790"/>
      <c r="AA114" s="790"/>
      <c r="AB114" s="808" t="s">
        <v>1339</v>
      </c>
      <c r="AC114" s="790"/>
      <c r="AD114" s="790"/>
      <c r="AE114" s="808" t="s">
        <v>1339</v>
      </c>
      <c r="AF114" s="790"/>
      <c r="AG114" s="790"/>
      <c r="AH114" s="808" t="s">
        <v>1339</v>
      </c>
      <c r="AI114" s="790"/>
      <c r="AJ114" s="790"/>
      <c r="AK114" s="771">
        <v>1</v>
      </c>
      <c r="AL114" s="1907"/>
      <c r="AM114" s="1877">
        <v>1</v>
      </c>
      <c r="AN114" s="772">
        <f t="shared" si="5"/>
        <v>0</v>
      </c>
      <c r="AO114" s="843"/>
      <c r="AP114" s="787"/>
      <c r="AQ114" s="847"/>
      <c r="AR114" s="852"/>
      <c r="AS114" s="846"/>
      <c r="AT114" s="856"/>
      <c r="AU114" s="847"/>
      <c r="AV114" s="857"/>
      <c r="AW114" s="857"/>
      <c r="AX114" s="857"/>
      <c r="AY114" s="857"/>
      <c r="AZ114" s="858"/>
      <c r="BA114" s="858"/>
      <c r="BB114" s="859"/>
      <c r="BC114" s="858"/>
      <c r="BD114" s="858"/>
      <c r="BE114" s="859"/>
      <c r="BF114" s="858"/>
      <c r="BG114" s="858"/>
      <c r="BH114" s="843"/>
      <c r="BI114" s="852"/>
      <c r="BJ114" s="2010"/>
    </row>
    <row r="115" spans="1:62" ht="30.75" customHeight="1" x14ac:dyDescent="0.25">
      <c r="A115" s="2006"/>
      <c r="B115" s="2006"/>
      <c r="C115" s="2016"/>
      <c r="D115" s="1896"/>
      <c r="E115" s="1899"/>
      <c r="F115" s="1899"/>
      <c r="G115" s="1864"/>
      <c r="H115" s="2000"/>
      <c r="I115" s="1894"/>
      <c r="J115" s="1870"/>
      <c r="K115" s="1905"/>
      <c r="L115" s="784" t="s">
        <v>631</v>
      </c>
      <c r="M115" s="785">
        <v>44682</v>
      </c>
      <c r="N115" s="785">
        <v>44834</v>
      </c>
      <c r="O115" s="786">
        <f t="shared" si="7"/>
        <v>153</v>
      </c>
      <c r="P115" s="787">
        <v>1</v>
      </c>
      <c r="Q115" s="788">
        <v>0.1111111111111111</v>
      </c>
      <c r="R115" s="788">
        <f t="shared" ref="R115:R120" si="8">1/P115</f>
        <v>1</v>
      </c>
      <c r="S115" s="808" t="s">
        <v>1339</v>
      </c>
      <c r="T115" s="790"/>
      <c r="U115" s="790"/>
      <c r="V115" s="791" t="s">
        <v>1481</v>
      </c>
      <c r="W115" s="841" t="s">
        <v>631</v>
      </c>
      <c r="X115" s="842" t="s">
        <v>1408</v>
      </c>
      <c r="Y115" s="808" t="s">
        <v>1339</v>
      </c>
      <c r="Z115" s="790"/>
      <c r="AA115" s="790"/>
      <c r="AB115" s="808" t="s">
        <v>1339</v>
      </c>
      <c r="AC115" s="790"/>
      <c r="AD115" s="790"/>
      <c r="AE115" s="808" t="s">
        <v>1339</v>
      </c>
      <c r="AF115" s="790"/>
      <c r="AG115" s="790"/>
      <c r="AH115" s="808" t="s">
        <v>1339</v>
      </c>
      <c r="AI115" s="790"/>
      <c r="AJ115" s="790"/>
      <c r="AK115" s="771">
        <v>1</v>
      </c>
      <c r="AL115" s="1907"/>
      <c r="AM115" s="1878"/>
      <c r="AN115" s="772">
        <f t="shared" si="5"/>
        <v>0</v>
      </c>
      <c r="AO115" s="843"/>
      <c r="AP115" s="787"/>
      <c r="AQ115" s="847"/>
      <c r="AR115" s="852"/>
      <c r="AS115" s="846"/>
      <c r="AT115" s="856"/>
      <c r="AU115" s="847"/>
      <c r="AV115" s="857"/>
      <c r="AW115" s="857"/>
      <c r="AX115" s="857"/>
      <c r="AY115" s="857"/>
      <c r="AZ115" s="858"/>
      <c r="BA115" s="858"/>
      <c r="BB115" s="859"/>
      <c r="BC115" s="858"/>
      <c r="BD115" s="858"/>
      <c r="BE115" s="859"/>
      <c r="BF115" s="858"/>
      <c r="BG115" s="858"/>
      <c r="BH115" s="843"/>
      <c r="BI115" s="852"/>
      <c r="BJ115" s="2010"/>
    </row>
    <row r="116" spans="1:62" ht="30.75" customHeight="1" x14ac:dyDescent="0.25">
      <c r="A116" s="2006"/>
      <c r="B116" s="2006"/>
      <c r="C116" s="2016"/>
      <c r="D116" s="1896"/>
      <c r="E116" s="1899"/>
      <c r="F116" s="1899"/>
      <c r="G116" s="1864"/>
      <c r="H116" s="2000"/>
      <c r="I116" s="1894"/>
      <c r="J116" s="1870"/>
      <c r="K116" s="1905"/>
      <c r="L116" s="784" t="s">
        <v>634</v>
      </c>
      <c r="M116" s="785">
        <v>44593</v>
      </c>
      <c r="N116" s="785">
        <v>44612</v>
      </c>
      <c r="O116" s="786">
        <f t="shared" si="7"/>
        <v>20</v>
      </c>
      <c r="P116" s="787">
        <v>1</v>
      </c>
      <c r="Q116" s="788">
        <v>0.1111111111111111</v>
      </c>
      <c r="R116" s="788">
        <f t="shared" si="8"/>
        <v>1</v>
      </c>
      <c r="S116" s="808" t="s">
        <v>1339</v>
      </c>
      <c r="T116" s="790"/>
      <c r="U116" s="790"/>
      <c r="V116" s="791" t="s">
        <v>1482</v>
      </c>
      <c r="W116" s="841" t="s">
        <v>634</v>
      </c>
      <c r="X116" s="842" t="s">
        <v>1408</v>
      </c>
      <c r="Y116" s="808" t="s">
        <v>1339</v>
      </c>
      <c r="Z116" s="790"/>
      <c r="AA116" s="790"/>
      <c r="AB116" s="808" t="s">
        <v>1339</v>
      </c>
      <c r="AC116" s="790"/>
      <c r="AD116" s="790"/>
      <c r="AE116" s="808" t="s">
        <v>1339</v>
      </c>
      <c r="AF116" s="790"/>
      <c r="AG116" s="790"/>
      <c r="AH116" s="808" t="s">
        <v>1339</v>
      </c>
      <c r="AI116" s="790"/>
      <c r="AJ116" s="790"/>
      <c r="AK116" s="771">
        <v>1</v>
      </c>
      <c r="AL116" s="1907"/>
      <c r="AM116" s="1878"/>
      <c r="AN116" s="772">
        <f t="shared" ref="AN116:AN179" si="9">+R116-AK116</f>
        <v>0</v>
      </c>
      <c r="AO116" s="843"/>
      <c r="AP116" s="787"/>
      <c r="AQ116" s="847"/>
      <c r="AR116" s="852"/>
      <c r="AS116" s="846"/>
      <c r="AT116" s="856"/>
      <c r="AU116" s="847"/>
      <c r="AV116" s="857"/>
      <c r="AW116" s="857"/>
      <c r="AX116" s="857"/>
      <c r="AY116" s="857"/>
      <c r="AZ116" s="858"/>
      <c r="BA116" s="858"/>
      <c r="BB116" s="859"/>
      <c r="BC116" s="858"/>
      <c r="BD116" s="858"/>
      <c r="BE116" s="859"/>
      <c r="BF116" s="858"/>
      <c r="BG116" s="858"/>
      <c r="BH116" s="843"/>
      <c r="BI116" s="852"/>
      <c r="BJ116" s="2010"/>
    </row>
    <row r="117" spans="1:62" ht="30.75" customHeight="1" x14ac:dyDescent="0.25">
      <c r="A117" s="2006"/>
      <c r="B117" s="2006"/>
      <c r="C117" s="2016"/>
      <c r="D117" s="1896"/>
      <c r="E117" s="1899"/>
      <c r="F117" s="1899"/>
      <c r="G117" s="1864"/>
      <c r="H117" s="2000"/>
      <c r="I117" s="1894"/>
      <c r="J117" s="1870"/>
      <c r="K117" s="1905"/>
      <c r="L117" s="784" t="s">
        <v>638</v>
      </c>
      <c r="M117" s="785">
        <v>44682</v>
      </c>
      <c r="N117" s="785">
        <v>44834</v>
      </c>
      <c r="O117" s="786">
        <f t="shared" si="7"/>
        <v>153</v>
      </c>
      <c r="P117" s="787">
        <v>1</v>
      </c>
      <c r="Q117" s="788">
        <v>0.1111111111111111</v>
      </c>
      <c r="R117" s="788">
        <f t="shared" si="8"/>
        <v>1</v>
      </c>
      <c r="S117" s="808" t="s">
        <v>1339</v>
      </c>
      <c r="T117" s="790"/>
      <c r="U117" s="790"/>
      <c r="V117" s="791" t="s">
        <v>1483</v>
      </c>
      <c r="W117" s="841" t="s">
        <v>638</v>
      </c>
      <c r="X117" s="842" t="s">
        <v>1408</v>
      </c>
      <c r="Y117" s="808" t="s">
        <v>1339</v>
      </c>
      <c r="Z117" s="790"/>
      <c r="AA117" s="790"/>
      <c r="AB117" s="808" t="s">
        <v>1339</v>
      </c>
      <c r="AC117" s="790"/>
      <c r="AD117" s="790"/>
      <c r="AE117" s="808" t="s">
        <v>1339</v>
      </c>
      <c r="AF117" s="790"/>
      <c r="AG117" s="790"/>
      <c r="AH117" s="808" t="s">
        <v>1339</v>
      </c>
      <c r="AI117" s="790"/>
      <c r="AJ117" s="790"/>
      <c r="AK117" s="771">
        <v>1</v>
      </c>
      <c r="AL117" s="1907"/>
      <c r="AM117" s="1878"/>
      <c r="AN117" s="772">
        <f t="shared" si="9"/>
        <v>0</v>
      </c>
      <c r="AO117" s="843"/>
      <c r="AP117" s="787"/>
      <c r="AQ117" s="847"/>
      <c r="AR117" s="852"/>
      <c r="AS117" s="846"/>
      <c r="AT117" s="856"/>
      <c r="AU117" s="847"/>
      <c r="AV117" s="857"/>
      <c r="AW117" s="857"/>
      <c r="AX117" s="857"/>
      <c r="AY117" s="857"/>
      <c r="AZ117" s="858"/>
      <c r="BA117" s="858"/>
      <c r="BB117" s="859"/>
      <c r="BC117" s="858"/>
      <c r="BD117" s="858"/>
      <c r="BE117" s="859"/>
      <c r="BF117" s="858"/>
      <c r="BG117" s="858"/>
      <c r="BH117" s="843"/>
      <c r="BI117" s="852"/>
      <c r="BJ117" s="2010"/>
    </row>
    <row r="118" spans="1:62" ht="30.75" customHeight="1" x14ac:dyDescent="0.25">
      <c r="A118" s="2006"/>
      <c r="B118" s="2006"/>
      <c r="C118" s="2016"/>
      <c r="D118" s="1896"/>
      <c r="E118" s="1899"/>
      <c r="F118" s="1899"/>
      <c r="G118" s="1864"/>
      <c r="H118" s="2000"/>
      <c r="I118" s="1894"/>
      <c r="J118" s="1870"/>
      <c r="K118" s="1905"/>
      <c r="L118" s="784" t="s">
        <v>641</v>
      </c>
      <c r="M118" s="785">
        <v>44682</v>
      </c>
      <c r="N118" s="785">
        <v>44834</v>
      </c>
      <c r="O118" s="786">
        <f t="shared" si="7"/>
        <v>153</v>
      </c>
      <c r="P118" s="787">
        <v>1</v>
      </c>
      <c r="Q118" s="788">
        <v>0.1111111111111111</v>
      </c>
      <c r="R118" s="788">
        <f t="shared" si="8"/>
        <v>1</v>
      </c>
      <c r="S118" s="808" t="s">
        <v>1339</v>
      </c>
      <c r="T118" s="790"/>
      <c r="U118" s="790"/>
      <c r="V118" s="791" t="s">
        <v>1484</v>
      </c>
      <c r="W118" s="841" t="s">
        <v>641</v>
      </c>
      <c r="X118" s="842" t="s">
        <v>1408</v>
      </c>
      <c r="Y118" s="808" t="s">
        <v>1339</v>
      </c>
      <c r="Z118" s="790"/>
      <c r="AA118" s="790"/>
      <c r="AB118" s="808" t="s">
        <v>1339</v>
      </c>
      <c r="AC118" s="790"/>
      <c r="AD118" s="790"/>
      <c r="AE118" s="808" t="s">
        <v>1339</v>
      </c>
      <c r="AF118" s="790"/>
      <c r="AG118" s="790"/>
      <c r="AH118" s="808" t="s">
        <v>1339</v>
      </c>
      <c r="AI118" s="790"/>
      <c r="AJ118" s="790"/>
      <c r="AK118" s="771">
        <v>1</v>
      </c>
      <c r="AL118" s="1907"/>
      <c r="AM118" s="1878"/>
      <c r="AN118" s="772">
        <f t="shared" si="9"/>
        <v>0</v>
      </c>
      <c r="AO118" s="843"/>
      <c r="AP118" s="787"/>
      <c r="AQ118" s="847"/>
      <c r="AR118" s="852"/>
      <c r="AS118" s="846"/>
      <c r="AT118" s="856"/>
      <c r="AU118" s="847"/>
      <c r="AV118" s="857"/>
      <c r="AW118" s="857"/>
      <c r="AX118" s="857"/>
      <c r="AY118" s="857"/>
      <c r="AZ118" s="858"/>
      <c r="BA118" s="858"/>
      <c r="BB118" s="859"/>
      <c r="BC118" s="858"/>
      <c r="BD118" s="858"/>
      <c r="BE118" s="859"/>
      <c r="BF118" s="858"/>
      <c r="BG118" s="858"/>
      <c r="BH118" s="843"/>
      <c r="BI118" s="852"/>
      <c r="BJ118" s="2010"/>
    </row>
    <row r="119" spans="1:62" ht="30.75" customHeight="1" thickBot="1" x14ac:dyDescent="0.3">
      <c r="A119" s="2006"/>
      <c r="B119" s="2006"/>
      <c r="C119" s="2016"/>
      <c r="D119" s="1896"/>
      <c r="E119" s="1899"/>
      <c r="F119" s="1899"/>
      <c r="G119" s="1864"/>
      <c r="H119" s="2000"/>
      <c r="I119" s="1895"/>
      <c r="J119" s="1871"/>
      <c r="K119" s="1874"/>
      <c r="L119" s="810" t="s">
        <v>643</v>
      </c>
      <c r="M119" s="811">
        <v>44682</v>
      </c>
      <c r="N119" s="811">
        <v>44834</v>
      </c>
      <c r="O119" s="812">
        <f t="shared" si="7"/>
        <v>153</v>
      </c>
      <c r="P119" s="813">
        <v>1</v>
      </c>
      <c r="Q119" s="814">
        <v>0.1111111111111111</v>
      </c>
      <c r="R119" s="814">
        <f t="shared" si="8"/>
        <v>1</v>
      </c>
      <c r="S119" s="815" t="s">
        <v>1339</v>
      </c>
      <c r="T119" s="816"/>
      <c r="U119" s="816"/>
      <c r="V119" s="817" t="s">
        <v>1485</v>
      </c>
      <c r="W119" s="889" t="s">
        <v>643</v>
      </c>
      <c r="X119" s="890" t="s">
        <v>1408</v>
      </c>
      <c r="Y119" s="815" t="s">
        <v>1339</v>
      </c>
      <c r="Z119" s="816"/>
      <c r="AA119" s="816"/>
      <c r="AB119" s="815" t="s">
        <v>1339</v>
      </c>
      <c r="AC119" s="816"/>
      <c r="AD119" s="816"/>
      <c r="AE119" s="815" t="s">
        <v>1339</v>
      </c>
      <c r="AF119" s="816"/>
      <c r="AG119" s="816"/>
      <c r="AH119" s="815" t="s">
        <v>1339</v>
      </c>
      <c r="AI119" s="816"/>
      <c r="AJ119" s="816"/>
      <c r="AK119" s="954">
        <v>1</v>
      </c>
      <c r="AL119" s="1929"/>
      <c r="AM119" s="1942"/>
      <c r="AN119" s="955">
        <f t="shared" si="9"/>
        <v>0</v>
      </c>
      <c r="AO119" s="891"/>
      <c r="AP119" s="813"/>
      <c r="AQ119" s="892"/>
      <c r="AR119" s="893"/>
      <c r="AS119" s="894"/>
      <c r="AT119" s="895"/>
      <c r="AU119" s="892"/>
      <c r="AV119" s="896"/>
      <c r="AW119" s="896"/>
      <c r="AX119" s="896"/>
      <c r="AY119" s="896"/>
      <c r="AZ119" s="897"/>
      <c r="BA119" s="897"/>
      <c r="BB119" s="898"/>
      <c r="BC119" s="897"/>
      <c r="BD119" s="897"/>
      <c r="BE119" s="898"/>
      <c r="BF119" s="897"/>
      <c r="BG119" s="897"/>
      <c r="BH119" s="891"/>
      <c r="BI119" s="893"/>
      <c r="BJ119" s="2011"/>
    </row>
    <row r="120" spans="1:62" ht="30.75" customHeight="1" x14ac:dyDescent="0.25">
      <c r="A120" s="2006"/>
      <c r="B120" s="2006"/>
      <c r="C120" s="2016"/>
      <c r="D120" s="1896" t="s">
        <v>1486</v>
      </c>
      <c r="E120" s="1898">
        <v>0.5</v>
      </c>
      <c r="F120" s="2008">
        <v>0.88</v>
      </c>
      <c r="G120" s="1864">
        <v>1</v>
      </c>
      <c r="H120" s="2000">
        <v>1</v>
      </c>
      <c r="I120" s="1909" t="s">
        <v>647</v>
      </c>
      <c r="J120" s="1911">
        <v>2021130010036</v>
      </c>
      <c r="K120" s="1913" t="s">
        <v>648</v>
      </c>
      <c r="L120" s="956" t="s">
        <v>649</v>
      </c>
      <c r="M120" s="957">
        <v>44682</v>
      </c>
      <c r="N120" s="957">
        <v>44834</v>
      </c>
      <c r="O120" s="958">
        <f t="shared" si="7"/>
        <v>153</v>
      </c>
      <c r="P120" s="781">
        <v>1</v>
      </c>
      <c r="Q120" s="959">
        <v>0.14285714285714288</v>
      </c>
      <c r="R120" s="959">
        <f t="shared" si="8"/>
        <v>1</v>
      </c>
      <c r="S120" s="960" t="s">
        <v>1339</v>
      </c>
      <c r="T120" s="767"/>
      <c r="U120" s="767"/>
      <c r="V120" s="961" t="s">
        <v>1487</v>
      </c>
      <c r="W120" s="962" t="s">
        <v>649</v>
      </c>
      <c r="X120" s="963" t="s">
        <v>1408</v>
      </c>
      <c r="Y120" s="960" t="s">
        <v>1339</v>
      </c>
      <c r="Z120" s="767"/>
      <c r="AA120" s="767"/>
      <c r="AB120" s="960" t="s">
        <v>1339</v>
      </c>
      <c r="AC120" s="767"/>
      <c r="AD120" s="767"/>
      <c r="AE120" s="960" t="s">
        <v>1339</v>
      </c>
      <c r="AF120" s="767"/>
      <c r="AG120" s="767"/>
      <c r="AH120" s="960" t="s">
        <v>1339</v>
      </c>
      <c r="AI120" s="767"/>
      <c r="AJ120" s="767"/>
      <c r="AK120" s="771">
        <v>1</v>
      </c>
      <c r="AL120" s="1907">
        <f>AVERAGE(AK120:AK126)</f>
        <v>1</v>
      </c>
      <c r="AM120" s="1915">
        <v>1</v>
      </c>
      <c r="AN120" s="964">
        <f t="shared" si="9"/>
        <v>0</v>
      </c>
      <c r="AO120" s="965" t="s">
        <v>650</v>
      </c>
      <c r="AP120" s="965" t="s">
        <v>403</v>
      </c>
      <c r="AQ120" s="966">
        <v>149737578.88</v>
      </c>
      <c r="AR120" s="967">
        <v>0.81554510840505456</v>
      </c>
      <c r="AS120" s="968">
        <v>0</v>
      </c>
      <c r="AT120" s="969">
        <f>+AQ120</f>
        <v>149737578.88</v>
      </c>
      <c r="AU120" s="970">
        <f>+AT120-AS120</f>
        <v>149737578.88</v>
      </c>
      <c r="AV120" s="779">
        <v>138824928.88</v>
      </c>
      <c r="AW120" s="779">
        <v>111205100</v>
      </c>
      <c r="AX120" s="779">
        <v>22864600</v>
      </c>
      <c r="AY120" s="971">
        <v>138824928.88</v>
      </c>
      <c r="AZ120" s="971">
        <v>111205100</v>
      </c>
      <c r="BA120" s="971">
        <v>49366750</v>
      </c>
      <c r="BB120" s="780">
        <v>149737578.88</v>
      </c>
      <c r="BC120" s="779">
        <v>122117750</v>
      </c>
      <c r="BD120" s="779">
        <v>67554500</v>
      </c>
      <c r="BE120" s="780">
        <v>149737578.88</v>
      </c>
      <c r="BF120" s="779">
        <v>122117750</v>
      </c>
      <c r="BG120" s="779">
        <v>122117750</v>
      </c>
      <c r="BH120" s="781" t="s">
        <v>87</v>
      </c>
      <c r="BI120" s="959">
        <f>AL120-((BG120/BE120))</f>
        <v>0.18445489159494544</v>
      </c>
      <c r="BJ120" s="972"/>
    </row>
    <row r="121" spans="1:62" ht="30.75" customHeight="1" x14ac:dyDescent="0.25">
      <c r="A121" s="2006"/>
      <c r="B121" s="2006"/>
      <c r="C121" s="2016"/>
      <c r="D121" s="1896"/>
      <c r="E121" s="1898"/>
      <c r="F121" s="2008"/>
      <c r="G121" s="1864"/>
      <c r="H121" s="2000"/>
      <c r="I121" s="1894"/>
      <c r="J121" s="1870"/>
      <c r="K121" s="1905"/>
      <c r="L121" s="784" t="s">
        <v>654</v>
      </c>
      <c r="M121" s="785">
        <v>44593</v>
      </c>
      <c r="N121" s="785">
        <v>44772</v>
      </c>
      <c r="O121" s="786">
        <f t="shared" si="7"/>
        <v>180</v>
      </c>
      <c r="P121" s="787">
        <v>3</v>
      </c>
      <c r="Q121" s="788">
        <v>0.14285714285714288</v>
      </c>
      <c r="R121" s="788">
        <f>3/P121</f>
        <v>1</v>
      </c>
      <c r="S121" s="808" t="s">
        <v>1339</v>
      </c>
      <c r="T121" s="790"/>
      <c r="U121" s="790"/>
      <c r="V121" s="791" t="s">
        <v>1488</v>
      </c>
      <c r="W121" s="841" t="s">
        <v>654</v>
      </c>
      <c r="X121" s="842" t="s">
        <v>1408</v>
      </c>
      <c r="Y121" s="808" t="s">
        <v>1339</v>
      </c>
      <c r="Z121" s="790"/>
      <c r="AA121" s="790"/>
      <c r="AB121" s="808" t="s">
        <v>1339</v>
      </c>
      <c r="AC121" s="790"/>
      <c r="AD121" s="790"/>
      <c r="AE121" s="808" t="s">
        <v>1339</v>
      </c>
      <c r="AF121" s="790"/>
      <c r="AG121" s="790"/>
      <c r="AH121" s="808" t="s">
        <v>1339</v>
      </c>
      <c r="AI121" s="790"/>
      <c r="AJ121" s="790"/>
      <c r="AK121" s="771">
        <v>1</v>
      </c>
      <c r="AL121" s="1907"/>
      <c r="AM121" s="1878"/>
      <c r="AN121" s="772">
        <f t="shared" si="9"/>
        <v>0</v>
      </c>
      <c r="AO121" s="843"/>
      <c r="AP121" s="787"/>
      <c r="AQ121" s="847"/>
      <c r="AR121" s="852"/>
      <c r="AS121" s="846"/>
      <c r="AT121" s="856"/>
      <c r="AU121" s="847"/>
      <c r="AV121" s="857"/>
      <c r="AW121" s="857"/>
      <c r="AX121" s="857"/>
      <c r="AY121" s="857"/>
      <c r="AZ121" s="858"/>
      <c r="BA121" s="858"/>
      <c r="BB121" s="859"/>
      <c r="BC121" s="858"/>
      <c r="BD121" s="858"/>
      <c r="BE121" s="859"/>
      <c r="BF121" s="858"/>
      <c r="BG121" s="858"/>
      <c r="BH121" s="843"/>
      <c r="BI121" s="852"/>
      <c r="BJ121" s="853"/>
    </row>
    <row r="122" spans="1:62" ht="30.75" customHeight="1" x14ac:dyDescent="0.25">
      <c r="A122" s="2006"/>
      <c r="B122" s="2006"/>
      <c r="C122" s="2016"/>
      <c r="D122" s="1896"/>
      <c r="E122" s="1898"/>
      <c r="F122" s="2008"/>
      <c r="G122" s="1864"/>
      <c r="H122" s="2000"/>
      <c r="I122" s="1894"/>
      <c r="J122" s="1870"/>
      <c r="K122" s="1905"/>
      <c r="L122" s="784" t="s">
        <v>660</v>
      </c>
      <c r="M122" s="785">
        <v>44743</v>
      </c>
      <c r="N122" s="785">
        <v>44899</v>
      </c>
      <c r="O122" s="786">
        <f t="shared" si="7"/>
        <v>157</v>
      </c>
      <c r="P122" s="787">
        <v>1</v>
      </c>
      <c r="Q122" s="788">
        <v>0.14285714285714288</v>
      </c>
      <c r="R122" s="788">
        <f>1/P122</f>
        <v>1</v>
      </c>
      <c r="S122" s="808" t="s">
        <v>1339</v>
      </c>
      <c r="T122" s="790"/>
      <c r="U122" s="790"/>
      <c r="V122" s="791" t="s">
        <v>1489</v>
      </c>
      <c r="W122" s="841" t="s">
        <v>660</v>
      </c>
      <c r="X122" s="842" t="s">
        <v>1408</v>
      </c>
      <c r="Y122" s="808" t="s">
        <v>1339</v>
      </c>
      <c r="Z122" s="790"/>
      <c r="AA122" s="790"/>
      <c r="AB122" s="808" t="s">
        <v>1339</v>
      </c>
      <c r="AC122" s="790"/>
      <c r="AD122" s="790"/>
      <c r="AE122" s="808" t="s">
        <v>1339</v>
      </c>
      <c r="AF122" s="790"/>
      <c r="AG122" s="790"/>
      <c r="AH122" s="808" t="s">
        <v>1339</v>
      </c>
      <c r="AI122" s="790"/>
      <c r="AJ122" s="790"/>
      <c r="AK122" s="771">
        <v>1</v>
      </c>
      <c r="AL122" s="1907"/>
      <c r="AM122" s="1878"/>
      <c r="AN122" s="772">
        <f t="shared" si="9"/>
        <v>0</v>
      </c>
      <c r="AO122" s="843"/>
      <c r="AP122" s="787"/>
      <c r="AQ122" s="847"/>
      <c r="AR122" s="852"/>
      <c r="AS122" s="846"/>
      <c r="AT122" s="856"/>
      <c r="AU122" s="847"/>
      <c r="AV122" s="857"/>
      <c r="AW122" s="857"/>
      <c r="AX122" s="857"/>
      <c r="AY122" s="857"/>
      <c r="AZ122" s="858"/>
      <c r="BA122" s="858"/>
      <c r="BB122" s="859"/>
      <c r="BC122" s="858"/>
      <c r="BD122" s="858"/>
      <c r="BE122" s="859"/>
      <c r="BF122" s="858"/>
      <c r="BG122" s="858"/>
      <c r="BH122" s="843"/>
      <c r="BI122" s="852"/>
      <c r="BJ122" s="853"/>
    </row>
    <row r="123" spans="1:62" ht="30.75" customHeight="1" x14ac:dyDescent="0.25">
      <c r="A123" s="2006"/>
      <c r="B123" s="2006"/>
      <c r="C123" s="2016"/>
      <c r="D123" s="1896"/>
      <c r="E123" s="1898"/>
      <c r="F123" s="2008"/>
      <c r="G123" s="1864"/>
      <c r="H123" s="2000"/>
      <c r="I123" s="1894"/>
      <c r="J123" s="1870"/>
      <c r="K123" s="1905"/>
      <c r="L123" s="784" t="s">
        <v>666</v>
      </c>
      <c r="M123" s="785">
        <v>44593</v>
      </c>
      <c r="N123" s="785">
        <v>44681</v>
      </c>
      <c r="O123" s="786">
        <f t="shared" si="7"/>
        <v>89</v>
      </c>
      <c r="P123" s="787">
        <v>1</v>
      </c>
      <c r="Q123" s="788">
        <v>0.14285714285714288</v>
      </c>
      <c r="R123" s="788">
        <f>1/P123</f>
        <v>1</v>
      </c>
      <c r="S123" s="808" t="s">
        <v>1339</v>
      </c>
      <c r="T123" s="790"/>
      <c r="U123" s="790"/>
      <c r="V123" s="791" t="s">
        <v>1490</v>
      </c>
      <c r="W123" s="841" t="s">
        <v>666</v>
      </c>
      <c r="X123" s="842" t="s">
        <v>1408</v>
      </c>
      <c r="Y123" s="808" t="s">
        <v>1339</v>
      </c>
      <c r="Z123" s="790"/>
      <c r="AA123" s="790"/>
      <c r="AB123" s="808" t="s">
        <v>1339</v>
      </c>
      <c r="AC123" s="790"/>
      <c r="AD123" s="790"/>
      <c r="AE123" s="808" t="s">
        <v>1339</v>
      </c>
      <c r="AF123" s="790"/>
      <c r="AG123" s="790"/>
      <c r="AH123" s="808" t="s">
        <v>1339</v>
      </c>
      <c r="AI123" s="790"/>
      <c r="AJ123" s="790"/>
      <c r="AK123" s="771">
        <v>1</v>
      </c>
      <c r="AL123" s="1907"/>
      <c r="AM123" s="1878"/>
      <c r="AN123" s="772">
        <f t="shared" si="9"/>
        <v>0</v>
      </c>
      <c r="AO123" s="843"/>
      <c r="AP123" s="787"/>
      <c r="AQ123" s="847"/>
      <c r="AR123" s="852"/>
      <c r="AS123" s="846"/>
      <c r="AT123" s="856"/>
      <c r="AU123" s="847"/>
      <c r="AV123" s="857"/>
      <c r="AW123" s="857"/>
      <c r="AX123" s="857"/>
      <c r="AY123" s="857"/>
      <c r="AZ123" s="858"/>
      <c r="BA123" s="858"/>
      <c r="BB123" s="859"/>
      <c r="BC123" s="858"/>
      <c r="BD123" s="858"/>
      <c r="BE123" s="859"/>
      <c r="BF123" s="858"/>
      <c r="BG123" s="858"/>
      <c r="BH123" s="843"/>
      <c r="BI123" s="852"/>
      <c r="BJ123" s="853"/>
    </row>
    <row r="124" spans="1:62" ht="30.75" customHeight="1" x14ac:dyDescent="0.25">
      <c r="A124" s="2006"/>
      <c r="B124" s="2006"/>
      <c r="C124" s="2016"/>
      <c r="D124" s="1896"/>
      <c r="E124" s="1898"/>
      <c r="F124" s="2008"/>
      <c r="G124" s="1864"/>
      <c r="H124" s="2000"/>
      <c r="I124" s="1894"/>
      <c r="J124" s="1870"/>
      <c r="K124" s="1905"/>
      <c r="L124" s="784" t="s">
        <v>671</v>
      </c>
      <c r="M124" s="785">
        <v>44743</v>
      </c>
      <c r="N124" s="785">
        <v>44926</v>
      </c>
      <c r="O124" s="786">
        <f t="shared" si="7"/>
        <v>184</v>
      </c>
      <c r="P124" s="787">
        <v>1</v>
      </c>
      <c r="Q124" s="788">
        <v>0.14285714285714288</v>
      </c>
      <c r="R124" s="788">
        <f>1/P124</f>
        <v>1</v>
      </c>
      <c r="S124" s="808" t="s">
        <v>1339</v>
      </c>
      <c r="T124" s="790"/>
      <c r="U124" s="790"/>
      <c r="V124" s="791" t="s">
        <v>1491</v>
      </c>
      <c r="W124" s="841" t="s">
        <v>671</v>
      </c>
      <c r="X124" s="842" t="s">
        <v>1408</v>
      </c>
      <c r="Y124" s="808" t="s">
        <v>1339</v>
      </c>
      <c r="Z124" s="790"/>
      <c r="AA124" s="790"/>
      <c r="AB124" s="808" t="s">
        <v>1339</v>
      </c>
      <c r="AC124" s="790"/>
      <c r="AD124" s="790"/>
      <c r="AE124" s="808" t="s">
        <v>1339</v>
      </c>
      <c r="AF124" s="790"/>
      <c r="AG124" s="790"/>
      <c r="AH124" s="808" t="s">
        <v>1339</v>
      </c>
      <c r="AI124" s="790"/>
      <c r="AJ124" s="790"/>
      <c r="AK124" s="771">
        <v>1</v>
      </c>
      <c r="AL124" s="1907"/>
      <c r="AM124" s="1878"/>
      <c r="AN124" s="772">
        <f t="shared" si="9"/>
        <v>0</v>
      </c>
      <c r="AO124" s="843"/>
      <c r="AP124" s="787"/>
      <c r="AQ124" s="847"/>
      <c r="AR124" s="852"/>
      <c r="AS124" s="846"/>
      <c r="AT124" s="856"/>
      <c r="AU124" s="847"/>
      <c r="AV124" s="857"/>
      <c r="AW124" s="857"/>
      <c r="AX124" s="857"/>
      <c r="AY124" s="857"/>
      <c r="AZ124" s="858"/>
      <c r="BA124" s="858"/>
      <c r="BB124" s="859"/>
      <c r="BC124" s="858"/>
      <c r="BD124" s="858"/>
      <c r="BE124" s="859"/>
      <c r="BF124" s="858"/>
      <c r="BG124" s="858"/>
      <c r="BH124" s="843"/>
      <c r="BI124" s="852"/>
      <c r="BJ124" s="853"/>
    </row>
    <row r="125" spans="1:62" ht="30.75" customHeight="1" x14ac:dyDescent="0.25">
      <c r="A125" s="2006"/>
      <c r="B125" s="2006"/>
      <c r="C125" s="2016"/>
      <c r="D125" s="1896"/>
      <c r="E125" s="1898"/>
      <c r="F125" s="2008"/>
      <c r="G125" s="1864"/>
      <c r="H125" s="2000"/>
      <c r="I125" s="1894"/>
      <c r="J125" s="1870"/>
      <c r="K125" s="1905"/>
      <c r="L125" s="784" t="s">
        <v>676</v>
      </c>
      <c r="M125" s="785">
        <v>44743</v>
      </c>
      <c r="N125" s="785">
        <v>44864</v>
      </c>
      <c r="O125" s="786">
        <f t="shared" si="7"/>
        <v>122</v>
      </c>
      <c r="P125" s="787">
        <v>1</v>
      </c>
      <c r="Q125" s="788">
        <v>0.14285714285714288</v>
      </c>
      <c r="R125" s="788">
        <f>1/P125</f>
        <v>1</v>
      </c>
      <c r="S125" s="808" t="s">
        <v>1339</v>
      </c>
      <c r="T125" s="790"/>
      <c r="U125" s="790"/>
      <c r="V125" s="791" t="s">
        <v>1492</v>
      </c>
      <c r="W125" s="841" t="s">
        <v>676</v>
      </c>
      <c r="X125" s="842" t="s">
        <v>1408</v>
      </c>
      <c r="Y125" s="808" t="s">
        <v>1339</v>
      </c>
      <c r="Z125" s="790"/>
      <c r="AA125" s="790"/>
      <c r="AB125" s="808" t="s">
        <v>1339</v>
      </c>
      <c r="AC125" s="790"/>
      <c r="AD125" s="790"/>
      <c r="AE125" s="808" t="s">
        <v>1339</v>
      </c>
      <c r="AF125" s="790"/>
      <c r="AG125" s="790"/>
      <c r="AH125" s="808" t="s">
        <v>1339</v>
      </c>
      <c r="AI125" s="790"/>
      <c r="AJ125" s="790"/>
      <c r="AK125" s="771">
        <v>1</v>
      </c>
      <c r="AL125" s="1907"/>
      <c r="AM125" s="1878"/>
      <c r="AN125" s="772">
        <f t="shared" si="9"/>
        <v>0</v>
      </c>
      <c r="AO125" s="843"/>
      <c r="AP125" s="787"/>
      <c r="AQ125" s="847"/>
      <c r="AR125" s="852"/>
      <c r="AS125" s="846"/>
      <c r="AT125" s="856"/>
      <c r="AU125" s="847"/>
      <c r="AV125" s="857"/>
      <c r="AW125" s="857"/>
      <c r="AX125" s="857"/>
      <c r="AY125" s="857"/>
      <c r="AZ125" s="858"/>
      <c r="BA125" s="858"/>
      <c r="BB125" s="859"/>
      <c r="BC125" s="858"/>
      <c r="BD125" s="858"/>
      <c r="BE125" s="859"/>
      <c r="BF125" s="858"/>
      <c r="BG125" s="858"/>
      <c r="BH125" s="843"/>
      <c r="BI125" s="852"/>
      <c r="BJ125" s="853"/>
    </row>
    <row r="126" spans="1:62" ht="30.75" customHeight="1" thickBot="1" x14ac:dyDescent="0.3">
      <c r="A126" s="2006"/>
      <c r="B126" s="2006"/>
      <c r="C126" s="2016"/>
      <c r="D126" s="1896"/>
      <c r="E126" s="1898"/>
      <c r="F126" s="2008"/>
      <c r="G126" s="1864"/>
      <c r="H126" s="2000"/>
      <c r="I126" s="1910"/>
      <c r="J126" s="1912"/>
      <c r="K126" s="1914"/>
      <c r="L126" s="860" t="s">
        <v>681</v>
      </c>
      <c r="M126" s="861">
        <v>44621</v>
      </c>
      <c r="N126" s="861">
        <v>44926</v>
      </c>
      <c r="O126" s="862">
        <f t="shared" si="7"/>
        <v>306</v>
      </c>
      <c r="P126" s="863">
        <v>6</v>
      </c>
      <c r="Q126" s="864">
        <v>0.14285714285714288</v>
      </c>
      <c r="R126" s="864">
        <f>6/P126</f>
        <v>1</v>
      </c>
      <c r="S126" s="865" t="s">
        <v>1339</v>
      </c>
      <c r="T126" s="870"/>
      <c r="U126" s="870"/>
      <c r="V126" s="911" t="s">
        <v>1493</v>
      </c>
      <c r="W126" s="867" t="s">
        <v>681</v>
      </c>
      <c r="X126" s="868" t="s">
        <v>1408</v>
      </c>
      <c r="Y126" s="865" t="s">
        <v>1339</v>
      </c>
      <c r="Z126" s="870"/>
      <c r="AA126" s="870"/>
      <c r="AB126" s="865" t="s">
        <v>1339</v>
      </c>
      <c r="AC126" s="870"/>
      <c r="AD126" s="870"/>
      <c r="AE126" s="865" t="s">
        <v>1339</v>
      </c>
      <c r="AF126" s="870"/>
      <c r="AG126" s="870"/>
      <c r="AH126" s="865" t="s">
        <v>1339</v>
      </c>
      <c r="AI126" s="870"/>
      <c r="AJ126" s="870"/>
      <c r="AK126" s="954">
        <v>1</v>
      </c>
      <c r="AL126" s="1929"/>
      <c r="AM126" s="1942"/>
      <c r="AN126" s="772">
        <f t="shared" si="9"/>
        <v>0</v>
      </c>
      <c r="AO126" s="871"/>
      <c r="AP126" s="863"/>
      <c r="AQ126" s="872"/>
      <c r="AR126" s="873"/>
      <c r="AS126" s="874"/>
      <c r="AT126" s="875"/>
      <c r="AU126" s="872"/>
      <c r="AV126" s="876"/>
      <c r="AW126" s="876"/>
      <c r="AX126" s="876"/>
      <c r="AY126" s="876"/>
      <c r="AZ126" s="877"/>
      <c r="BA126" s="877"/>
      <c r="BB126" s="878"/>
      <c r="BC126" s="877"/>
      <c r="BD126" s="877"/>
      <c r="BE126" s="878"/>
      <c r="BF126" s="877"/>
      <c r="BG126" s="877"/>
      <c r="BH126" s="871"/>
      <c r="BI126" s="873"/>
      <c r="BJ126" s="879"/>
    </row>
    <row r="127" spans="1:62" ht="30.75" customHeight="1" x14ac:dyDescent="0.25">
      <c r="A127" s="2006"/>
      <c r="B127" s="2006"/>
      <c r="C127" s="2006" t="s">
        <v>691</v>
      </c>
      <c r="D127" s="1896" t="s">
        <v>695</v>
      </c>
      <c r="E127" s="1899">
        <v>15</v>
      </c>
      <c r="F127" s="1899">
        <v>34</v>
      </c>
      <c r="G127" s="1864">
        <v>1</v>
      </c>
      <c r="H127" s="2000">
        <v>1</v>
      </c>
      <c r="I127" s="1893" t="s">
        <v>696</v>
      </c>
      <c r="J127" s="1869">
        <v>2020130010186</v>
      </c>
      <c r="K127" s="1904" t="s">
        <v>697</v>
      </c>
      <c r="L127" s="973" t="s">
        <v>698</v>
      </c>
      <c r="M127" s="761">
        <v>44575</v>
      </c>
      <c r="N127" s="761">
        <v>44900</v>
      </c>
      <c r="O127" s="762">
        <f t="shared" si="7"/>
        <v>326</v>
      </c>
      <c r="P127" s="763">
        <v>500</v>
      </c>
      <c r="Q127" s="838">
        <v>0.3</v>
      </c>
      <c r="R127" s="764">
        <v>1</v>
      </c>
      <c r="S127" s="880" t="s">
        <v>1339</v>
      </c>
      <c r="T127" s="826"/>
      <c r="U127" s="826"/>
      <c r="V127" s="974" t="s">
        <v>1494</v>
      </c>
      <c r="W127" s="827" t="s">
        <v>1495</v>
      </c>
      <c r="X127" s="828" t="s">
        <v>1408</v>
      </c>
      <c r="Y127" s="880" t="s">
        <v>1339</v>
      </c>
      <c r="Z127" s="829"/>
      <c r="AA127" s="829"/>
      <c r="AB127" s="880" t="s">
        <v>1339</v>
      </c>
      <c r="AC127" s="829"/>
      <c r="AD127" s="829"/>
      <c r="AE127" s="880" t="s">
        <v>1339</v>
      </c>
      <c r="AF127" s="829"/>
      <c r="AG127" s="829"/>
      <c r="AH127" s="880" t="s">
        <v>1339</v>
      </c>
      <c r="AI127" s="829"/>
      <c r="AJ127" s="829"/>
      <c r="AK127" s="771">
        <v>1</v>
      </c>
      <c r="AL127" s="2002">
        <f>AVERAGE(R127:R131)</f>
        <v>1</v>
      </c>
      <c r="AM127" s="1915">
        <v>1</v>
      </c>
      <c r="AN127" s="772">
        <f t="shared" si="9"/>
        <v>0</v>
      </c>
      <c r="AO127" s="975" t="s">
        <v>1496</v>
      </c>
      <c r="AP127" s="975" t="s">
        <v>433</v>
      </c>
      <c r="AQ127" s="976">
        <v>100000000</v>
      </c>
      <c r="AR127" s="977">
        <v>0.52280400000000005</v>
      </c>
      <c r="AS127" s="978">
        <v>0</v>
      </c>
      <c r="AT127" s="979">
        <f>+AQ127</f>
        <v>100000000</v>
      </c>
      <c r="AU127" s="980">
        <f>+AT127-AS127</f>
        <v>100000000</v>
      </c>
      <c r="AV127" s="981">
        <v>601450000</v>
      </c>
      <c r="AW127" s="981">
        <v>0</v>
      </c>
      <c r="AX127" s="981">
        <v>0</v>
      </c>
      <c r="AY127" s="982">
        <v>601450000</v>
      </c>
      <c r="AZ127" s="982">
        <v>0</v>
      </c>
      <c r="BA127" s="982">
        <v>0</v>
      </c>
      <c r="BB127" s="983">
        <v>100000000</v>
      </c>
      <c r="BC127" s="981">
        <v>0</v>
      </c>
      <c r="BD127" s="981">
        <v>0</v>
      </c>
      <c r="BE127" s="983">
        <v>100000000</v>
      </c>
      <c r="BF127" s="981">
        <v>52280400</v>
      </c>
      <c r="BG127" s="981">
        <v>52280400</v>
      </c>
      <c r="BH127" s="763" t="s">
        <v>87</v>
      </c>
      <c r="BI127" s="764">
        <f>+AL127-((BI129/BI130))</f>
        <v>0.11126457464611783</v>
      </c>
      <c r="BJ127" s="839"/>
    </row>
    <row r="128" spans="1:62" ht="95.25" customHeight="1" x14ac:dyDescent="0.25">
      <c r="A128" s="2006"/>
      <c r="B128" s="2006"/>
      <c r="C128" s="2006"/>
      <c r="D128" s="1896"/>
      <c r="E128" s="1899"/>
      <c r="F128" s="1899"/>
      <c r="G128" s="1864"/>
      <c r="H128" s="2000"/>
      <c r="I128" s="1894"/>
      <c r="J128" s="1870"/>
      <c r="K128" s="1905"/>
      <c r="L128" s="984" t="s">
        <v>709</v>
      </c>
      <c r="M128" s="785">
        <v>44575</v>
      </c>
      <c r="N128" s="785">
        <v>44900</v>
      </c>
      <c r="O128" s="786">
        <f t="shared" si="7"/>
        <v>326</v>
      </c>
      <c r="P128" s="787">
        <v>4</v>
      </c>
      <c r="Q128" s="852">
        <v>0.3</v>
      </c>
      <c r="R128" s="788">
        <v>1</v>
      </c>
      <c r="S128" s="808" t="s">
        <v>1339</v>
      </c>
      <c r="T128" s="840"/>
      <c r="U128" s="840"/>
      <c r="V128" s="985" t="s">
        <v>1497</v>
      </c>
      <c r="W128" s="841" t="s">
        <v>1498</v>
      </c>
      <c r="X128" s="842" t="s">
        <v>1408</v>
      </c>
      <c r="Y128" s="808" t="s">
        <v>1339</v>
      </c>
      <c r="Z128" s="790"/>
      <c r="AA128" s="790"/>
      <c r="AB128" s="808" t="s">
        <v>1339</v>
      </c>
      <c r="AC128" s="790"/>
      <c r="AD128" s="790"/>
      <c r="AE128" s="808" t="s">
        <v>1339</v>
      </c>
      <c r="AF128" s="790"/>
      <c r="AG128" s="790"/>
      <c r="AH128" s="808" t="s">
        <v>1339</v>
      </c>
      <c r="AI128" s="790"/>
      <c r="AJ128" s="790"/>
      <c r="AK128" s="771">
        <v>1</v>
      </c>
      <c r="AL128" s="2003"/>
      <c r="AM128" s="1878"/>
      <c r="AN128" s="772">
        <f t="shared" si="9"/>
        <v>0</v>
      </c>
      <c r="AO128" s="986" t="s">
        <v>1496</v>
      </c>
      <c r="AP128" s="986" t="s">
        <v>403</v>
      </c>
      <c r="AQ128" s="987">
        <v>829426000</v>
      </c>
      <c r="AR128" s="988">
        <v>0.93284668192219677</v>
      </c>
      <c r="AS128" s="989"/>
      <c r="AT128" s="990">
        <f>+AQ128</f>
        <v>829426000</v>
      </c>
      <c r="AU128" s="991"/>
      <c r="AV128" s="992">
        <v>729426000</v>
      </c>
      <c r="AW128" s="992">
        <v>137400000</v>
      </c>
      <c r="AX128" s="992">
        <v>37400000</v>
      </c>
      <c r="AY128" s="993">
        <v>729426000</v>
      </c>
      <c r="AZ128" s="993">
        <v>629272500</v>
      </c>
      <c r="BA128" s="993">
        <v>604872500</v>
      </c>
      <c r="BB128" s="994">
        <v>829426000</v>
      </c>
      <c r="BC128" s="992">
        <v>689272500</v>
      </c>
      <c r="BD128" s="992">
        <v>629272500</v>
      </c>
      <c r="BE128" s="994">
        <v>829426000</v>
      </c>
      <c r="BF128" s="992">
        <v>773727292</v>
      </c>
      <c r="BG128" s="992">
        <v>773727292</v>
      </c>
      <c r="BH128" s="843"/>
      <c r="BI128" s="852"/>
      <c r="BJ128" s="853"/>
    </row>
    <row r="129" spans="1:62" ht="30.75" customHeight="1" x14ac:dyDescent="0.25">
      <c r="A129" s="2006"/>
      <c r="B129" s="2006"/>
      <c r="C129" s="2006"/>
      <c r="D129" s="1896"/>
      <c r="E129" s="1899"/>
      <c r="F129" s="1899"/>
      <c r="G129" s="1864"/>
      <c r="H129" s="2000"/>
      <c r="I129" s="1894"/>
      <c r="J129" s="1870"/>
      <c r="K129" s="1905"/>
      <c r="L129" s="984" t="s">
        <v>714</v>
      </c>
      <c r="M129" s="785">
        <v>44575</v>
      </c>
      <c r="N129" s="785">
        <v>44900</v>
      </c>
      <c r="O129" s="786">
        <f t="shared" si="7"/>
        <v>326</v>
      </c>
      <c r="P129" s="787">
        <v>1</v>
      </c>
      <c r="Q129" s="852">
        <v>0.2</v>
      </c>
      <c r="R129" s="788">
        <v>1</v>
      </c>
      <c r="S129" s="808" t="s">
        <v>1339</v>
      </c>
      <c r="T129" s="840"/>
      <c r="U129" s="840"/>
      <c r="V129" s="985" t="s">
        <v>714</v>
      </c>
      <c r="W129" s="841" t="s">
        <v>714</v>
      </c>
      <c r="X129" s="842" t="s">
        <v>1408</v>
      </c>
      <c r="Y129" s="808" t="s">
        <v>1339</v>
      </c>
      <c r="Z129" s="790"/>
      <c r="AA129" s="790"/>
      <c r="AB129" s="808" t="s">
        <v>1339</v>
      </c>
      <c r="AC129" s="790"/>
      <c r="AD129" s="790"/>
      <c r="AE129" s="808" t="s">
        <v>1339</v>
      </c>
      <c r="AF129" s="790"/>
      <c r="AG129" s="790"/>
      <c r="AH129" s="808" t="s">
        <v>1339</v>
      </c>
      <c r="AI129" s="790"/>
      <c r="AJ129" s="790"/>
      <c r="AK129" s="771">
        <v>1</v>
      </c>
      <c r="AL129" s="2003"/>
      <c r="AM129" s="1879"/>
      <c r="AN129" s="772">
        <f t="shared" si="9"/>
        <v>0</v>
      </c>
      <c r="AO129" s="986" t="s">
        <v>1496</v>
      </c>
      <c r="AP129" s="986" t="s">
        <v>490</v>
      </c>
      <c r="AQ129" s="987">
        <v>55000.12</v>
      </c>
      <c r="AR129" s="988">
        <v>0.99999781818657796</v>
      </c>
      <c r="AS129" s="989"/>
      <c r="AT129" s="990">
        <f>+AQ129</f>
        <v>55000.12</v>
      </c>
      <c r="AU129" s="991"/>
      <c r="AV129" s="992">
        <v>0</v>
      </c>
      <c r="AW129" s="992">
        <v>0</v>
      </c>
      <c r="AX129" s="992">
        <v>0</v>
      </c>
      <c r="AY129" s="993">
        <v>0</v>
      </c>
      <c r="AZ129" s="993">
        <v>0</v>
      </c>
      <c r="BA129" s="993">
        <v>0</v>
      </c>
      <c r="BB129" s="994">
        <v>55000.12</v>
      </c>
      <c r="BC129" s="992">
        <v>0</v>
      </c>
      <c r="BD129" s="992">
        <v>0</v>
      </c>
      <c r="BE129" s="994">
        <v>55000.12</v>
      </c>
      <c r="BF129" s="992">
        <v>55000</v>
      </c>
      <c r="BG129" s="992">
        <v>55000</v>
      </c>
      <c r="BH129" s="843"/>
      <c r="BI129" s="888">
        <f>+BG127+BG128+BG129</f>
        <v>826062692</v>
      </c>
      <c r="BJ129" s="853"/>
    </row>
    <row r="130" spans="1:62" ht="30.75" customHeight="1" x14ac:dyDescent="0.25">
      <c r="A130" s="2006"/>
      <c r="B130" s="2006"/>
      <c r="C130" s="2006"/>
      <c r="D130" s="1896" t="s">
        <v>720</v>
      </c>
      <c r="E130" s="1899">
        <v>4</v>
      </c>
      <c r="F130" s="1899">
        <v>20</v>
      </c>
      <c r="G130" s="1864">
        <v>1</v>
      </c>
      <c r="H130" s="2000">
        <v>1</v>
      </c>
      <c r="I130" s="1894"/>
      <c r="J130" s="1870"/>
      <c r="K130" s="1905"/>
      <c r="L130" s="984" t="s">
        <v>721</v>
      </c>
      <c r="M130" s="785">
        <v>44575</v>
      </c>
      <c r="N130" s="785">
        <v>44900</v>
      </c>
      <c r="O130" s="786">
        <f t="shared" si="7"/>
        <v>326</v>
      </c>
      <c r="P130" s="787">
        <v>3</v>
      </c>
      <c r="Q130" s="852">
        <v>0.1</v>
      </c>
      <c r="R130" s="788">
        <v>1</v>
      </c>
      <c r="S130" s="808" t="s">
        <v>1339</v>
      </c>
      <c r="T130" s="840"/>
      <c r="U130" s="840"/>
      <c r="V130" s="985" t="s">
        <v>1499</v>
      </c>
      <c r="W130" s="841" t="s">
        <v>721</v>
      </c>
      <c r="X130" s="842" t="s">
        <v>1408</v>
      </c>
      <c r="Y130" s="808" t="s">
        <v>1339</v>
      </c>
      <c r="Z130" s="790"/>
      <c r="AA130" s="790"/>
      <c r="AB130" s="808" t="s">
        <v>1339</v>
      </c>
      <c r="AC130" s="790"/>
      <c r="AD130" s="790"/>
      <c r="AE130" s="808" t="s">
        <v>1339</v>
      </c>
      <c r="AF130" s="790"/>
      <c r="AG130" s="790"/>
      <c r="AH130" s="808" t="s">
        <v>1339</v>
      </c>
      <c r="AI130" s="790"/>
      <c r="AJ130" s="790"/>
      <c r="AK130" s="771">
        <v>1</v>
      </c>
      <c r="AL130" s="2003"/>
      <c r="AM130" s="1877">
        <v>1</v>
      </c>
      <c r="AN130" s="772">
        <f t="shared" si="9"/>
        <v>0</v>
      </c>
      <c r="AO130" s="843"/>
      <c r="AP130" s="787"/>
      <c r="AQ130" s="847"/>
      <c r="AR130" s="852"/>
      <c r="AS130" s="846"/>
      <c r="AT130" s="856"/>
      <c r="AU130" s="847"/>
      <c r="AV130" s="857"/>
      <c r="AW130" s="857"/>
      <c r="AX130" s="857"/>
      <c r="AY130" s="857"/>
      <c r="AZ130" s="858"/>
      <c r="BA130" s="858"/>
      <c r="BB130" s="859"/>
      <c r="BC130" s="858"/>
      <c r="BD130" s="858"/>
      <c r="BE130" s="859"/>
      <c r="BF130" s="858"/>
      <c r="BG130" s="858"/>
      <c r="BH130" s="843"/>
      <c r="BI130" s="888">
        <f>+BE127+BE128+BE129</f>
        <v>929481000.12</v>
      </c>
      <c r="BJ130" s="853"/>
    </row>
    <row r="131" spans="1:62" ht="83.25" customHeight="1" x14ac:dyDescent="0.25">
      <c r="A131" s="2006"/>
      <c r="B131" s="2006"/>
      <c r="C131" s="2006"/>
      <c r="D131" s="1896"/>
      <c r="E131" s="1899"/>
      <c r="F131" s="1899"/>
      <c r="G131" s="1864"/>
      <c r="H131" s="2000"/>
      <c r="I131" s="1910"/>
      <c r="J131" s="1912"/>
      <c r="K131" s="1914"/>
      <c r="L131" s="984" t="s">
        <v>726</v>
      </c>
      <c r="M131" s="785">
        <v>44575</v>
      </c>
      <c r="N131" s="785">
        <v>44900</v>
      </c>
      <c r="O131" s="786">
        <f>(N131-M131)+1</f>
        <v>326</v>
      </c>
      <c r="P131" s="787">
        <v>20</v>
      </c>
      <c r="Q131" s="852">
        <v>0.1</v>
      </c>
      <c r="R131" s="788">
        <v>1</v>
      </c>
      <c r="S131" s="808" t="s">
        <v>1339</v>
      </c>
      <c r="T131" s="840"/>
      <c r="U131" s="840"/>
      <c r="V131" s="985" t="s">
        <v>1500</v>
      </c>
      <c r="W131" s="841" t="s">
        <v>726</v>
      </c>
      <c r="X131" s="868" t="s">
        <v>1408</v>
      </c>
      <c r="Y131" s="808" t="s">
        <v>1339</v>
      </c>
      <c r="Z131" s="790"/>
      <c r="AA131" s="790"/>
      <c r="AB131" s="808" t="s">
        <v>1339</v>
      </c>
      <c r="AC131" s="790"/>
      <c r="AD131" s="790"/>
      <c r="AE131" s="808" t="s">
        <v>1339</v>
      </c>
      <c r="AF131" s="790"/>
      <c r="AG131" s="790"/>
      <c r="AH131" s="808" t="s">
        <v>1339</v>
      </c>
      <c r="AI131" s="790"/>
      <c r="AJ131" s="790"/>
      <c r="AK131" s="771">
        <v>1</v>
      </c>
      <c r="AL131" s="2004"/>
      <c r="AM131" s="1878"/>
      <c r="AN131" s="772">
        <f t="shared" si="9"/>
        <v>0</v>
      </c>
      <c r="AO131" s="871"/>
      <c r="AP131" s="863"/>
      <c r="AQ131" s="872"/>
      <c r="AR131" s="873"/>
      <c r="AS131" s="874"/>
      <c r="AT131" s="875"/>
      <c r="AU131" s="872"/>
      <c r="AV131" s="876"/>
      <c r="AW131" s="876"/>
      <c r="AX131" s="876"/>
      <c r="AY131" s="876"/>
      <c r="AZ131" s="877"/>
      <c r="BA131" s="877"/>
      <c r="BB131" s="878"/>
      <c r="BC131" s="877"/>
      <c r="BD131" s="877"/>
      <c r="BE131" s="878"/>
      <c r="BF131" s="877"/>
      <c r="BG131" s="877"/>
      <c r="BH131" s="871"/>
      <c r="BI131" s="873"/>
      <c r="BJ131" s="879"/>
    </row>
    <row r="132" spans="1:62" ht="30.75" customHeight="1" thickBot="1" x14ac:dyDescent="0.3">
      <c r="A132" s="2006"/>
      <c r="B132" s="2006"/>
      <c r="C132" s="2006"/>
      <c r="D132" s="1896"/>
      <c r="E132" s="1899"/>
      <c r="F132" s="1899"/>
      <c r="G132" s="1864"/>
      <c r="H132" s="2000"/>
      <c r="I132" s="1895"/>
      <c r="J132" s="1871"/>
      <c r="K132" s="1874"/>
      <c r="L132" s="995"/>
      <c r="M132" s="811"/>
      <c r="N132" s="811"/>
      <c r="O132" s="812"/>
      <c r="P132" s="813"/>
      <c r="Q132" s="893"/>
      <c r="R132" s="893"/>
      <c r="S132" s="815" t="s">
        <v>1339</v>
      </c>
      <c r="T132" s="996"/>
      <c r="U132" s="996"/>
      <c r="V132" s="997" t="s">
        <v>1501</v>
      </c>
      <c r="W132" s="889"/>
      <c r="X132" s="890"/>
      <c r="Y132" s="815" t="s">
        <v>1339</v>
      </c>
      <c r="Z132" s="816"/>
      <c r="AA132" s="816"/>
      <c r="AB132" s="815" t="s">
        <v>1339</v>
      </c>
      <c r="AC132" s="816"/>
      <c r="AD132" s="816"/>
      <c r="AE132" s="815" t="s">
        <v>1339</v>
      </c>
      <c r="AF132" s="816"/>
      <c r="AG132" s="816"/>
      <c r="AH132" s="815" t="s">
        <v>1339</v>
      </c>
      <c r="AI132" s="816"/>
      <c r="AJ132" s="816"/>
      <c r="AK132" s="954">
        <f>+Q132*R132</f>
        <v>0</v>
      </c>
      <c r="AL132" s="2005"/>
      <c r="AM132" s="1942"/>
      <c r="AN132" s="772">
        <f t="shared" si="9"/>
        <v>0</v>
      </c>
      <c r="AO132" s="891"/>
      <c r="AP132" s="813"/>
      <c r="AQ132" s="892"/>
      <c r="AR132" s="893"/>
      <c r="AS132" s="894"/>
      <c r="AT132" s="895"/>
      <c r="AU132" s="892"/>
      <c r="AV132" s="896"/>
      <c r="AW132" s="896"/>
      <c r="AX132" s="896"/>
      <c r="AY132" s="896"/>
      <c r="AZ132" s="897"/>
      <c r="BA132" s="897"/>
      <c r="BB132" s="898"/>
      <c r="BC132" s="897"/>
      <c r="BD132" s="897"/>
      <c r="BE132" s="898"/>
      <c r="BF132" s="897"/>
      <c r="BG132" s="897"/>
      <c r="BH132" s="891"/>
      <c r="BI132" s="893"/>
      <c r="BJ132" s="899"/>
    </row>
    <row r="133" spans="1:62" ht="30.75" customHeight="1" x14ac:dyDescent="0.25">
      <c r="A133" s="2006"/>
      <c r="B133" s="2006"/>
      <c r="C133" s="2006"/>
      <c r="D133" s="1896" t="s">
        <v>730</v>
      </c>
      <c r="E133" s="1899">
        <v>1</v>
      </c>
      <c r="F133" s="1899">
        <v>1</v>
      </c>
      <c r="G133" s="1864">
        <v>1</v>
      </c>
      <c r="H133" s="2000">
        <v>0.5</v>
      </c>
      <c r="I133" s="1893" t="s">
        <v>731</v>
      </c>
      <c r="J133" s="1869">
        <v>2020130010257</v>
      </c>
      <c r="K133" s="1904" t="s">
        <v>732</v>
      </c>
      <c r="L133" s="760" t="s">
        <v>733</v>
      </c>
      <c r="M133" s="761">
        <v>44575</v>
      </c>
      <c r="N133" s="761">
        <v>44900</v>
      </c>
      <c r="O133" s="762">
        <f t="shared" si="7"/>
        <v>326</v>
      </c>
      <c r="P133" s="763">
        <v>4</v>
      </c>
      <c r="Q133" s="838">
        <v>0.15</v>
      </c>
      <c r="R133" s="764">
        <v>1</v>
      </c>
      <c r="S133" s="880" t="s">
        <v>1339</v>
      </c>
      <c r="T133" s="826"/>
      <c r="U133" s="826"/>
      <c r="V133" s="827" t="s">
        <v>733</v>
      </c>
      <c r="W133" s="998" t="s">
        <v>733</v>
      </c>
      <c r="X133" s="828" t="s">
        <v>1408</v>
      </c>
      <c r="Y133" s="880" t="s">
        <v>1339</v>
      </c>
      <c r="Z133" s="829"/>
      <c r="AA133" s="829"/>
      <c r="AB133" s="880" t="s">
        <v>1339</v>
      </c>
      <c r="AC133" s="829"/>
      <c r="AD133" s="829"/>
      <c r="AE133" s="880" t="s">
        <v>1339</v>
      </c>
      <c r="AF133" s="829"/>
      <c r="AG133" s="829"/>
      <c r="AH133" s="880" t="s">
        <v>1339</v>
      </c>
      <c r="AI133" s="829"/>
      <c r="AJ133" s="829"/>
      <c r="AK133" s="771">
        <v>1</v>
      </c>
      <c r="AL133" s="1928">
        <f>AVERAGE(R133:R137)</f>
        <v>1</v>
      </c>
      <c r="AM133" s="1915">
        <v>1</v>
      </c>
      <c r="AN133" s="772">
        <f t="shared" si="9"/>
        <v>0</v>
      </c>
      <c r="AO133" s="975" t="s">
        <v>1502</v>
      </c>
      <c r="AP133" s="975" t="s">
        <v>403</v>
      </c>
      <c r="AQ133" s="976">
        <v>82500000</v>
      </c>
      <c r="AR133" s="977">
        <v>0.99151515151515146</v>
      </c>
      <c r="AS133" s="978">
        <v>0</v>
      </c>
      <c r="AT133" s="979">
        <f>+AQ133</f>
        <v>82500000</v>
      </c>
      <c r="AU133" s="979">
        <f>+AT133-AS133</f>
        <v>82500000</v>
      </c>
      <c r="AV133" s="981">
        <v>82500000</v>
      </c>
      <c r="AW133" s="981">
        <v>54600000</v>
      </c>
      <c r="AX133" s="981">
        <v>3800000</v>
      </c>
      <c r="AY133" s="982">
        <v>82500000</v>
      </c>
      <c r="AZ133" s="982">
        <v>54600000</v>
      </c>
      <c r="BA133" s="982">
        <v>15200000</v>
      </c>
      <c r="BB133" s="983">
        <v>82500000</v>
      </c>
      <c r="BC133" s="981">
        <v>78000000</v>
      </c>
      <c r="BD133" s="981">
        <v>42600000</v>
      </c>
      <c r="BE133" s="983">
        <v>82500000</v>
      </c>
      <c r="BF133" s="981">
        <v>81800000</v>
      </c>
      <c r="BG133" s="981">
        <v>78000000</v>
      </c>
      <c r="BH133" s="763" t="s">
        <v>87</v>
      </c>
      <c r="BI133" s="764">
        <f>AL133-((BG133/BE133))</f>
        <v>5.4545454545454564E-2</v>
      </c>
      <c r="BJ133" s="839"/>
    </row>
    <row r="134" spans="1:62" ht="30.75" customHeight="1" x14ac:dyDescent="0.25">
      <c r="A134" s="2006"/>
      <c r="B134" s="2006"/>
      <c r="C134" s="2006"/>
      <c r="D134" s="1896"/>
      <c r="E134" s="1899"/>
      <c r="F134" s="1899"/>
      <c r="G134" s="1864"/>
      <c r="H134" s="2000"/>
      <c r="I134" s="1894"/>
      <c r="J134" s="1870"/>
      <c r="K134" s="1905"/>
      <c r="L134" s="784" t="s">
        <v>742</v>
      </c>
      <c r="M134" s="785">
        <v>44575</v>
      </c>
      <c r="N134" s="785">
        <v>44900</v>
      </c>
      <c r="O134" s="786">
        <f t="shared" si="7"/>
        <v>326</v>
      </c>
      <c r="P134" s="787">
        <v>4</v>
      </c>
      <c r="Q134" s="852">
        <v>0.2</v>
      </c>
      <c r="R134" s="788">
        <v>1</v>
      </c>
      <c r="S134" s="808" t="s">
        <v>1339</v>
      </c>
      <c r="T134" s="840"/>
      <c r="U134" s="840"/>
      <c r="V134" s="841" t="s">
        <v>742</v>
      </c>
      <c r="W134" s="999" t="s">
        <v>742</v>
      </c>
      <c r="X134" s="842" t="s">
        <v>1408</v>
      </c>
      <c r="Y134" s="808" t="s">
        <v>1339</v>
      </c>
      <c r="Z134" s="790"/>
      <c r="AA134" s="790"/>
      <c r="AB134" s="808" t="s">
        <v>1339</v>
      </c>
      <c r="AC134" s="790"/>
      <c r="AD134" s="790"/>
      <c r="AE134" s="808" t="s">
        <v>1339</v>
      </c>
      <c r="AF134" s="790"/>
      <c r="AG134" s="790"/>
      <c r="AH134" s="808" t="s">
        <v>1339</v>
      </c>
      <c r="AI134" s="790"/>
      <c r="AJ134" s="790"/>
      <c r="AK134" s="771">
        <v>1</v>
      </c>
      <c r="AL134" s="1907"/>
      <c r="AM134" s="1878"/>
      <c r="AN134" s="772">
        <f t="shared" si="9"/>
        <v>0</v>
      </c>
      <c r="AO134" s="843"/>
      <c r="AP134" s="787"/>
      <c r="AQ134" s="847"/>
      <c r="AR134" s="852"/>
      <c r="AS134" s="846"/>
      <c r="AT134" s="856"/>
      <c r="AU134" s="847"/>
      <c r="AV134" s="857"/>
      <c r="AW134" s="857"/>
      <c r="AX134" s="857"/>
      <c r="AY134" s="857"/>
      <c r="AZ134" s="858"/>
      <c r="BA134" s="858"/>
      <c r="BB134" s="859"/>
      <c r="BC134" s="858"/>
      <c r="BD134" s="858"/>
      <c r="BE134" s="859"/>
      <c r="BF134" s="858"/>
      <c r="BG134" s="858"/>
      <c r="BH134" s="843"/>
      <c r="BI134" s="852"/>
      <c r="BJ134" s="853"/>
    </row>
    <row r="135" spans="1:62" ht="30.75" customHeight="1" x14ac:dyDescent="0.25">
      <c r="A135" s="2006"/>
      <c r="B135" s="2006"/>
      <c r="C135" s="2006"/>
      <c r="D135" s="1896"/>
      <c r="E135" s="1899"/>
      <c r="F135" s="1899"/>
      <c r="G135" s="1864"/>
      <c r="H135" s="2000"/>
      <c r="I135" s="1894"/>
      <c r="J135" s="1870"/>
      <c r="K135" s="1905"/>
      <c r="L135" s="784" t="s">
        <v>746</v>
      </c>
      <c r="M135" s="785">
        <v>44575</v>
      </c>
      <c r="N135" s="785">
        <v>44900</v>
      </c>
      <c r="O135" s="786">
        <f t="shared" si="7"/>
        <v>326</v>
      </c>
      <c r="P135" s="787">
        <v>4</v>
      </c>
      <c r="Q135" s="852">
        <v>0.2</v>
      </c>
      <c r="R135" s="788">
        <v>1</v>
      </c>
      <c r="S135" s="808" t="s">
        <v>1339</v>
      </c>
      <c r="T135" s="840"/>
      <c r="U135" s="840"/>
      <c r="V135" s="841" t="s">
        <v>746</v>
      </c>
      <c r="W135" s="999" t="s">
        <v>746</v>
      </c>
      <c r="X135" s="842" t="s">
        <v>1408</v>
      </c>
      <c r="Y135" s="808" t="s">
        <v>1339</v>
      </c>
      <c r="Z135" s="790"/>
      <c r="AA135" s="790"/>
      <c r="AB135" s="808" t="s">
        <v>1339</v>
      </c>
      <c r="AC135" s="790"/>
      <c r="AD135" s="790"/>
      <c r="AE135" s="808" t="s">
        <v>1339</v>
      </c>
      <c r="AF135" s="790"/>
      <c r="AG135" s="790"/>
      <c r="AH135" s="808" t="s">
        <v>1339</v>
      </c>
      <c r="AI135" s="790"/>
      <c r="AJ135" s="790"/>
      <c r="AK135" s="771">
        <v>1</v>
      </c>
      <c r="AL135" s="1907"/>
      <c r="AM135" s="1879"/>
      <c r="AN135" s="772">
        <f t="shared" si="9"/>
        <v>0</v>
      </c>
      <c r="AO135" s="843"/>
      <c r="AP135" s="787"/>
      <c r="AQ135" s="847"/>
      <c r="AR135" s="852"/>
      <c r="AS135" s="846"/>
      <c r="AT135" s="856"/>
      <c r="AU135" s="847"/>
      <c r="AV135" s="857"/>
      <c r="AW135" s="857"/>
      <c r="AX135" s="857"/>
      <c r="AY135" s="857"/>
      <c r="AZ135" s="858"/>
      <c r="BA135" s="858"/>
      <c r="BB135" s="859"/>
      <c r="BC135" s="858"/>
      <c r="BD135" s="858"/>
      <c r="BE135" s="859"/>
      <c r="BF135" s="858"/>
      <c r="BG135" s="858"/>
      <c r="BH135" s="843"/>
      <c r="BI135" s="852"/>
      <c r="BJ135" s="853"/>
    </row>
    <row r="136" spans="1:62" ht="30.75" customHeight="1" x14ac:dyDescent="0.25">
      <c r="A136" s="2006"/>
      <c r="B136" s="2006"/>
      <c r="C136" s="2006"/>
      <c r="D136" s="1896" t="s">
        <v>753</v>
      </c>
      <c r="E136" s="1899">
        <v>1</v>
      </c>
      <c r="F136" s="1899">
        <v>3</v>
      </c>
      <c r="G136" s="1864">
        <v>1</v>
      </c>
      <c r="H136" s="2000">
        <v>0.83</v>
      </c>
      <c r="I136" s="1894"/>
      <c r="J136" s="1870"/>
      <c r="K136" s="1905" t="s">
        <v>754</v>
      </c>
      <c r="L136" s="784" t="s">
        <v>755</v>
      </c>
      <c r="M136" s="785">
        <v>44575</v>
      </c>
      <c r="N136" s="785">
        <v>44900</v>
      </c>
      <c r="O136" s="786">
        <f t="shared" si="7"/>
        <v>326</v>
      </c>
      <c r="P136" s="787">
        <v>1</v>
      </c>
      <c r="Q136" s="852">
        <v>0.2</v>
      </c>
      <c r="R136" s="788">
        <v>1</v>
      </c>
      <c r="S136" s="808" t="s">
        <v>1339</v>
      </c>
      <c r="T136" s="840"/>
      <c r="U136" s="840"/>
      <c r="V136" s="841" t="s">
        <v>755</v>
      </c>
      <c r="W136" s="999" t="s">
        <v>755</v>
      </c>
      <c r="X136" s="842" t="s">
        <v>1408</v>
      </c>
      <c r="Y136" s="808" t="s">
        <v>1339</v>
      </c>
      <c r="Z136" s="790"/>
      <c r="AA136" s="790"/>
      <c r="AB136" s="808" t="s">
        <v>1339</v>
      </c>
      <c r="AC136" s="790"/>
      <c r="AD136" s="790"/>
      <c r="AE136" s="808" t="s">
        <v>1339</v>
      </c>
      <c r="AF136" s="790"/>
      <c r="AG136" s="790"/>
      <c r="AH136" s="808" t="s">
        <v>1339</v>
      </c>
      <c r="AI136" s="790"/>
      <c r="AJ136" s="790"/>
      <c r="AK136" s="771">
        <v>1</v>
      </c>
      <c r="AL136" s="1907"/>
      <c r="AM136" s="1877">
        <v>1</v>
      </c>
      <c r="AN136" s="772">
        <f t="shared" si="9"/>
        <v>0</v>
      </c>
      <c r="AO136" s="843"/>
      <c r="AP136" s="787"/>
      <c r="AQ136" s="847"/>
      <c r="AR136" s="852"/>
      <c r="AS136" s="846"/>
      <c r="AT136" s="856"/>
      <c r="AU136" s="847"/>
      <c r="AV136" s="857"/>
      <c r="AW136" s="857"/>
      <c r="AX136" s="857"/>
      <c r="AY136" s="857"/>
      <c r="AZ136" s="858"/>
      <c r="BA136" s="858"/>
      <c r="BB136" s="859"/>
      <c r="BC136" s="858"/>
      <c r="BD136" s="858"/>
      <c r="BE136" s="859"/>
      <c r="BF136" s="858"/>
      <c r="BG136" s="858"/>
      <c r="BH136" s="843"/>
      <c r="BI136" s="852"/>
      <c r="BJ136" s="853"/>
    </row>
    <row r="137" spans="1:62" ht="30.75" customHeight="1" thickBot="1" x14ac:dyDescent="0.3">
      <c r="A137" s="2006"/>
      <c r="B137" s="2006"/>
      <c r="C137" s="2007"/>
      <c r="D137" s="1969"/>
      <c r="E137" s="1998"/>
      <c r="F137" s="1998"/>
      <c r="G137" s="1999"/>
      <c r="H137" s="2001"/>
      <c r="I137" s="1895"/>
      <c r="J137" s="1871"/>
      <c r="K137" s="1874"/>
      <c r="L137" s="810" t="s">
        <v>761</v>
      </c>
      <c r="M137" s="811">
        <v>44575</v>
      </c>
      <c r="N137" s="811">
        <v>44900</v>
      </c>
      <c r="O137" s="812">
        <f t="shared" si="7"/>
        <v>326</v>
      </c>
      <c r="P137" s="813">
        <v>1</v>
      </c>
      <c r="Q137" s="893">
        <v>0.2</v>
      </c>
      <c r="R137" s="814">
        <v>1</v>
      </c>
      <c r="S137" s="815" t="s">
        <v>1339</v>
      </c>
      <c r="T137" s="996"/>
      <c r="U137" s="996"/>
      <c r="V137" s="889" t="s">
        <v>761</v>
      </c>
      <c r="W137" s="1000" t="s">
        <v>761</v>
      </c>
      <c r="X137" s="890" t="s">
        <v>1408</v>
      </c>
      <c r="Y137" s="815" t="s">
        <v>1339</v>
      </c>
      <c r="Z137" s="816"/>
      <c r="AA137" s="816"/>
      <c r="AB137" s="815" t="s">
        <v>1339</v>
      </c>
      <c r="AC137" s="816"/>
      <c r="AD137" s="816"/>
      <c r="AE137" s="815" t="s">
        <v>1339</v>
      </c>
      <c r="AF137" s="816"/>
      <c r="AG137" s="816"/>
      <c r="AH137" s="815" t="s">
        <v>1339</v>
      </c>
      <c r="AI137" s="816"/>
      <c r="AJ137" s="816"/>
      <c r="AK137" s="954">
        <v>1</v>
      </c>
      <c r="AL137" s="1929"/>
      <c r="AM137" s="1942"/>
      <c r="AN137" s="772">
        <f t="shared" si="9"/>
        <v>0</v>
      </c>
      <c r="AO137" s="891"/>
      <c r="AP137" s="813"/>
      <c r="AQ137" s="892"/>
      <c r="AR137" s="893"/>
      <c r="AS137" s="894"/>
      <c r="AT137" s="895"/>
      <c r="AU137" s="892"/>
      <c r="AV137" s="896"/>
      <c r="AW137" s="896"/>
      <c r="AX137" s="896"/>
      <c r="AY137" s="896"/>
      <c r="AZ137" s="897"/>
      <c r="BA137" s="897"/>
      <c r="BB137" s="898"/>
      <c r="BC137" s="897"/>
      <c r="BD137" s="897"/>
      <c r="BE137" s="898"/>
      <c r="BF137" s="897"/>
      <c r="BG137" s="897"/>
      <c r="BH137" s="891"/>
      <c r="BI137" s="893"/>
      <c r="BJ137" s="899"/>
    </row>
    <row r="138" spans="1:62" ht="59.25" customHeight="1" x14ac:dyDescent="0.25">
      <c r="A138" s="2006"/>
      <c r="B138" s="2066"/>
      <c r="C138" s="1916" t="s">
        <v>768</v>
      </c>
      <c r="D138" s="1001" t="s">
        <v>771</v>
      </c>
      <c r="E138" s="1002">
        <v>250</v>
      </c>
      <c r="F138" s="1002">
        <v>229</v>
      </c>
      <c r="G138" s="1003">
        <f>F138/E138</f>
        <v>0.91600000000000004</v>
      </c>
      <c r="H138" s="1004">
        <v>0.59699999999999998</v>
      </c>
      <c r="I138" s="1893" t="s">
        <v>1503</v>
      </c>
      <c r="J138" s="1869">
        <v>2021130010227</v>
      </c>
      <c r="K138" s="1904" t="s">
        <v>1504</v>
      </c>
      <c r="L138" s="760" t="s">
        <v>774</v>
      </c>
      <c r="M138" s="761">
        <v>44575</v>
      </c>
      <c r="N138" s="761">
        <v>44900</v>
      </c>
      <c r="O138" s="762">
        <f t="shared" si="7"/>
        <v>326</v>
      </c>
      <c r="P138" s="763">
        <v>250</v>
      </c>
      <c r="Q138" s="838">
        <v>0.3</v>
      </c>
      <c r="R138" s="764">
        <v>0.91600000000000004</v>
      </c>
      <c r="S138" s="880" t="s">
        <v>1339</v>
      </c>
      <c r="T138" s="826"/>
      <c r="U138" s="826"/>
      <c r="V138" s="1005" t="s">
        <v>1505</v>
      </c>
      <c r="W138" s="827" t="s">
        <v>1506</v>
      </c>
      <c r="X138" s="828" t="s">
        <v>1408</v>
      </c>
      <c r="Y138" s="880" t="s">
        <v>1339</v>
      </c>
      <c r="Z138" s="829"/>
      <c r="AA138" s="829"/>
      <c r="AB138" s="880" t="s">
        <v>1339</v>
      </c>
      <c r="AC138" s="829"/>
      <c r="AD138" s="829"/>
      <c r="AE138" s="880" t="s">
        <v>1339</v>
      </c>
      <c r="AF138" s="829"/>
      <c r="AG138" s="829"/>
      <c r="AH138" s="880" t="s">
        <v>1339</v>
      </c>
      <c r="AI138" s="829"/>
      <c r="AJ138" s="829"/>
      <c r="AK138" s="771">
        <v>0.91600000000000004</v>
      </c>
      <c r="AL138" s="1928">
        <f>AVERAGE(AK138:AK142)</f>
        <v>0.90906666666666669</v>
      </c>
      <c r="AM138" s="1006">
        <v>0.91600000000000004</v>
      </c>
      <c r="AN138" s="772">
        <f t="shared" si="9"/>
        <v>0</v>
      </c>
      <c r="AO138" s="975" t="s">
        <v>1507</v>
      </c>
      <c r="AP138" s="975" t="s">
        <v>433</v>
      </c>
      <c r="AQ138" s="1007">
        <v>632437910</v>
      </c>
      <c r="AR138" s="1008">
        <v>0.77673488137357227</v>
      </c>
      <c r="AS138" s="1009">
        <v>0</v>
      </c>
      <c r="AT138" s="1010">
        <f>+AQ138</f>
        <v>632437910</v>
      </c>
      <c r="AU138" s="980">
        <f>+AT138-AS138</f>
        <v>632437910</v>
      </c>
      <c r="AV138" s="1011">
        <v>4020000000</v>
      </c>
      <c r="AW138" s="1011">
        <v>0</v>
      </c>
      <c r="AX138" s="1011">
        <v>0</v>
      </c>
      <c r="AY138" s="1012">
        <v>4020000000</v>
      </c>
      <c r="AZ138" s="1013">
        <v>0</v>
      </c>
      <c r="BA138" s="1013">
        <v>0</v>
      </c>
      <c r="BB138" s="1014">
        <v>886853466</v>
      </c>
      <c r="BC138" s="1011">
        <v>0</v>
      </c>
      <c r="BD138" s="1011">
        <v>0</v>
      </c>
      <c r="BE138" s="1014">
        <v>632437910</v>
      </c>
      <c r="BF138" s="1011">
        <v>491236585</v>
      </c>
      <c r="BG138" s="1011">
        <v>491236585</v>
      </c>
      <c r="BH138" s="763" t="s">
        <v>87</v>
      </c>
      <c r="BI138" s="764">
        <f>+AL138-((BI140/BI141))</f>
        <v>5.3801844745228422E-2</v>
      </c>
      <c r="BJ138" s="839"/>
    </row>
    <row r="139" spans="1:62" ht="83.25" customHeight="1" x14ac:dyDescent="0.25">
      <c r="A139" s="2006"/>
      <c r="B139" s="2066"/>
      <c r="C139" s="1917"/>
      <c r="D139" s="1896" t="s">
        <v>787</v>
      </c>
      <c r="E139" s="1899">
        <v>4</v>
      </c>
      <c r="F139" s="1899">
        <v>12</v>
      </c>
      <c r="G139" s="1864">
        <v>1</v>
      </c>
      <c r="H139" s="1902">
        <v>1</v>
      </c>
      <c r="I139" s="1894"/>
      <c r="J139" s="1870"/>
      <c r="K139" s="1905"/>
      <c r="L139" s="784" t="s">
        <v>788</v>
      </c>
      <c r="M139" s="785">
        <v>44575</v>
      </c>
      <c r="N139" s="785">
        <v>44900</v>
      </c>
      <c r="O139" s="786">
        <f t="shared" si="7"/>
        <v>326</v>
      </c>
      <c r="P139" s="787">
        <v>4</v>
      </c>
      <c r="Q139" s="852">
        <v>0.15</v>
      </c>
      <c r="R139" s="788">
        <v>1</v>
      </c>
      <c r="S139" s="808" t="s">
        <v>1339</v>
      </c>
      <c r="T139" s="840"/>
      <c r="U139" s="840"/>
      <c r="V139" s="1015" t="s">
        <v>1508</v>
      </c>
      <c r="W139" s="841" t="s">
        <v>1509</v>
      </c>
      <c r="X139" s="842" t="s">
        <v>1408</v>
      </c>
      <c r="Y139" s="808" t="s">
        <v>1339</v>
      </c>
      <c r="Z139" s="790"/>
      <c r="AA139" s="790"/>
      <c r="AB139" s="808" t="s">
        <v>1339</v>
      </c>
      <c r="AC139" s="790"/>
      <c r="AD139" s="790"/>
      <c r="AE139" s="808" t="s">
        <v>1339</v>
      </c>
      <c r="AF139" s="790"/>
      <c r="AG139" s="790"/>
      <c r="AH139" s="808" t="s">
        <v>1339</v>
      </c>
      <c r="AI139" s="790"/>
      <c r="AJ139" s="790"/>
      <c r="AK139" s="771">
        <v>1</v>
      </c>
      <c r="AL139" s="1907"/>
      <c r="AM139" s="1877">
        <v>1</v>
      </c>
      <c r="AN139" s="772">
        <f t="shared" si="9"/>
        <v>0</v>
      </c>
      <c r="AO139" s="986" t="s">
        <v>1507</v>
      </c>
      <c r="AP139" s="986" t="s">
        <v>403</v>
      </c>
      <c r="AQ139" s="1016">
        <v>88000000</v>
      </c>
      <c r="AR139" s="1017">
        <v>0.9375</v>
      </c>
      <c r="AS139" s="1018"/>
      <c r="AT139" s="1019">
        <f>+AQ139</f>
        <v>88000000</v>
      </c>
      <c r="AU139" s="991"/>
      <c r="AV139" s="1020">
        <v>88000000</v>
      </c>
      <c r="AW139" s="1020">
        <v>52500000</v>
      </c>
      <c r="AX139" s="1020">
        <v>11500000</v>
      </c>
      <c r="AY139" s="1021">
        <v>88000000</v>
      </c>
      <c r="AZ139" s="1022">
        <v>52500000</v>
      </c>
      <c r="BA139" s="1022">
        <v>30000000</v>
      </c>
      <c r="BB139" s="1023">
        <v>88000000</v>
      </c>
      <c r="BC139" s="1020">
        <v>79000000</v>
      </c>
      <c r="BD139" s="1020">
        <v>52500000</v>
      </c>
      <c r="BE139" s="1023">
        <v>88000000</v>
      </c>
      <c r="BF139" s="1020">
        <v>82500000</v>
      </c>
      <c r="BG139" s="1020">
        <v>82500000</v>
      </c>
      <c r="BH139" s="843"/>
      <c r="BI139" s="852"/>
      <c r="BJ139" s="853"/>
    </row>
    <row r="140" spans="1:62" ht="30.75" customHeight="1" x14ac:dyDescent="0.25">
      <c r="A140" s="2006"/>
      <c r="B140" s="2066"/>
      <c r="C140" s="1917"/>
      <c r="D140" s="1896"/>
      <c r="E140" s="1899"/>
      <c r="F140" s="1899"/>
      <c r="G140" s="1864"/>
      <c r="H140" s="1902"/>
      <c r="I140" s="1894"/>
      <c r="J140" s="1870"/>
      <c r="K140" s="1905"/>
      <c r="L140" s="784" t="s">
        <v>1510</v>
      </c>
      <c r="M140" s="785">
        <v>44575</v>
      </c>
      <c r="N140" s="785">
        <v>44900</v>
      </c>
      <c r="O140" s="786">
        <f t="shared" si="7"/>
        <v>326</v>
      </c>
      <c r="P140" s="787">
        <v>12</v>
      </c>
      <c r="Q140" s="852">
        <v>0.15</v>
      </c>
      <c r="R140" s="788">
        <v>1</v>
      </c>
      <c r="S140" s="808" t="s">
        <v>1339</v>
      </c>
      <c r="T140" s="840"/>
      <c r="U140" s="840"/>
      <c r="V140" s="1015" t="s">
        <v>1511</v>
      </c>
      <c r="W140" s="841" t="s">
        <v>1510</v>
      </c>
      <c r="X140" s="842" t="s">
        <v>1408</v>
      </c>
      <c r="Y140" s="808" t="s">
        <v>1339</v>
      </c>
      <c r="Z140" s="790"/>
      <c r="AA140" s="790"/>
      <c r="AB140" s="808" t="s">
        <v>1339</v>
      </c>
      <c r="AC140" s="790"/>
      <c r="AD140" s="790"/>
      <c r="AE140" s="808" t="s">
        <v>1339</v>
      </c>
      <c r="AF140" s="790"/>
      <c r="AG140" s="790"/>
      <c r="AH140" s="808" t="s">
        <v>1339</v>
      </c>
      <c r="AI140" s="790"/>
      <c r="AJ140" s="790"/>
      <c r="AK140" s="771">
        <v>1</v>
      </c>
      <c r="AL140" s="1907"/>
      <c r="AM140" s="1879"/>
      <c r="AN140" s="772">
        <f t="shared" si="9"/>
        <v>0</v>
      </c>
      <c r="AO140" s="986" t="s">
        <v>1507</v>
      </c>
      <c r="AP140" s="986" t="s">
        <v>490</v>
      </c>
      <c r="AQ140" s="1016">
        <v>293146534</v>
      </c>
      <c r="AR140" s="1017">
        <v>1</v>
      </c>
      <c r="AS140" s="1018"/>
      <c r="AT140" s="1019">
        <f>+AQ140</f>
        <v>293146534</v>
      </c>
      <c r="AU140" s="991"/>
      <c r="AV140" s="1020">
        <v>0</v>
      </c>
      <c r="AW140" s="1020">
        <v>0</v>
      </c>
      <c r="AX140" s="1020">
        <v>0</v>
      </c>
      <c r="AY140" s="1021">
        <v>0</v>
      </c>
      <c r="AZ140" s="1022">
        <v>0</v>
      </c>
      <c r="BA140" s="1022">
        <v>0</v>
      </c>
      <c r="BB140" s="1023">
        <v>293146534</v>
      </c>
      <c r="BC140" s="1020">
        <v>0</v>
      </c>
      <c r="BD140" s="1020">
        <v>0</v>
      </c>
      <c r="BE140" s="1023">
        <v>293146534</v>
      </c>
      <c r="BF140" s="1020">
        <v>293146534</v>
      </c>
      <c r="BG140" s="1020">
        <v>293146534</v>
      </c>
      <c r="BH140" s="843"/>
      <c r="BI140" s="1024">
        <f>+BG138+BG139+BG140</f>
        <v>866883119</v>
      </c>
      <c r="BJ140" s="853"/>
    </row>
    <row r="141" spans="1:62" ht="30.75" customHeight="1" x14ac:dyDescent="0.25">
      <c r="A141" s="2006"/>
      <c r="B141" s="2066"/>
      <c r="C141" s="1917"/>
      <c r="D141" s="1896" t="s">
        <v>802</v>
      </c>
      <c r="E141" s="1899">
        <v>375</v>
      </c>
      <c r="F141" s="1899">
        <v>442</v>
      </c>
      <c r="G141" s="1864">
        <v>1</v>
      </c>
      <c r="H141" s="1902">
        <v>0.60619999999999996</v>
      </c>
      <c r="I141" s="1894"/>
      <c r="J141" s="1870"/>
      <c r="K141" s="1905"/>
      <c r="L141" s="784" t="s">
        <v>804</v>
      </c>
      <c r="M141" s="785">
        <v>44575</v>
      </c>
      <c r="N141" s="785">
        <v>44900</v>
      </c>
      <c r="O141" s="786">
        <f t="shared" si="7"/>
        <v>326</v>
      </c>
      <c r="P141" s="787">
        <v>375</v>
      </c>
      <c r="Q141" s="852">
        <v>0.2</v>
      </c>
      <c r="R141" s="788">
        <v>0.6293333333333333</v>
      </c>
      <c r="S141" s="808" t="s">
        <v>1339</v>
      </c>
      <c r="T141" s="840"/>
      <c r="U141" s="840"/>
      <c r="V141" s="1015" t="s">
        <v>1512</v>
      </c>
      <c r="W141" s="841" t="s">
        <v>804</v>
      </c>
      <c r="X141" s="842" t="s">
        <v>1408</v>
      </c>
      <c r="Y141" s="808" t="s">
        <v>1339</v>
      </c>
      <c r="Z141" s="790"/>
      <c r="AA141" s="790"/>
      <c r="AB141" s="808" t="s">
        <v>1339</v>
      </c>
      <c r="AC141" s="790"/>
      <c r="AD141" s="790"/>
      <c r="AE141" s="808" t="s">
        <v>1339</v>
      </c>
      <c r="AF141" s="790"/>
      <c r="AG141" s="790"/>
      <c r="AH141" s="808" t="s">
        <v>1339</v>
      </c>
      <c r="AI141" s="790"/>
      <c r="AJ141" s="790"/>
      <c r="AK141" s="771">
        <v>0.6293333333333333</v>
      </c>
      <c r="AL141" s="1907"/>
      <c r="AM141" s="1877">
        <v>1</v>
      </c>
      <c r="AN141" s="772">
        <f t="shared" si="9"/>
        <v>0</v>
      </c>
      <c r="AO141" s="843"/>
      <c r="AP141" s="787"/>
      <c r="AQ141" s="847"/>
      <c r="AR141" s="852"/>
      <c r="AS141" s="846"/>
      <c r="AT141" s="856"/>
      <c r="AU141" s="847"/>
      <c r="AV141" s="857"/>
      <c r="AW141" s="857"/>
      <c r="AX141" s="857"/>
      <c r="AY141" s="857"/>
      <c r="AZ141" s="858"/>
      <c r="BA141" s="858"/>
      <c r="BB141" s="859"/>
      <c r="BC141" s="858"/>
      <c r="BD141" s="858"/>
      <c r="BE141" s="859"/>
      <c r="BF141" s="858"/>
      <c r="BG141" s="858"/>
      <c r="BH141" s="843"/>
      <c r="BI141" s="1024">
        <f>+BE138+BE139+BE140</f>
        <v>1013584444</v>
      </c>
      <c r="BJ141" s="853"/>
    </row>
    <row r="142" spans="1:62" ht="30.75" customHeight="1" thickBot="1" x14ac:dyDescent="0.3">
      <c r="A142" s="2006"/>
      <c r="B142" s="2066"/>
      <c r="C142" s="1917"/>
      <c r="D142" s="1896"/>
      <c r="E142" s="1899"/>
      <c r="F142" s="1899"/>
      <c r="G142" s="1864"/>
      <c r="H142" s="1902"/>
      <c r="I142" s="1895"/>
      <c r="J142" s="1871"/>
      <c r="K142" s="1874"/>
      <c r="L142" s="810" t="s">
        <v>811</v>
      </c>
      <c r="M142" s="811">
        <v>44575</v>
      </c>
      <c r="N142" s="811">
        <v>44900</v>
      </c>
      <c r="O142" s="812">
        <f t="shared" si="7"/>
        <v>326</v>
      </c>
      <c r="P142" s="813">
        <v>500</v>
      </c>
      <c r="Q142" s="893">
        <v>0.2</v>
      </c>
      <c r="R142" s="814">
        <v>1</v>
      </c>
      <c r="S142" s="815" t="s">
        <v>1339</v>
      </c>
      <c r="T142" s="996"/>
      <c r="U142" s="996"/>
      <c r="V142" s="1025" t="s">
        <v>811</v>
      </c>
      <c r="W142" s="889" t="s">
        <v>811</v>
      </c>
      <c r="X142" s="890" t="s">
        <v>1408</v>
      </c>
      <c r="Y142" s="815" t="s">
        <v>1339</v>
      </c>
      <c r="Z142" s="816"/>
      <c r="AA142" s="816"/>
      <c r="AB142" s="815" t="s">
        <v>1339</v>
      </c>
      <c r="AC142" s="816"/>
      <c r="AD142" s="816"/>
      <c r="AE142" s="815" t="s">
        <v>1339</v>
      </c>
      <c r="AF142" s="816"/>
      <c r="AG142" s="816"/>
      <c r="AH142" s="815" t="s">
        <v>1339</v>
      </c>
      <c r="AI142" s="816"/>
      <c r="AJ142" s="816"/>
      <c r="AK142" s="954">
        <v>1</v>
      </c>
      <c r="AL142" s="1929"/>
      <c r="AM142" s="1942"/>
      <c r="AN142" s="772">
        <f t="shared" si="9"/>
        <v>0</v>
      </c>
      <c r="AO142" s="891"/>
      <c r="AP142" s="813"/>
      <c r="AQ142" s="892"/>
      <c r="AR142" s="893"/>
      <c r="AS142" s="894"/>
      <c r="AT142" s="895"/>
      <c r="AU142" s="892"/>
      <c r="AV142" s="896"/>
      <c r="AW142" s="896"/>
      <c r="AX142" s="896"/>
      <c r="AY142" s="896"/>
      <c r="AZ142" s="897"/>
      <c r="BA142" s="897"/>
      <c r="BB142" s="898"/>
      <c r="BC142" s="897"/>
      <c r="BD142" s="897"/>
      <c r="BE142" s="898"/>
      <c r="BF142" s="897"/>
      <c r="BG142" s="897"/>
      <c r="BH142" s="891"/>
      <c r="BI142" s="893"/>
      <c r="BJ142" s="899"/>
    </row>
    <row r="143" spans="1:62" ht="30.75" customHeight="1" x14ac:dyDescent="0.25">
      <c r="A143" s="2006"/>
      <c r="B143" s="2066"/>
      <c r="C143" s="1917"/>
      <c r="D143" s="1896" t="s">
        <v>817</v>
      </c>
      <c r="E143" s="1899">
        <v>12</v>
      </c>
      <c r="F143" s="1899">
        <v>22</v>
      </c>
      <c r="G143" s="1864">
        <v>1</v>
      </c>
      <c r="H143" s="1902">
        <v>1</v>
      </c>
      <c r="I143" s="1893" t="s">
        <v>818</v>
      </c>
      <c r="J143" s="1869">
        <v>2020130010185</v>
      </c>
      <c r="K143" s="1904" t="s">
        <v>1513</v>
      </c>
      <c r="L143" s="760" t="s">
        <v>820</v>
      </c>
      <c r="M143" s="761">
        <v>44562</v>
      </c>
      <c r="N143" s="761">
        <v>44926</v>
      </c>
      <c r="O143" s="762">
        <f t="shared" si="7"/>
        <v>365</v>
      </c>
      <c r="P143" s="763">
        <v>25</v>
      </c>
      <c r="Q143" s="838">
        <v>0.3</v>
      </c>
      <c r="R143" s="764">
        <v>0.88</v>
      </c>
      <c r="S143" s="880" t="s">
        <v>1339</v>
      </c>
      <c r="T143" s="826"/>
      <c r="U143" s="826"/>
      <c r="V143" s="1005" t="s">
        <v>1514</v>
      </c>
      <c r="W143" s="827" t="s">
        <v>820</v>
      </c>
      <c r="X143" s="828" t="s">
        <v>1408</v>
      </c>
      <c r="Y143" s="880" t="s">
        <v>1339</v>
      </c>
      <c r="Z143" s="829"/>
      <c r="AA143" s="829"/>
      <c r="AB143" s="880" t="s">
        <v>1339</v>
      </c>
      <c r="AC143" s="829"/>
      <c r="AD143" s="829"/>
      <c r="AE143" s="880" t="s">
        <v>1339</v>
      </c>
      <c r="AF143" s="829"/>
      <c r="AG143" s="829"/>
      <c r="AH143" s="880" t="s">
        <v>1339</v>
      </c>
      <c r="AI143" s="829"/>
      <c r="AJ143" s="829"/>
      <c r="AK143" s="771">
        <v>0.88</v>
      </c>
      <c r="AL143" s="1928">
        <f>AVERAGE(AK143:AK146)</f>
        <v>0.88</v>
      </c>
      <c r="AM143" s="1915">
        <v>1</v>
      </c>
      <c r="AN143" s="772">
        <f t="shared" si="9"/>
        <v>0</v>
      </c>
      <c r="AO143" s="975" t="s">
        <v>1515</v>
      </c>
      <c r="AP143" s="975" t="s">
        <v>403</v>
      </c>
      <c r="AQ143" s="1007">
        <v>88000000</v>
      </c>
      <c r="AR143" s="1008">
        <v>1</v>
      </c>
      <c r="AS143" s="1009">
        <v>0</v>
      </c>
      <c r="AT143" s="1010">
        <f>+AQ143</f>
        <v>88000000</v>
      </c>
      <c r="AU143" s="980">
        <f>+AT143-AS143</f>
        <v>88000000</v>
      </c>
      <c r="AV143" s="981">
        <v>88000000</v>
      </c>
      <c r="AW143" s="981">
        <v>56000000</v>
      </c>
      <c r="AX143" s="981">
        <v>16000000</v>
      </c>
      <c r="AY143" s="982">
        <v>88000000</v>
      </c>
      <c r="AZ143" s="982">
        <v>56000000</v>
      </c>
      <c r="BA143" s="982">
        <v>40000000</v>
      </c>
      <c r="BB143" s="983">
        <v>88000000</v>
      </c>
      <c r="BC143" s="981">
        <v>80000000</v>
      </c>
      <c r="BD143" s="981">
        <v>60000000</v>
      </c>
      <c r="BE143" s="983">
        <v>88000000</v>
      </c>
      <c r="BF143" s="981">
        <v>88000000</v>
      </c>
      <c r="BG143" s="981">
        <v>88000000</v>
      </c>
      <c r="BH143" s="763" t="s">
        <v>264</v>
      </c>
      <c r="BI143" s="838">
        <f>+AL143-((BI145/BI146))</f>
        <v>0.2266097659656986</v>
      </c>
      <c r="BJ143" s="839"/>
    </row>
    <row r="144" spans="1:62" ht="30.75" customHeight="1" x14ac:dyDescent="0.25">
      <c r="A144" s="2006"/>
      <c r="B144" s="2066"/>
      <c r="C144" s="1917"/>
      <c r="D144" s="1896"/>
      <c r="E144" s="1899"/>
      <c r="F144" s="1899"/>
      <c r="G144" s="1864"/>
      <c r="H144" s="1902"/>
      <c r="I144" s="1894"/>
      <c r="J144" s="1870"/>
      <c r="K144" s="1905"/>
      <c r="L144" s="784" t="s">
        <v>832</v>
      </c>
      <c r="M144" s="785">
        <v>44562</v>
      </c>
      <c r="N144" s="785">
        <v>44926</v>
      </c>
      <c r="O144" s="786">
        <f t="shared" si="7"/>
        <v>365</v>
      </c>
      <c r="P144" s="787">
        <v>25</v>
      </c>
      <c r="Q144" s="852">
        <v>0.15</v>
      </c>
      <c r="R144" s="788">
        <v>0.88</v>
      </c>
      <c r="S144" s="808" t="s">
        <v>1339</v>
      </c>
      <c r="T144" s="840"/>
      <c r="U144" s="840"/>
      <c r="V144" s="1015" t="s">
        <v>1516</v>
      </c>
      <c r="W144" s="841" t="s">
        <v>832</v>
      </c>
      <c r="X144" s="842" t="s">
        <v>1408</v>
      </c>
      <c r="Y144" s="808" t="s">
        <v>1339</v>
      </c>
      <c r="Z144" s="790"/>
      <c r="AA144" s="790"/>
      <c r="AB144" s="808" t="s">
        <v>1339</v>
      </c>
      <c r="AC144" s="790"/>
      <c r="AD144" s="790"/>
      <c r="AE144" s="808" t="s">
        <v>1339</v>
      </c>
      <c r="AF144" s="790"/>
      <c r="AG144" s="790"/>
      <c r="AH144" s="808" t="s">
        <v>1339</v>
      </c>
      <c r="AI144" s="790"/>
      <c r="AJ144" s="790"/>
      <c r="AK144" s="771">
        <v>0.88</v>
      </c>
      <c r="AL144" s="1907"/>
      <c r="AM144" s="1878"/>
      <c r="AN144" s="772">
        <f t="shared" si="9"/>
        <v>0</v>
      </c>
      <c r="AO144" s="986" t="s">
        <v>1515</v>
      </c>
      <c r="AP144" s="986" t="s">
        <v>433</v>
      </c>
      <c r="AQ144" s="1016">
        <v>501099714</v>
      </c>
      <c r="AR144" s="1017">
        <v>0.59252079317690454</v>
      </c>
      <c r="AS144" s="1018"/>
      <c r="AT144" s="1019">
        <f>+AQ144</f>
        <v>501099714</v>
      </c>
      <c r="AU144" s="991"/>
      <c r="AV144" s="992">
        <v>662785746</v>
      </c>
      <c r="AW144" s="992">
        <v>0</v>
      </c>
      <c r="AX144" s="992">
        <v>0</v>
      </c>
      <c r="AY144" s="993">
        <v>662785746</v>
      </c>
      <c r="AZ144" s="993">
        <v>0</v>
      </c>
      <c r="BA144" s="993">
        <v>0</v>
      </c>
      <c r="BB144" s="994">
        <v>501099714</v>
      </c>
      <c r="BC144" s="992">
        <v>0</v>
      </c>
      <c r="BD144" s="992">
        <v>0</v>
      </c>
      <c r="BE144" s="994">
        <v>501099714</v>
      </c>
      <c r="BF144" s="992">
        <v>296912000</v>
      </c>
      <c r="BG144" s="992">
        <v>296912000</v>
      </c>
      <c r="BH144" s="843"/>
      <c r="BI144" s="852"/>
      <c r="BJ144" s="853"/>
    </row>
    <row r="145" spans="1:62" ht="30.75" customHeight="1" x14ac:dyDescent="0.25">
      <c r="A145" s="2006"/>
      <c r="B145" s="2066"/>
      <c r="C145" s="1917"/>
      <c r="D145" s="1896"/>
      <c r="E145" s="1899"/>
      <c r="F145" s="1899"/>
      <c r="G145" s="1864"/>
      <c r="H145" s="1902"/>
      <c r="I145" s="1894"/>
      <c r="J145" s="1870"/>
      <c r="K145" s="1905"/>
      <c r="L145" s="784" t="s">
        <v>838</v>
      </c>
      <c r="M145" s="785">
        <v>44562</v>
      </c>
      <c r="N145" s="785">
        <v>44926</v>
      </c>
      <c r="O145" s="786">
        <f t="shared" si="7"/>
        <v>365</v>
      </c>
      <c r="P145" s="787">
        <v>25</v>
      </c>
      <c r="Q145" s="852">
        <v>0.15</v>
      </c>
      <c r="R145" s="788">
        <v>0.88</v>
      </c>
      <c r="S145" s="808" t="s">
        <v>1339</v>
      </c>
      <c r="T145" s="840"/>
      <c r="U145" s="840"/>
      <c r="V145" s="1015" t="s">
        <v>838</v>
      </c>
      <c r="W145" s="841" t="s">
        <v>838</v>
      </c>
      <c r="X145" s="842" t="s">
        <v>1408</v>
      </c>
      <c r="Y145" s="808" t="s">
        <v>1339</v>
      </c>
      <c r="Z145" s="790"/>
      <c r="AA145" s="790"/>
      <c r="AB145" s="808" t="s">
        <v>1339</v>
      </c>
      <c r="AC145" s="790"/>
      <c r="AD145" s="790"/>
      <c r="AE145" s="808" t="s">
        <v>1339</v>
      </c>
      <c r="AF145" s="790"/>
      <c r="AG145" s="790"/>
      <c r="AH145" s="808" t="s">
        <v>1339</v>
      </c>
      <c r="AI145" s="790"/>
      <c r="AJ145" s="790"/>
      <c r="AK145" s="771">
        <v>0.88</v>
      </c>
      <c r="AL145" s="1907"/>
      <c r="AM145" s="1878"/>
      <c r="AN145" s="772">
        <f t="shared" si="9"/>
        <v>0</v>
      </c>
      <c r="AO145" s="843"/>
      <c r="AP145" s="787"/>
      <c r="AQ145" s="847"/>
      <c r="AR145" s="852"/>
      <c r="AS145" s="846"/>
      <c r="AT145" s="856"/>
      <c r="AU145" s="847"/>
      <c r="AV145" s="857"/>
      <c r="AW145" s="857"/>
      <c r="AX145" s="857"/>
      <c r="AY145" s="857"/>
      <c r="AZ145" s="858"/>
      <c r="BA145" s="858"/>
      <c r="BB145" s="859"/>
      <c r="BC145" s="858"/>
      <c r="BD145" s="858"/>
      <c r="BE145" s="859"/>
      <c r="BF145" s="858"/>
      <c r="BG145" s="858"/>
      <c r="BH145" s="843"/>
      <c r="BI145" s="888">
        <f>+BG143+BG144</f>
        <v>384912000</v>
      </c>
      <c r="BJ145" s="853"/>
    </row>
    <row r="146" spans="1:62" ht="30.75" customHeight="1" x14ac:dyDescent="0.25">
      <c r="A146" s="2006"/>
      <c r="B146" s="2066"/>
      <c r="C146" s="1917"/>
      <c r="D146" s="1896"/>
      <c r="E146" s="1899"/>
      <c r="F146" s="1899"/>
      <c r="G146" s="1864"/>
      <c r="H146" s="1902"/>
      <c r="I146" s="1910"/>
      <c r="J146" s="1912"/>
      <c r="K146" s="1914"/>
      <c r="L146" s="784" t="s">
        <v>841</v>
      </c>
      <c r="M146" s="785">
        <v>44562</v>
      </c>
      <c r="N146" s="785">
        <v>44926</v>
      </c>
      <c r="O146" s="786">
        <f>(N146-M146)+1</f>
        <v>365</v>
      </c>
      <c r="P146" s="787">
        <v>25</v>
      </c>
      <c r="Q146" s="852">
        <v>0.4</v>
      </c>
      <c r="R146" s="788">
        <v>0.88</v>
      </c>
      <c r="S146" s="808" t="s">
        <v>1339</v>
      </c>
      <c r="T146" s="840"/>
      <c r="U146" s="840"/>
      <c r="V146" s="1015" t="s">
        <v>1517</v>
      </c>
      <c r="W146" s="841" t="s">
        <v>841</v>
      </c>
      <c r="X146" s="868" t="s">
        <v>1408</v>
      </c>
      <c r="Y146" s="808" t="s">
        <v>1339</v>
      </c>
      <c r="Z146" s="790"/>
      <c r="AA146" s="790"/>
      <c r="AB146" s="808" t="s">
        <v>1339</v>
      </c>
      <c r="AC146" s="790"/>
      <c r="AD146" s="790"/>
      <c r="AE146" s="808" t="s">
        <v>1339</v>
      </c>
      <c r="AF146" s="790"/>
      <c r="AG146" s="790"/>
      <c r="AH146" s="808" t="s">
        <v>1339</v>
      </c>
      <c r="AI146" s="790"/>
      <c r="AJ146" s="790"/>
      <c r="AK146" s="771">
        <v>0.88</v>
      </c>
      <c r="AL146" s="1907"/>
      <c r="AM146" s="1878"/>
      <c r="AN146" s="772">
        <f t="shared" si="9"/>
        <v>0</v>
      </c>
      <c r="AO146" s="871"/>
      <c r="AP146" s="863"/>
      <c r="AQ146" s="872"/>
      <c r="AR146" s="873"/>
      <c r="AS146" s="874"/>
      <c r="AT146" s="875"/>
      <c r="AU146" s="872"/>
      <c r="AV146" s="876"/>
      <c r="AW146" s="876"/>
      <c r="AX146" s="876"/>
      <c r="AY146" s="876"/>
      <c r="AZ146" s="877"/>
      <c r="BA146" s="877"/>
      <c r="BB146" s="878"/>
      <c r="BC146" s="877"/>
      <c r="BD146" s="877"/>
      <c r="BE146" s="878"/>
      <c r="BF146" s="877"/>
      <c r="BG146" s="877"/>
      <c r="BH146" s="871"/>
      <c r="BI146" s="1026">
        <f>+BE143+BE144</f>
        <v>589099714</v>
      </c>
      <c r="BJ146" s="879"/>
    </row>
    <row r="147" spans="1:62" ht="30.75" customHeight="1" thickBot="1" x14ac:dyDescent="0.3">
      <c r="A147" s="2006"/>
      <c r="B147" s="2066"/>
      <c r="C147" s="1918"/>
      <c r="D147" s="1897"/>
      <c r="E147" s="1900"/>
      <c r="F147" s="1900"/>
      <c r="G147" s="1901"/>
      <c r="H147" s="1903"/>
      <c r="I147" s="1895"/>
      <c r="J147" s="1871"/>
      <c r="K147" s="1874"/>
      <c r="L147" s="810"/>
      <c r="M147" s="811"/>
      <c r="N147" s="811"/>
      <c r="O147" s="812"/>
      <c r="P147" s="813"/>
      <c r="Q147" s="893"/>
      <c r="R147" s="893"/>
      <c r="S147" s="815" t="s">
        <v>1339</v>
      </c>
      <c r="T147" s="996"/>
      <c r="U147" s="996"/>
      <c r="V147" s="1025" t="s">
        <v>1518</v>
      </c>
      <c r="W147" s="1027"/>
      <c r="X147" s="890"/>
      <c r="Y147" s="815" t="s">
        <v>1339</v>
      </c>
      <c r="Z147" s="816"/>
      <c r="AA147" s="816"/>
      <c r="AB147" s="815" t="s">
        <v>1339</v>
      </c>
      <c r="AC147" s="816"/>
      <c r="AD147" s="816"/>
      <c r="AE147" s="815" t="s">
        <v>1339</v>
      </c>
      <c r="AF147" s="816"/>
      <c r="AG147" s="816"/>
      <c r="AH147" s="815" t="s">
        <v>1339</v>
      </c>
      <c r="AI147" s="816"/>
      <c r="AJ147" s="816"/>
      <c r="AK147" s="954"/>
      <c r="AL147" s="1929"/>
      <c r="AM147" s="1942"/>
      <c r="AN147" s="772"/>
      <c r="AO147" s="891"/>
      <c r="AP147" s="813"/>
      <c r="AQ147" s="892"/>
      <c r="AR147" s="893"/>
      <c r="AS147" s="894"/>
      <c r="AT147" s="895"/>
      <c r="AU147" s="892"/>
      <c r="AV147" s="896"/>
      <c r="AW147" s="896"/>
      <c r="AX147" s="896"/>
      <c r="AY147" s="896"/>
      <c r="AZ147" s="897"/>
      <c r="BA147" s="897"/>
      <c r="BB147" s="898"/>
      <c r="BC147" s="897"/>
      <c r="BD147" s="897"/>
      <c r="BE147" s="898"/>
      <c r="BF147" s="897"/>
      <c r="BG147" s="897"/>
      <c r="BH147" s="891"/>
      <c r="BI147" s="893"/>
      <c r="BJ147" s="899"/>
    </row>
    <row r="148" spans="1:62" ht="30.75" customHeight="1" x14ac:dyDescent="0.25">
      <c r="A148" s="2006"/>
      <c r="B148" s="2066"/>
      <c r="C148" s="1916" t="s">
        <v>849</v>
      </c>
      <c r="D148" s="1996" t="s">
        <v>852</v>
      </c>
      <c r="E148" s="1966">
        <v>35</v>
      </c>
      <c r="F148" s="1966">
        <v>35</v>
      </c>
      <c r="G148" s="1920">
        <v>1</v>
      </c>
      <c r="H148" s="1921">
        <v>0.8</v>
      </c>
      <c r="I148" s="1909" t="s">
        <v>853</v>
      </c>
      <c r="J148" s="1911">
        <v>2021130010224</v>
      </c>
      <c r="K148" s="1913" t="s">
        <v>854</v>
      </c>
      <c r="L148" s="956" t="s">
        <v>855</v>
      </c>
      <c r="M148" s="957">
        <v>44575</v>
      </c>
      <c r="N148" s="957">
        <v>44900</v>
      </c>
      <c r="O148" s="958">
        <f t="shared" si="7"/>
        <v>326</v>
      </c>
      <c r="P148" s="781">
        <v>35</v>
      </c>
      <c r="Q148" s="802">
        <v>0.1</v>
      </c>
      <c r="R148" s="959">
        <v>1</v>
      </c>
      <c r="S148" s="960" t="s">
        <v>1339</v>
      </c>
      <c r="T148" s="1028"/>
      <c r="U148" s="1028"/>
      <c r="V148" s="1029" t="s">
        <v>1519</v>
      </c>
      <c r="W148" s="962" t="s">
        <v>855</v>
      </c>
      <c r="X148" s="963" t="s">
        <v>1408</v>
      </c>
      <c r="Y148" s="960" t="s">
        <v>1339</v>
      </c>
      <c r="Z148" s="767"/>
      <c r="AA148" s="767"/>
      <c r="AB148" s="960" t="s">
        <v>1339</v>
      </c>
      <c r="AC148" s="767"/>
      <c r="AD148" s="767"/>
      <c r="AE148" s="960" t="s">
        <v>1339</v>
      </c>
      <c r="AF148" s="767"/>
      <c r="AG148" s="767"/>
      <c r="AH148" s="960" t="s">
        <v>1339</v>
      </c>
      <c r="AI148" s="767"/>
      <c r="AJ148" s="767"/>
      <c r="AK148" s="771">
        <v>1</v>
      </c>
      <c r="AL148" s="1928">
        <f>AVERAGE(AK148:AK156)</f>
        <v>1</v>
      </c>
      <c r="AM148" s="1915">
        <v>1</v>
      </c>
      <c r="AN148" s="772">
        <f t="shared" si="9"/>
        <v>0</v>
      </c>
      <c r="AO148" s="1030" t="s">
        <v>1520</v>
      </c>
      <c r="AP148" s="1030" t="s">
        <v>403</v>
      </c>
      <c r="AQ148" s="1031">
        <v>1508693727</v>
      </c>
      <c r="AR148" s="1032">
        <v>0.99964399467540177</v>
      </c>
      <c r="AS148" s="1033">
        <v>0</v>
      </c>
      <c r="AT148" s="1034">
        <f>+AQ148</f>
        <v>1508693727</v>
      </c>
      <c r="AU148" s="1035">
        <f>+AT148-AS148</f>
        <v>1508693727</v>
      </c>
      <c r="AV148" s="1036">
        <v>945693727</v>
      </c>
      <c r="AW148" s="1036">
        <v>274400000</v>
      </c>
      <c r="AX148" s="1036">
        <v>60800000</v>
      </c>
      <c r="AY148" s="1037">
        <v>945693727</v>
      </c>
      <c r="AZ148" s="1037">
        <v>657483333</v>
      </c>
      <c r="BA148" s="1037">
        <v>470500000</v>
      </c>
      <c r="BB148" s="1038">
        <v>1508693727</v>
      </c>
      <c r="BC148" s="1036">
        <v>1051156624</v>
      </c>
      <c r="BD148" s="1036">
        <v>837847080.70000005</v>
      </c>
      <c r="BE148" s="1038">
        <v>1508693727</v>
      </c>
      <c r="BF148" s="1036">
        <v>1508156624</v>
      </c>
      <c r="BG148" s="1036">
        <v>1475013291</v>
      </c>
      <c r="BH148" s="781" t="s">
        <v>87</v>
      </c>
      <c r="BI148" s="802">
        <f>AL148-((BG148/BE148))</f>
        <v>2.2324236786596008E-2</v>
      </c>
      <c r="BJ148" s="972"/>
    </row>
    <row r="149" spans="1:62" ht="30.75" customHeight="1" x14ac:dyDescent="0.25">
      <c r="A149" s="2006"/>
      <c r="B149" s="2066"/>
      <c r="C149" s="1917"/>
      <c r="D149" s="1997"/>
      <c r="E149" s="1899"/>
      <c r="F149" s="1899"/>
      <c r="G149" s="1864"/>
      <c r="H149" s="1902"/>
      <c r="I149" s="1894"/>
      <c r="J149" s="1870"/>
      <c r="K149" s="1905"/>
      <c r="L149" s="784" t="s">
        <v>869</v>
      </c>
      <c r="M149" s="785">
        <v>44575</v>
      </c>
      <c r="N149" s="785">
        <v>44900</v>
      </c>
      <c r="O149" s="786">
        <f t="shared" si="7"/>
        <v>326</v>
      </c>
      <c r="P149" s="787">
        <v>35</v>
      </c>
      <c r="Q149" s="852">
        <v>0.1</v>
      </c>
      <c r="R149" s="788">
        <v>1</v>
      </c>
      <c r="S149" s="808" t="s">
        <v>1339</v>
      </c>
      <c r="T149" s="840"/>
      <c r="U149" s="840"/>
      <c r="V149" s="1039" t="s">
        <v>869</v>
      </c>
      <c r="W149" s="841" t="s">
        <v>869</v>
      </c>
      <c r="X149" s="842" t="s">
        <v>1408</v>
      </c>
      <c r="Y149" s="808" t="s">
        <v>1339</v>
      </c>
      <c r="Z149" s="790"/>
      <c r="AA149" s="790"/>
      <c r="AB149" s="808" t="s">
        <v>1339</v>
      </c>
      <c r="AC149" s="790"/>
      <c r="AD149" s="790"/>
      <c r="AE149" s="808" t="s">
        <v>1339</v>
      </c>
      <c r="AF149" s="790"/>
      <c r="AG149" s="790"/>
      <c r="AH149" s="808" t="s">
        <v>1339</v>
      </c>
      <c r="AI149" s="790"/>
      <c r="AJ149" s="790"/>
      <c r="AK149" s="771">
        <v>1</v>
      </c>
      <c r="AL149" s="1907"/>
      <c r="AM149" s="1878"/>
      <c r="AN149" s="772">
        <f t="shared" si="9"/>
        <v>0</v>
      </c>
      <c r="AO149" s="843"/>
      <c r="AP149" s="787"/>
      <c r="AQ149" s="847"/>
      <c r="AR149" s="852"/>
      <c r="AS149" s="846"/>
      <c r="AT149" s="856"/>
      <c r="AU149" s="847"/>
      <c r="AV149" s="857"/>
      <c r="AW149" s="857"/>
      <c r="AX149" s="857"/>
      <c r="AY149" s="857"/>
      <c r="AZ149" s="858"/>
      <c r="BA149" s="858"/>
      <c r="BB149" s="859"/>
      <c r="BC149" s="858"/>
      <c r="BD149" s="858"/>
      <c r="BE149" s="859"/>
      <c r="BF149" s="858"/>
      <c r="BG149" s="858"/>
      <c r="BH149" s="843"/>
      <c r="BI149" s="852"/>
      <c r="BJ149" s="853"/>
    </row>
    <row r="150" spans="1:62" ht="30.75" customHeight="1" x14ac:dyDescent="0.25">
      <c r="A150" s="2006"/>
      <c r="B150" s="2066"/>
      <c r="C150" s="1917"/>
      <c r="D150" s="1997"/>
      <c r="E150" s="1899"/>
      <c r="F150" s="1899"/>
      <c r="G150" s="1864"/>
      <c r="H150" s="1902"/>
      <c r="I150" s="1894"/>
      <c r="J150" s="1870"/>
      <c r="K150" s="1905"/>
      <c r="L150" s="784" t="s">
        <v>875</v>
      </c>
      <c r="M150" s="785">
        <v>44575</v>
      </c>
      <c r="N150" s="785">
        <v>44900</v>
      </c>
      <c r="O150" s="786">
        <f t="shared" si="7"/>
        <v>326</v>
      </c>
      <c r="P150" s="787">
        <v>35</v>
      </c>
      <c r="Q150" s="852">
        <v>0.1</v>
      </c>
      <c r="R150" s="788">
        <v>1</v>
      </c>
      <c r="S150" s="808" t="s">
        <v>1339</v>
      </c>
      <c r="T150" s="840"/>
      <c r="U150" s="840"/>
      <c r="V150" s="1039" t="s">
        <v>875</v>
      </c>
      <c r="W150" s="841" t="s">
        <v>875</v>
      </c>
      <c r="X150" s="842" t="s">
        <v>1408</v>
      </c>
      <c r="Y150" s="808" t="s">
        <v>1339</v>
      </c>
      <c r="Z150" s="790"/>
      <c r="AA150" s="790"/>
      <c r="AB150" s="808" t="s">
        <v>1339</v>
      </c>
      <c r="AC150" s="790"/>
      <c r="AD150" s="790"/>
      <c r="AE150" s="808" t="s">
        <v>1339</v>
      </c>
      <c r="AF150" s="790"/>
      <c r="AG150" s="790"/>
      <c r="AH150" s="808" t="s">
        <v>1339</v>
      </c>
      <c r="AI150" s="790"/>
      <c r="AJ150" s="790"/>
      <c r="AK150" s="771">
        <v>1</v>
      </c>
      <c r="AL150" s="1907"/>
      <c r="AM150" s="1878"/>
      <c r="AN150" s="772">
        <f t="shared" si="9"/>
        <v>0</v>
      </c>
      <c r="AO150" s="843"/>
      <c r="AP150" s="787"/>
      <c r="AQ150" s="847"/>
      <c r="AR150" s="852"/>
      <c r="AS150" s="846"/>
      <c r="AT150" s="856"/>
      <c r="AU150" s="847"/>
      <c r="AV150" s="857"/>
      <c r="AW150" s="857"/>
      <c r="AX150" s="857"/>
      <c r="AY150" s="857"/>
      <c r="AZ150" s="858"/>
      <c r="BA150" s="858"/>
      <c r="BB150" s="859"/>
      <c r="BC150" s="858"/>
      <c r="BD150" s="858"/>
      <c r="BE150" s="859"/>
      <c r="BF150" s="858"/>
      <c r="BG150" s="858"/>
      <c r="BH150" s="843"/>
      <c r="BI150" s="852"/>
      <c r="BJ150" s="853"/>
    </row>
    <row r="151" spans="1:62" ht="30.75" customHeight="1" x14ac:dyDescent="0.25">
      <c r="A151" s="2006"/>
      <c r="B151" s="2066"/>
      <c r="C151" s="1917"/>
      <c r="D151" s="1997"/>
      <c r="E151" s="1899"/>
      <c r="F151" s="1899"/>
      <c r="G151" s="1864"/>
      <c r="H151" s="1902"/>
      <c r="I151" s="1894"/>
      <c r="J151" s="1870"/>
      <c r="K151" s="1905"/>
      <c r="L151" s="1040" t="s">
        <v>881</v>
      </c>
      <c r="M151" s="785">
        <v>44575</v>
      </c>
      <c r="N151" s="785">
        <v>44900</v>
      </c>
      <c r="O151" s="786">
        <f t="shared" si="7"/>
        <v>326</v>
      </c>
      <c r="P151" s="787">
        <v>1</v>
      </c>
      <c r="Q151" s="852">
        <v>0.1</v>
      </c>
      <c r="R151" s="788">
        <v>1</v>
      </c>
      <c r="S151" s="808" t="s">
        <v>1339</v>
      </c>
      <c r="T151" s="840"/>
      <c r="U151" s="840"/>
      <c r="V151" s="1041"/>
      <c r="W151" s="792" t="s">
        <v>881</v>
      </c>
      <c r="X151" s="842"/>
      <c r="Y151" s="808" t="s">
        <v>1339</v>
      </c>
      <c r="Z151" s="790"/>
      <c r="AA151" s="790"/>
      <c r="AB151" s="808" t="s">
        <v>1339</v>
      </c>
      <c r="AC151" s="790"/>
      <c r="AD151" s="790"/>
      <c r="AE151" s="808" t="s">
        <v>1339</v>
      </c>
      <c r="AF151" s="790"/>
      <c r="AG151" s="790"/>
      <c r="AH151" s="808" t="s">
        <v>1339</v>
      </c>
      <c r="AI151" s="790"/>
      <c r="AJ151" s="790"/>
      <c r="AK151" s="771">
        <v>1</v>
      </c>
      <c r="AL151" s="1907"/>
      <c r="AM151" s="1879"/>
      <c r="AN151" s="772">
        <f t="shared" si="9"/>
        <v>0</v>
      </c>
      <c r="AO151" s="843"/>
      <c r="AP151" s="787"/>
      <c r="AQ151" s="847"/>
      <c r="AR151" s="852"/>
      <c r="AS151" s="846"/>
      <c r="AT151" s="856"/>
      <c r="AU151" s="847"/>
      <c r="AV151" s="857"/>
      <c r="AW151" s="857"/>
      <c r="AX151" s="857"/>
      <c r="AY151" s="857"/>
      <c r="AZ151" s="858"/>
      <c r="BA151" s="858"/>
      <c r="BB151" s="859"/>
      <c r="BC151" s="858"/>
      <c r="BD151" s="858"/>
      <c r="BE151" s="859"/>
      <c r="BF151" s="858"/>
      <c r="BG151" s="858"/>
      <c r="BH151" s="843"/>
      <c r="BI151" s="852"/>
      <c r="BJ151" s="853"/>
    </row>
    <row r="152" spans="1:62" ht="47.25" customHeight="1" x14ac:dyDescent="0.25">
      <c r="A152" s="2006"/>
      <c r="B152" s="2066"/>
      <c r="C152" s="1917"/>
      <c r="D152" s="1991" t="s">
        <v>889</v>
      </c>
      <c r="E152" s="1994">
        <v>4</v>
      </c>
      <c r="F152" s="1994">
        <v>52</v>
      </c>
      <c r="G152" s="1994">
        <v>100</v>
      </c>
      <c r="H152" s="1971">
        <v>1</v>
      </c>
      <c r="I152" s="1894"/>
      <c r="J152" s="1870"/>
      <c r="K152" s="1905"/>
      <c r="L152" s="784" t="s">
        <v>890</v>
      </c>
      <c r="M152" s="785">
        <v>44575</v>
      </c>
      <c r="N152" s="785">
        <v>44900</v>
      </c>
      <c r="O152" s="786">
        <f>(N152-M152)+1</f>
        <v>326</v>
      </c>
      <c r="P152" s="787">
        <v>15</v>
      </c>
      <c r="Q152" s="852">
        <v>0.2</v>
      </c>
      <c r="R152" s="788">
        <v>1</v>
      </c>
      <c r="S152" s="808" t="s">
        <v>1339</v>
      </c>
      <c r="T152" s="840"/>
      <c r="U152" s="840"/>
      <c r="V152" s="1039" t="s">
        <v>890</v>
      </c>
      <c r="W152" s="841" t="s">
        <v>890</v>
      </c>
      <c r="X152" s="842" t="s">
        <v>1408</v>
      </c>
      <c r="Y152" s="808" t="s">
        <v>1339</v>
      </c>
      <c r="Z152" s="790"/>
      <c r="AA152" s="790"/>
      <c r="AB152" s="808" t="s">
        <v>1339</v>
      </c>
      <c r="AC152" s="790"/>
      <c r="AD152" s="790"/>
      <c r="AE152" s="808" t="s">
        <v>1339</v>
      </c>
      <c r="AF152" s="790"/>
      <c r="AG152" s="790"/>
      <c r="AH152" s="808" t="s">
        <v>1339</v>
      </c>
      <c r="AI152" s="790"/>
      <c r="AJ152" s="790"/>
      <c r="AK152" s="771">
        <v>1</v>
      </c>
      <c r="AL152" s="1907"/>
      <c r="AM152" s="1973">
        <v>100</v>
      </c>
      <c r="AN152" s="772">
        <f t="shared" si="9"/>
        <v>0</v>
      </c>
      <c r="AO152" s="843"/>
      <c r="AP152" s="787"/>
      <c r="AQ152" s="847"/>
      <c r="AR152" s="852"/>
      <c r="AS152" s="846"/>
      <c r="AT152" s="856"/>
      <c r="AU152" s="847"/>
      <c r="AV152" s="857"/>
      <c r="AW152" s="857"/>
      <c r="AX152" s="857"/>
      <c r="AY152" s="857"/>
      <c r="AZ152" s="858"/>
      <c r="BA152" s="858"/>
      <c r="BB152" s="859"/>
      <c r="BC152" s="858"/>
      <c r="BD152" s="858"/>
      <c r="BE152" s="859"/>
      <c r="BF152" s="858"/>
      <c r="BG152" s="858"/>
      <c r="BH152" s="843"/>
      <c r="BI152" s="852"/>
      <c r="BJ152" s="853"/>
    </row>
    <row r="153" spans="1:62" ht="38.25" customHeight="1" x14ac:dyDescent="0.25">
      <c r="A153" s="2006"/>
      <c r="B153" s="2066"/>
      <c r="C153" s="1917"/>
      <c r="D153" s="1992"/>
      <c r="E153" s="1994"/>
      <c r="F153" s="1994"/>
      <c r="G153" s="1994"/>
      <c r="H153" s="1995"/>
      <c r="I153" s="1894"/>
      <c r="J153" s="1870"/>
      <c r="K153" s="1905"/>
      <c r="L153" s="1976" t="s">
        <v>899</v>
      </c>
      <c r="M153" s="1978">
        <v>44575</v>
      </c>
      <c r="N153" s="1978">
        <v>44900</v>
      </c>
      <c r="O153" s="1980">
        <f>(N153-M153)+1</f>
        <v>326</v>
      </c>
      <c r="P153" s="1982">
        <v>15</v>
      </c>
      <c r="Q153" s="1984">
        <v>0.2</v>
      </c>
      <c r="R153" s="1985">
        <v>1</v>
      </c>
      <c r="S153" s="1987" t="s">
        <v>1339</v>
      </c>
      <c r="T153" s="1989"/>
      <c r="U153" s="1967"/>
      <c r="V153" s="1039" t="s">
        <v>899</v>
      </c>
      <c r="W153" s="841" t="s">
        <v>899</v>
      </c>
      <c r="X153" s="842" t="s">
        <v>1408</v>
      </c>
      <c r="Y153" s="808" t="s">
        <v>1339</v>
      </c>
      <c r="Z153" s="790"/>
      <c r="AA153" s="790"/>
      <c r="AB153" s="808" t="s">
        <v>1339</v>
      </c>
      <c r="AC153" s="790"/>
      <c r="AD153" s="790"/>
      <c r="AE153" s="808" t="s">
        <v>1339</v>
      </c>
      <c r="AF153" s="790"/>
      <c r="AG153" s="790"/>
      <c r="AH153" s="808" t="s">
        <v>1339</v>
      </c>
      <c r="AI153" s="790"/>
      <c r="AJ153" s="790"/>
      <c r="AK153" s="771">
        <v>1</v>
      </c>
      <c r="AL153" s="1907"/>
      <c r="AM153" s="1974"/>
      <c r="AN153" s="772">
        <f t="shared" si="9"/>
        <v>0</v>
      </c>
      <c r="AO153" s="843"/>
      <c r="AP153" s="787"/>
      <c r="AQ153" s="847"/>
      <c r="AR153" s="852"/>
      <c r="AS153" s="846"/>
      <c r="AT153" s="856"/>
      <c r="AU153" s="847"/>
      <c r="AV153" s="857"/>
      <c r="AW153" s="857"/>
      <c r="AX153" s="857"/>
      <c r="AY153" s="857"/>
      <c r="AZ153" s="858"/>
      <c r="BA153" s="858"/>
      <c r="BB153" s="859"/>
      <c r="BC153" s="858"/>
      <c r="BD153" s="858"/>
      <c r="BE153" s="859"/>
      <c r="BF153" s="858"/>
      <c r="BG153" s="858"/>
      <c r="BH153" s="843"/>
      <c r="BI153" s="852"/>
      <c r="BJ153" s="853"/>
    </row>
    <row r="154" spans="1:62" ht="38.25" customHeight="1" x14ac:dyDescent="0.25">
      <c r="A154" s="2006"/>
      <c r="B154" s="2066"/>
      <c r="C154" s="1917"/>
      <c r="D154" s="1993"/>
      <c r="E154" s="1994"/>
      <c r="F154" s="1994"/>
      <c r="G154" s="1994"/>
      <c r="H154" s="1972"/>
      <c r="I154" s="1910"/>
      <c r="J154" s="1912"/>
      <c r="K154" s="1914"/>
      <c r="L154" s="1977"/>
      <c r="M154" s="1979"/>
      <c r="N154" s="1979"/>
      <c r="O154" s="1981"/>
      <c r="P154" s="1983"/>
      <c r="Q154" s="1889"/>
      <c r="R154" s="1986"/>
      <c r="S154" s="1988"/>
      <c r="T154" s="1990"/>
      <c r="U154" s="1968"/>
      <c r="V154" s="1039" t="s">
        <v>1521</v>
      </c>
      <c r="W154" s="841"/>
      <c r="X154" s="868"/>
      <c r="Y154" s="808"/>
      <c r="Z154" s="790"/>
      <c r="AA154" s="790"/>
      <c r="AB154" s="808"/>
      <c r="AC154" s="790"/>
      <c r="AD154" s="790"/>
      <c r="AE154" s="808"/>
      <c r="AF154" s="790"/>
      <c r="AG154" s="790"/>
      <c r="AH154" s="808"/>
      <c r="AI154" s="790"/>
      <c r="AJ154" s="790"/>
      <c r="AK154" s="771"/>
      <c r="AL154" s="1907"/>
      <c r="AM154" s="1975"/>
      <c r="AN154" s="772">
        <f t="shared" si="9"/>
        <v>0</v>
      </c>
      <c r="AO154" s="871"/>
      <c r="AP154" s="863"/>
      <c r="AQ154" s="872"/>
      <c r="AR154" s="873"/>
      <c r="AS154" s="874"/>
      <c r="AT154" s="875"/>
      <c r="AU154" s="872"/>
      <c r="AV154" s="876"/>
      <c r="AW154" s="876"/>
      <c r="AX154" s="876"/>
      <c r="AY154" s="876"/>
      <c r="AZ154" s="877"/>
      <c r="BA154" s="877"/>
      <c r="BB154" s="878"/>
      <c r="BC154" s="877"/>
      <c r="BD154" s="877"/>
      <c r="BE154" s="878"/>
      <c r="BF154" s="877"/>
      <c r="BG154" s="877"/>
      <c r="BH154" s="871"/>
      <c r="BI154" s="873"/>
      <c r="BJ154" s="879"/>
    </row>
    <row r="155" spans="1:62" ht="30.75" customHeight="1" x14ac:dyDescent="0.25">
      <c r="A155" s="2006"/>
      <c r="B155" s="2066"/>
      <c r="C155" s="1917"/>
      <c r="D155" s="1969" t="s">
        <v>907</v>
      </c>
      <c r="E155" s="1899">
        <v>1</v>
      </c>
      <c r="F155" s="1899">
        <v>1</v>
      </c>
      <c r="G155" s="1864">
        <v>1</v>
      </c>
      <c r="H155" s="1971">
        <v>0.75</v>
      </c>
      <c r="I155" s="1910"/>
      <c r="J155" s="1912"/>
      <c r="K155" s="1914"/>
      <c r="L155" s="784" t="s">
        <v>908</v>
      </c>
      <c r="M155" s="785">
        <v>44575</v>
      </c>
      <c r="N155" s="785">
        <v>44900</v>
      </c>
      <c r="O155" s="786">
        <f>(N155-M155)+1</f>
        <v>326</v>
      </c>
      <c r="P155" s="787">
        <v>1</v>
      </c>
      <c r="Q155" s="852">
        <v>0.1</v>
      </c>
      <c r="R155" s="788">
        <v>1</v>
      </c>
      <c r="S155" s="808" t="s">
        <v>1339</v>
      </c>
      <c r="T155" s="840"/>
      <c r="U155" s="840"/>
      <c r="V155" s="1039" t="s">
        <v>908</v>
      </c>
      <c r="W155" s="841" t="s">
        <v>908</v>
      </c>
      <c r="X155" s="868" t="s">
        <v>1408</v>
      </c>
      <c r="Y155" s="808" t="s">
        <v>1339</v>
      </c>
      <c r="Z155" s="790"/>
      <c r="AA155" s="790"/>
      <c r="AB155" s="808" t="s">
        <v>1339</v>
      </c>
      <c r="AC155" s="790"/>
      <c r="AD155" s="790"/>
      <c r="AE155" s="808" t="s">
        <v>1339</v>
      </c>
      <c r="AF155" s="790"/>
      <c r="AG155" s="790"/>
      <c r="AH155" s="808" t="s">
        <v>1339</v>
      </c>
      <c r="AI155" s="790"/>
      <c r="AJ155" s="790"/>
      <c r="AK155" s="771">
        <v>1</v>
      </c>
      <c r="AL155" s="1907"/>
      <c r="AM155" s="1877">
        <v>1</v>
      </c>
      <c r="AN155" s="772">
        <f t="shared" si="9"/>
        <v>0</v>
      </c>
      <c r="AO155" s="871"/>
      <c r="AP155" s="863"/>
      <c r="AQ155" s="872"/>
      <c r="AR155" s="873"/>
      <c r="AS155" s="874"/>
      <c r="AT155" s="875"/>
      <c r="AU155" s="872"/>
      <c r="AV155" s="876"/>
      <c r="AW155" s="876"/>
      <c r="AX155" s="876"/>
      <c r="AY155" s="876"/>
      <c r="AZ155" s="877"/>
      <c r="BA155" s="877"/>
      <c r="BB155" s="878"/>
      <c r="BC155" s="877"/>
      <c r="BD155" s="877"/>
      <c r="BE155" s="878"/>
      <c r="BF155" s="877"/>
      <c r="BG155" s="877"/>
      <c r="BH155" s="871"/>
      <c r="BI155" s="873"/>
      <c r="BJ155" s="879"/>
    </row>
    <row r="156" spans="1:62" ht="30.75" customHeight="1" thickBot="1" x14ac:dyDescent="0.3">
      <c r="A156" s="2006"/>
      <c r="B156" s="2066"/>
      <c r="C156" s="1917"/>
      <c r="D156" s="1970"/>
      <c r="E156" s="1899"/>
      <c r="F156" s="1899"/>
      <c r="G156" s="1864"/>
      <c r="H156" s="1972"/>
      <c r="I156" s="1910"/>
      <c r="J156" s="1912"/>
      <c r="K156" s="1914"/>
      <c r="L156" s="860" t="s">
        <v>913</v>
      </c>
      <c r="M156" s="861">
        <v>44575</v>
      </c>
      <c r="N156" s="861">
        <v>44900</v>
      </c>
      <c r="O156" s="862">
        <f>(N156-M156)+1</f>
        <v>326</v>
      </c>
      <c r="P156" s="863">
        <v>1</v>
      </c>
      <c r="Q156" s="873">
        <v>0.1</v>
      </c>
      <c r="R156" s="864">
        <v>1</v>
      </c>
      <c r="S156" s="865" t="s">
        <v>1339</v>
      </c>
      <c r="T156" s="866"/>
      <c r="U156" s="866"/>
      <c r="V156" s="1042" t="s">
        <v>1522</v>
      </c>
      <c r="W156" s="867" t="s">
        <v>913</v>
      </c>
      <c r="X156" s="868" t="s">
        <v>1408</v>
      </c>
      <c r="Y156" s="865" t="s">
        <v>1339</v>
      </c>
      <c r="Z156" s="870"/>
      <c r="AA156" s="870"/>
      <c r="AB156" s="865" t="s">
        <v>1339</v>
      </c>
      <c r="AC156" s="870"/>
      <c r="AD156" s="870"/>
      <c r="AE156" s="865" t="s">
        <v>1339</v>
      </c>
      <c r="AF156" s="870"/>
      <c r="AG156" s="870"/>
      <c r="AH156" s="865" t="s">
        <v>1339</v>
      </c>
      <c r="AI156" s="870"/>
      <c r="AJ156" s="870"/>
      <c r="AK156" s="954">
        <v>1</v>
      </c>
      <c r="AL156" s="1929"/>
      <c r="AM156" s="1942"/>
      <c r="AN156" s="772">
        <f t="shared" si="9"/>
        <v>0</v>
      </c>
      <c r="AO156" s="871"/>
      <c r="AP156" s="863"/>
      <c r="AQ156" s="872"/>
      <c r="AR156" s="873"/>
      <c r="AS156" s="874"/>
      <c r="AT156" s="875"/>
      <c r="AU156" s="872"/>
      <c r="AV156" s="876"/>
      <c r="AW156" s="876"/>
      <c r="AX156" s="876"/>
      <c r="AY156" s="876"/>
      <c r="AZ156" s="877"/>
      <c r="BA156" s="877"/>
      <c r="BB156" s="878"/>
      <c r="BC156" s="877"/>
      <c r="BD156" s="877"/>
      <c r="BE156" s="878"/>
      <c r="BF156" s="877"/>
      <c r="BG156" s="877"/>
      <c r="BH156" s="871"/>
      <c r="BI156" s="873"/>
      <c r="BJ156" s="879"/>
    </row>
    <row r="157" spans="1:62" ht="30.75" customHeight="1" x14ac:dyDescent="0.25">
      <c r="A157" s="2006"/>
      <c r="B157" s="2066"/>
      <c r="C157" s="1917"/>
      <c r="D157" s="1896" t="s">
        <v>919</v>
      </c>
      <c r="E157" s="1899">
        <v>35</v>
      </c>
      <c r="F157" s="1899">
        <v>30</v>
      </c>
      <c r="G157" s="1864">
        <f>30/35</f>
        <v>0.8571428571428571</v>
      </c>
      <c r="H157" s="1902">
        <v>0.61899999999999999</v>
      </c>
      <c r="I157" s="1893" t="s">
        <v>920</v>
      </c>
      <c r="J157" s="1869">
        <v>2020130010240</v>
      </c>
      <c r="K157" s="1904" t="s">
        <v>921</v>
      </c>
      <c r="L157" s="760" t="s">
        <v>922</v>
      </c>
      <c r="M157" s="761">
        <v>44774</v>
      </c>
      <c r="N157" s="761">
        <v>44926</v>
      </c>
      <c r="O157" s="762">
        <f t="shared" si="7"/>
        <v>153</v>
      </c>
      <c r="P157" s="763">
        <v>35</v>
      </c>
      <c r="Q157" s="1043">
        <v>0.3</v>
      </c>
      <c r="R157" s="1044">
        <v>0.8571428571428571</v>
      </c>
      <c r="S157" s="880" t="s">
        <v>1339</v>
      </c>
      <c r="T157" s="826"/>
      <c r="U157" s="826"/>
      <c r="V157" s="1005" t="s">
        <v>1523</v>
      </c>
      <c r="W157" s="827" t="s">
        <v>922</v>
      </c>
      <c r="X157" s="828"/>
      <c r="Y157" s="880" t="s">
        <v>1339</v>
      </c>
      <c r="Z157" s="829"/>
      <c r="AA157" s="829"/>
      <c r="AB157" s="880" t="s">
        <v>1339</v>
      </c>
      <c r="AC157" s="829"/>
      <c r="AD157" s="829"/>
      <c r="AE157" s="880" t="s">
        <v>1339</v>
      </c>
      <c r="AF157" s="829"/>
      <c r="AG157" s="829"/>
      <c r="AH157" s="880" t="s">
        <v>1339</v>
      </c>
      <c r="AI157" s="829"/>
      <c r="AJ157" s="829"/>
      <c r="AK157" s="771">
        <v>0.8571428571428571</v>
      </c>
      <c r="AL157" s="1928">
        <f>AVERAGE(AK157:AK160)</f>
        <v>0.7857142857142857</v>
      </c>
      <c r="AM157" s="1915">
        <v>0.8571428571428571</v>
      </c>
      <c r="AN157" s="772">
        <f t="shared" si="9"/>
        <v>0</v>
      </c>
      <c r="AO157" s="975" t="s">
        <v>925</v>
      </c>
      <c r="AP157" s="975" t="s">
        <v>403</v>
      </c>
      <c r="AQ157" s="976">
        <v>240000000</v>
      </c>
      <c r="AR157" s="1045">
        <v>0.96108795833333338</v>
      </c>
      <c r="AS157" s="978">
        <v>0</v>
      </c>
      <c r="AT157" s="979">
        <f>+AQ157</f>
        <v>240000000</v>
      </c>
      <c r="AU157" s="979">
        <f>+AT157-AS157</f>
        <v>240000000</v>
      </c>
      <c r="AV157" s="981">
        <v>240000000</v>
      </c>
      <c r="AW157" s="981">
        <v>0</v>
      </c>
      <c r="AX157" s="981">
        <v>0</v>
      </c>
      <c r="AY157" s="982">
        <v>240000000</v>
      </c>
      <c r="AZ157" s="982">
        <v>0</v>
      </c>
      <c r="BA157" s="982">
        <v>0</v>
      </c>
      <c r="BB157" s="983">
        <v>240000000</v>
      </c>
      <c r="BC157" s="981">
        <v>146150000</v>
      </c>
      <c r="BD157" s="981">
        <v>0</v>
      </c>
      <c r="BE157" s="983">
        <v>240000000</v>
      </c>
      <c r="BF157" s="981">
        <v>230661110</v>
      </c>
      <c r="BG157" s="1046">
        <v>108511110</v>
      </c>
      <c r="BH157" s="763" t="s">
        <v>87</v>
      </c>
      <c r="BI157" s="764">
        <f>AL157-((BG157/BE157))</f>
        <v>0.33358466071428572</v>
      </c>
      <c r="BJ157" s="839"/>
    </row>
    <row r="158" spans="1:62" ht="30.75" customHeight="1" x14ac:dyDescent="0.25">
      <c r="A158" s="2006"/>
      <c r="B158" s="2066"/>
      <c r="C158" s="1917"/>
      <c r="D158" s="1896"/>
      <c r="E158" s="1899"/>
      <c r="F158" s="1899"/>
      <c r="G158" s="1864"/>
      <c r="H158" s="1902"/>
      <c r="I158" s="1894"/>
      <c r="J158" s="1870"/>
      <c r="K158" s="1905"/>
      <c r="L158" s="784" t="s">
        <v>930</v>
      </c>
      <c r="M158" s="785">
        <v>44774</v>
      </c>
      <c r="N158" s="785">
        <v>44926</v>
      </c>
      <c r="O158" s="786">
        <f t="shared" si="7"/>
        <v>153</v>
      </c>
      <c r="P158" s="787">
        <v>35</v>
      </c>
      <c r="Q158" s="1047">
        <v>0.1</v>
      </c>
      <c r="R158" s="1048">
        <v>0.5714285714285714</v>
      </c>
      <c r="S158" s="808" t="s">
        <v>1339</v>
      </c>
      <c r="T158" s="840"/>
      <c r="U158" s="840"/>
      <c r="V158" s="1015" t="s">
        <v>930</v>
      </c>
      <c r="W158" s="841" t="s">
        <v>930</v>
      </c>
      <c r="X158" s="842"/>
      <c r="Y158" s="808" t="s">
        <v>1339</v>
      </c>
      <c r="Z158" s="790"/>
      <c r="AA158" s="790"/>
      <c r="AB158" s="808" t="s">
        <v>1339</v>
      </c>
      <c r="AC158" s="790"/>
      <c r="AD158" s="790"/>
      <c r="AE158" s="808" t="s">
        <v>1339</v>
      </c>
      <c r="AF158" s="790"/>
      <c r="AG158" s="790"/>
      <c r="AH158" s="808" t="s">
        <v>1339</v>
      </c>
      <c r="AI158" s="790"/>
      <c r="AJ158" s="790"/>
      <c r="AK158" s="771">
        <v>0.5714285714285714</v>
      </c>
      <c r="AL158" s="1907"/>
      <c r="AM158" s="1878"/>
      <c r="AN158" s="772">
        <f t="shared" si="9"/>
        <v>0</v>
      </c>
      <c r="AO158" s="843"/>
      <c r="AP158" s="787"/>
      <c r="AQ158" s="847"/>
      <c r="AR158" s="852"/>
      <c r="AS158" s="846"/>
      <c r="AT158" s="856"/>
      <c r="AU158" s="847"/>
      <c r="AV158" s="857"/>
      <c r="AW158" s="857"/>
      <c r="AX158" s="857"/>
      <c r="AY158" s="857"/>
      <c r="AZ158" s="858"/>
      <c r="BA158" s="858"/>
      <c r="BB158" s="859"/>
      <c r="BC158" s="858"/>
      <c r="BD158" s="858"/>
      <c r="BE158" s="859"/>
      <c r="BF158" s="858"/>
      <c r="BG158" s="858"/>
      <c r="BH158" s="843"/>
      <c r="BI158" s="852"/>
      <c r="BJ158" s="853"/>
    </row>
    <row r="159" spans="1:62" ht="30.75" customHeight="1" x14ac:dyDescent="0.25">
      <c r="A159" s="2006"/>
      <c r="B159" s="2066"/>
      <c r="C159" s="1917"/>
      <c r="D159" s="1896"/>
      <c r="E159" s="1899"/>
      <c r="F159" s="1899"/>
      <c r="G159" s="1864"/>
      <c r="H159" s="1902"/>
      <c r="I159" s="1894"/>
      <c r="J159" s="1870"/>
      <c r="K159" s="1905"/>
      <c r="L159" s="784" t="s">
        <v>932</v>
      </c>
      <c r="M159" s="785">
        <v>44774</v>
      </c>
      <c r="N159" s="785">
        <v>44926</v>
      </c>
      <c r="O159" s="786">
        <f t="shared" si="7"/>
        <v>153</v>
      </c>
      <c r="P159" s="787">
        <v>35</v>
      </c>
      <c r="Q159" s="1047">
        <v>0.3</v>
      </c>
      <c r="R159" s="1048">
        <v>0.8571428571428571</v>
      </c>
      <c r="S159" s="808" t="s">
        <v>1339</v>
      </c>
      <c r="T159" s="840"/>
      <c r="U159" s="840"/>
      <c r="V159" s="1015" t="s">
        <v>932</v>
      </c>
      <c r="W159" s="841" t="s">
        <v>932</v>
      </c>
      <c r="X159" s="842"/>
      <c r="Y159" s="808" t="s">
        <v>1339</v>
      </c>
      <c r="Z159" s="790"/>
      <c r="AA159" s="790"/>
      <c r="AB159" s="808" t="s">
        <v>1339</v>
      </c>
      <c r="AC159" s="790"/>
      <c r="AD159" s="790"/>
      <c r="AE159" s="808" t="s">
        <v>1339</v>
      </c>
      <c r="AF159" s="790"/>
      <c r="AG159" s="790"/>
      <c r="AH159" s="808" t="s">
        <v>1339</v>
      </c>
      <c r="AI159" s="790"/>
      <c r="AJ159" s="790"/>
      <c r="AK159" s="771">
        <v>0.8571428571428571</v>
      </c>
      <c r="AL159" s="1907"/>
      <c r="AM159" s="1878"/>
      <c r="AN159" s="772">
        <f t="shared" si="9"/>
        <v>0</v>
      </c>
      <c r="AO159" s="843"/>
      <c r="AP159" s="787"/>
      <c r="AQ159" s="847"/>
      <c r="AR159" s="852"/>
      <c r="AS159" s="846"/>
      <c r="AT159" s="856"/>
      <c r="AU159" s="847"/>
      <c r="AV159" s="857"/>
      <c r="AW159" s="857"/>
      <c r="AX159" s="857"/>
      <c r="AY159" s="857"/>
      <c r="AZ159" s="858"/>
      <c r="BA159" s="858"/>
      <c r="BB159" s="859"/>
      <c r="BC159" s="858"/>
      <c r="BD159" s="858"/>
      <c r="BE159" s="859"/>
      <c r="BF159" s="858"/>
      <c r="BG159" s="858"/>
      <c r="BH159" s="843"/>
      <c r="BI159" s="852"/>
      <c r="BJ159" s="853"/>
    </row>
    <row r="160" spans="1:62" ht="30.75" customHeight="1" thickBot="1" x14ac:dyDescent="0.3">
      <c r="A160" s="2006"/>
      <c r="B160" s="2066"/>
      <c r="C160" s="1918"/>
      <c r="D160" s="1897"/>
      <c r="E160" s="1900"/>
      <c r="F160" s="1900"/>
      <c r="G160" s="1901"/>
      <c r="H160" s="1903"/>
      <c r="I160" s="1895"/>
      <c r="J160" s="1871"/>
      <c r="K160" s="1874"/>
      <c r="L160" s="810" t="s">
        <v>935</v>
      </c>
      <c r="M160" s="811">
        <v>44774</v>
      </c>
      <c r="N160" s="811">
        <v>44926</v>
      </c>
      <c r="O160" s="812">
        <f t="shared" si="7"/>
        <v>153</v>
      </c>
      <c r="P160" s="813">
        <v>35</v>
      </c>
      <c r="Q160" s="1049">
        <v>0.3</v>
      </c>
      <c r="R160" s="1050">
        <v>0.8571428571428571</v>
      </c>
      <c r="S160" s="815" t="s">
        <v>1339</v>
      </c>
      <c r="T160" s="996"/>
      <c r="U160" s="996"/>
      <c r="V160" s="1025" t="s">
        <v>935</v>
      </c>
      <c r="W160" s="889" t="s">
        <v>935</v>
      </c>
      <c r="X160" s="890"/>
      <c r="Y160" s="815" t="s">
        <v>1339</v>
      </c>
      <c r="Z160" s="816"/>
      <c r="AA160" s="816"/>
      <c r="AB160" s="815" t="s">
        <v>1339</v>
      </c>
      <c r="AC160" s="816"/>
      <c r="AD160" s="816"/>
      <c r="AE160" s="815" t="s">
        <v>1339</v>
      </c>
      <c r="AF160" s="816"/>
      <c r="AG160" s="816"/>
      <c r="AH160" s="815" t="s">
        <v>1339</v>
      </c>
      <c r="AI160" s="816"/>
      <c r="AJ160" s="816"/>
      <c r="AK160" s="954">
        <v>0.8571428571428571</v>
      </c>
      <c r="AL160" s="1929"/>
      <c r="AM160" s="1942"/>
      <c r="AN160" s="772">
        <f t="shared" si="9"/>
        <v>0</v>
      </c>
      <c r="AO160" s="891"/>
      <c r="AP160" s="813"/>
      <c r="AQ160" s="892"/>
      <c r="AR160" s="893"/>
      <c r="AS160" s="894"/>
      <c r="AT160" s="895"/>
      <c r="AU160" s="892"/>
      <c r="AV160" s="896"/>
      <c r="AW160" s="896"/>
      <c r="AX160" s="896"/>
      <c r="AY160" s="896"/>
      <c r="AZ160" s="897"/>
      <c r="BA160" s="897"/>
      <c r="BB160" s="898"/>
      <c r="BC160" s="897"/>
      <c r="BD160" s="897"/>
      <c r="BE160" s="898"/>
      <c r="BF160" s="897"/>
      <c r="BG160" s="897"/>
      <c r="BH160" s="891"/>
      <c r="BI160" s="893"/>
      <c r="BJ160" s="899"/>
    </row>
    <row r="161" spans="1:62" ht="30.75" customHeight="1" x14ac:dyDescent="0.25">
      <c r="A161" s="2006"/>
      <c r="B161" s="2066"/>
      <c r="C161" s="1916" t="s">
        <v>939</v>
      </c>
      <c r="D161" s="1919" t="s">
        <v>941</v>
      </c>
      <c r="E161" s="1966">
        <v>105</v>
      </c>
      <c r="F161" s="1966">
        <v>97</v>
      </c>
      <c r="G161" s="1920">
        <f>F161/E161</f>
        <v>0.92380952380952386</v>
      </c>
      <c r="H161" s="1921">
        <f>+G161</f>
        <v>0.92380952380952386</v>
      </c>
      <c r="I161" s="1893" t="s">
        <v>1524</v>
      </c>
      <c r="J161" s="1869">
        <v>2021130010226</v>
      </c>
      <c r="K161" s="1904" t="s">
        <v>1525</v>
      </c>
      <c r="L161" s="760" t="s">
        <v>944</v>
      </c>
      <c r="M161" s="761">
        <v>44592</v>
      </c>
      <c r="N161" s="761">
        <v>44900</v>
      </c>
      <c r="O161" s="762">
        <f t="shared" si="7"/>
        <v>309</v>
      </c>
      <c r="P161" s="1051">
        <v>102</v>
      </c>
      <c r="Q161" s="838">
        <v>0.05</v>
      </c>
      <c r="R161" s="764">
        <v>0.9509803921568627</v>
      </c>
      <c r="S161" s="880" t="s">
        <v>1339</v>
      </c>
      <c r="T161" s="826"/>
      <c r="U161" s="826"/>
      <c r="V161" s="1052" t="s">
        <v>1526</v>
      </c>
      <c r="W161" s="827" t="s">
        <v>944</v>
      </c>
      <c r="X161" s="828"/>
      <c r="Y161" s="880" t="s">
        <v>1339</v>
      </c>
      <c r="Z161" s="829"/>
      <c r="AA161" s="829"/>
      <c r="AB161" s="880" t="s">
        <v>1339</v>
      </c>
      <c r="AC161" s="829"/>
      <c r="AD161" s="829"/>
      <c r="AE161" s="880" t="s">
        <v>1339</v>
      </c>
      <c r="AF161" s="829"/>
      <c r="AG161" s="829"/>
      <c r="AH161" s="880" t="s">
        <v>1339</v>
      </c>
      <c r="AI161" s="829"/>
      <c r="AJ161" s="829"/>
      <c r="AK161" s="771">
        <v>0.9509803921568627</v>
      </c>
      <c r="AL161" s="1928">
        <f>AVERAGE(R161:R171)</f>
        <v>0.7401933105257914</v>
      </c>
      <c r="AM161" s="1915">
        <v>0.92380952380952386</v>
      </c>
      <c r="AN161" s="772">
        <f t="shared" si="9"/>
        <v>0</v>
      </c>
      <c r="AO161" s="975" t="s">
        <v>1527</v>
      </c>
      <c r="AP161" s="975" t="s">
        <v>403</v>
      </c>
      <c r="AQ161" s="976">
        <v>2244555700</v>
      </c>
      <c r="AR161" s="1045">
        <v>0.27847471149858299</v>
      </c>
      <c r="AS161" s="978">
        <v>0</v>
      </c>
      <c r="AT161" s="979">
        <f>+AQ161</f>
        <v>2244555700</v>
      </c>
      <c r="AU161" s="980">
        <f>+AT161-AS161</f>
        <v>2244555700</v>
      </c>
      <c r="AV161" s="981">
        <v>711035700</v>
      </c>
      <c r="AW161" s="981">
        <v>625052001</v>
      </c>
      <c r="AX161" s="981">
        <v>65141091</v>
      </c>
      <c r="AY161" s="982">
        <v>711035700</v>
      </c>
      <c r="AZ161" s="982">
        <v>625052001</v>
      </c>
      <c r="BA161" s="982">
        <v>236564364</v>
      </c>
      <c r="BB161" s="983">
        <v>2244555700</v>
      </c>
      <c r="BC161" s="981">
        <v>625052001</v>
      </c>
      <c r="BD161" s="981">
        <v>407987637</v>
      </c>
      <c r="BE161" s="983">
        <v>2244555700</v>
      </c>
      <c r="BF161" s="981">
        <v>625052001</v>
      </c>
      <c r="BG161" s="981">
        <v>625052001</v>
      </c>
      <c r="BH161" s="763" t="s">
        <v>264</v>
      </c>
      <c r="BI161" s="764">
        <f>+AL161-((BI164/BI165))</f>
        <v>0.50104138539001997</v>
      </c>
      <c r="BJ161" s="839"/>
    </row>
    <row r="162" spans="1:62" ht="30.75" customHeight="1" x14ac:dyDescent="0.25">
      <c r="A162" s="2006"/>
      <c r="B162" s="2066"/>
      <c r="C162" s="1917"/>
      <c r="D162" s="1896"/>
      <c r="E162" s="1899"/>
      <c r="F162" s="1899"/>
      <c r="G162" s="1864"/>
      <c r="H162" s="1902"/>
      <c r="I162" s="1894"/>
      <c r="J162" s="1870"/>
      <c r="K162" s="1905"/>
      <c r="L162" s="784" t="s">
        <v>955</v>
      </c>
      <c r="M162" s="785">
        <v>44592</v>
      </c>
      <c r="N162" s="785">
        <v>44900</v>
      </c>
      <c r="O162" s="786">
        <f t="shared" si="7"/>
        <v>309</v>
      </c>
      <c r="P162" s="1053">
        <v>102</v>
      </c>
      <c r="Q162" s="852">
        <v>0.05</v>
      </c>
      <c r="R162" s="788">
        <v>0.9509803921568627</v>
      </c>
      <c r="S162" s="808" t="s">
        <v>1339</v>
      </c>
      <c r="T162" s="840"/>
      <c r="U162" s="840"/>
      <c r="V162" s="1054"/>
      <c r="W162" s="841" t="s">
        <v>955</v>
      </c>
      <c r="X162" s="842"/>
      <c r="Y162" s="808" t="s">
        <v>1339</v>
      </c>
      <c r="Z162" s="790"/>
      <c r="AA162" s="790"/>
      <c r="AB162" s="808" t="s">
        <v>1339</v>
      </c>
      <c r="AC162" s="790"/>
      <c r="AD162" s="790"/>
      <c r="AE162" s="808" t="s">
        <v>1339</v>
      </c>
      <c r="AF162" s="790"/>
      <c r="AG162" s="790"/>
      <c r="AH162" s="808" t="s">
        <v>1339</v>
      </c>
      <c r="AI162" s="790"/>
      <c r="AJ162" s="790"/>
      <c r="AK162" s="771">
        <v>0.9509803921568627</v>
      </c>
      <c r="AL162" s="1907"/>
      <c r="AM162" s="1878"/>
      <c r="AN162" s="772">
        <f t="shared" si="9"/>
        <v>0</v>
      </c>
      <c r="AO162" s="986" t="s">
        <v>1527</v>
      </c>
      <c r="AP162" s="986" t="s">
        <v>1342</v>
      </c>
      <c r="AQ162" s="987">
        <v>1683416570</v>
      </c>
      <c r="AR162" s="1055">
        <v>0.37748232453242397</v>
      </c>
      <c r="AS162" s="989"/>
      <c r="AT162" s="990">
        <f>+AQ162</f>
        <v>1683416570</v>
      </c>
      <c r="AU162" s="991"/>
      <c r="AV162" s="992">
        <v>2459416000</v>
      </c>
      <c r="AW162" s="992">
        <v>0</v>
      </c>
      <c r="AX162" s="992">
        <v>0</v>
      </c>
      <c r="AY162" s="993">
        <v>2459416000</v>
      </c>
      <c r="AZ162" s="993">
        <v>635460000</v>
      </c>
      <c r="BA162" s="993">
        <v>0</v>
      </c>
      <c r="BB162" s="994">
        <v>1683416570</v>
      </c>
      <c r="BC162" s="992">
        <v>635460000</v>
      </c>
      <c r="BD162" s="992">
        <v>0</v>
      </c>
      <c r="BE162" s="994">
        <v>1683416570</v>
      </c>
      <c r="BF162" s="992">
        <v>635460000</v>
      </c>
      <c r="BG162" s="992">
        <v>393393220</v>
      </c>
      <c r="BH162" s="843"/>
      <c r="BI162" s="852"/>
      <c r="BJ162" s="853"/>
    </row>
    <row r="163" spans="1:62" ht="30.75" customHeight="1" x14ac:dyDescent="0.25">
      <c r="A163" s="2006"/>
      <c r="B163" s="2066"/>
      <c r="C163" s="1917"/>
      <c r="D163" s="1896"/>
      <c r="E163" s="1899"/>
      <c r="F163" s="1899"/>
      <c r="G163" s="1864"/>
      <c r="H163" s="1902"/>
      <c r="I163" s="1894"/>
      <c r="J163" s="1870"/>
      <c r="K163" s="1905"/>
      <c r="L163" s="784" t="s">
        <v>956</v>
      </c>
      <c r="M163" s="785">
        <v>44592</v>
      </c>
      <c r="N163" s="785">
        <v>44900</v>
      </c>
      <c r="O163" s="786">
        <f t="shared" si="7"/>
        <v>309</v>
      </c>
      <c r="P163" s="1053">
        <v>150</v>
      </c>
      <c r="Q163" s="852">
        <v>0.1</v>
      </c>
      <c r="R163" s="788">
        <v>0.26666666666666666</v>
      </c>
      <c r="S163" s="808" t="s">
        <v>1339</v>
      </c>
      <c r="T163" s="840"/>
      <c r="U163" s="840"/>
      <c r="V163" s="1056"/>
      <c r="W163" s="841" t="s">
        <v>956</v>
      </c>
      <c r="X163" s="842"/>
      <c r="Y163" s="808" t="s">
        <v>1339</v>
      </c>
      <c r="Z163" s="790"/>
      <c r="AA163" s="790"/>
      <c r="AB163" s="808" t="s">
        <v>1339</v>
      </c>
      <c r="AC163" s="790"/>
      <c r="AD163" s="790"/>
      <c r="AE163" s="808" t="s">
        <v>1339</v>
      </c>
      <c r="AF163" s="790"/>
      <c r="AG163" s="790"/>
      <c r="AH163" s="808" t="s">
        <v>1339</v>
      </c>
      <c r="AI163" s="790"/>
      <c r="AJ163" s="790"/>
      <c r="AK163" s="771">
        <v>0.26666666666666666</v>
      </c>
      <c r="AL163" s="1907"/>
      <c r="AM163" s="1879"/>
      <c r="AN163" s="772">
        <f t="shared" si="9"/>
        <v>0</v>
      </c>
      <c r="AO163" s="986" t="s">
        <v>1527</v>
      </c>
      <c r="AP163" s="986" t="s">
        <v>490</v>
      </c>
      <c r="AQ163" s="987">
        <v>330597760</v>
      </c>
      <c r="AR163" s="1055">
        <v>0</v>
      </c>
      <c r="AS163" s="989"/>
      <c r="AT163" s="990">
        <f>+AQ163</f>
        <v>330597760</v>
      </c>
      <c r="AU163" s="991"/>
      <c r="AV163" s="992">
        <v>0</v>
      </c>
      <c r="AW163" s="992">
        <v>0</v>
      </c>
      <c r="AX163" s="992">
        <v>0</v>
      </c>
      <c r="AY163" s="993">
        <v>0</v>
      </c>
      <c r="AZ163" s="993">
        <v>0</v>
      </c>
      <c r="BA163" s="993">
        <v>0</v>
      </c>
      <c r="BB163" s="994">
        <v>330597760</v>
      </c>
      <c r="BC163" s="992">
        <v>0</v>
      </c>
      <c r="BD163" s="992">
        <v>0</v>
      </c>
      <c r="BE163" s="994">
        <v>330597760</v>
      </c>
      <c r="BF163" s="992">
        <v>0</v>
      </c>
      <c r="BG163" s="992">
        <v>0</v>
      </c>
      <c r="BH163" s="843"/>
      <c r="BI163" s="852"/>
      <c r="BJ163" s="853"/>
    </row>
    <row r="164" spans="1:62" ht="30.75" customHeight="1" x14ac:dyDescent="0.25">
      <c r="A164" s="2006"/>
      <c r="B164" s="2066"/>
      <c r="C164" s="1917"/>
      <c r="D164" s="1896" t="s">
        <v>962</v>
      </c>
      <c r="E164" s="1899">
        <v>50</v>
      </c>
      <c r="F164" s="1899">
        <v>4</v>
      </c>
      <c r="G164" s="1864">
        <f>F164/E164</f>
        <v>0.08</v>
      </c>
      <c r="H164" s="1902">
        <v>1</v>
      </c>
      <c r="I164" s="1894"/>
      <c r="J164" s="1870"/>
      <c r="K164" s="1905"/>
      <c r="L164" s="784" t="s">
        <v>963</v>
      </c>
      <c r="M164" s="785">
        <v>44592</v>
      </c>
      <c r="N164" s="785">
        <v>44900</v>
      </c>
      <c r="O164" s="786">
        <f t="shared" si="7"/>
        <v>309</v>
      </c>
      <c r="P164" s="1053">
        <v>15</v>
      </c>
      <c r="Q164" s="852">
        <v>0.15</v>
      </c>
      <c r="R164" s="788">
        <v>6.6666666666666666E-2</v>
      </c>
      <c r="S164" s="808" t="s">
        <v>1339</v>
      </c>
      <c r="T164" s="840"/>
      <c r="U164" s="840"/>
      <c r="V164" s="1057" t="s">
        <v>1528</v>
      </c>
      <c r="W164" s="841" t="s">
        <v>963</v>
      </c>
      <c r="X164" s="842"/>
      <c r="Y164" s="808" t="s">
        <v>1339</v>
      </c>
      <c r="Z164" s="790"/>
      <c r="AA164" s="790"/>
      <c r="AB164" s="808" t="s">
        <v>1339</v>
      </c>
      <c r="AC164" s="790"/>
      <c r="AD164" s="790"/>
      <c r="AE164" s="808" t="s">
        <v>1339</v>
      </c>
      <c r="AF164" s="790"/>
      <c r="AG164" s="790"/>
      <c r="AH164" s="808" t="s">
        <v>1339</v>
      </c>
      <c r="AI164" s="790"/>
      <c r="AJ164" s="790"/>
      <c r="AK164" s="771">
        <v>6.6666666666666666E-2</v>
      </c>
      <c r="AL164" s="1907"/>
      <c r="AM164" s="1877">
        <v>0.08</v>
      </c>
      <c r="AN164" s="772">
        <f t="shared" si="9"/>
        <v>0</v>
      </c>
      <c r="AO164" s="986" t="s">
        <v>1527</v>
      </c>
      <c r="AP164" s="986" t="s">
        <v>1391</v>
      </c>
      <c r="AQ164" s="987">
        <v>0</v>
      </c>
      <c r="AR164" s="1055" t="e">
        <v>#DIV/0!</v>
      </c>
      <c r="AS164" s="989"/>
      <c r="AT164" s="990">
        <f>+AQ164</f>
        <v>0</v>
      </c>
      <c r="AU164" s="991"/>
      <c r="AV164" s="992">
        <v>0</v>
      </c>
      <c r="AW164" s="992">
        <v>0</v>
      </c>
      <c r="AX164" s="992">
        <v>0</v>
      </c>
      <c r="AY164" s="993">
        <v>0</v>
      </c>
      <c r="AZ164" s="993">
        <v>0</v>
      </c>
      <c r="BA164" s="993">
        <v>0</v>
      </c>
      <c r="BB164" s="994">
        <v>0</v>
      </c>
      <c r="BC164" s="992">
        <v>0</v>
      </c>
      <c r="BD164" s="992">
        <v>0</v>
      </c>
      <c r="BE164" s="994">
        <v>0</v>
      </c>
      <c r="BF164" s="992">
        <v>0</v>
      </c>
      <c r="BG164" s="992">
        <v>0</v>
      </c>
      <c r="BH164" s="843"/>
      <c r="BI164" s="888">
        <f>+BG161+BG162</f>
        <v>1018445221</v>
      </c>
      <c r="BJ164" s="853"/>
    </row>
    <row r="165" spans="1:62" ht="30.75" customHeight="1" x14ac:dyDescent="0.25">
      <c r="A165" s="2006"/>
      <c r="B165" s="2066"/>
      <c r="C165" s="1917"/>
      <c r="D165" s="1896"/>
      <c r="E165" s="1899"/>
      <c r="F165" s="1899"/>
      <c r="G165" s="1864"/>
      <c r="H165" s="1902"/>
      <c r="I165" s="1894"/>
      <c r="J165" s="1870"/>
      <c r="K165" s="1905"/>
      <c r="L165" s="784" t="s">
        <v>968</v>
      </c>
      <c r="M165" s="785">
        <v>44592</v>
      </c>
      <c r="N165" s="785">
        <v>44900</v>
      </c>
      <c r="O165" s="786">
        <f t="shared" si="7"/>
        <v>309</v>
      </c>
      <c r="P165" s="1053">
        <v>161</v>
      </c>
      <c r="Q165" s="852">
        <v>0.1</v>
      </c>
      <c r="R165" s="788">
        <v>0.90683229813664601</v>
      </c>
      <c r="S165" s="808" t="s">
        <v>1339</v>
      </c>
      <c r="T165" s="840"/>
      <c r="U165" s="840"/>
      <c r="V165" s="1057" t="s">
        <v>1529</v>
      </c>
      <c r="W165" s="841" t="s">
        <v>968</v>
      </c>
      <c r="X165" s="842"/>
      <c r="Y165" s="808" t="s">
        <v>1339</v>
      </c>
      <c r="Z165" s="790"/>
      <c r="AA165" s="790"/>
      <c r="AB165" s="808" t="s">
        <v>1339</v>
      </c>
      <c r="AC165" s="790"/>
      <c r="AD165" s="790"/>
      <c r="AE165" s="808" t="s">
        <v>1339</v>
      </c>
      <c r="AF165" s="790"/>
      <c r="AG165" s="790"/>
      <c r="AH165" s="808" t="s">
        <v>1339</v>
      </c>
      <c r="AI165" s="790"/>
      <c r="AJ165" s="790"/>
      <c r="AK165" s="771">
        <v>0.90683229813664601</v>
      </c>
      <c r="AL165" s="1907"/>
      <c r="AM165" s="1878"/>
      <c r="AN165" s="772">
        <f t="shared" si="9"/>
        <v>0</v>
      </c>
      <c r="AO165" s="843"/>
      <c r="AP165" s="787"/>
      <c r="AQ165" s="847"/>
      <c r="AR165" s="852"/>
      <c r="AS165" s="846"/>
      <c r="AT165" s="856"/>
      <c r="AU165" s="847"/>
      <c r="AV165" s="857"/>
      <c r="AW165" s="857"/>
      <c r="AX165" s="857"/>
      <c r="AY165" s="857"/>
      <c r="AZ165" s="858"/>
      <c r="BA165" s="858"/>
      <c r="BB165" s="859"/>
      <c r="BC165" s="858"/>
      <c r="BD165" s="858"/>
      <c r="BE165" s="859"/>
      <c r="BF165" s="858"/>
      <c r="BG165" s="858"/>
      <c r="BH165" s="843"/>
      <c r="BI165" s="888">
        <f>+BE161+BE162+BE163</f>
        <v>4258570030</v>
      </c>
      <c r="BJ165" s="853"/>
    </row>
    <row r="166" spans="1:62" ht="30.75" customHeight="1" x14ac:dyDescent="0.25">
      <c r="A166" s="2006"/>
      <c r="B166" s="2066"/>
      <c r="C166" s="1917"/>
      <c r="D166" s="1896"/>
      <c r="E166" s="1899"/>
      <c r="F166" s="1899"/>
      <c r="G166" s="1864"/>
      <c r="H166" s="1902"/>
      <c r="I166" s="1894"/>
      <c r="J166" s="1870"/>
      <c r="K166" s="1905"/>
      <c r="L166" s="784" t="s">
        <v>974</v>
      </c>
      <c r="M166" s="785">
        <v>44592</v>
      </c>
      <c r="N166" s="785">
        <v>44900</v>
      </c>
      <c r="O166" s="786">
        <f t="shared" ref="O166:O231" si="10">(N166-M166)+1</f>
        <v>309</v>
      </c>
      <c r="P166" s="1053">
        <v>1</v>
      </c>
      <c r="Q166" s="852">
        <v>0.05</v>
      </c>
      <c r="R166" s="788">
        <v>0</v>
      </c>
      <c r="S166" s="808" t="s">
        <v>1339</v>
      </c>
      <c r="T166" s="840"/>
      <c r="U166" s="840"/>
      <c r="V166" s="1057" t="s">
        <v>1530</v>
      </c>
      <c r="W166" s="841" t="s">
        <v>974</v>
      </c>
      <c r="X166" s="842"/>
      <c r="Y166" s="808" t="s">
        <v>1339</v>
      </c>
      <c r="Z166" s="790"/>
      <c r="AA166" s="790"/>
      <c r="AB166" s="808" t="s">
        <v>1339</v>
      </c>
      <c r="AC166" s="790"/>
      <c r="AD166" s="790"/>
      <c r="AE166" s="808" t="s">
        <v>1339</v>
      </c>
      <c r="AF166" s="790"/>
      <c r="AG166" s="790"/>
      <c r="AH166" s="808" t="s">
        <v>1339</v>
      </c>
      <c r="AI166" s="790"/>
      <c r="AJ166" s="790"/>
      <c r="AK166" s="771">
        <v>0</v>
      </c>
      <c r="AL166" s="1907"/>
      <c r="AM166" s="1878"/>
      <c r="AN166" s="772">
        <f t="shared" si="9"/>
        <v>0</v>
      </c>
      <c r="AO166" s="843"/>
      <c r="AP166" s="787"/>
      <c r="AQ166" s="847"/>
      <c r="AR166" s="852"/>
      <c r="AS166" s="846"/>
      <c r="AT166" s="856"/>
      <c r="AU166" s="847"/>
      <c r="AV166" s="857"/>
      <c r="AW166" s="857"/>
      <c r="AX166" s="857"/>
      <c r="AY166" s="857"/>
      <c r="AZ166" s="858"/>
      <c r="BA166" s="858"/>
      <c r="BB166" s="859"/>
      <c r="BC166" s="858"/>
      <c r="BD166" s="858"/>
      <c r="BE166" s="859"/>
      <c r="BF166" s="858"/>
      <c r="BG166" s="858"/>
      <c r="BH166" s="843"/>
      <c r="BI166" s="852"/>
      <c r="BJ166" s="853"/>
    </row>
    <row r="167" spans="1:62" ht="30.75" customHeight="1" x14ac:dyDescent="0.25">
      <c r="A167" s="2006"/>
      <c r="B167" s="2066"/>
      <c r="C167" s="1917"/>
      <c r="D167" s="1896"/>
      <c r="E167" s="1899"/>
      <c r="F167" s="1899"/>
      <c r="G167" s="1864"/>
      <c r="H167" s="1902"/>
      <c r="I167" s="1894"/>
      <c r="J167" s="1870"/>
      <c r="K167" s="1905"/>
      <c r="L167" s="784" t="s">
        <v>977</v>
      </c>
      <c r="M167" s="785">
        <v>44592</v>
      </c>
      <c r="N167" s="785">
        <v>44900</v>
      </c>
      <c r="O167" s="786">
        <f t="shared" si="10"/>
        <v>309</v>
      </c>
      <c r="P167" s="1053">
        <v>1</v>
      </c>
      <c r="Q167" s="852">
        <v>0.2</v>
      </c>
      <c r="R167" s="788">
        <v>1</v>
      </c>
      <c r="S167" s="808" t="s">
        <v>1339</v>
      </c>
      <c r="T167" s="840"/>
      <c r="U167" s="840"/>
      <c r="V167" s="1057" t="s">
        <v>1531</v>
      </c>
      <c r="W167" s="841" t="s">
        <v>977</v>
      </c>
      <c r="X167" s="842"/>
      <c r="Y167" s="808" t="s">
        <v>1339</v>
      </c>
      <c r="Z167" s="790"/>
      <c r="AA167" s="790"/>
      <c r="AB167" s="808" t="s">
        <v>1339</v>
      </c>
      <c r="AC167" s="790"/>
      <c r="AD167" s="790"/>
      <c r="AE167" s="808" t="s">
        <v>1339</v>
      </c>
      <c r="AF167" s="790"/>
      <c r="AG167" s="790"/>
      <c r="AH167" s="808" t="s">
        <v>1339</v>
      </c>
      <c r="AI167" s="790"/>
      <c r="AJ167" s="790"/>
      <c r="AK167" s="771">
        <v>1</v>
      </c>
      <c r="AL167" s="1907"/>
      <c r="AM167" s="1879"/>
      <c r="AN167" s="772">
        <f t="shared" si="9"/>
        <v>0</v>
      </c>
      <c r="AO167" s="843"/>
      <c r="AP167" s="787"/>
      <c r="AQ167" s="847"/>
      <c r="AR167" s="852"/>
      <c r="AS167" s="846"/>
      <c r="AT167" s="856"/>
      <c r="AU167" s="847"/>
      <c r="AV167" s="857"/>
      <c r="AW167" s="857"/>
      <c r="AX167" s="857"/>
      <c r="AY167" s="857"/>
      <c r="AZ167" s="858"/>
      <c r="BA167" s="858"/>
      <c r="BB167" s="859"/>
      <c r="BC167" s="858"/>
      <c r="BD167" s="858"/>
      <c r="BE167" s="859"/>
      <c r="BF167" s="858"/>
      <c r="BG167" s="858"/>
      <c r="BH167" s="843"/>
      <c r="BI167" s="852"/>
      <c r="BJ167" s="853"/>
    </row>
    <row r="168" spans="1:62" ht="30.75" customHeight="1" x14ac:dyDescent="0.25">
      <c r="A168" s="2006"/>
      <c r="B168" s="2066"/>
      <c r="C168" s="1917"/>
      <c r="D168" s="1896" t="s">
        <v>984</v>
      </c>
      <c r="E168" s="1899">
        <v>200</v>
      </c>
      <c r="F168" s="1899">
        <v>200</v>
      </c>
      <c r="G168" s="1864">
        <v>1</v>
      </c>
      <c r="H168" s="1902">
        <v>0.73599999999999999</v>
      </c>
      <c r="I168" s="1894"/>
      <c r="J168" s="1870"/>
      <c r="K168" s="1905"/>
      <c r="L168" s="784" t="s">
        <v>985</v>
      </c>
      <c r="M168" s="785">
        <v>44592</v>
      </c>
      <c r="N168" s="785">
        <v>44900</v>
      </c>
      <c r="O168" s="786">
        <f t="shared" si="10"/>
        <v>309</v>
      </c>
      <c r="P168" s="1053">
        <v>1</v>
      </c>
      <c r="Q168" s="852">
        <v>0.05</v>
      </c>
      <c r="R168" s="788">
        <v>1</v>
      </c>
      <c r="S168" s="808" t="s">
        <v>1339</v>
      </c>
      <c r="T168" s="840"/>
      <c r="U168" s="840"/>
      <c r="V168" s="1057" t="s">
        <v>1532</v>
      </c>
      <c r="W168" s="841" t="s">
        <v>985</v>
      </c>
      <c r="X168" s="842"/>
      <c r="Y168" s="808" t="s">
        <v>1339</v>
      </c>
      <c r="Z168" s="790"/>
      <c r="AA168" s="790"/>
      <c r="AB168" s="808" t="s">
        <v>1339</v>
      </c>
      <c r="AC168" s="790"/>
      <c r="AD168" s="790"/>
      <c r="AE168" s="808" t="s">
        <v>1339</v>
      </c>
      <c r="AF168" s="790"/>
      <c r="AG168" s="790"/>
      <c r="AH168" s="808" t="s">
        <v>1339</v>
      </c>
      <c r="AI168" s="790"/>
      <c r="AJ168" s="790"/>
      <c r="AK168" s="771">
        <v>1</v>
      </c>
      <c r="AL168" s="1907"/>
      <c r="AM168" s="1877">
        <v>1</v>
      </c>
      <c r="AN168" s="772">
        <f t="shared" si="9"/>
        <v>0</v>
      </c>
      <c r="AO168" s="843"/>
      <c r="AP168" s="787"/>
      <c r="AQ168" s="847"/>
      <c r="AR168" s="852"/>
      <c r="AS168" s="846"/>
      <c r="AT168" s="856"/>
      <c r="AU168" s="847"/>
      <c r="AV168" s="857"/>
      <c r="AW168" s="857"/>
      <c r="AX168" s="857"/>
      <c r="AY168" s="857"/>
      <c r="AZ168" s="858"/>
      <c r="BA168" s="858"/>
      <c r="BB168" s="859"/>
      <c r="BC168" s="858"/>
      <c r="BD168" s="858"/>
      <c r="BE168" s="859"/>
      <c r="BF168" s="858"/>
      <c r="BG168" s="858"/>
      <c r="BH168" s="843"/>
      <c r="BI168" s="852"/>
      <c r="BJ168" s="853"/>
    </row>
    <row r="169" spans="1:62" ht="43.5" customHeight="1" x14ac:dyDescent="0.25">
      <c r="A169" s="2006"/>
      <c r="B169" s="2066"/>
      <c r="C169" s="1917"/>
      <c r="D169" s="1896"/>
      <c r="E169" s="1899"/>
      <c r="F169" s="1899"/>
      <c r="G169" s="1864"/>
      <c r="H169" s="1902"/>
      <c r="I169" s="1894"/>
      <c r="J169" s="1870"/>
      <c r="K169" s="1905"/>
      <c r="L169" s="784" t="s">
        <v>987</v>
      </c>
      <c r="M169" s="785">
        <v>44592</v>
      </c>
      <c r="N169" s="785">
        <v>44900</v>
      </c>
      <c r="O169" s="786">
        <f t="shared" si="10"/>
        <v>309</v>
      </c>
      <c r="P169" s="1053">
        <v>1</v>
      </c>
      <c r="Q169" s="852">
        <v>0.1</v>
      </c>
      <c r="R169" s="788">
        <v>1</v>
      </c>
      <c r="S169" s="840" t="s">
        <v>781</v>
      </c>
      <c r="T169" s="840"/>
      <c r="U169" s="840"/>
      <c r="V169" s="1057" t="s">
        <v>1533</v>
      </c>
      <c r="W169" s="841" t="s">
        <v>987</v>
      </c>
      <c r="X169" s="842"/>
      <c r="Y169" s="808" t="s">
        <v>1339</v>
      </c>
      <c r="Z169" s="790"/>
      <c r="AA169" s="790"/>
      <c r="AB169" s="808" t="s">
        <v>1339</v>
      </c>
      <c r="AC169" s="790"/>
      <c r="AD169" s="790"/>
      <c r="AE169" s="808" t="s">
        <v>1339</v>
      </c>
      <c r="AF169" s="790"/>
      <c r="AG169" s="790"/>
      <c r="AH169" s="808" t="s">
        <v>1339</v>
      </c>
      <c r="AI169" s="790"/>
      <c r="AJ169" s="790"/>
      <c r="AK169" s="771">
        <v>1</v>
      </c>
      <c r="AL169" s="1907"/>
      <c r="AM169" s="1879"/>
      <c r="AN169" s="772">
        <f t="shared" si="9"/>
        <v>0</v>
      </c>
      <c r="AO169" s="843"/>
      <c r="AP169" s="787"/>
      <c r="AQ169" s="847"/>
      <c r="AR169" s="852"/>
      <c r="AS169" s="846"/>
      <c r="AT169" s="856"/>
      <c r="AU169" s="847"/>
      <c r="AV169" s="857"/>
      <c r="AW169" s="857"/>
      <c r="AX169" s="857"/>
      <c r="AY169" s="857"/>
      <c r="AZ169" s="858"/>
      <c r="BA169" s="858"/>
      <c r="BB169" s="859"/>
      <c r="BC169" s="858"/>
      <c r="BD169" s="858"/>
      <c r="BE169" s="859"/>
      <c r="BF169" s="858"/>
      <c r="BG169" s="858"/>
      <c r="BH169" s="843"/>
      <c r="BI169" s="852"/>
      <c r="BJ169" s="853"/>
    </row>
    <row r="170" spans="1:62" ht="30.75" customHeight="1" x14ac:dyDescent="0.25">
      <c r="A170" s="2006"/>
      <c r="B170" s="2066"/>
      <c r="C170" s="1917"/>
      <c r="D170" s="1896" t="s">
        <v>993</v>
      </c>
      <c r="E170" s="1899">
        <v>7381</v>
      </c>
      <c r="F170" s="1899">
        <v>27144</v>
      </c>
      <c r="G170" s="1864">
        <v>1</v>
      </c>
      <c r="H170" s="1902">
        <v>1</v>
      </c>
      <c r="I170" s="1894"/>
      <c r="J170" s="1870"/>
      <c r="K170" s="1905"/>
      <c r="L170" s="784" t="s">
        <v>994</v>
      </c>
      <c r="M170" s="785">
        <v>44592</v>
      </c>
      <c r="N170" s="785">
        <v>44900</v>
      </c>
      <c r="O170" s="786">
        <f t="shared" si="10"/>
        <v>309</v>
      </c>
      <c r="P170" s="1053">
        <v>1</v>
      </c>
      <c r="Q170" s="852">
        <v>0.05</v>
      </c>
      <c r="R170" s="788">
        <v>1</v>
      </c>
      <c r="S170" s="840" t="s">
        <v>781</v>
      </c>
      <c r="T170" s="840"/>
      <c r="U170" s="840"/>
      <c r="V170" s="1054"/>
      <c r="W170" s="841" t="s">
        <v>994</v>
      </c>
      <c r="X170" s="842"/>
      <c r="Y170" s="808" t="s">
        <v>1339</v>
      </c>
      <c r="Z170" s="790"/>
      <c r="AA170" s="790"/>
      <c r="AB170" s="808" t="s">
        <v>1339</v>
      </c>
      <c r="AC170" s="790"/>
      <c r="AD170" s="790"/>
      <c r="AE170" s="808" t="s">
        <v>1339</v>
      </c>
      <c r="AF170" s="790"/>
      <c r="AG170" s="790"/>
      <c r="AH170" s="808" t="s">
        <v>1339</v>
      </c>
      <c r="AI170" s="790"/>
      <c r="AJ170" s="790"/>
      <c r="AK170" s="771">
        <v>1</v>
      </c>
      <c r="AL170" s="1907"/>
      <c r="AM170" s="1877">
        <v>1</v>
      </c>
      <c r="AN170" s="772">
        <f t="shared" si="9"/>
        <v>0</v>
      </c>
      <c r="AO170" s="843"/>
      <c r="AP170" s="787"/>
      <c r="AQ170" s="847"/>
      <c r="AR170" s="852"/>
      <c r="AS170" s="846"/>
      <c r="AT170" s="856"/>
      <c r="AU170" s="847"/>
      <c r="AV170" s="857"/>
      <c r="AW170" s="857"/>
      <c r="AX170" s="857"/>
      <c r="AY170" s="857"/>
      <c r="AZ170" s="858"/>
      <c r="BA170" s="858"/>
      <c r="BB170" s="859"/>
      <c r="BC170" s="858"/>
      <c r="BD170" s="858"/>
      <c r="BE170" s="859"/>
      <c r="BF170" s="858"/>
      <c r="BG170" s="858"/>
      <c r="BH170" s="843"/>
      <c r="BI170" s="852"/>
      <c r="BJ170" s="853"/>
    </row>
    <row r="171" spans="1:62" ht="30.75" customHeight="1" x14ac:dyDescent="0.25">
      <c r="A171" s="2006"/>
      <c r="B171" s="2066"/>
      <c r="C171" s="1917"/>
      <c r="D171" s="1896"/>
      <c r="E171" s="1899"/>
      <c r="F171" s="1899"/>
      <c r="G171" s="1864"/>
      <c r="H171" s="1902"/>
      <c r="I171" s="1910"/>
      <c r="J171" s="1912"/>
      <c r="K171" s="1914"/>
      <c r="L171" s="784" t="s">
        <v>996</v>
      </c>
      <c r="M171" s="785">
        <v>44592</v>
      </c>
      <c r="N171" s="785">
        <v>44900</v>
      </c>
      <c r="O171" s="786">
        <f>(N171-M171)+1</f>
        <v>309</v>
      </c>
      <c r="P171" s="1058">
        <v>20</v>
      </c>
      <c r="Q171" s="852">
        <v>0.1</v>
      </c>
      <c r="R171" s="788">
        <v>1</v>
      </c>
      <c r="S171" s="840" t="s">
        <v>781</v>
      </c>
      <c r="T171" s="840"/>
      <c r="U171" s="840"/>
      <c r="V171" s="1057" t="s">
        <v>1534</v>
      </c>
      <c r="W171" s="841" t="s">
        <v>996</v>
      </c>
      <c r="X171" s="868"/>
      <c r="Y171" s="790" t="s">
        <v>781</v>
      </c>
      <c r="Z171" s="790"/>
      <c r="AA171" s="790"/>
      <c r="AB171" s="808" t="s">
        <v>1339</v>
      </c>
      <c r="AC171" s="790"/>
      <c r="AD171" s="790"/>
      <c r="AE171" s="808" t="s">
        <v>1339</v>
      </c>
      <c r="AF171" s="790"/>
      <c r="AG171" s="790"/>
      <c r="AH171" s="808" t="s">
        <v>1339</v>
      </c>
      <c r="AI171" s="790"/>
      <c r="AJ171" s="790"/>
      <c r="AK171" s="771">
        <v>1</v>
      </c>
      <c r="AL171" s="1907"/>
      <c r="AM171" s="1878"/>
      <c r="AN171" s="772">
        <f t="shared" si="9"/>
        <v>0</v>
      </c>
      <c r="AO171" s="871"/>
      <c r="AP171" s="863"/>
      <c r="AQ171" s="872"/>
      <c r="AR171" s="873"/>
      <c r="AS171" s="874"/>
      <c r="AT171" s="875"/>
      <c r="AU171" s="872"/>
      <c r="AV171" s="876"/>
      <c r="AW171" s="876"/>
      <c r="AX171" s="876"/>
      <c r="AY171" s="876"/>
      <c r="AZ171" s="877"/>
      <c r="BA171" s="877"/>
      <c r="BB171" s="878"/>
      <c r="BC171" s="877"/>
      <c r="BD171" s="877"/>
      <c r="BE171" s="878"/>
      <c r="BF171" s="877"/>
      <c r="BG171" s="877"/>
      <c r="BH171" s="871"/>
      <c r="BI171" s="873"/>
      <c r="BJ171" s="879"/>
    </row>
    <row r="172" spans="1:62" ht="30.75" customHeight="1" x14ac:dyDescent="0.25">
      <c r="A172" s="2006"/>
      <c r="B172" s="2066"/>
      <c r="C172" s="1917"/>
      <c r="D172" s="1896"/>
      <c r="E172" s="1899"/>
      <c r="F172" s="1899"/>
      <c r="G172" s="1864"/>
      <c r="H172" s="1902"/>
      <c r="I172" s="1910"/>
      <c r="J172" s="1912"/>
      <c r="K172" s="1914"/>
      <c r="L172" s="784"/>
      <c r="M172" s="785"/>
      <c r="N172" s="785"/>
      <c r="O172" s="786"/>
      <c r="P172" s="787"/>
      <c r="Q172" s="852"/>
      <c r="R172" s="852"/>
      <c r="S172" s="868"/>
      <c r="T172" s="868"/>
      <c r="U172" s="868"/>
      <c r="V172" s="1057" t="s">
        <v>1535</v>
      </c>
      <c r="W172" s="884"/>
      <c r="X172" s="868"/>
      <c r="Y172" s="868"/>
      <c r="Z172" s="868"/>
      <c r="AA172" s="868"/>
      <c r="AB172" s="868"/>
      <c r="AC172" s="868"/>
      <c r="AD172" s="868"/>
      <c r="AE172" s="868"/>
      <c r="AF172" s="868"/>
      <c r="AG172" s="947"/>
      <c r="AH172" s="868"/>
      <c r="AI172" s="868"/>
      <c r="AJ172" s="947"/>
      <c r="AK172" s="771"/>
      <c r="AL172" s="1907"/>
      <c r="AM172" s="1878"/>
      <c r="AN172" s="772"/>
      <c r="AO172" s="871"/>
      <c r="AP172" s="863"/>
      <c r="AQ172" s="872"/>
      <c r="AR172" s="873"/>
      <c r="AS172" s="874"/>
      <c r="AT172" s="875"/>
      <c r="AU172" s="872"/>
      <c r="AV172" s="876"/>
      <c r="AW172" s="876"/>
      <c r="AX172" s="876"/>
      <c r="AY172" s="876"/>
      <c r="AZ172" s="877"/>
      <c r="BA172" s="877"/>
      <c r="BB172" s="878"/>
      <c r="BC172" s="877"/>
      <c r="BD172" s="877"/>
      <c r="BE172" s="878"/>
      <c r="BF172" s="877"/>
      <c r="BG172" s="877"/>
      <c r="BH172" s="871"/>
      <c r="BI172" s="873"/>
      <c r="BJ172" s="879"/>
    </row>
    <row r="173" spans="1:62" ht="30.75" customHeight="1" x14ac:dyDescent="0.25">
      <c r="A173" s="2006"/>
      <c r="B173" s="2066"/>
      <c r="C173" s="1917"/>
      <c r="D173" s="1896"/>
      <c r="E173" s="1899"/>
      <c r="F173" s="1899"/>
      <c r="G173" s="1864"/>
      <c r="H173" s="1902"/>
      <c r="I173" s="1910"/>
      <c r="J173" s="1912"/>
      <c r="K173" s="1914"/>
      <c r="L173" s="784"/>
      <c r="M173" s="785"/>
      <c r="N173" s="785"/>
      <c r="O173" s="786"/>
      <c r="P173" s="787"/>
      <c r="Q173" s="852"/>
      <c r="R173" s="852"/>
      <c r="S173" s="868"/>
      <c r="T173" s="868"/>
      <c r="U173" s="868"/>
      <c r="V173" s="1057" t="s">
        <v>1536</v>
      </c>
      <c r="W173" s="841"/>
      <c r="X173" s="868"/>
      <c r="Y173" s="868"/>
      <c r="Z173" s="868"/>
      <c r="AA173" s="868"/>
      <c r="AB173" s="868"/>
      <c r="AC173" s="868"/>
      <c r="AD173" s="868"/>
      <c r="AE173" s="868"/>
      <c r="AF173" s="868"/>
      <c r="AG173" s="947"/>
      <c r="AH173" s="868"/>
      <c r="AI173" s="868"/>
      <c r="AJ173" s="947"/>
      <c r="AK173" s="771"/>
      <c r="AL173" s="1907"/>
      <c r="AM173" s="1878"/>
      <c r="AN173" s="772"/>
      <c r="AO173" s="871"/>
      <c r="AP173" s="863"/>
      <c r="AQ173" s="872"/>
      <c r="AR173" s="873"/>
      <c r="AS173" s="874"/>
      <c r="AT173" s="875"/>
      <c r="AU173" s="872"/>
      <c r="AV173" s="876"/>
      <c r="AW173" s="876"/>
      <c r="AX173" s="876"/>
      <c r="AY173" s="876"/>
      <c r="AZ173" s="877"/>
      <c r="BA173" s="877"/>
      <c r="BB173" s="878"/>
      <c r="BC173" s="877"/>
      <c r="BD173" s="877"/>
      <c r="BE173" s="878"/>
      <c r="BF173" s="877"/>
      <c r="BG173" s="877"/>
      <c r="BH173" s="871"/>
      <c r="BI173" s="873"/>
      <c r="BJ173" s="879"/>
    </row>
    <row r="174" spans="1:62" ht="30.75" customHeight="1" x14ac:dyDescent="0.25">
      <c r="A174" s="2006"/>
      <c r="B174" s="2066"/>
      <c r="C174" s="1917"/>
      <c r="D174" s="1896"/>
      <c r="E174" s="1899"/>
      <c r="F174" s="1899"/>
      <c r="G174" s="1864"/>
      <c r="H174" s="1902"/>
      <c r="I174" s="1910"/>
      <c r="J174" s="1912"/>
      <c r="K174" s="1914"/>
      <c r="L174" s="784"/>
      <c r="M174" s="785"/>
      <c r="N174" s="785"/>
      <c r="O174" s="786"/>
      <c r="P174" s="787"/>
      <c r="Q174" s="852"/>
      <c r="R174" s="852"/>
      <c r="S174" s="868"/>
      <c r="T174" s="868"/>
      <c r="U174" s="868"/>
      <c r="V174" s="1057" t="s">
        <v>1537</v>
      </c>
      <c r="W174" s="884"/>
      <c r="X174" s="868"/>
      <c r="Y174" s="868"/>
      <c r="Z174" s="868"/>
      <c r="AA174" s="868"/>
      <c r="AB174" s="868"/>
      <c r="AC174" s="868"/>
      <c r="AD174" s="868"/>
      <c r="AE174" s="868"/>
      <c r="AF174" s="868"/>
      <c r="AG174" s="947"/>
      <c r="AH174" s="868"/>
      <c r="AI174" s="868"/>
      <c r="AJ174" s="947"/>
      <c r="AK174" s="771"/>
      <c r="AL174" s="1907"/>
      <c r="AM174" s="1878"/>
      <c r="AN174" s="772"/>
      <c r="AO174" s="871"/>
      <c r="AP174" s="863"/>
      <c r="AQ174" s="872"/>
      <c r="AR174" s="873"/>
      <c r="AS174" s="874"/>
      <c r="AT174" s="875"/>
      <c r="AU174" s="872"/>
      <c r="AV174" s="876"/>
      <c r="AW174" s="876"/>
      <c r="AX174" s="876"/>
      <c r="AY174" s="876"/>
      <c r="AZ174" s="877"/>
      <c r="BA174" s="877"/>
      <c r="BB174" s="878"/>
      <c r="BC174" s="877"/>
      <c r="BD174" s="877"/>
      <c r="BE174" s="878"/>
      <c r="BF174" s="877"/>
      <c r="BG174" s="877"/>
      <c r="BH174" s="871"/>
      <c r="BI174" s="873"/>
      <c r="BJ174" s="879"/>
    </row>
    <row r="175" spans="1:62" ht="36.75" customHeight="1" x14ac:dyDescent="0.25">
      <c r="A175" s="2006"/>
      <c r="B175" s="2066"/>
      <c r="C175" s="1917"/>
      <c r="D175" s="1896"/>
      <c r="E175" s="1899"/>
      <c r="F175" s="1899"/>
      <c r="G175" s="1864"/>
      <c r="H175" s="1902"/>
      <c r="I175" s="1910"/>
      <c r="J175" s="1912"/>
      <c r="K175" s="1914"/>
      <c r="L175" s="784"/>
      <c r="M175" s="785"/>
      <c r="N175" s="785"/>
      <c r="O175" s="786"/>
      <c r="P175" s="787"/>
      <c r="Q175" s="852"/>
      <c r="R175" s="852"/>
      <c r="S175" s="868"/>
      <c r="T175" s="868"/>
      <c r="U175" s="868"/>
      <c r="V175" s="1057" t="s">
        <v>1538</v>
      </c>
      <c r="W175" s="841"/>
      <c r="X175" s="868"/>
      <c r="Y175" s="868"/>
      <c r="Z175" s="868"/>
      <c r="AA175" s="868"/>
      <c r="AB175" s="868"/>
      <c r="AC175" s="868"/>
      <c r="AD175" s="868"/>
      <c r="AE175" s="868"/>
      <c r="AF175" s="868"/>
      <c r="AG175" s="947"/>
      <c r="AH175" s="868"/>
      <c r="AI175" s="868"/>
      <c r="AJ175" s="947"/>
      <c r="AK175" s="771"/>
      <c r="AL175" s="1907"/>
      <c r="AM175" s="1878"/>
      <c r="AN175" s="772"/>
      <c r="AO175" s="871"/>
      <c r="AP175" s="863"/>
      <c r="AQ175" s="872"/>
      <c r="AR175" s="873"/>
      <c r="AS175" s="874"/>
      <c r="AT175" s="875"/>
      <c r="AU175" s="872"/>
      <c r="AV175" s="876"/>
      <c r="AW175" s="876"/>
      <c r="AX175" s="876"/>
      <c r="AY175" s="876"/>
      <c r="AZ175" s="877"/>
      <c r="BA175" s="877"/>
      <c r="BB175" s="878"/>
      <c r="BC175" s="877"/>
      <c r="BD175" s="877"/>
      <c r="BE175" s="878"/>
      <c r="BF175" s="877"/>
      <c r="BG175" s="877"/>
      <c r="BH175" s="871"/>
      <c r="BI175" s="873"/>
      <c r="BJ175" s="879"/>
    </row>
    <row r="176" spans="1:62" ht="36.75" customHeight="1" x14ac:dyDescent="0.25">
      <c r="A176" s="2006"/>
      <c r="B176" s="2066"/>
      <c r="C176" s="1917"/>
      <c r="D176" s="1896"/>
      <c r="E176" s="1899"/>
      <c r="F176" s="1899"/>
      <c r="G176" s="1864"/>
      <c r="H176" s="1902"/>
      <c r="I176" s="1910"/>
      <c r="J176" s="1912"/>
      <c r="K176" s="1914"/>
      <c r="L176" s="860"/>
      <c r="M176" s="861"/>
      <c r="N176" s="861"/>
      <c r="O176" s="862"/>
      <c r="P176" s="863"/>
      <c r="Q176" s="873"/>
      <c r="R176" s="873"/>
      <c r="S176" s="868"/>
      <c r="T176" s="868"/>
      <c r="U176" s="868"/>
      <c r="V176" s="1057" t="s">
        <v>1539</v>
      </c>
      <c r="W176" s="841"/>
      <c r="X176" s="868"/>
      <c r="Y176" s="868"/>
      <c r="Z176" s="868"/>
      <c r="AA176" s="868"/>
      <c r="AB176" s="868"/>
      <c r="AC176" s="868"/>
      <c r="AD176" s="868"/>
      <c r="AE176" s="868"/>
      <c r="AF176" s="868"/>
      <c r="AG176" s="947"/>
      <c r="AH176" s="868"/>
      <c r="AI176" s="868"/>
      <c r="AJ176" s="947"/>
      <c r="AK176" s="771"/>
      <c r="AL176" s="1907"/>
      <c r="AM176" s="1878"/>
      <c r="AN176" s="772"/>
      <c r="AO176" s="871"/>
      <c r="AP176" s="863"/>
      <c r="AQ176" s="872"/>
      <c r="AR176" s="873"/>
      <c r="AS176" s="874"/>
      <c r="AT176" s="875"/>
      <c r="AU176" s="872"/>
      <c r="AV176" s="876"/>
      <c r="AW176" s="876"/>
      <c r="AX176" s="876"/>
      <c r="AY176" s="876"/>
      <c r="AZ176" s="877"/>
      <c r="BA176" s="877"/>
      <c r="BB176" s="878"/>
      <c r="BC176" s="877"/>
      <c r="BD176" s="877"/>
      <c r="BE176" s="878"/>
      <c r="BF176" s="877"/>
      <c r="BG176" s="877"/>
      <c r="BH176" s="871"/>
      <c r="BI176" s="873"/>
      <c r="BJ176" s="879"/>
    </row>
    <row r="177" spans="1:62" ht="36.75" customHeight="1" thickBot="1" x14ac:dyDescent="0.3">
      <c r="A177" s="2006"/>
      <c r="B177" s="2066"/>
      <c r="C177" s="1918"/>
      <c r="D177" s="1897"/>
      <c r="E177" s="1900"/>
      <c r="F177" s="1900"/>
      <c r="G177" s="1901"/>
      <c r="H177" s="1903"/>
      <c r="I177" s="1910"/>
      <c r="J177" s="1912"/>
      <c r="K177" s="1914"/>
      <c r="L177" s="860"/>
      <c r="M177" s="861"/>
      <c r="N177" s="861"/>
      <c r="O177" s="862"/>
      <c r="P177" s="863"/>
      <c r="Q177" s="873"/>
      <c r="R177" s="873"/>
      <c r="S177" s="868"/>
      <c r="T177" s="868"/>
      <c r="U177" s="868"/>
      <c r="V177" s="1059" t="s">
        <v>1540</v>
      </c>
      <c r="W177" s="1060"/>
      <c r="X177" s="868"/>
      <c r="Y177" s="868"/>
      <c r="Z177" s="868"/>
      <c r="AA177" s="868"/>
      <c r="AB177" s="868"/>
      <c r="AC177" s="868"/>
      <c r="AD177" s="868"/>
      <c r="AE177" s="868"/>
      <c r="AF177" s="868"/>
      <c r="AG177" s="947"/>
      <c r="AH177" s="868"/>
      <c r="AI177" s="868"/>
      <c r="AJ177" s="947"/>
      <c r="AK177" s="950"/>
      <c r="AL177" s="1907"/>
      <c r="AM177" s="1942"/>
      <c r="AN177" s="951"/>
      <c r="AO177" s="871"/>
      <c r="AP177" s="863"/>
      <c r="AQ177" s="872"/>
      <c r="AR177" s="873"/>
      <c r="AS177" s="874"/>
      <c r="AT177" s="875"/>
      <c r="AU177" s="872"/>
      <c r="AV177" s="876"/>
      <c r="AW177" s="876"/>
      <c r="AX177" s="876"/>
      <c r="AY177" s="876"/>
      <c r="AZ177" s="877"/>
      <c r="BA177" s="877"/>
      <c r="BB177" s="878"/>
      <c r="BC177" s="877"/>
      <c r="BD177" s="877"/>
      <c r="BE177" s="878"/>
      <c r="BF177" s="877"/>
      <c r="BG177" s="877"/>
      <c r="BH177" s="871"/>
      <c r="BI177" s="873"/>
      <c r="BJ177" s="879"/>
    </row>
    <row r="178" spans="1:62" ht="30.75" customHeight="1" x14ac:dyDescent="0.25">
      <c r="A178" s="2006"/>
      <c r="B178" s="2066"/>
      <c r="C178" s="1962" t="s">
        <v>1006</v>
      </c>
      <c r="D178" s="1919" t="s">
        <v>1009</v>
      </c>
      <c r="E178" s="1919">
        <v>1600</v>
      </c>
      <c r="F178" s="1919">
        <v>1355</v>
      </c>
      <c r="G178" s="1965">
        <f>F178/E178</f>
        <v>0.84687500000000004</v>
      </c>
      <c r="H178" s="1965">
        <v>68.27</v>
      </c>
      <c r="I178" s="1938" t="s">
        <v>1010</v>
      </c>
      <c r="J178" s="1922">
        <v>2020130010268</v>
      </c>
      <c r="K178" s="1925" t="s">
        <v>1011</v>
      </c>
      <c r="L178" s="760" t="s">
        <v>1012</v>
      </c>
      <c r="M178" s="761">
        <v>44563</v>
      </c>
      <c r="N178" s="761">
        <v>44918</v>
      </c>
      <c r="O178" s="762">
        <f t="shared" si="10"/>
        <v>356</v>
      </c>
      <c r="P178" s="763">
        <v>200</v>
      </c>
      <c r="Q178" s="1061">
        <v>0.25</v>
      </c>
      <c r="R178" s="1062">
        <v>1</v>
      </c>
      <c r="S178" s="1063" t="s">
        <v>1339</v>
      </c>
      <c r="T178" s="828"/>
      <c r="U178" s="828"/>
      <c r="V178" s="1052" t="s">
        <v>1012</v>
      </c>
      <c r="W178" s="827" t="s">
        <v>1012</v>
      </c>
      <c r="X178" s="828"/>
      <c r="Y178" s="1064" t="s">
        <v>1339</v>
      </c>
      <c r="Z178" s="828"/>
      <c r="AA178" s="828"/>
      <c r="AB178" s="1064" t="s">
        <v>1339</v>
      </c>
      <c r="AC178" s="1064"/>
      <c r="AD178" s="1064"/>
      <c r="AE178" s="1064" t="s">
        <v>1339</v>
      </c>
      <c r="AF178" s="1064"/>
      <c r="AG178" s="1065"/>
      <c r="AH178" s="1064" t="s">
        <v>1339</v>
      </c>
      <c r="AI178" s="1064"/>
      <c r="AJ178" s="1065"/>
      <c r="AK178" s="952">
        <v>1</v>
      </c>
      <c r="AL178" s="1957">
        <f>AVERAGE(AK178:AK183)</f>
        <v>0.74818665730747858</v>
      </c>
      <c r="AM178" s="1915">
        <v>0.84687500000000004</v>
      </c>
      <c r="AN178" s="953">
        <f t="shared" si="9"/>
        <v>0</v>
      </c>
      <c r="AO178" s="1960" t="s">
        <v>1541</v>
      </c>
      <c r="AP178" s="1943" t="s">
        <v>1542</v>
      </c>
      <c r="AQ178" s="1945">
        <v>15998325145.630001</v>
      </c>
      <c r="AR178" s="1061">
        <v>1</v>
      </c>
      <c r="AS178" s="1945">
        <v>15998325145.630001</v>
      </c>
      <c r="AT178" s="1945">
        <v>15998325145.630001</v>
      </c>
      <c r="AU178" s="1948">
        <v>0</v>
      </c>
      <c r="AV178" s="981">
        <v>0</v>
      </c>
      <c r="AW178" s="981">
        <v>0</v>
      </c>
      <c r="AX178" s="981">
        <v>0</v>
      </c>
      <c r="AY178" s="982">
        <v>0</v>
      </c>
      <c r="AZ178" s="982">
        <v>0</v>
      </c>
      <c r="BA178" s="982">
        <v>0</v>
      </c>
      <c r="BB178" s="983">
        <v>4155811781.6300001</v>
      </c>
      <c r="BC178" s="981">
        <v>0</v>
      </c>
      <c r="BD178" s="981">
        <v>0</v>
      </c>
      <c r="BE178" s="983">
        <v>4155811781.6300001</v>
      </c>
      <c r="BF178" s="981">
        <v>4155811781</v>
      </c>
      <c r="BG178" s="981">
        <v>0</v>
      </c>
      <c r="BH178" s="763" t="s">
        <v>264</v>
      </c>
      <c r="BI178" s="764">
        <f>+AL178-((BI182/BI183))</f>
        <v>0.4749042621724871</v>
      </c>
      <c r="BJ178" s="839"/>
    </row>
    <row r="179" spans="1:62" ht="30.75" customHeight="1" x14ac:dyDescent="0.25">
      <c r="A179" s="2006"/>
      <c r="B179" s="2066"/>
      <c r="C179" s="1963"/>
      <c r="D179" s="1896"/>
      <c r="E179" s="1896"/>
      <c r="F179" s="1896"/>
      <c r="G179" s="1937"/>
      <c r="H179" s="1937"/>
      <c r="I179" s="1939"/>
      <c r="J179" s="1923"/>
      <c r="K179" s="1926"/>
      <c r="L179" s="784" t="s">
        <v>1022</v>
      </c>
      <c r="M179" s="785">
        <v>44563</v>
      </c>
      <c r="N179" s="785">
        <v>44926</v>
      </c>
      <c r="O179" s="786">
        <f t="shared" si="10"/>
        <v>364</v>
      </c>
      <c r="P179" s="787">
        <v>786</v>
      </c>
      <c r="Q179" s="1066">
        <v>0.25</v>
      </c>
      <c r="R179" s="1067">
        <v>0.50636132315521631</v>
      </c>
      <c r="S179" s="809" t="s">
        <v>1339</v>
      </c>
      <c r="T179" s="842"/>
      <c r="U179" s="842"/>
      <c r="V179" s="1057" t="s">
        <v>1022</v>
      </c>
      <c r="W179" s="841" t="s">
        <v>1022</v>
      </c>
      <c r="X179" s="842"/>
      <c r="Y179" s="854" t="s">
        <v>1339</v>
      </c>
      <c r="Z179" s="842"/>
      <c r="AA179" s="842"/>
      <c r="AB179" s="854" t="s">
        <v>1339</v>
      </c>
      <c r="AC179" s="854"/>
      <c r="AD179" s="854"/>
      <c r="AE179" s="854" t="s">
        <v>1339</v>
      </c>
      <c r="AF179" s="854"/>
      <c r="AG179" s="1068"/>
      <c r="AH179" s="854" t="s">
        <v>1339</v>
      </c>
      <c r="AI179" s="854"/>
      <c r="AJ179" s="1068"/>
      <c r="AK179" s="771">
        <v>0.50636132315521631</v>
      </c>
      <c r="AL179" s="1958"/>
      <c r="AM179" s="1878"/>
      <c r="AN179" s="772">
        <f t="shared" si="9"/>
        <v>0</v>
      </c>
      <c r="AO179" s="1961"/>
      <c r="AP179" s="1944"/>
      <c r="AQ179" s="1946"/>
      <c r="AR179" s="1066">
        <v>1</v>
      </c>
      <c r="AS179" s="1946"/>
      <c r="AT179" s="1946"/>
      <c r="AU179" s="1949"/>
      <c r="AV179" s="992">
        <v>44000000</v>
      </c>
      <c r="AW179" s="992">
        <v>0</v>
      </c>
      <c r="AX179" s="992">
        <v>0</v>
      </c>
      <c r="AY179" s="993">
        <v>44000000</v>
      </c>
      <c r="AZ179" s="993">
        <v>0</v>
      </c>
      <c r="BA179" s="993">
        <v>0</v>
      </c>
      <c r="BB179" s="994">
        <v>0</v>
      </c>
      <c r="BC179" s="992">
        <v>0</v>
      </c>
      <c r="BD179" s="992">
        <v>0</v>
      </c>
      <c r="BE179" s="994">
        <v>0</v>
      </c>
      <c r="BF179" s="992">
        <v>0</v>
      </c>
      <c r="BG179" s="992">
        <v>0</v>
      </c>
      <c r="BH179" s="843"/>
      <c r="BI179" s="852"/>
      <c r="BJ179" s="853"/>
    </row>
    <row r="180" spans="1:62" ht="30.75" customHeight="1" x14ac:dyDescent="0.25">
      <c r="A180" s="2006"/>
      <c r="B180" s="2066"/>
      <c r="C180" s="1963"/>
      <c r="D180" s="1896"/>
      <c r="E180" s="1896"/>
      <c r="F180" s="1896"/>
      <c r="G180" s="1937"/>
      <c r="H180" s="1937"/>
      <c r="I180" s="1939"/>
      <c r="J180" s="1923"/>
      <c r="K180" s="1926"/>
      <c r="L180" s="784" t="s">
        <v>1027</v>
      </c>
      <c r="M180" s="785">
        <v>44563</v>
      </c>
      <c r="N180" s="785">
        <v>44926</v>
      </c>
      <c r="O180" s="786">
        <f>(N180-M180)+1</f>
        <v>364</v>
      </c>
      <c r="P180" s="787">
        <v>0</v>
      </c>
      <c r="Q180" s="1066">
        <v>0</v>
      </c>
      <c r="R180" s="1069">
        <v>0</v>
      </c>
      <c r="S180" s="809" t="s">
        <v>1339</v>
      </c>
      <c r="T180" s="842"/>
      <c r="U180" s="842"/>
      <c r="V180" s="1057" t="s">
        <v>1027</v>
      </c>
      <c r="W180" s="841" t="s">
        <v>1027</v>
      </c>
      <c r="X180" s="842"/>
      <c r="Y180" s="854" t="s">
        <v>1339</v>
      </c>
      <c r="Z180" s="842"/>
      <c r="AA180" s="842"/>
      <c r="AB180" s="854"/>
      <c r="AC180" s="854" t="s">
        <v>1339</v>
      </c>
      <c r="AD180" s="1068" t="s">
        <v>1543</v>
      </c>
      <c r="AE180" s="854"/>
      <c r="AF180" s="854" t="s">
        <v>1339</v>
      </c>
      <c r="AG180" s="1068" t="s">
        <v>1543</v>
      </c>
      <c r="AH180" s="854"/>
      <c r="AI180" s="854" t="s">
        <v>1339</v>
      </c>
      <c r="AJ180" s="1068" t="s">
        <v>1543</v>
      </c>
      <c r="AK180" s="771">
        <v>0</v>
      </c>
      <c r="AL180" s="1958"/>
      <c r="AM180" s="1878"/>
      <c r="AN180" s="772">
        <f t="shared" ref="AN180:AN234" si="11">+R180-AK180</f>
        <v>0</v>
      </c>
      <c r="AO180" s="1961"/>
      <c r="AP180" s="1944"/>
      <c r="AQ180" s="1946"/>
      <c r="AR180" s="1066">
        <v>0</v>
      </c>
      <c r="AS180" s="1946"/>
      <c r="AT180" s="1946"/>
      <c r="AU180" s="1949"/>
      <c r="AV180" s="992"/>
      <c r="AW180" s="992"/>
      <c r="AX180" s="992"/>
      <c r="AY180" s="993"/>
      <c r="AZ180" s="993"/>
      <c r="BA180" s="993"/>
      <c r="BB180" s="994"/>
      <c r="BC180" s="992"/>
      <c r="BD180" s="992"/>
      <c r="BE180" s="994"/>
      <c r="BF180" s="992"/>
      <c r="BG180" s="992"/>
      <c r="BH180" s="843"/>
      <c r="BI180" s="852"/>
      <c r="BJ180" s="853"/>
    </row>
    <row r="181" spans="1:62" ht="30.75" customHeight="1" x14ac:dyDescent="0.25">
      <c r="A181" s="2006"/>
      <c r="B181" s="2066"/>
      <c r="C181" s="1963"/>
      <c r="D181" s="1896"/>
      <c r="E181" s="1896"/>
      <c r="F181" s="1896"/>
      <c r="G181" s="1937"/>
      <c r="H181" s="1937"/>
      <c r="I181" s="1939"/>
      <c r="J181" s="1923"/>
      <c r="K181" s="1926"/>
      <c r="L181" s="784" t="s">
        <v>1032</v>
      </c>
      <c r="M181" s="785">
        <v>44563</v>
      </c>
      <c r="N181" s="785">
        <v>44918</v>
      </c>
      <c r="O181" s="786">
        <f>(N181-M181)+1</f>
        <v>356</v>
      </c>
      <c r="P181" s="787">
        <v>30</v>
      </c>
      <c r="Q181" s="1066">
        <v>0.25</v>
      </c>
      <c r="R181" s="1069">
        <v>1</v>
      </c>
      <c r="S181" s="809" t="s">
        <v>1339</v>
      </c>
      <c r="T181" s="842"/>
      <c r="U181" s="842"/>
      <c r="V181" s="1057" t="s">
        <v>1544</v>
      </c>
      <c r="W181" s="841" t="s">
        <v>1545</v>
      </c>
      <c r="X181" s="842"/>
      <c r="Y181" s="854" t="s">
        <v>1339</v>
      </c>
      <c r="Z181" s="842"/>
      <c r="AA181" s="842"/>
      <c r="AB181" s="854" t="s">
        <v>1339</v>
      </c>
      <c r="AC181" s="854"/>
      <c r="AD181" s="854"/>
      <c r="AE181" s="854" t="s">
        <v>1339</v>
      </c>
      <c r="AF181" s="854"/>
      <c r="AG181" s="1068"/>
      <c r="AH181" s="854" t="s">
        <v>1339</v>
      </c>
      <c r="AI181" s="884"/>
      <c r="AJ181" s="884"/>
      <c r="AK181" s="771">
        <v>1</v>
      </c>
      <c r="AL181" s="1958"/>
      <c r="AM181" s="1878"/>
      <c r="AN181" s="772">
        <f t="shared" si="11"/>
        <v>0</v>
      </c>
      <c r="AO181" s="1961"/>
      <c r="AP181" s="1944"/>
      <c r="AQ181" s="1946"/>
      <c r="AR181" s="1066">
        <v>1</v>
      </c>
      <c r="AS181" s="1946"/>
      <c r="AT181" s="1946"/>
      <c r="AU181" s="1949"/>
      <c r="AV181" s="992">
        <v>0</v>
      </c>
      <c r="AW181" s="992">
        <v>0</v>
      </c>
      <c r="AX181" s="992">
        <v>0</v>
      </c>
      <c r="AY181" s="993">
        <v>0</v>
      </c>
      <c r="AZ181" s="993">
        <v>0</v>
      </c>
      <c r="BA181" s="993">
        <v>0</v>
      </c>
      <c r="BB181" s="994">
        <v>712273642</v>
      </c>
      <c r="BC181" s="992">
        <v>0</v>
      </c>
      <c r="BD181" s="992">
        <v>0</v>
      </c>
      <c r="BE181" s="994">
        <v>712273642</v>
      </c>
      <c r="BF181" s="992">
        <v>712273642</v>
      </c>
      <c r="BG181" s="992">
        <v>0</v>
      </c>
      <c r="BH181" s="843"/>
      <c r="BI181" s="852"/>
      <c r="BJ181" s="853"/>
    </row>
    <row r="182" spans="1:62" ht="30.75" customHeight="1" x14ac:dyDescent="0.25">
      <c r="A182" s="2006"/>
      <c r="B182" s="2066"/>
      <c r="C182" s="1963"/>
      <c r="D182" s="1896"/>
      <c r="E182" s="1896"/>
      <c r="F182" s="1896"/>
      <c r="G182" s="1937"/>
      <c r="H182" s="1937"/>
      <c r="I182" s="1939"/>
      <c r="J182" s="1923"/>
      <c r="K182" s="1926"/>
      <c r="L182" s="784" t="s">
        <v>1035</v>
      </c>
      <c r="M182" s="785">
        <v>44563</v>
      </c>
      <c r="N182" s="785">
        <v>44910</v>
      </c>
      <c r="O182" s="786">
        <f>(N182-M182)+1</f>
        <v>348</v>
      </c>
      <c r="P182" s="787">
        <v>40</v>
      </c>
      <c r="Q182" s="1066">
        <v>0.1</v>
      </c>
      <c r="R182" s="1069">
        <v>1</v>
      </c>
      <c r="S182" s="809" t="s">
        <v>1339</v>
      </c>
      <c r="T182" s="842"/>
      <c r="U182" s="842"/>
      <c r="V182" s="1057" t="s">
        <v>1546</v>
      </c>
      <c r="W182" s="841" t="s">
        <v>1035</v>
      </c>
      <c r="X182" s="1068" t="s">
        <v>1547</v>
      </c>
      <c r="Y182" s="854" t="s">
        <v>1339</v>
      </c>
      <c r="Z182" s="842"/>
      <c r="AA182" s="842"/>
      <c r="AB182" s="854" t="s">
        <v>1339</v>
      </c>
      <c r="AC182" s="854"/>
      <c r="AD182" s="854"/>
      <c r="AE182" s="854" t="s">
        <v>1339</v>
      </c>
      <c r="AF182" s="854"/>
      <c r="AG182" s="1068"/>
      <c r="AH182" s="854" t="s">
        <v>1339</v>
      </c>
      <c r="AI182" s="854"/>
      <c r="AJ182" s="1068"/>
      <c r="AK182" s="771">
        <v>1</v>
      </c>
      <c r="AL182" s="1958"/>
      <c r="AM182" s="1879"/>
      <c r="AN182" s="772">
        <f t="shared" si="11"/>
        <v>0</v>
      </c>
      <c r="AO182" s="1961"/>
      <c r="AP182" s="1944"/>
      <c r="AQ182" s="1947"/>
      <c r="AR182" s="1066">
        <v>1</v>
      </c>
      <c r="AS182" s="1947"/>
      <c r="AT182" s="1947"/>
      <c r="AU182" s="1950"/>
      <c r="AV182" s="992">
        <v>9369087428</v>
      </c>
      <c r="AW182" s="992">
        <v>0</v>
      </c>
      <c r="AX182" s="992">
        <v>0</v>
      </c>
      <c r="AY182" s="993">
        <v>9369087428</v>
      </c>
      <c r="AZ182" s="993">
        <v>0</v>
      </c>
      <c r="BA182" s="993">
        <v>0</v>
      </c>
      <c r="BB182" s="994">
        <v>12330778966</v>
      </c>
      <c r="BC182" s="992">
        <v>4700146854</v>
      </c>
      <c r="BD182" s="992">
        <v>3000000000</v>
      </c>
      <c r="BE182" s="994">
        <v>12330778966</v>
      </c>
      <c r="BF182" s="992">
        <v>12330778965.629999</v>
      </c>
      <c r="BG182" s="992">
        <v>4700146854</v>
      </c>
      <c r="BH182" s="843"/>
      <c r="BI182" s="888">
        <f>+BG182</f>
        <v>4700146854</v>
      </c>
      <c r="BJ182" s="853"/>
    </row>
    <row r="183" spans="1:62" ht="60.75" customHeight="1" x14ac:dyDescent="0.25">
      <c r="A183" s="2006"/>
      <c r="B183" s="2066"/>
      <c r="C183" s="1963"/>
      <c r="D183" s="1951" t="s">
        <v>1044</v>
      </c>
      <c r="E183" s="1951">
        <v>114</v>
      </c>
      <c r="F183" s="1951">
        <v>105</v>
      </c>
      <c r="G183" s="1954">
        <f>F183/E183</f>
        <v>0.92105263157894735</v>
      </c>
      <c r="H183" s="1954">
        <v>0.95179999999999998</v>
      </c>
      <c r="I183" s="1939"/>
      <c r="J183" s="1923"/>
      <c r="K183" s="1926"/>
      <c r="L183" s="784" t="s">
        <v>1045</v>
      </c>
      <c r="M183" s="785">
        <v>44563</v>
      </c>
      <c r="N183" s="785">
        <v>44918</v>
      </c>
      <c r="O183" s="786">
        <f>(N183-M183)+1</f>
        <v>356</v>
      </c>
      <c r="P183" s="787">
        <v>58</v>
      </c>
      <c r="Q183" s="1070">
        <v>0.05</v>
      </c>
      <c r="R183" s="1069">
        <v>0.98275862068965514</v>
      </c>
      <c r="S183" s="809" t="s">
        <v>1339</v>
      </c>
      <c r="T183" s="842"/>
      <c r="U183" s="1071"/>
      <c r="V183" s="1057" t="s">
        <v>1548</v>
      </c>
      <c r="W183" s="841" t="s">
        <v>1045</v>
      </c>
      <c r="X183" s="842"/>
      <c r="Y183" s="884"/>
      <c r="Z183" s="842"/>
      <c r="AA183" s="842"/>
      <c r="AB183" s="854" t="s">
        <v>1339</v>
      </c>
      <c r="AC183" s="854"/>
      <c r="AD183" s="854"/>
      <c r="AE183" s="854" t="s">
        <v>1339</v>
      </c>
      <c r="AF183" s="854"/>
      <c r="AG183" s="1068"/>
      <c r="AH183" s="854" t="s">
        <v>1339</v>
      </c>
      <c r="AI183" s="854"/>
      <c r="AJ183" s="1068"/>
      <c r="AK183" s="771">
        <v>0.98275862068965514</v>
      </c>
      <c r="AL183" s="1958"/>
      <c r="AM183" s="1072">
        <v>0.92105263157894735</v>
      </c>
      <c r="AN183" s="772">
        <f t="shared" si="11"/>
        <v>0</v>
      </c>
      <c r="AO183" s="1073" t="s">
        <v>1541</v>
      </c>
      <c r="AP183" s="1073" t="s">
        <v>1542</v>
      </c>
      <c r="AQ183" s="1074">
        <v>1200539243</v>
      </c>
      <c r="AR183" s="1075">
        <v>1</v>
      </c>
      <c r="AS183" s="1076" t="str">
        <f>+AP183</f>
        <v>Fondo Educativo - Bicentenario de Cartagena - ICAT 3%</v>
      </c>
      <c r="AT183" s="1074">
        <f>+AQ183</f>
        <v>1200539243</v>
      </c>
      <c r="AU183" s="1074">
        <v>0</v>
      </c>
      <c r="AV183" s="857"/>
      <c r="AW183" s="857"/>
      <c r="AX183" s="857"/>
      <c r="AY183" s="857"/>
      <c r="AZ183" s="858"/>
      <c r="BA183" s="858"/>
      <c r="BB183" s="859"/>
      <c r="BC183" s="858"/>
      <c r="BD183" s="858"/>
      <c r="BE183" s="859"/>
      <c r="BF183" s="858"/>
      <c r="BG183" s="858"/>
      <c r="BH183" s="843"/>
      <c r="BI183" s="888">
        <f>+BE182+BE181+BE178</f>
        <v>17198864389.630001</v>
      </c>
      <c r="BJ183" s="853"/>
    </row>
    <row r="184" spans="1:62" ht="40.5" customHeight="1" x14ac:dyDescent="0.25">
      <c r="A184" s="2006"/>
      <c r="B184" s="2066"/>
      <c r="C184" s="1963"/>
      <c r="D184" s="1952"/>
      <c r="E184" s="1952"/>
      <c r="F184" s="1952"/>
      <c r="G184" s="1955"/>
      <c r="H184" s="1955"/>
      <c r="I184" s="1939"/>
      <c r="J184" s="1923"/>
      <c r="K184" s="1926"/>
      <c r="L184" s="773"/>
      <c r="M184" s="773"/>
      <c r="N184" s="773"/>
      <c r="O184" s="773"/>
      <c r="P184" s="773"/>
      <c r="Q184" s="773"/>
      <c r="R184" s="1077"/>
      <c r="S184" s="1078"/>
      <c r="T184" s="842"/>
      <c r="U184" s="1079"/>
      <c r="V184" s="1039" t="s">
        <v>1549</v>
      </c>
      <c r="W184" s="841"/>
      <c r="X184" s="842"/>
      <c r="Y184" s="842"/>
      <c r="Z184" s="842"/>
      <c r="AA184" s="842"/>
      <c r="AB184" s="884"/>
      <c r="AC184" s="884"/>
      <c r="AD184" s="884"/>
      <c r="AE184" s="884"/>
      <c r="AF184" s="884"/>
      <c r="AG184" s="884"/>
      <c r="AH184" s="884"/>
      <c r="AI184" s="854"/>
      <c r="AJ184" s="1068"/>
      <c r="AK184" s="771"/>
      <c r="AL184" s="1958"/>
      <c r="AM184" s="1080"/>
      <c r="AN184" s="772"/>
      <c r="AO184" s="1081"/>
      <c r="AP184" s="1081"/>
      <c r="AQ184" s="1081"/>
      <c r="AR184" s="1081"/>
      <c r="AS184" s="1081"/>
      <c r="AT184" s="1081"/>
      <c r="AU184" s="1081"/>
      <c r="AV184" s="857"/>
      <c r="AW184" s="857"/>
      <c r="AX184" s="857"/>
      <c r="AY184" s="857"/>
      <c r="AZ184" s="858"/>
      <c r="BA184" s="858"/>
      <c r="BB184" s="859"/>
      <c r="BC184" s="858"/>
      <c r="BD184" s="858"/>
      <c r="BE184" s="859"/>
      <c r="BF184" s="858"/>
      <c r="BG184" s="858"/>
      <c r="BH184" s="843"/>
      <c r="BI184" s="852"/>
      <c r="BJ184" s="853"/>
    </row>
    <row r="185" spans="1:62" ht="40.5" customHeight="1" thickBot="1" x14ac:dyDescent="0.3">
      <c r="A185" s="2006"/>
      <c r="B185" s="2066"/>
      <c r="C185" s="1963"/>
      <c r="D185" s="1953"/>
      <c r="E185" s="1953"/>
      <c r="F185" s="1953"/>
      <c r="G185" s="1956"/>
      <c r="H185" s="1956"/>
      <c r="I185" s="1940"/>
      <c r="J185" s="1924"/>
      <c r="K185" s="1927"/>
      <c r="L185" s="810"/>
      <c r="M185" s="811"/>
      <c r="N185" s="811"/>
      <c r="O185" s="812"/>
      <c r="P185" s="813"/>
      <c r="Q185" s="893"/>
      <c r="R185" s="893"/>
      <c r="S185" s="890"/>
      <c r="T185" s="890"/>
      <c r="U185" s="1082"/>
      <c r="V185" s="1083" t="s">
        <v>1550</v>
      </c>
      <c r="W185" s="889"/>
      <c r="X185" s="890"/>
      <c r="Y185" s="890"/>
      <c r="Z185" s="890"/>
      <c r="AA185" s="890"/>
      <c r="AB185" s="890"/>
      <c r="AC185" s="890"/>
      <c r="AD185" s="890"/>
      <c r="AE185" s="890"/>
      <c r="AF185" s="890"/>
      <c r="AG185" s="909"/>
      <c r="AH185" s="890"/>
      <c r="AI185" s="890"/>
      <c r="AJ185" s="909"/>
      <c r="AK185" s="954"/>
      <c r="AL185" s="1959"/>
      <c r="AM185" s="1084"/>
      <c r="AN185" s="955"/>
      <c r="AO185" s="1085"/>
      <c r="AP185" s="1085"/>
      <c r="AQ185" s="1086"/>
      <c r="AR185" s="1087"/>
      <c r="AS185" s="1088"/>
      <c r="AT185" s="1089"/>
      <c r="AU185" s="1089"/>
      <c r="AV185" s="896"/>
      <c r="AW185" s="896"/>
      <c r="AX185" s="896"/>
      <c r="AY185" s="896"/>
      <c r="AZ185" s="897"/>
      <c r="BA185" s="897"/>
      <c r="BB185" s="898"/>
      <c r="BC185" s="897"/>
      <c r="BD185" s="897"/>
      <c r="BE185" s="898"/>
      <c r="BF185" s="897"/>
      <c r="BG185" s="897"/>
      <c r="BH185" s="891"/>
      <c r="BI185" s="893"/>
      <c r="BJ185" s="899"/>
    </row>
    <row r="186" spans="1:62" ht="30.75" customHeight="1" x14ac:dyDescent="0.25">
      <c r="A186" s="2006"/>
      <c r="B186" s="2066"/>
      <c r="C186" s="1963"/>
      <c r="D186" s="1875" t="s">
        <v>1053</v>
      </c>
      <c r="E186" s="1875">
        <v>100</v>
      </c>
      <c r="F186" s="1875">
        <v>0</v>
      </c>
      <c r="G186" s="1941">
        <v>0</v>
      </c>
      <c r="H186" s="1941">
        <v>0</v>
      </c>
      <c r="I186" s="1939" t="s">
        <v>1551</v>
      </c>
      <c r="J186" s="1923">
        <v>2020130010309</v>
      </c>
      <c r="K186" s="1926" t="s">
        <v>1552</v>
      </c>
      <c r="L186" s="956" t="s">
        <v>1056</v>
      </c>
      <c r="M186" s="957">
        <v>44563</v>
      </c>
      <c r="N186" s="957">
        <v>44926</v>
      </c>
      <c r="O186" s="958">
        <f t="shared" si="10"/>
        <v>364</v>
      </c>
      <c r="P186" s="781">
        <v>650</v>
      </c>
      <c r="Q186" s="1090">
        <v>0.6</v>
      </c>
      <c r="R186" s="1091">
        <v>0</v>
      </c>
      <c r="S186" s="766" t="s">
        <v>1339</v>
      </c>
      <c r="T186" s="963"/>
      <c r="U186" s="963"/>
      <c r="V186" s="1029" t="s">
        <v>1553</v>
      </c>
      <c r="W186" s="962" t="s">
        <v>1056</v>
      </c>
      <c r="X186" s="963" t="s">
        <v>1408</v>
      </c>
      <c r="Y186" s="1092" t="s">
        <v>1339</v>
      </c>
      <c r="Z186" s="963"/>
      <c r="AA186" s="963"/>
      <c r="AB186" s="1092"/>
      <c r="AC186" s="1092" t="s">
        <v>1339</v>
      </c>
      <c r="AD186" s="1093" t="s">
        <v>1554</v>
      </c>
      <c r="AE186" s="1092"/>
      <c r="AF186" s="1092"/>
      <c r="AG186" s="1093"/>
      <c r="AH186" s="1092"/>
      <c r="AI186" s="1092"/>
      <c r="AJ186" s="1094"/>
      <c r="AK186" s="771">
        <v>0</v>
      </c>
      <c r="AL186" s="1907">
        <f>AVERAGE(AK186:AK191)</f>
        <v>0.5</v>
      </c>
      <c r="AM186" s="1915">
        <v>0</v>
      </c>
      <c r="AN186" s="964">
        <f t="shared" si="11"/>
        <v>0</v>
      </c>
      <c r="AO186" s="1030" t="s">
        <v>1555</v>
      </c>
      <c r="AP186" s="1030" t="s">
        <v>403</v>
      </c>
      <c r="AQ186" s="1095">
        <v>0</v>
      </c>
      <c r="AR186" s="1096">
        <v>0</v>
      </c>
      <c r="AS186" s="1097">
        <v>0</v>
      </c>
      <c r="AT186" s="1098">
        <f>+AQ186</f>
        <v>0</v>
      </c>
      <c r="AU186" s="1098">
        <f>+AT186-AS186</f>
        <v>0</v>
      </c>
      <c r="AV186" s="1036">
        <v>200000000</v>
      </c>
      <c r="AW186" s="1036">
        <v>0</v>
      </c>
      <c r="AX186" s="1036">
        <v>0</v>
      </c>
      <c r="AY186" s="1037">
        <v>200000000</v>
      </c>
      <c r="AZ186" s="1037">
        <v>0</v>
      </c>
      <c r="BA186" s="1037">
        <v>0</v>
      </c>
      <c r="BB186" s="1038">
        <v>0</v>
      </c>
      <c r="BC186" s="1036">
        <v>0</v>
      </c>
      <c r="BD186" s="1036">
        <v>0</v>
      </c>
      <c r="BE186" s="1038">
        <v>0</v>
      </c>
      <c r="BF186" s="1036">
        <v>0</v>
      </c>
      <c r="BG186" s="1036">
        <v>0</v>
      </c>
      <c r="BH186" s="763" t="s">
        <v>264</v>
      </c>
      <c r="BI186" s="802">
        <f>+AL186</f>
        <v>0.5</v>
      </c>
      <c r="BJ186" s="972"/>
    </row>
    <row r="187" spans="1:62" ht="30.75" customHeight="1" x14ac:dyDescent="0.25">
      <c r="A187" s="2006"/>
      <c r="B187" s="2066"/>
      <c r="C187" s="1963"/>
      <c r="D187" s="1875"/>
      <c r="E187" s="1875"/>
      <c r="F187" s="1875"/>
      <c r="G187" s="1941"/>
      <c r="H187" s="1941"/>
      <c r="I187" s="1939"/>
      <c r="J187" s="1923"/>
      <c r="K187" s="1926"/>
      <c r="L187" s="784" t="s">
        <v>1064</v>
      </c>
      <c r="M187" s="785">
        <v>44563</v>
      </c>
      <c r="N187" s="785">
        <v>44926</v>
      </c>
      <c r="O187" s="786">
        <f t="shared" si="10"/>
        <v>364</v>
      </c>
      <c r="P187" s="787">
        <v>1</v>
      </c>
      <c r="Q187" s="1066">
        <v>0.1</v>
      </c>
      <c r="R187" s="1069">
        <v>1</v>
      </c>
      <c r="S187" s="789" t="s">
        <v>1339</v>
      </c>
      <c r="T187" s="842"/>
      <c r="U187" s="842"/>
      <c r="V187" s="1039" t="s">
        <v>1556</v>
      </c>
      <c r="W187" s="841" t="s">
        <v>1064</v>
      </c>
      <c r="X187" s="842" t="s">
        <v>1408</v>
      </c>
      <c r="Y187" s="809" t="s">
        <v>1339</v>
      </c>
      <c r="Z187" s="842"/>
      <c r="AA187" s="842"/>
      <c r="AB187" s="809" t="s">
        <v>1339</v>
      </c>
      <c r="AC187" s="809"/>
      <c r="AD187" s="809"/>
      <c r="AE187" s="809" t="s">
        <v>1339</v>
      </c>
      <c r="AF187" s="809"/>
      <c r="AG187" s="1099"/>
      <c r="AH187" s="809" t="s">
        <v>1339</v>
      </c>
      <c r="AI187" s="809"/>
      <c r="AJ187" s="1100"/>
      <c r="AK187" s="771">
        <v>1</v>
      </c>
      <c r="AL187" s="1907"/>
      <c r="AM187" s="1878"/>
      <c r="AN187" s="772">
        <f t="shared" si="11"/>
        <v>0</v>
      </c>
      <c r="AO187" s="843"/>
      <c r="AP187" s="787"/>
      <c r="AQ187" s="847"/>
      <c r="AR187" s="852"/>
      <c r="AS187" s="846"/>
      <c r="AT187" s="856"/>
      <c r="AU187" s="847"/>
      <c r="AV187" s="857"/>
      <c r="AW187" s="857"/>
      <c r="AX187" s="857"/>
      <c r="AY187" s="857"/>
      <c r="AZ187" s="858"/>
      <c r="BA187" s="858"/>
      <c r="BB187" s="859"/>
      <c r="BC187" s="858"/>
      <c r="BD187" s="858"/>
      <c r="BE187" s="859"/>
      <c r="BF187" s="858"/>
      <c r="BG187" s="858"/>
      <c r="BH187" s="843"/>
      <c r="BI187" s="852"/>
      <c r="BJ187" s="853"/>
    </row>
    <row r="188" spans="1:62" ht="30.75" customHeight="1" x14ac:dyDescent="0.25">
      <c r="A188" s="2006"/>
      <c r="B188" s="2066"/>
      <c r="C188" s="1963"/>
      <c r="D188" s="1875"/>
      <c r="E188" s="1875"/>
      <c r="F188" s="1875"/>
      <c r="G188" s="1941"/>
      <c r="H188" s="1941"/>
      <c r="I188" s="1939"/>
      <c r="J188" s="1923"/>
      <c r="K188" s="1926"/>
      <c r="L188" s="784" t="s">
        <v>1067</v>
      </c>
      <c r="M188" s="785">
        <v>44563</v>
      </c>
      <c r="N188" s="785">
        <v>44926</v>
      </c>
      <c r="O188" s="786">
        <f t="shared" si="10"/>
        <v>364</v>
      </c>
      <c r="P188" s="787">
        <v>1</v>
      </c>
      <c r="Q188" s="1066">
        <v>0.05</v>
      </c>
      <c r="R188" s="1069">
        <v>1</v>
      </c>
      <c r="S188" s="789" t="s">
        <v>1339</v>
      </c>
      <c r="T188" s="842"/>
      <c r="U188" s="842"/>
      <c r="V188" s="1039" t="s">
        <v>1067</v>
      </c>
      <c r="W188" s="841" t="s">
        <v>1067</v>
      </c>
      <c r="X188" s="842" t="s">
        <v>1408</v>
      </c>
      <c r="Y188" s="809" t="s">
        <v>1339</v>
      </c>
      <c r="Z188" s="842"/>
      <c r="AA188" s="842"/>
      <c r="AB188" s="809" t="s">
        <v>1339</v>
      </c>
      <c r="AC188" s="809"/>
      <c r="AD188" s="809"/>
      <c r="AE188" s="809" t="s">
        <v>1339</v>
      </c>
      <c r="AF188" s="809"/>
      <c r="AG188" s="1099"/>
      <c r="AH188" s="809" t="s">
        <v>1339</v>
      </c>
      <c r="AI188" s="809"/>
      <c r="AJ188" s="1100"/>
      <c r="AK188" s="771">
        <v>1</v>
      </c>
      <c r="AL188" s="1907"/>
      <c r="AM188" s="1878"/>
      <c r="AN188" s="772">
        <f t="shared" si="11"/>
        <v>0</v>
      </c>
      <c r="AO188" s="843"/>
      <c r="AP188" s="787"/>
      <c r="AQ188" s="847"/>
      <c r="AR188" s="852"/>
      <c r="AS188" s="846"/>
      <c r="AT188" s="856"/>
      <c r="AU188" s="847"/>
      <c r="AV188" s="857"/>
      <c r="AW188" s="857"/>
      <c r="AX188" s="857"/>
      <c r="AY188" s="857"/>
      <c r="AZ188" s="858"/>
      <c r="BA188" s="858"/>
      <c r="BB188" s="859"/>
      <c r="BC188" s="858"/>
      <c r="BD188" s="858"/>
      <c r="BE188" s="859"/>
      <c r="BF188" s="858"/>
      <c r="BG188" s="858"/>
      <c r="BH188" s="843"/>
      <c r="BI188" s="852"/>
      <c r="BJ188" s="853"/>
    </row>
    <row r="189" spans="1:62" ht="30.75" customHeight="1" x14ac:dyDescent="0.25">
      <c r="A189" s="2006"/>
      <c r="B189" s="2066"/>
      <c r="C189" s="1963"/>
      <c r="D189" s="1875"/>
      <c r="E189" s="1875"/>
      <c r="F189" s="1875"/>
      <c r="G189" s="1941"/>
      <c r="H189" s="1941"/>
      <c r="I189" s="1939"/>
      <c r="J189" s="1923"/>
      <c r="K189" s="1926"/>
      <c r="L189" s="784" t="s">
        <v>1068</v>
      </c>
      <c r="M189" s="785">
        <v>44563</v>
      </c>
      <c r="N189" s="785">
        <v>44926</v>
      </c>
      <c r="O189" s="786">
        <f t="shared" si="10"/>
        <v>364</v>
      </c>
      <c r="P189" s="787">
        <v>1</v>
      </c>
      <c r="Q189" s="1066">
        <v>0.1</v>
      </c>
      <c r="R189" s="1069">
        <v>0</v>
      </c>
      <c r="S189" s="789" t="s">
        <v>1339</v>
      </c>
      <c r="T189" s="842"/>
      <c r="U189" s="842"/>
      <c r="V189" s="1039" t="s">
        <v>1557</v>
      </c>
      <c r="W189" s="841" t="s">
        <v>1068</v>
      </c>
      <c r="X189" s="842" t="s">
        <v>1408</v>
      </c>
      <c r="Y189" s="809" t="s">
        <v>1339</v>
      </c>
      <c r="Z189" s="842"/>
      <c r="AA189" s="842"/>
      <c r="AB189" s="809"/>
      <c r="AC189" s="809" t="s">
        <v>1339</v>
      </c>
      <c r="AD189" s="1099" t="s">
        <v>1554</v>
      </c>
      <c r="AE189" s="809"/>
      <c r="AF189" s="809"/>
      <c r="AG189" s="1099"/>
      <c r="AH189" s="809"/>
      <c r="AI189" s="809"/>
      <c r="AJ189" s="1100"/>
      <c r="AK189" s="771">
        <v>0</v>
      </c>
      <c r="AL189" s="1907"/>
      <c r="AM189" s="1878"/>
      <c r="AN189" s="772">
        <f t="shared" si="11"/>
        <v>0</v>
      </c>
      <c r="AO189" s="843"/>
      <c r="AP189" s="787"/>
      <c r="AQ189" s="847"/>
      <c r="AR189" s="852"/>
      <c r="AS189" s="846"/>
      <c r="AT189" s="856"/>
      <c r="AU189" s="847"/>
      <c r="AV189" s="857"/>
      <c r="AW189" s="857"/>
      <c r="AX189" s="857"/>
      <c r="AY189" s="857"/>
      <c r="AZ189" s="858"/>
      <c r="BA189" s="858"/>
      <c r="BB189" s="859"/>
      <c r="BC189" s="858"/>
      <c r="BD189" s="858"/>
      <c r="BE189" s="859"/>
      <c r="BF189" s="858"/>
      <c r="BG189" s="858"/>
      <c r="BH189" s="843"/>
      <c r="BI189" s="852"/>
      <c r="BJ189" s="853"/>
    </row>
    <row r="190" spans="1:62" ht="30.75" customHeight="1" x14ac:dyDescent="0.25">
      <c r="A190" s="2006"/>
      <c r="B190" s="2066"/>
      <c r="C190" s="1963"/>
      <c r="D190" s="1875"/>
      <c r="E190" s="1875"/>
      <c r="F190" s="1875"/>
      <c r="G190" s="1941"/>
      <c r="H190" s="1941"/>
      <c r="I190" s="1939"/>
      <c r="J190" s="1923"/>
      <c r="K190" s="1926"/>
      <c r="L190" s="784" t="s">
        <v>1071</v>
      </c>
      <c r="M190" s="785">
        <v>44563</v>
      </c>
      <c r="N190" s="785">
        <v>44926</v>
      </c>
      <c r="O190" s="786">
        <f t="shared" si="10"/>
        <v>364</v>
      </c>
      <c r="P190" s="787">
        <v>1</v>
      </c>
      <c r="Q190" s="1066">
        <v>0.1</v>
      </c>
      <c r="R190" s="1069">
        <v>1</v>
      </c>
      <c r="S190" s="789" t="s">
        <v>1339</v>
      </c>
      <c r="T190" s="842"/>
      <c r="U190" s="842"/>
      <c r="V190" s="1039" t="s">
        <v>1558</v>
      </c>
      <c r="W190" s="841" t="s">
        <v>1071</v>
      </c>
      <c r="X190" s="842" t="s">
        <v>1408</v>
      </c>
      <c r="Y190" s="809" t="s">
        <v>1339</v>
      </c>
      <c r="Z190" s="842"/>
      <c r="AA190" s="842"/>
      <c r="AB190" s="809" t="s">
        <v>1339</v>
      </c>
      <c r="AC190" s="809"/>
      <c r="AD190" s="809"/>
      <c r="AE190" s="809" t="s">
        <v>1339</v>
      </c>
      <c r="AF190" s="809"/>
      <c r="AG190" s="1099"/>
      <c r="AH190" s="809" t="s">
        <v>1339</v>
      </c>
      <c r="AI190" s="809"/>
      <c r="AJ190" s="1100"/>
      <c r="AK190" s="771">
        <v>1</v>
      </c>
      <c r="AL190" s="1907"/>
      <c r="AM190" s="1878"/>
      <c r="AN190" s="772">
        <f t="shared" si="11"/>
        <v>0</v>
      </c>
      <c r="AO190" s="843"/>
      <c r="AP190" s="787"/>
      <c r="AQ190" s="847"/>
      <c r="AR190" s="852"/>
      <c r="AS190" s="846"/>
      <c r="AT190" s="856"/>
      <c r="AU190" s="847"/>
      <c r="AV190" s="857"/>
      <c r="AW190" s="857"/>
      <c r="AX190" s="857"/>
      <c r="AY190" s="857"/>
      <c r="AZ190" s="858"/>
      <c r="BA190" s="858"/>
      <c r="BB190" s="859"/>
      <c r="BC190" s="858"/>
      <c r="BD190" s="858"/>
      <c r="BE190" s="859"/>
      <c r="BF190" s="858"/>
      <c r="BG190" s="858"/>
      <c r="BH190" s="843"/>
      <c r="BI190" s="852"/>
      <c r="BJ190" s="853"/>
    </row>
    <row r="191" spans="1:62" ht="30.75" customHeight="1" thickBot="1" x14ac:dyDescent="0.3">
      <c r="A191" s="2006"/>
      <c r="B191" s="2066"/>
      <c r="C191" s="1963"/>
      <c r="D191" s="1875"/>
      <c r="E191" s="1875"/>
      <c r="F191" s="1875"/>
      <c r="G191" s="1941"/>
      <c r="H191" s="1941"/>
      <c r="I191" s="1939"/>
      <c r="J191" s="1923"/>
      <c r="K191" s="1926"/>
      <c r="L191" s="860" t="s">
        <v>1072</v>
      </c>
      <c r="M191" s="861">
        <v>44563</v>
      </c>
      <c r="N191" s="861">
        <v>44926</v>
      </c>
      <c r="O191" s="862">
        <f t="shared" si="10"/>
        <v>364</v>
      </c>
      <c r="P191" s="863">
        <v>1</v>
      </c>
      <c r="Q191" s="1101">
        <v>0.05</v>
      </c>
      <c r="R191" s="1102">
        <v>0</v>
      </c>
      <c r="S191" s="1103" t="s">
        <v>1339</v>
      </c>
      <c r="T191" s="868"/>
      <c r="U191" s="868"/>
      <c r="V191" s="1104" t="s">
        <v>1072</v>
      </c>
      <c r="W191" s="867" t="s">
        <v>1072</v>
      </c>
      <c r="X191" s="868"/>
      <c r="Y191" s="869" t="s">
        <v>1339</v>
      </c>
      <c r="Z191" s="868"/>
      <c r="AA191" s="868"/>
      <c r="AB191" s="869"/>
      <c r="AC191" s="869" t="s">
        <v>1339</v>
      </c>
      <c r="AD191" s="1105" t="s">
        <v>1554</v>
      </c>
      <c r="AE191" s="869"/>
      <c r="AF191" s="869"/>
      <c r="AG191" s="1105"/>
      <c r="AH191" s="869"/>
      <c r="AI191" s="869"/>
      <c r="AJ191" s="1106"/>
      <c r="AK191" s="950">
        <v>0</v>
      </c>
      <c r="AL191" s="1907"/>
      <c r="AM191" s="1942"/>
      <c r="AN191" s="951">
        <f t="shared" si="11"/>
        <v>0</v>
      </c>
      <c r="AO191" s="871"/>
      <c r="AP191" s="863"/>
      <c r="AQ191" s="872"/>
      <c r="AR191" s="873"/>
      <c r="AS191" s="874"/>
      <c r="AT191" s="875"/>
      <c r="AU191" s="872"/>
      <c r="AV191" s="876"/>
      <c r="AW191" s="876"/>
      <c r="AX191" s="876"/>
      <c r="AY191" s="876"/>
      <c r="AZ191" s="877"/>
      <c r="BA191" s="877"/>
      <c r="BB191" s="878"/>
      <c r="BC191" s="877"/>
      <c r="BD191" s="877"/>
      <c r="BE191" s="878"/>
      <c r="BF191" s="877"/>
      <c r="BG191" s="877"/>
      <c r="BH191" s="871"/>
      <c r="BI191" s="873"/>
      <c r="BJ191" s="879"/>
    </row>
    <row r="192" spans="1:62" ht="30.75" customHeight="1" x14ac:dyDescent="0.25">
      <c r="A192" s="2006"/>
      <c r="B192" s="2066"/>
      <c r="C192" s="1963"/>
      <c r="D192" s="1896" t="s">
        <v>1076</v>
      </c>
      <c r="E192" s="1896">
        <v>3500</v>
      </c>
      <c r="F192" s="1896">
        <v>1436</v>
      </c>
      <c r="G192" s="1937">
        <f>F192/E192</f>
        <v>0.41028571428571431</v>
      </c>
      <c r="H192" s="1937">
        <v>0.92769999999999997</v>
      </c>
      <c r="I192" s="1938" t="s">
        <v>1077</v>
      </c>
      <c r="J192" s="1922">
        <v>2020130010162</v>
      </c>
      <c r="K192" s="1925" t="s">
        <v>1078</v>
      </c>
      <c r="L192" s="760" t="s">
        <v>1079</v>
      </c>
      <c r="M192" s="761">
        <v>44563</v>
      </c>
      <c r="N192" s="761">
        <v>44926</v>
      </c>
      <c r="O192" s="762">
        <f t="shared" si="10"/>
        <v>364</v>
      </c>
      <c r="P192" s="1107">
        <v>15</v>
      </c>
      <c r="Q192" s="1061">
        <v>0.05</v>
      </c>
      <c r="R192" s="1108">
        <v>0.93333333333333335</v>
      </c>
      <c r="S192" s="1063" t="s">
        <v>1339</v>
      </c>
      <c r="T192" s="828"/>
      <c r="U192" s="828"/>
      <c r="V192" s="1052" t="s">
        <v>1559</v>
      </c>
      <c r="W192" s="827" t="s">
        <v>1079</v>
      </c>
      <c r="X192" s="828"/>
      <c r="Y192" s="1063" t="s">
        <v>1339</v>
      </c>
      <c r="Z192" s="828"/>
      <c r="AA192" s="828"/>
      <c r="AB192" s="1063" t="s">
        <v>1339</v>
      </c>
      <c r="AC192" s="828"/>
      <c r="AD192" s="828"/>
      <c r="AE192" s="828"/>
      <c r="AF192" s="828"/>
      <c r="AG192" s="900"/>
      <c r="AH192" s="828"/>
      <c r="AI192" s="828"/>
      <c r="AJ192" s="900"/>
      <c r="AK192" s="952">
        <v>0.93333333333333335</v>
      </c>
      <c r="AL192" s="1928">
        <f>AVERAGE(AK192:AK198)</f>
        <v>0.79047619047619044</v>
      </c>
      <c r="AM192" s="1915">
        <v>0.41028571428571431</v>
      </c>
      <c r="AN192" s="953">
        <f t="shared" si="11"/>
        <v>0</v>
      </c>
      <c r="AO192" s="975" t="s">
        <v>1560</v>
      </c>
      <c r="AP192" s="975" t="s">
        <v>403</v>
      </c>
      <c r="AQ192" s="976">
        <v>476000000</v>
      </c>
      <c r="AR192" s="977">
        <v>0.7356845231092437</v>
      </c>
      <c r="AS192" s="978">
        <v>0</v>
      </c>
      <c r="AT192" s="979">
        <f>+AQ192</f>
        <v>476000000</v>
      </c>
      <c r="AU192" s="979">
        <f>+AT192-AS192</f>
        <v>476000000</v>
      </c>
      <c r="AV192" s="981">
        <v>432000000</v>
      </c>
      <c r="AW192" s="981">
        <v>185500000</v>
      </c>
      <c r="AX192" s="981">
        <v>48800000</v>
      </c>
      <c r="AY192" s="982">
        <v>432000000</v>
      </c>
      <c r="AZ192" s="982">
        <v>185500000</v>
      </c>
      <c r="BA192" s="982">
        <v>132500000</v>
      </c>
      <c r="BB192" s="983">
        <v>476000000</v>
      </c>
      <c r="BC192" s="981">
        <v>273700000</v>
      </c>
      <c r="BD192" s="981">
        <v>185500000</v>
      </c>
      <c r="BE192" s="983">
        <v>476000000</v>
      </c>
      <c r="BF192" s="981">
        <v>350185833</v>
      </c>
      <c r="BG192" s="981">
        <v>347652500</v>
      </c>
      <c r="BH192" s="763" t="s">
        <v>87</v>
      </c>
      <c r="BI192" s="764">
        <f>+AL192-((BI195/BI196))</f>
        <v>0.34702635690778139</v>
      </c>
      <c r="BJ192" s="839"/>
    </row>
    <row r="193" spans="1:62" ht="30.75" customHeight="1" x14ac:dyDescent="0.25">
      <c r="A193" s="2006"/>
      <c r="B193" s="2066"/>
      <c r="C193" s="1963"/>
      <c r="D193" s="1896"/>
      <c r="E193" s="1896"/>
      <c r="F193" s="1896"/>
      <c r="G193" s="1937"/>
      <c r="H193" s="1937"/>
      <c r="I193" s="1939"/>
      <c r="J193" s="1923"/>
      <c r="K193" s="1926"/>
      <c r="L193" s="784" t="s">
        <v>1086</v>
      </c>
      <c r="M193" s="785">
        <v>44563</v>
      </c>
      <c r="N193" s="785">
        <v>44926</v>
      </c>
      <c r="O193" s="786">
        <f t="shared" si="10"/>
        <v>364</v>
      </c>
      <c r="P193" s="1109">
        <v>15</v>
      </c>
      <c r="Q193" s="1066">
        <v>0.05</v>
      </c>
      <c r="R193" s="1069">
        <v>0.93333333333333335</v>
      </c>
      <c r="S193" s="809" t="s">
        <v>1339</v>
      </c>
      <c r="T193" s="842"/>
      <c r="U193" s="842"/>
      <c r="V193" s="1057" t="s">
        <v>1086</v>
      </c>
      <c r="W193" s="841" t="s">
        <v>1086</v>
      </c>
      <c r="X193" s="842"/>
      <c r="Y193" s="809" t="s">
        <v>1339</v>
      </c>
      <c r="Z193" s="842"/>
      <c r="AA193" s="842"/>
      <c r="AB193" s="809" t="s">
        <v>1339</v>
      </c>
      <c r="AC193" s="842"/>
      <c r="AD193" s="842"/>
      <c r="AE193" s="842"/>
      <c r="AF193" s="842"/>
      <c r="AG193" s="855"/>
      <c r="AH193" s="842"/>
      <c r="AI193" s="842"/>
      <c r="AJ193" s="855"/>
      <c r="AK193" s="771">
        <v>0.93333333333333335</v>
      </c>
      <c r="AL193" s="1907"/>
      <c r="AM193" s="1878"/>
      <c r="AN193" s="772">
        <f t="shared" si="11"/>
        <v>0</v>
      </c>
      <c r="AO193" s="986" t="s">
        <v>1560</v>
      </c>
      <c r="AP193" s="986" t="s">
        <v>490</v>
      </c>
      <c r="AQ193" s="987">
        <v>646298651</v>
      </c>
      <c r="AR193" s="988">
        <v>0.2321382688450018</v>
      </c>
      <c r="AS193" s="989"/>
      <c r="AT193" s="990">
        <f>+AQ193</f>
        <v>646298651</v>
      </c>
      <c r="AU193" s="990"/>
      <c r="AV193" s="992">
        <v>0</v>
      </c>
      <c r="AW193" s="992">
        <v>0</v>
      </c>
      <c r="AX193" s="992">
        <v>0</v>
      </c>
      <c r="AY193" s="993">
        <v>0</v>
      </c>
      <c r="AZ193" s="993">
        <v>0</v>
      </c>
      <c r="BA193" s="993">
        <v>0</v>
      </c>
      <c r="BB193" s="994">
        <v>646298651</v>
      </c>
      <c r="BC193" s="992">
        <v>0</v>
      </c>
      <c r="BD193" s="992">
        <v>0</v>
      </c>
      <c r="BE193" s="994">
        <v>646298651</v>
      </c>
      <c r="BF193" s="992">
        <v>150030650</v>
      </c>
      <c r="BG193" s="992">
        <v>150030650</v>
      </c>
      <c r="BH193" s="843"/>
      <c r="BI193" s="852"/>
      <c r="BJ193" s="853"/>
    </row>
    <row r="194" spans="1:62" ht="30.75" customHeight="1" x14ac:dyDescent="0.25">
      <c r="A194" s="2006"/>
      <c r="B194" s="2066"/>
      <c r="C194" s="1963"/>
      <c r="D194" s="1896"/>
      <c r="E194" s="1896"/>
      <c r="F194" s="1896"/>
      <c r="G194" s="1937"/>
      <c r="H194" s="1937"/>
      <c r="I194" s="1939"/>
      <c r="J194" s="1923"/>
      <c r="K194" s="1926"/>
      <c r="L194" s="784" t="s">
        <v>1091</v>
      </c>
      <c r="M194" s="785">
        <v>44563</v>
      </c>
      <c r="N194" s="785">
        <v>44926</v>
      </c>
      <c r="O194" s="786">
        <f t="shared" si="10"/>
        <v>364</v>
      </c>
      <c r="P194" s="1109">
        <v>15</v>
      </c>
      <c r="Q194" s="1066">
        <v>0.05</v>
      </c>
      <c r="R194" s="1069">
        <v>0.66666666666666663</v>
      </c>
      <c r="S194" s="809" t="s">
        <v>1339</v>
      </c>
      <c r="T194" s="842"/>
      <c r="U194" s="842"/>
      <c r="V194" s="1057" t="s">
        <v>1561</v>
      </c>
      <c r="W194" s="841" t="s">
        <v>1091</v>
      </c>
      <c r="X194" s="1099" t="s">
        <v>1547</v>
      </c>
      <c r="Y194" s="809" t="s">
        <v>1339</v>
      </c>
      <c r="Z194" s="842"/>
      <c r="AA194" s="842"/>
      <c r="AB194" s="809" t="s">
        <v>1339</v>
      </c>
      <c r="AC194" s="842"/>
      <c r="AD194" s="842"/>
      <c r="AE194" s="842"/>
      <c r="AF194" s="842"/>
      <c r="AG194" s="855"/>
      <c r="AH194" s="842"/>
      <c r="AI194" s="842"/>
      <c r="AJ194" s="855"/>
      <c r="AK194" s="771">
        <v>0.66666666666666663</v>
      </c>
      <c r="AL194" s="1907"/>
      <c r="AM194" s="1878"/>
      <c r="AN194" s="772">
        <f t="shared" si="11"/>
        <v>0</v>
      </c>
      <c r="AO194" s="843"/>
      <c r="AP194" s="787"/>
      <c r="AQ194" s="847"/>
      <c r="AR194" s="852"/>
      <c r="AS194" s="846"/>
      <c r="AT194" s="856"/>
      <c r="AU194" s="847"/>
      <c r="AV194" s="857"/>
      <c r="AW194" s="857"/>
      <c r="AX194" s="857"/>
      <c r="AY194" s="857"/>
      <c r="AZ194" s="858"/>
      <c r="BA194" s="858"/>
      <c r="BB194" s="859"/>
      <c r="BC194" s="858"/>
      <c r="BD194" s="858"/>
      <c r="BE194" s="859"/>
      <c r="BF194" s="858"/>
      <c r="BG194" s="858"/>
      <c r="BH194" s="843"/>
      <c r="BI194" s="852"/>
      <c r="BJ194" s="853"/>
    </row>
    <row r="195" spans="1:62" ht="30.75" customHeight="1" x14ac:dyDescent="0.25">
      <c r="A195" s="2006"/>
      <c r="B195" s="2066"/>
      <c r="C195" s="1963"/>
      <c r="D195" s="1896"/>
      <c r="E195" s="1896"/>
      <c r="F195" s="1896"/>
      <c r="G195" s="1937"/>
      <c r="H195" s="1937"/>
      <c r="I195" s="1939"/>
      <c r="J195" s="1923"/>
      <c r="K195" s="1926"/>
      <c r="L195" s="784" t="s">
        <v>1095</v>
      </c>
      <c r="M195" s="785">
        <v>44563</v>
      </c>
      <c r="N195" s="785">
        <v>44926</v>
      </c>
      <c r="O195" s="786">
        <f t="shared" si="10"/>
        <v>364</v>
      </c>
      <c r="P195" s="1109">
        <v>30</v>
      </c>
      <c r="Q195" s="1066">
        <v>0.05</v>
      </c>
      <c r="R195" s="1069">
        <v>0</v>
      </c>
      <c r="S195" s="809" t="s">
        <v>1339</v>
      </c>
      <c r="T195" s="842"/>
      <c r="U195" s="842"/>
      <c r="V195" s="1057" t="s">
        <v>1095</v>
      </c>
      <c r="W195" s="841" t="s">
        <v>1095</v>
      </c>
      <c r="X195" s="842"/>
      <c r="Y195" s="809" t="s">
        <v>1339</v>
      </c>
      <c r="Z195" s="842"/>
      <c r="AA195" s="842"/>
      <c r="AB195" s="842"/>
      <c r="AC195" s="809" t="s">
        <v>1339</v>
      </c>
      <c r="AD195" s="1100" t="s">
        <v>1554</v>
      </c>
      <c r="AE195" s="842"/>
      <c r="AF195" s="842"/>
      <c r="AG195" s="855"/>
      <c r="AH195" s="842"/>
      <c r="AI195" s="842"/>
      <c r="AJ195" s="855"/>
      <c r="AK195" s="771">
        <v>0</v>
      </c>
      <c r="AL195" s="1907"/>
      <c r="AM195" s="1879"/>
      <c r="AN195" s="772">
        <f t="shared" si="11"/>
        <v>0</v>
      </c>
      <c r="AO195" s="843"/>
      <c r="AP195" s="787"/>
      <c r="AQ195" s="847"/>
      <c r="AR195" s="852"/>
      <c r="AS195" s="846"/>
      <c r="AT195" s="856"/>
      <c r="AU195" s="847"/>
      <c r="AV195" s="857"/>
      <c r="AW195" s="857"/>
      <c r="AX195" s="857"/>
      <c r="AY195" s="857"/>
      <c r="AZ195" s="858"/>
      <c r="BA195" s="858"/>
      <c r="BB195" s="859"/>
      <c r="BC195" s="858"/>
      <c r="BD195" s="858"/>
      <c r="BE195" s="859"/>
      <c r="BF195" s="858"/>
      <c r="BG195" s="858"/>
      <c r="BH195" s="843"/>
      <c r="BI195" s="888">
        <f>+BG192+BG193</f>
        <v>497683150</v>
      </c>
      <c r="BJ195" s="853"/>
    </row>
    <row r="196" spans="1:62" ht="20.25" customHeight="1" x14ac:dyDescent="0.25">
      <c r="A196" s="2006"/>
      <c r="B196" s="2066"/>
      <c r="C196" s="1963"/>
      <c r="D196" s="1896" t="s">
        <v>1562</v>
      </c>
      <c r="E196" s="1896" t="s">
        <v>1102</v>
      </c>
      <c r="F196" s="1930" t="s">
        <v>1563</v>
      </c>
      <c r="G196" s="1932">
        <f>21.82/40</f>
        <v>0.54549999999999998</v>
      </c>
      <c r="H196" s="1932">
        <v>0.36359999999999998</v>
      </c>
      <c r="I196" s="1939"/>
      <c r="J196" s="1923"/>
      <c r="K196" s="1926"/>
      <c r="L196" s="784" t="s">
        <v>1105</v>
      </c>
      <c r="M196" s="785">
        <v>44563</v>
      </c>
      <c r="N196" s="785">
        <v>44926</v>
      </c>
      <c r="O196" s="786">
        <f t="shared" si="10"/>
        <v>364</v>
      </c>
      <c r="P196" s="1109">
        <v>1</v>
      </c>
      <c r="Q196" s="1066">
        <v>0.1</v>
      </c>
      <c r="R196" s="1069">
        <v>1</v>
      </c>
      <c r="S196" s="809" t="s">
        <v>1339</v>
      </c>
      <c r="T196" s="842"/>
      <c r="U196" s="842"/>
      <c r="V196" s="1057" t="s">
        <v>1105</v>
      </c>
      <c r="W196" s="841" t="s">
        <v>1105</v>
      </c>
      <c r="X196" s="842"/>
      <c r="Y196" s="809" t="s">
        <v>1339</v>
      </c>
      <c r="Z196" s="842"/>
      <c r="AA196" s="842"/>
      <c r="AB196" s="809" t="s">
        <v>1339</v>
      </c>
      <c r="AC196" s="842"/>
      <c r="AD196" s="842"/>
      <c r="AE196" s="842"/>
      <c r="AF196" s="842"/>
      <c r="AG196" s="855"/>
      <c r="AH196" s="842"/>
      <c r="AI196" s="842"/>
      <c r="AJ196" s="855"/>
      <c r="AK196" s="771">
        <v>1</v>
      </c>
      <c r="AL196" s="1907"/>
      <c r="AM196" s="1934">
        <v>0.54549999999999998</v>
      </c>
      <c r="AN196" s="772">
        <f t="shared" si="11"/>
        <v>0</v>
      </c>
      <c r="AO196" s="843"/>
      <c r="AP196" s="787"/>
      <c r="AQ196" s="847"/>
      <c r="AR196" s="852"/>
      <c r="AS196" s="846"/>
      <c r="AT196" s="856"/>
      <c r="AU196" s="847"/>
      <c r="AV196" s="857"/>
      <c r="AW196" s="857"/>
      <c r="AX196" s="857"/>
      <c r="AY196" s="857"/>
      <c r="AZ196" s="858"/>
      <c r="BA196" s="858"/>
      <c r="BB196" s="859"/>
      <c r="BC196" s="858"/>
      <c r="BD196" s="858"/>
      <c r="BE196" s="859"/>
      <c r="BF196" s="858"/>
      <c r="BG196" s="858"/>
      <c r="BH196" s="843"/>
      <c r="BI196" s="888">
        <f>+BE192+BE193</f>
        <v>1122298651</v>
      </c>
      <c r="BJ196" s="853"/>
    </row>
    <row r="197" spans="1:62" ht="20.25" customHeight="1" x14ac:dyDescent="0.25">
      <c r="A197" s="2006"/>
      <c r="B197" s="2066"/>
      <c r="C197" s="1963"/>
      <c r="D197" s="1896"/>
      <c r="E197" s="1899"/>
      <c r="F197" s="1930"/>
      <c r="G197" s="1932"/>
      <c r="H197" s="1932"/>
      <c r="I197" s="1939"/>
      <c r="J197" s="1923"/>
      <c r="K197" s="1926"/>
      <c r="L197" s="784" t="s">
        <v>1110</v>
      </c>
      <c r="M197" s="785">
        <v>44563</v>
      </c>
      <c r="N197" s="785">
        <v>44926</v>
      </c>
      <c r="O197" s="786">
        <f t="shared" si="10"/>
        <v>364</v>
      </c>
      <c r="P197" s="1109">
        <v>7</v>
      </c>
      <c r="Q197" s="1066">
        <v>0.65</v>
      </c>
      <c r="R197" s="1069">
        <v>1</v>
      </c>
      <c r="S197" s="809" t="s">
        <v>1339</v>
      </c>
      <c r="T197" s="842"/>
      <c r="U197" s="842"/>
      <c r="V197" s="1057" t="s">
        <v>1110</v>
      </c>
      <c r="W197" s="841" t="s">
        <v>1110</v>
      </c>
      <c r="X197" s="842"/>
      <c r="Y197" s="809" t="s">
        <v>1339</v>
      </c>
      <c r="Z197" s="842"/>
      <c r="AA197" s="842"/>
      <c r="AB197" s="809" t="s">
        <v>1339</v>
      </c>
      <c r="AC197" s="842"/>
      <c r="AD197" s="842"/>
      <c r="AE197" s="842"/>
      <c r="AF197" s="842"/>
      <c r="AG197" s="855"/>
      <c r="AH197" s="842"/>
      <c r="AI197" s="842"/>
      <c r="AJ197" s="855"/>
      <c r="AK197" s="771">
        <v>1</v>
      </c>
      <c r="AL197" s="1907"/>
      <c r="AM197" s="1935"/>
      <c r="AN197" s="772">
        <f t="shared" si="11"/>
        <v>0</v>
      </c>
      <c r="AO197" s="843"/>
      <c r="AP197" s="787"/>
      <c r="AQ197" s="847"/>
      <c r="AR197" s="852"/>
      <c r="AS197" s="846"/>
      <c r="AT197" s="856"/>
      <c r="AU197" s="847"/>
      <c r="AV197" s="857"/>
      <c r="AW197" s="857"/>
      <c r="AX197" s="857"/>
      <c r="AY197" s="857"/>
      <c r="AZ197" s="858"/>
      <c r="BA197" s="858"/>
      <c r="BB197" s="859"/>
      <c r="BC197" s="858"/>
      <c r="BD197" s="858"/>
      <c r="BE197" s="859"/>
      <c r="BF197" s="858"/>
      <c r="BG197" s="858"/>
      <c r="BH197" s="843"/>
      <c r="BI197" s="852"/>
      <c r="BJ197" s="853"/>
    </row>
    <row r="198" spans="1:62" ht="20.25" customHeight="1" x14ac:dyDescent="0.25">
      <c r="A198" s="2006"/>
      <c r="B198" s="2066"/>
      <c r="C198" s="1963"/>
      <c r="D198" s="1896"/>
      <c r="E198" s="1899"/>
      <c r="F198" s="1930"/>
      <c r="G198" s="1932"/>
      <c r="H198" s="1932"/>
      <c r="I198" s="1939"/>
      <c r="J198" s="1923"/>
      <c r="K198" s="1926"/>
      <c r="L198" s="784" t="s">
        <v>1112</v>
      </c>
      <c r="M198" s="785">
        <v>44563</v>
      </c>
      <c r="N198" s="785">
        <v>44926</v>
      </c>
      <c r="O198" s="786">
        <f>(N198-M198)+1</f>
        <v>364</v>
      </c>
      <c r="P198" s="1109">
        <v>1</v>
      </c>
      <c r="Q198" s="1066">
        <v>0.05</v>
      </c>
      <c r="R198" s="1069">
        <v>1</v>
      </c>
      <c r="S198" s="809" t="s">
        <v>1339</v>
      </c>
      <c r="T198" s="842"/>
      <c r="U198" s="842"/>
      <c r="V198" s="1057" t="s">
        <v>1112</v>
      </c>
      <c r="W198" s="841" t="s">
        <v>1112</v>
      </c>
      <c r="X198" s="842"/>
      <c r="Y198" s="809" t="s">
        <v>1339</v>
      </c>
      <c r="Z198" s="842"/>
      <c r="AA198" s="842"/>
      <c r="AB198" s="809" t="s">
        <v>1339</v>
      </c>
      <c r="AC198" s="842"/>
      <c r="AD198" s="842"/>
      <c r="AE198" s="868"/>
      <c r="AF198" s="868"/>
      <c r="AG198" s="947"/>
      <c r="AH198" s="868"/>
      <c r="AI198" s="868"/>
      <c r="AJ198" s="947"/>
      <c r="AK198" s="771">
        <v>1</v>
      </c>
      <c r="AL198" s="1907"/>
      <c r="AM198" s="1935"/>
      <c r="AN198" s="772">
        <f t="shared" si="11"/>
        <v>0</v>
      </c>
      <c r="AO198" s="871"/>
      <c r="AP198" s="863"/>
      <c r="AQ198" s="872"/>
      <c r="AR198" s="873"/>
      <c r="AS198" s="874"/>
      <c r="AT198" s="875"/>
      <c r="AU198" s="872"/>
      <c r="AV198" s="876"/>
      <c r="AW198" s="876"/>
      <c r="AX198" s="876"/>
      <c r="AY198" s="876"/>
      <c r="AZ198" s="877"/>
      <c r="BA198" s="877"/>
      <c r="BB198" s="878"/>
      <c r="BC198" s="877"/>
      <c r="BD198" s="877"/>
      <c r="BE198" s="878"/>
      <c r="BF198" s="877"/>
      <c r="BG198" s="877"/>
      <c r="BH198" s="871"/>
      <c r="BI198" s="873"/>
      <c r="BJ198" s="879"/>
    </row>
    <row r="199" spans="1:62" ht="20.25" customHeight="1" x14ac:dyDescent="0.25">
      <c r="A199" s="2006"/>
      <c r="B199" s="2066"/>
      <c r="C199" s="1963"/>
      <c r="D199" s="1896"/>
      <c r="E199" s="1899"/>
      <c r="F199" s="1930"/>
      <c r="G199" s="1932"/>
      <c r="H199" s="1932"/>
      <c r="I199" s="1939"/>
      <c r="J199" s="1923"/>
      <c r="K199" s="1926"/>
      <c r="L199" s="784"/>
      <c r="M199" s="785"/>
      <c r="N199" s="785"/>
      <c r="O199" s="786"/>
      <c r="P199" s="787"/>
      <c r="Q199" s="852"/>
      <c r="R199" s="852"/>
      <c r="S199" s="842"/>
      <c r="T199" s="842"/>
      <c r="U199" s="842"/>
      <c r="V199" s="1057" t="s">
        <v>1564</v>
      </c>
      <c r="W199" s="841"/>
      <c r="X199" s="842"/>
      <c r="Y199" s="842"/>
      <c r="Z199" s="842"/>
      <c r="AA199" s="842"/>
      <c r="AB199" s="842"/>
      <c r="AC199" s="842"/>
      <c r="AD199" s="842"/>
      <c r="AE199" s="868"/>
      <c r="AF199" s="868"/>
      <c r="AG199" s="947"/>
      <c r="AH199" s="868"/>
      <c r="AI199" s="868"/>
      <c r="AJ199" s="947"/>
      <c r="AK199" s="771">
        <f t="shared" ref="AK199:AK234" si="12">+Q199*R199</f>
        <v>0</v>
      </c>
      <c r="AL199" s="1907"/>
      <c r="AM199" s="1935"/>
      <c r="AN199" s="772">
        <f t="shared" si="11"/>
        <v>0</v>
      </c>
      <c r="AO199" s="871"/>
      <c r="AP199" s="863"/>
      <c r="AQ199" s="872"/>
      <c r="AR199" s="873"/>
      <c r="AS199" s="874"/>
      <c r="AT199" s="875"/>
      <c r="AU199" s="872"/>
      <c r="AV199" s="876"/>
      <c r="AW199" s="876"/>
      <c r="AX199" s="876"/>
      <c r="AY199" s="876"/>
      <c r="AZ199" s="877"/>
      <c r="BA199" s="877"/>
      <c r="BB199" s="878"/>
      <c r="BC199" s="877"/>
      <c r="BD199" s="877"/>
      <c r="BE199" s="878"/>
      <c r="BF199" s="877"/>
      <c r="BG199" s="877"/>
      <c r="BH199" s="871"/>
      <c r="BI199" s="873"/>
      <c r="BJ199" s="879"/>
    </row>
    <row r="200" spans="1:62" ht="20.25" customHeight="1" thickBot="1" x14ac:dyDescent="0.3">
      <c r="A200" s="2006"/>
      <c r="B200" s="2066"/>
      <c r="C200" s="1964"/>
      <c r="D200" s="1897"/>
      <c r="E200" s="1900"/>
      <c r="F200" s="1931"/>
      <c r="G200" s="1933"/>
      <c r="H200" s="1933"/>
      <c r="I200" s="1940"/>
      <c r="J200" s="1924"/>
      <c r="K200" s="1927"/>
      <c r="L200" s="810"/>
      <c r="M200" s="811"/>
      <c r="N200" s="811"/>
      <c r="O200" s="812"/>
      <c r="P200" s="813"/>
      <c r="Q200" s="893"/>
      <c r="R200" s="893"/>
      <c r="S200" s="890"/>
      <c r="T200" s="890"/>
      <c r="U200" s="890"/>
      <c r="V200" s="928"/>
      <c r="W200" s="889"/>
      <c r="X200" s="890"/>
      <c r="Y200" s="890"/>
      <c r="Z200" s="890"/>
      <c r="AA200" s="890"/>
      <c r="AB200" s="890"/>
      <c r="AC200" s="890"/>
      <c r="AD200" s="890"/>
      <c r="AE200" s="890"/>
      <c r="AF200" s="890"/>
      <c r="AG200" s="909"/>
      <c r="AH200" s="890"/>
      <c r="AI200" s="890"/>
      <c r="AJ200" s="909"/>
      <c r="AK200" s="954">
        <f t="shared" si="12"/>
        <v>0</v>
      </c>
      <c r="AL200" s="1929"/>
      <c r="AM200" s="1936"/>
      <c r="AN200" s="955">
        <f t="shared" si="11"/>
        <v>0</v>
      </c>
      <c r="AO200" s="891"/>
      <c r="AP200" s="813"/>
      <c r="AQ200" s="892"/>
      <c r="AR200" s="893"/>
      <c r="AS200" s="894"/>
      <c r="AT200" s="895"/>
      <c r="AU200" s="892"/>
      <c r="AV200" s="896"/>
      <c r="AW200" s="896"/>
      <c r="AX200" s="896"/>
      <c r="AY200" s="896"/>
      <c r="AZ200" s="897"/>
      <c r="BA200" s="897"/>
      <c r="BB200" s="898"/>
      <c r="BC200" s="897"/>
      <c r="BD200" s="897"/>
      <c r="BE200" s="898"/>
      <c r="BF200" s="897"/>
      <c r="BG200" s="897"/>
      <c r="BH200" s="891"/>
      <c r="BI200" s="893"/>
      <c r="BJ200" s="899"/>
    </row>
    <row r="201" spans="1:62" ht="66.75" customHeight="1" x14ac:dyDescent="0.25">
      <c r="A201" s="2006"/>
      <c r="B201" s="2066"/>
      <c r="C201" s="1916" t="s">
        <v>1120</v>
      </c>
      <c r="D201" s="1919" t="s">
        <v>1123</v>
      </c>
      <c r="E201" s="1919" t="s">
        <v>1125</v>
      </c>
      <c r="F201" s="1919" t="s">
        <v>1125</v>
      </c>
      <c r="G201" s="1920">
        <v>1</v>
      </c>
      <c r="H201" s="1921">
        <v>0.75</v>
      </c>
      <c r="I201" s="1909" t="s">
        <v>1126</v>
      </c>
      <c r="J201" s="1911">
        <v>2020130010139</v>
      </c>
      <c r="K201" s="1913" t="s">
        <v>1127</v>
      </c>
      <c r="L201" s="956" t="s">
        <v>1128</v>
      </c>
      <c r="M201" s="957">
        <v>44562</v>
      </c>
      <c r="N201" s="957">
        <v>44926</v>
      </c>
      <c r="O201" s="958">
        <f t="shared" si="10"/>
        <v>365</v>
      </c>
      <c r="P201" s="781">
        <v>3</v>
      </c>
      <c r="Q201" s="802">
        <v>0.05</v>
      </c>
      <c r="R201" s="959">
        <v>1</v>
      </c>
      <c r="S201" s="1092" t="s">
        <v>1339</v>
      </c>
      <c r="T201" s="963"/>
      <c r="U201" s="963"/>
      <c r="V201" s="1110"/>
      <c r="W201" s="962" t="s">
        <v>1128</v>
      </c>
      <c r="X201" s="963"/>
      <c r="Y201" s="1092" t="s">
        <v>1339</v>
      </c>
      <c r="Z201" s="963"/>
      <c r="AA201" s="963"/>
      <c r="AB201" s="1092" t="s">
        <v>1339</v>
      </c>
      <c r="AC201" s="963"/>
      <c r="AD201" s="963"/>
      <c r="AE201" s="1092" t="s">
        <v>1339</v>
      </c>
      <c r="AF201" s="963"/>
      <c r="AG201" s="1111"/>
      <c r="AH201" s="1092" t="s">
        <v>1339</v>
      </c>
      <c r="AI201" s="963"/>
      <c r="AJ201" s="1111"/>
      <c r="AK201" s="771">
        <v>1</v>
      </c>
      <c r="AL201" s="1907">
        <f>AVERAGE(AK201:AK206)</f>
        <v>0.94444444444444431</v>
      </c>
      <c r="AM201" s="1915">
        <v>1</v>
      </c>
      <c r="AN201" s="964">
        <f t="shared" si="11"/>
        <v>0</v>
      </c>
      <c r="AO201" s="1030" t="s">
        <v>827</v>
      </c>
      <c r="AP201" s="1030" t="s">
        <v>403</v>
      </c>
      <c r="AQ201" s="1112">
        <v>358800000</v>
      </c>
      <c r="AR201" s="1096">
        <v>0.96930476343366778</v>
      </c>
      <c r="AS201" s="1113">
        <v>0</v>
      </c>
      <c r="AT201" s="1114">
        <f>+AQ201</f>
        <v>358800000</v>
      </c>
      <c r="AU201" s="1114">
        <f>+AT201-AS201</f>
        <v>358800000</v>
      </c>
      <c r="AV201" s="1036">
        <v>421800000</v>
      </c>
      <c r="AW201" s="1036">
        <v>186512074</v>
      </c>
      <c r="AX201" s="1036">
        <v>49712074</v>
      </c>
      <c r="AY201" s="1037">
        <v>421800000</v>
      </c>
      <c r="AZ201" s="1037">
        <v>210242274</v>
      </c>
      <c r="BA201" s="1037">
        <v>113312074</v>
      </c>
      <c r="BB201" s="1038">
        <v>358800000</v>
      </c>
      <c r="BC201" s="1036">
        <v>317490510</v>
      </c>
      <c r="BD201" s="1036">
        <v>227690510</v>
      </c>
      <c r="BE201" s="1038">
        <v>358800000</v>
      </c>
      <c r="BF201" s="1036">
        <v>347786549.12</v>
      </c>
      <c r="BG201" s="1036">
        <v>313297176</v>
      </c>
      <c r="BH201" s="781" t="s">
        <v>87</v>
      </c>
      <c r="BI201" s="959">
        <f>AL201-((BG201/BE201))</f>
        <v>7.1263909327387465E-2</v>
      </c>
      <c r="BJ201" s="972"/>
    </row>
    <row r="202" spans="1:62" ht="43.5" customHeight="1" x14ac:dyDescent="0.25">
      <c r="A202" s="2006"/>
      <c r="B202" s="2066"/>
      <c r="C202" s="1917"/>
      <c r="D202" s="1896"/>
      <c r="E202" s="1899"/>
      <c r="F202" s="1899"/>
      <c r="G202" s="1864"/>
      <c r="H202" s="1902"/>
      <c r="I202" s="1894"/>
      <c r="J202" s="1870"/>
      <c r="K202" s="1905"/>
      <c r="L202" s="784" t="s">
        <v>1137</v>
      </c>
      <c r="M202" s="785">
        <v>44562</v>
      </c>
      <c r="N202" s="785">
        <v>44926</v>
      </c>
      <c r="O202" s="786">
        <f t="shared" si="10"/>
        <v>365</v>
      </c>
      <c r="P202" s="787">
        <v>3</v>
      </c>
      <c r="Q202" s="852">
        <v>0.1</v>
      </c>
      <c r="R202" s="788">
        <v>1</v>
      </c>
      <c r="S202" s="809" t="s">
        <v>1339</v>
      </c>
      <c r="T202" s="842"/>
      <c r="U202" s="842"/>
      <c r="V202" s="1115" t="s">
        <v>1565</v>
      </c>
      <c r="W202" s="841" t="s">
        <v>1137</v>
      </c>
      <c r="X202" s="842"/>
      <c r="Y202" s="809" t="s">
        <v>1339</v>
      </c>
      <c r="Z202" s="842"/>
      <c r="AA202" s="842"/>
      <c r="AB202" s="809" t="s">
        <v>1339</v>
      </c>
      <c r="AC202" s="842"/>
      <c r="AD202" s="842"/>
      <c r="AE202" s="809" t="s">
        <v>1339</v>
      </c>
      <c r="AF202" s="842"/>
      <c r="AG202" s="855"/>
      <c r="AH202" s="809" t="s">
        <v>1339</v>
      </c>
      <c r="AI202" s="842"/>
      <c r="AJ202" s="855"/>
      <c r="AK202" s="771">
        <v>1</v>
      </c>
      <c r="AL202" s="1907"/>
      <c r="AM202" s="1879"/>
      <c r="AN202" s="772">
        <f t="shared" si="11"/>
        <v>0</v>
      </c>
      <c r="AO202" s="843"/>
      <c r="AP202" s="787"/>
      <c r="AQ202" s="847"/>
      <c r="AR202" s="852"/>
      <c r="AS202" s="846"/>
      <c r="AT202" s="856"/>
      <c r="AU202" s="847"/>
      <c r="AV202" s="857"/>
      <c r="AW202" s="857"/>
      <c r="AX202" s="857"/>
      <c r="AY202" s="857"/>
      <c r="AZ202" s="858"/>
      <c r="BA202" s="858"/>
      <c r="BB202" s="859"/>
      <c r="BC202" s="858"/>
      <c r="BD202" s="858"/>
      <c r="BE202" s="859"/>
      <c r="BF202" s="858"/>
      <c r="BG202" s="858"/>
      <c r="BH202" s="843"/>
      <c r="BI202" s="852"/>
      <c r="BJ202" s="853"/>
    </row>
    <row r="203" spans="1:62" ht="63" customHeight="1" x14ac:dyDescent="0.25">
      <c r="A203" s="2006"/>
      <c r="B203" s="2066"/>
      <c r="C203" s="1917"/>
      <c r="D203" s="1116" t="s">
        <v>1143</v>
      </c>
      <c r="E203" s="1117">
        <v>0.35</v>
      </c>
      <c r="F203" s="1117">
        <v>0.2</v>
      </c>
      <c r="G203" s="1118">
        <f>F203/E203</f>
        <v>0.57142857142857151</v>
      </c>
      <c r="H203" s="1119">
        <v>0.5</v>
      </c>
      <c r="I203" s="1894"/>
      <c r="J203" s="1870"/>
      <c r="K203" s="1905"/>
      <c r="L203" s="784" t="s">
        <v>1144</v>
      </c>
      <c r="M203" s="785">
        <v>44562</v>
      </c>
      <c r="N203" s="785">
        <v>44926</v>
      </c>
      <c r="O203" s="786">
        <f t="shared" si="10"/>
        <v>365</v>
      </c>
      <c r="P203" s="787">
        <v>3</v>
      </c>
      <c r="Q203" s="852">
        <v>0.3</v>
      </c>
      <c r="R203" s="788">
        <v>0.66666666666666663</v>
      </c>
      <c r="S203" s="809" t="s">
        <v>1339</v>
      </c>
      <c r="T203" s="842"/>
      <c r="U203" s="842"/>
      <c r="V203" s="1056"/>
      <c r="W203" s="841" t="s">
        <v>1144</v>
      </c>
      <c r="X203" s="842"/>
      <c r="Y203" s="809" t="s">
        <v>1339</v>
      </c>
      <c r="Z203" s="842"/>
      <c r="AA203" s="842"/>
      <c r="AB203" s="809" t="s">
        <v>1339</v>
      </c>
      <c r="AC203" s="842"/>
      <c r="AD203" s="842"/>
      <c r="AE203" s="809" t="s">
        <v>1339</v>
      </c>
      <c r="AF203" s="842"/>
      <c r="AG203" s="855"/>
      <c r="AH203" s="809" t="s">
        <v>1339</v>
      </c>
      <c r="AI203" s="842"/>
      <c r="AJ203" s="855"/>
      <c r="AK203" s="771">
        <v>0.66666666666666663</v>
      </c>
      <c r="AL203" s="1907"/>
      <c r="AM203" s="1120">
        <v>0.57142857142857151</v>
      </c>
      <c r="AN203" s="772">
        <f t="shared" si="11"/>
        <v>0</v>
      </c>
      <c r="AO203" s="843"/>
      <c r="AP203" s="787"/>
      <c r="AQ203" s="847"/>
      <c r="AR203" s="852"/>
      <c r="AS203" s="846"/>
      <c r="AT203" s="856"/>
      <c r="AU203" s="847"/>
      <c r="AV203" s="857"/>
      <c r="AW203" s="857"/>
      <c r="AX203" s="857"/>
      <c r="AY203" s="857"/>
      <c r="AZ203" s="858"/>
      <c r="BA203" s="858"/>
      <c r="BB203" s="859"/>
      <c r="BC203" s="858"/>
      <c r="BD203" s="858"/>
      <c r="BE203" s="859"/>
      <c r="BF203" s="858"/>
      <c r="BG203" s="858"/>
      <c r="BH203" s="843"/>
      <c r="BI203" s="852"/>
      <c r="BJ203" s="853"/>
    </row>
    <row r="204" spans="1:62" ht="35.25" customHeight="1" x14ac:dyDescent="0.25">
      <c r="A204" s="2006"/>
      <c r="B204" s="2066"/>
      <c r="C204" s="1917"/>
      <c r="D204" s="1896" t="s">
        <v>1151</v>
      </c>
      <c r="E204" s="1899">
        <v>5</v>
      </c>
      <c r="F204" s="1899">
        <v>5</v>
      </c>
      <c r="G204" s="1864">
        <v>1</v>
      </c>
      <c r="H204" s="1902">
        <v>0.64290000000000003</v>
      </c>
      <c r="I204" s="1894"/>
      <c r="J204" s="1870"/>
      <c r="K204" s="1905"/>
      <c r="L204" s="784" t="s">
        <v>1152</v>
      </c>
      <c r="M204" s="785">
        <v>44562</v>
      </c>
      <c r="N204" s="785">
        <v>44926</v>
      </c>
      <c r="O204" s="786">
        <f t="shared" si="10"/>
        <v>365</v>
      </c>
      <c r="P204" s="787">
        <v>5</v>
      </c>
      <c r="Q204" s="852">
        <v>0.15</v>
      </c>
      <c r="R204" s="788">
        <v>1</v>
      </c>
      <c r="S204" s="809" t="s">
        <v>1339</v>
      </c>
      <c r="T204" s="842"/>
      <c r="U204" s="842"/>
      <c r="V204" s="1115" t="s">
        <v>1566</v>
      </c>
      <c r="W204" s="841" t="s">
        <v>1152</v>
      </c>
      <c r="X204" s="842"/>
      <c r="Y204" s="809" t="s">
        <v>1339</v>
      </c>
      <c r="Z204" s="842"/>
      <c r="AA204" s="842"/>
      <c r="AB204" s="809" t="s">
        <v>1339</v>
      </c>
      <c r="AC204" s="842"/>
      <c r="AD204" s="842"/>
      <c r="AE204" s="809" t="s">
        <v>1339</v>
      </c>
      <c r="AF204" s="842"/>
      <c r="AG204" s="855"/>
      <c r="AH204" s="809" t="s">
        <v>1339</v>
      </c>
      <c r="AI204" s="842"/>
      <c r="AJ204" s="855"/>
      <c r="AK204" s="771">
        <v>1</v>
      </c>
      <c r="AL204" s="1907"/>
      <c r="AM204" s="1877">
        <v>1</v>
      </c>
      <c r="AN204" s="772">
        <f t="shared" si="11"/>
        <v>0</v>
      </c>
      <c r="AO204" s="843"/>
      <c r="AP204" s="787"/>
      <c r="AQ204" s="847"/>
      <c r="AR204" s="852"/>
      <c r="AS204" s="846"/>
      <c r="AT204" s="856"/>
      <c r="AU204" s="847"/>
      <c r="AV204" s="857"/>
      <c r="AW204" s="857"/>
      <c r="AX204" s="857"/>
      <c r="AY204" s="857"/>
      <c r="AZ204" s="858"/>
      <c r="BA204" s="858"/>
      <c r="BB204" s="859"/>
      <c r="BC204" s="858"/>
      <c r="BD204" s="858"/>
      <c r="BE204" s="859"/>
      <c r="BF204" s="858"/>
      <c r="BG204" s="858"/>
      <c r="BH204" s="843"/>
      <c r="BI204" s="852"/>
      <c r="BJ204" s="853"/>
    </row>
    <row r="205" spans="1:62" ht="53.25" customHeight="1" x14ac:dyDescent="0.25">
      <c r="A205" s="2006"/>
      <c r="B205" s="2066"/>
      <c r="C205" s="1917"/>
      <c r="D205" s="1896"/>
      <c r="E205" s="1899"/>
      <c r="F205" s="1899"/>
      <c r="G205" s="1864"/>
      <c r="H205" s="1902"/>
      <c r="I205" s="1894"/>
      <c r="J205" s="1870"/>
      <c r="K205" s="1905"/>
      <c r="L205" s="784" t="s">
        <v>1157</v>
      </c>
      <c r="M205" s="785">
        <v>44562</v>
      </c>
      <c r="N205" s="785">
        <v>44926</v>
      </c>
      <c r="O205" s="786">
        <f t="shared" si="10"/>
        <v>365</v>
      </c>
      <c r="P205" s="787">
        <v>6</v>
      </c>
      <c r="Q205" s="852">
        <v>0.3</v>
      </c>
      <c r="R205" s="788">
        <v>1</v>
      </c>
      <c r="S205" s="809" t="s">
        <v>1339</v>
      </c>
      <c r="T205" s="842"/>
      <c r="U205" s="842"/>
      <c r="V205" s="1115" t="s">
        <v>1567</v>
      </c>
      <c r="W205" s="841" t="s">
        <v>1157</v>
      </c>
      <c r="X205" s="842"/>
      <c r="Y205" s="809" t="s">
        <v>1339</v>
      </c>
      <c r="Z205" s="842"/>
      <c r="AA205" s="842"/>
      <c r="AB205" s="809" t="s">
        <v>1339</v>
      </c>
      <c r="AC205" s="842"/>
      <c r="AD205" s="842"/>
      <c r="AE205" s="809" t="s">
        <v>1339</v>
      </c>
      <c r="AF205" s="842"/>
      <c r="AG205" s="855"/>
      <c r="AH205" s="809" t="s">
        <v>1339</v>
      </c>
      <c r="AI205" s="842"/>
      <c r="AJ205" s="855"/>
      <c r="AK205" s="771">
        <v>1</v>
      </c>
      <c r="AL205" s="1907"/>
      <c r="AM205" s="1878"/>
      <c r="AN205" s="772">
        <f t="shared" si="11"/>
        <v>0</v>
      </c>
      <c r="AO205" s="843"/>
      <c r="AP205" s="787"/>
      <c r="AQ205" s="847"/>
      <c r="AR205" s="852"/>
      <c r="AS205" s="846"/>
      <c r="AT205" s="856"/>
      <c r="AU205" s="847"/>
      <c r="AV205" s="857"/>
      <c r="AW205" s="857"/>
      <c r="AX205" s="857"/>
      <c r="AY205" s="857"/>
      <c r="AZ205" s="858"/>
      <c r="BA205" s="858"/>
      <c r="BB205" s="859"/>
      <c r="BC205" s="858"/>
      <c r="BD205" s="858"/>
      <c r="BE205" s="859"/>
      <c r="BF205" s="858"/>
      <c r="BG205" s="858"/>
      <c r="BH205" s="843"/>
      <c r="BI205" s="852"/>
      <c r="BJ205" s="853"/>
    </row>
    <row r="206" spans="1:62" ht="40.5" customHeight="1" x14ac:dyDescent="0.25">
      <c r="A206" s="2006"/>
      <c r="B206" s="2066"/>
      <c r="C206" s="1917"/>
      <c r="D206" s="1896"/>
      <c r="E206" s="1899"/>
      <c r="F206" s="1899"/>
      <c r="G206" s="1864"/>
      <c r="H206" s="1902"/>
      <c r="I206" s="1910"/>
      <c r="J206" s="1912"/>
      <c r="K206" s="1914"/>
      <c r="L206" s="784" t="s">
        <v>1162</v>
      </c>
      <c r="M206" s="785">
        <v>44562</v>
      </c>
      <c r="N206" s="785">
        <v>44926</v>
      </c>
      <c r="O206" s="786">
        <f>(N206-M206)+1</f>
        <v>365</v>
      </c>
      <c r="P206" s="787">
        <v>6</v>
      </c>
      <c r="Q206" s="852">
        <v>0.1</v>
      </c>
      <c r="R206" s="788">
        <v>1</v>
      </c>
      <c r="S206" s="809" t="s">
        <v>1339</v>
      </c>
      <c r="T206" s="868"/>
      <c r="U206" s="868"/>
      <c r="V206" s="1115" t="s">
        <v>1568</v>
      </c>
      <c r="W206" s="841" t="s">
        <v>1162</v>
      </c>
      <c r="X206" s="868"/>
      <c r="Y206" s="809" t="s">
        <v>1339</v>
      </c>
      <c r="Z206" s="868"/>
      <c r="AA206" s="868"/>
      <c r="AB206" s="809" t="s">
        <v>1339</v>
      </c>
      <c r="AC206" s="868"/>
      <c r="AD206" s="868"/>
      <c r="AE206" s="809" t="s">
        <v>1339</v>
      </c>
      <c r="AF206" s="868"/>
      <c r="AG206" s="947"/>
      <c r="AH206" s="809" t="s">
        <v>1339</v>
      </c>
      <c r="AI206" s="868"/>
      <c r="AJ206" s="947"/>
      <c r="AK206" s="771">
        <v>1</v>
      </c>
      <c r="AL206" s="1907"/>
      <c r="AM206" s="1878"/>
      <c r="AN206" s="772">
        <f t="shared" si="11"/>
        <v>0</v>
      </c>
      <c r="AO206" s="871"/>
      <c r="AP206" s="863"/>
      <c r="AQ206" s="872"/>
      <c r="AR206" s="873"/>
      <c r="AS206" s="874"/>
      <c r="AT206" s="875"/>
      <c r="AU206" s="872"/>
      <c r="AV206" s="876"/>
      <c r="AW206" s="876"/>
      <c r="AX206" s="876"/>
      <c r="AY206" s="876"/>
      <c r="AZ206" s="877"/>
      <c r="BA206" s="877"/>
      <c r="BB206" s="878"/>
      <c r="BC206" s="877"/>
      <c r="BD206" s="877"/>
      <c r="BE206" s="878"/>
      <c r="BF206" s="877"/>
      <c r="BG206" s="877"/>
      <c r="BH206" s="871"/>
      <c r="BI206" s="873"/>
      <c r="BJ206" s="879"/>
    </row>
    <row r="207" spans="1:62" ht="40.5" customHeight="1" x14ac:dyDescent="0.25">
      <c r="A207" s="2006"/>
      <c r="B207" s="2066"/>
      <c r="C207" s="1917"/>
      <c r="D207" s="1896"/>
      <c r="E207" s="1899"/>
      <c r="F207" s="1899"/>
      <c r="G207" s="1864"/>
      <c r="H207" s="1902"/>
      <c r="I207" s="1910"/>
      <c r="J207" s="1912"/>
      <c r="K207" s="1914"/>
      <c r="L207" s="784"/>
      <c r="M207" s="785"/>
      <c r="N207" s="785"/>
      <c r="O207" s="786"/>
      <c r="P207" s="787"/>
      <c r="Q207" s="852"/>
      <c r="R207" s="852"/>
      <c r="S207" s="868"/>
      <c r="T207" s="868"/>
      <c r="U207" s="868"/>
      <c r="V207" s="1115" t="s">
        <v>1569</v>
      </c>
      <c r="W207" s="841"/>
      <c r="X207" s="868"/>
      <c r="Y207" s="868"/>
      <c r="Z207" s="868"/>
      <c r="AA207" s="868"/>
      <c r="AB207" s="868"/>
      <c r="AC207" s="868"/>
      <c r="AD207" s="868"/>
      <c r="AE207" s="868"/>
      <c r="AF207" s="868"/>
      <c r="AG207" s="947"/>
      <c r="AH207" s="868"/>
      <c r="AI207" s="868"/>
      <c r="AJ207" s="947"/>
      <c r="AK207" s="771"/>
      <c r="AL207" s="1907"/>
      <c r="AM207" s="1878"/>
      <c r="AN207" s="772"/>
      <c r="AO207" s="871"/>
      <c r="AP207" s="863"/>
      <c r="AQ207" s="872"/>
      <c r="AR207" s="873"/>
      <c r="AS207" s="874"/>
      <c r="AT207" s="875"/>
      <c r="AU207" s="872"/>
      <c r="AV207" s="876"/>
      <c r="AW207" s="876"/>
      <c r="AX207" s="876"/>
      <c r="AY207" s="876"/>
      <c r="AZ207" s="877"/>
      <c r="BA207" s="877"/>
      <c r="BB207" s="878"/>
      <c r="BC207" s="877"/>
      <c r="BD207" s="877"/>
      <c r="BE207" s="878"/>
      <c r="BF207" s="877"/>
      <c r="BG207" s="877"/>
      <c r="BH207" s="871"/>
      <c r="BI207" s="873"/>
      <c r="BJ207" s="879"/>
    </row>
    <row r="208" spans="1:62" ht="20.25" customHeight="1" x14ac:dyDescent="0.25">
      <c r="A208" s="2006"/>
      <c r="B208" s="2066"/>
      <c r="C208" s="1917"/>
      <c r="D208" s="1896"/>
      <c r="E208" s="1899"/>
      <c r="F208" s="1899"/>
      <c r="G208" s="1864"/>
      <c r="H208" s="1902"/>
      <c r="I208" s="1910"/>
      <c r="J208" s="1912"/>
      <c r="K208" s="1914"/>
      <c r="L208" s="784"/>
      <c r="M208" s="785"/>
      <c r="N208" s="785"/>
      <c r="O208" s="786"/>
      <c r="P208" s="787"/>
      <c r="Q208" s="852"/>
      <c r="R208" s="852"/>
      <c r="S208" s="868"/>
      <c r="T208" s="868"/>
      <c r="U208" s="868"/>
      <c r="V208" s="1115" t="s">
        <v>1570</v>
      </c>
      <c r="W208" s="841"/>
      <c r="X208" s="868"/>
      <c r="Y208" s="868"/>
      <c r="Z208" s="868"/>
      <c r="AA208" s="868"/>
      <c r="AB208" s="868"/>
      <c r="AC208" s="868"/>
      <c r="AD208" s="868"/>
      <c r="AE208" s="868"/>
      <c r="AF208" s="868"/>
      <c r="AG208" s="947"/>
      <c r="AH208" s="868"/>
      <c r="AI208" s="868"/>
      <c r="AJ208" s="947"/>
      <c r="AK208" s="771"/>
      <c r="AL208" s="1907"/>
      <c r="AM208" s="1878"/>
      <c r="AN208" s="772"/>
      <c r="AO208" s="871"/>
      <c r="AP208" s="863"/>
      <c r="AQ208" s="872"/>
      <c r="AR208" s="873"/>
      <c r="AS208" s="874"/>
      <c r="AT208" s="875"/>
      <c r="AU208" s="872"/>
      <c r="AV208" s="876"/>
      <c r="AW208" s="876"/>
      <c r="AX208" s="876"/>
      <c r="AY208" s="876"/>
      <c r="AZ208" s="877"/>
      <c r="BA208" s="877"/>
      <c r="BB208" s="878"/>
      <c r="BC208" s="877"/>
      <c r="BD208" s="877"/>
      <c r="BE208" s="878"/>
      <c r="BF208" s="877"/>
      <c r="BG208" s="877"/>
      <c r="BH208" s="871"/>
      <c r="BI208" s="873"/>
      <c r="BJ208" s="879"/>
    </row>
    <row r="209" spans="1:62" ht="20.25" customHeight="1" x14ac:dyDescent="0.25">
      <c r="A209" s="2006"/>
      <c r="B209" s="2066"/>
      <c r="C209" s="1917"/>
      <c r="D209" s="1896"/>
      <c r="E209" s="1899"/>
      <c r="F209" s="1899"/>
      <c r="G209" s="1864"/>
      <c r="H209" s="1902"/>
      <c r="I209" s="1910"/>
      <c r="J209" s="1912"/>
      <c r="K209" s="1914"/>
      <c r="L209" s="784"/>
      <c r="M209" s="785"/>
      <c r="N209" s="785"/>
      <c r="O209" s="786"/>
      <c r="P209" s="787"/>
      <c r="Q209" s="852"/>
      <c r="R209" s="852"/>
      <c r="S209" s="868"/>
      <c r="T209" s="868"/>
      <c r="U209" s="868"/>
      <c r="V209" s="1115" t="s">
        <v>1571</v>
      </c>
      <c r="W209" s="841"/>
      <c r="X209" s="868"/>
      <c r="Y209" s="868"/>
      <c r="Z209" s="868"/>
      <c r="AA209" s="868"/>
      <c r="AB209" s="868"/>
      <c r="AC209" s="868"/>
      <c r="AD209" s="868"/>
      <c r="AE209" s="868"/>
      <c r="AF209" s="868"/>
      <c r="AG209" s="947"/>
      <c r="AH209" s="868"/>
      <c r="AI209" s="868"/>
      <c r="AJ209" s="947"/>
      <c r="AK209" s="771"/>
      <c r="AL209" s="1907"/>
      <c r="AM209" s="1878"/>
      <c r="AN209" s="772"/>
      <c r="AO209" s="871"/>
      <c r="AP209" s="863"/>
      <c r="AQ209" s="872"/>
      <c r="AR209" s="873"/>
      <c r="AS209" s="874"/>
      <c r="AT209" s="875"/>
      <c r="AU209" s="872"/>
      <c r="AV209" s="876"/>
      <c r="AW209" s="876"/>
      <c r="AX209" s="876"/>
      <c r="AY209" s="876"/>
      <c r="AZ209" s="877"/>
      <c r="BA209" s="877"/>
      <c r="BB209" s="878"/>
      <c r="BC209" s="877"/>
      <c r="BD209" s="877"/>
      <c r="BE209" s="878"/>
      <c r="BF209" s="877"/>
      <c r="BG209" s="877"/>
      <c r="BH209" s="871"/>
      <c r="BI209" s="873"/>
      <c r="BJ209" s="879"/>
    </row>
    <row r="210" spans="1:62" ht="20.25" customHeight="1" x14ac:dyDescent="0.25">
      <c r="A210" s="2006"/>
      <c r="B210" s="2066"/>
      <c r="C210" s="1917"/>
      <c r="D210" s="1896"/>
      <c r="E210" s="1899"/>
      <c r="F210" s="1899"/>
      <c r="G210" s="1864"/>
      <c r="H210" s="1902"/>
      <c r="I210" s="1910"/>
      <c r="J210" s="1912"/>
      <c r="K210" s="1914"/>
      <c r="L210" s="784"/>
      <c r="M210" s="785"/>
      <c r="N210" s="785"/>
      <c r="O210" s="786"/>
      <c r="P210" s="787"/>
      <c r="Q210" s="852"/>
      <c r="R210" s="852"/>
      <c r="S210" s="868"/>
      <c r="T210" s="868"/>
      <c r="U210" s="868"/>
      <c r="V210" s="1115" t="s">
        <v>1572</v>
      </c>
      <c r="W210" s="841"/>
      <c r="X210" s="868"/>
      <c r="Y210" s="868"/>
      <c r="Z210" s="868"/>
      <c r="AA210" s="868"/>
      <c r="AB210" s="868"/>
      <c r="AC210" s="868"/>
      <c r="AD210" s="868"/>
      <c r="AE210" s="868"/>
      <c r="AF210" s="868"/>
      <c r="AG210" s="947"/>
      <c r="AH210" s="868"/>
      <c r="AI210" s="868"/>
      <c r="AJ210" s="947"/>
      <c r="AK210" s="771"/>
      <c r="AL210" s="1907"/>
      <c r="AM210" s="1878"/>
      <c r="AN210" s="772"/>
      <c r="AO210" s="871"/>
      <c r="AP210" s="863"/>
      <c r="AQ210" s="872"/>
      <c r="AR210" s="873"/>
      <c r="AS210" s="874"/>
      <c r="AT210" s="875"/>
      <c r="AU210" s="872"/>
      <c r="AV210" s="876"/>
      <c r="AW210" s="876"/>
      <c r="AX210" s="876"/>
      <c r="AY210" s="876"/>
      <c r="AZ210" s="877"/>
      <c r="BA210" s="877"/>
      <c r="BB210" s="878"/>
      <c r="BC210" s="877"/>
      <c r="BD210" s="877"/>
      <c r="BE210" s="878"/>
      <c r="BF210" s="877"/>
      <c r="BG210" s="877"/>
      <c r="BH210" s="871"/>
      <c r="BI210" s="873"/>
      <c r="BJ210" s="879"/>
    </row>
    <row r="211" spans="1:62" ht="20.25" customHeight="1" x14ac:dyDescent="0.25">
      <c r="A211" s="2006"/>
      <c r="B211" s="2066"/>
      <c r="C211" s="1917"/>
      <c r="D211" s="1896"/>
      <c r="E211" s="1899"/>
      <c r="F211" s="1899"/>
      <c r="G211" s="1864"/>
      <c r="H211" s="1902"/>
      <c r="I211" s="1910"/>
      <c r="J211" s="1912"/>
      <c r="K211" s="1914"/>
      <c r="L211" s="784"/>
      <c r="M211" s="785"/>
      <c r="N211" s="785"/>
      <c r="O211" s="786"/>
      <c r="P211" s="787"/>
      <c r="Q211" s="852"/>
      <c r="R211" s="852"/>
      <c r="S211" s="868"/>
      <c r="T211" s="868"/>
      <c r="U211" s="868"/>
      <c r="V211" s="1115" t="s">
        <v>1573</v>
      </c>
      <c r="W211" s="841"/>
      <c r="X211" s="868"/>
      <c r="Y211" s="868"/>
      <c r="Z211" s="868"/>
      <c r="AA211" s="868"/>
      <c r="AB211" s="868"/>
      <c r="AC211" s="868"/>
      <c r="AD211" s="868"/>
      <c r="AE211" s="868"/>
      <c r="AF211" s="868"/>
      <c r="AG211" s="947"/>
      <c r="AH211" s="868"/>
      <c r="AI211" s="868"/>
      <c r="AJ211" s="947"/>
      <c r="AK211" s="771"/>
      <c r="AL211" s="1907"/>
      <c r="AM211" s="1878"/>
      <c r="AN211" s="772"/>
      <c r="AO211" s="871"/>
      <c r="AP211" s="863"/>
      <c r="AQ211" s="872"/>
      <c r="AR211" s="873"/>
      <c r="AS211" s="874"/>
      <c r="AT211" s="875"/>
      <c r="AU211" s="872"/>
      <c r="AV211" s="876"/>
      <c r="AW211" s="876"/>
      <c r="AX211" s="876"/>
      <c r="AY211" s="876"/>
      <c r="AZ211" s="877"/>
      <c r="BA211" s="877"/>
      <c r="BB211" s="878"/>
      <c r="BC211" s="877"/>
      <c r="BD211" s="877"/>
      <c r="BE211" s="878"/>
      <c r="BF211" s="877"/>
      <c r="BG211" s="877"/>
      <c r="BH211" s="871"/>
      <c r="BI211" s="873"/>
      <c r="BJ211" s="879"/>
    </row>
    <row r="212" spans="1:62" ht="20.25" customHeight="1" x14ac:dyDescent="0.25">
      <c r="A212" s="2006"/>
      <c r="B212" s="2066"/>
      <c r="C212" s="1917"/>
      <c r="D212" s="1896"/>
      <c r="E212" s="1899"/>
      <c r="F212" s="1899"/>
      <c r="G212" s="1864"/>
      <c r="H212" s="1902"/>
      <c r="I212" s="1910"/>
      <c r="J212" s="1912"/>
      <c r="K212" s="1914"/>
      <c r="L212" s="784"/>
      <c r="M212" s="785"/>
      <c r="N212" s="785"/>
      <c r="O212" s="786"/>
      <c r="P212" s="787"/>
      <c r="Q212" s="852"/>
      <c r="R212" s="852"/>
      <c r="S212" s="868"/>
      <c r="T212" s="868"/>
      <c r="U212" s="868"/>
      <c r="V212" s="1115" t="s">
        <v>1574</v>
      </c>
      <c r="W212" s="841"/>
      <c r="X212" s="868"/>
      <c r="Y212" s="868"/>
      <c r="Z212" s="868"/>
      <c r="AA212" s="868"/>
      <c r="AB212" s="868"/>
      <c r="AC212" s="868"/>
      <c r="AD212" s="868"/>
      <c r="AE212" s="868"/>
      <c r="AF212" s="868"/>
      <c r="AG212" s="947"/>
      <c r="AH212" s="868"/>
      <c r="AI212" s="868"/>
      <c r="AJ212" s="947"/>
      <c r="AK212" s="771"/>
      <c r="AL212" s="1907"/>
      <c r="AM212" s="1878"/>
      <c r="AN212" s="772"/>
      <c r="AO212" s="871"/>
      <c r="AP212" s="863"/>
      <c r="AQ212" s="872"/>
      <c r="AR212" s="873"/>
      <c r="AS212" s="874"/>
      <c r="AT212" s="875"/>
      <c r="AU212" s="872"/>
      <c r="AV212" s="876"/>
      <c r="AW212" s="876"/>
      <c r="AX212" s="876"/>
      <c r="AY212" s="876"/>
      <c r="AZ212" s="877"/>
      <c r="BA212" s="877"/>
      <c r="BB212" s="878"/>
      <c r="BC212" s="877"/>
      <c r="BD212" s="877"/>
      <c r="BE212" s="878"/>
      <c r="BF212" s="877"/>
      <c r="BG212" s="877"/>
      <c r="BH212" s="871"/>
      <c r="BI212" s="873"/>
      <c r="BJ212" s="879"/>
    </row>
    <row r="213" spans="1:62" ht="20.25" customHeight="1" x14ac:dyDescent="0.25">
      <c r="A213" s="2006"/>
      <c r="B213" s="2066"/>
      <c r="C213" s="1917"/>
      <c r="D213" s="1896"/>
      <c r="E213" s="1899"/>
      <c r="F213" s="1899"/>
      <c r="G213" s="1864"/>
      <c r="H213" s="1902"/>
      <c r="I213" s="1910"/>
      <c r="J213" s="1912"/>
      <c r="K213" s="1914"/>
      <c r="L213" s="784"/>
      <c r="M213" s="785"/>
      <c r="N213" s="785"/>
      <c r="O213" s="786"/>
      <c r="P213" s="787"/>
      <c r="Q213" s="852"/>
      <c r="R213" s="852"/>
      <c r="S213" s="868"/>
      <c r="T213" s="868"/>
      <c r="U213" s="868"/>
      <c r="V213" s="1115" t="s">
        <v>1575</v>
      </c>
      <c r="W213" s="841"/>
      <c r="X213" s="868"/>
      <c r="Y213" s="868"/>
      <c r="Z213" s="868"/>
      <c r="AA213" s="868"/>
      <c r="AB213" s="868"/>
      <c r="AC213" s="868"/>
      <c r="AD213" s="868"/>
      <c r="AE213" s="868"/>
      <c r="AF213" s="868"/>
      <c r="AG213" s="947"/>
      <c r="AH213" s="868"/>
      <c r="AI213" s="868"/>
      <c r="AJ213" s="947"/>
      <c r="AK213" s="771"/>
      <c r="AL213" s="1907"/>
      <c r="AM213" s="1878"/>
      <c r="AN213" s="772"/>
      <c r="AO213" s="871"/>
      <c r="AP213" s="863"/>
      <c r="AQ213" s="872"/>
      <c r="AR213" s="873"/>
      <c r="AS213" s="874"/>
      <c r="AT213" s="875"/>
      <c r="AU213" s="872"/>
      <c r="AV213" s="876"/>
      <c r="AW213" s="876"/>
      <c r="AX213" s="876"/>
      <c r="AY213" s="876"/>
      <c r="AZ213" s="877"/>
      <c r="BA213" s="877"/>
      <c r="BB213" s="878"/>
      <c r="BC213" s="877"/>
      <c r="BD213" s="877"/>
      <c r="BE213" s="878"/>
      <c r="BF213" s="877"/>
      <c r="BG213" s="877"/>
      <c r="BH213" s="871"/>
      <c r="BI213" s="873"/>
      <c r="BJ213" s="879"/>
    </row>
    <row r="214" spans="1:62" ht="20.25" customHeight="1" thickBot="1" x14ac:dyDescent="0.3">
      <c r="A214" s="2006"/>
      <c r="B214" s="2066"/>
      <c r="C214" s="1917"/>
      <c r="D214" s="1896"/>
      <c r="E214" s="1899"/>
      <c r="F214" s="1899"/>
      <c r="G214" s="1864"/>
      <c r="H214" s="1902"/>
      <c r="I214" s="1895"/>
      <c r="J214" s="1871"/>
      <c r="K214" s="1874"/>
      <c r="L214" s="821"/>
      <c r="M214" s="821"/>
      <c r="N214" s="821"/>
      <c r="O214" s="821"/>
      <c r="P214" s="821"/>
      <c r="Q214" s="821"/>
      <c r="R214" s="821"/>
      <c r="S214" s="890"/>
      <c r="T214" s="890"/>
      <c r="U214" s="890"/>
      <c r="V214" s="1121" t="s">
        <v>1576</v>
      </c>
      <c r="W214" s="1122"/>
      <c r="X214" s="890"/>
      <c r="Y214" s="890"/>
      <c r="Z214" s="890"/>
      <c r="AA214" s="890"/>
      <c r="AB214" s="890"/>
      <c r="AC214" s="890"/>
      <c r="AD214" s="890"/>
      <c r="AE214" s="890"/>
      <c r="AF214" s="890"/>
      <c r="AG214" s="909"/>
      <c r="AH214" s="890"/>
      <c r="AI214" s="890"/>
      <c r="AJ214" s="909"/>
      <c r="AK214" s="771"/>
      <c r="AL214" s="1908"/>
      <c r="AM214" s="1879"/>
      <c r="AN214" s="772"/>
      <c r="AO214" s="891"/>
      <c r="AP214" s="813"/>
      <c r="AQ214" s="892"/>
      <c r="AR214" s="893"/>
      <c r="AS214" s="894"/>
      <c r="AT214" s="895"/>
      <c r="AU214" s="892"/>
      <c r="AV214" s="896"/>
      <c r="AW214" s="896"/>
      <c r="AX214" s="896"/>
      <c r="AY214" s="896"/>
      <c r="AZ214" s="897"/>
      <c r="BA214" s="897"/>
      <c r="BB214" s="898"/>
      <c r="BC214" s="897"/>
      <c r="BD214" s="897"/>
      <c r="BE214" s="898"/>
      <c r="BF214" s="897"/>
      <c r="BG214" s="897"/>
      <c r="BH214" s="891"/>
      <c r="BI214" s="893"/>
      <c r="BJ214" s="899"/>
    </row>
    <row r="215" spans="1:62" ht="41.25" customHeight="1" x14ac:dyDescent="0.25">
      <c r="A215" s="2006"/>
      <c r="B215" s="2066"/>
      <c r="C215" s="1917"/>
      <c r="D215" s="1896" t="s">
        <v>1169</v>
      </c>
      <c r="E215" s="1898">
        <v>0.5</v>
      </c>
      <c r="F215" s="1898">
        <v>0.45</v>
      </c>
      <c r="G215" s="1864">
        <f>F215/E215</f>
        <v>0.9</v>
      </c>
      <c r="H215" s="1902">
        <v>0.6</v>
      </c>
      <c r="I215" s="1909" t="s">
        <v>1170</v>
      </c>
      <c r="J215" s="1911">
        <v>2020130010165</v>
      </c>
      <c r="K215" s="1913" t="s">
        <v>1171</v>
      </c>
      <c r="L215" s="956" t="s">
        <v>1172</v>
      </c>
      <c r="M215" s="957">
        <v>44562</v>
      </c>
      <c r="N215" s="957">
        <v>44926</v>
      </c>
      <c r="O215" s="958">
        <f t="shared" si="10"/>
        <v>365</v>
      </c>
      <c r="P215" s="781">
        <v>10</v>
      </c>
      <c r="Q215" s="802">
        <v>0.25</v>
      </c>
      <c r="R215" s="959">
        <v>0.7</v>
      </c>
      <c r="S215" s="809" t="s">
        <v>1339</v>
      </c>
      <c r="T215" s="963"/>
      <c r="U215" s="963"/>
      <c r="V215" s="1123" t="s">
        <v>1577</v>
      </c>
      <c r="W215" s="827" t="s">
        <v>1172</v>
      </c>
      <c r="X215" s="963"/>
      <c r="Y215" s="809" t="s">
        <v>1339</v>
      </c>
      <c r="Z215" s="963"/>
      <c r="AA215" s="963"/>
      <c r="AB215" s="809" t="s">
        <v>1339</v>
      </c>
      <c r="AC215" s="963"/>
      <c r="AD215" s="963"/>
      <c r="AE215" s="809" t="s">
        <v>1339</v>
      </c>
      <c r="AF215" s="963"/>
      <c r="AG215" s="1111"/>
      <c r="AH215" s="809" t="s">
        <v>1339</v>
      </c>
      <c r="AI215" s="963"/>
      <c r="AJ215" s="1111"/>
      <c r="AK215" s="771">
        <v>0.7</v>
      </c>
      <c r="AL215" s="1906">
        <f>AVERAGE(AK215:AK218)</f>
        <v>0.68800000000000006</v>
      </c>
      <c r="AM215" s="1877">
        <v>0.9</v>
      </c>
      <c r="AN215" s="772">
        <f t="shared" si="11"/>
        <v>0</v>
      </c>
      <c r="AO215" s="1030" t="s">
        <v>1176</v>
      </c>
      <c r="AP215" s="1030" t="s">
        <v>403</v>
      </c>
      <c r="AQ215" s="1112">
        <v>1318000000</v>
      </c>
      <c r="AR215" s="1096">
        <v>0.68699900394537183</v>
      </c>
      <c r="AS215" s="1113">
        <v>0</v>
      </c>
      <c r="AT215" s="1114">
        <f>+AQ215</f>
        <v>1318000000</v>
      </c>
      <c r="AU215" s="1114">
        <f>+AT215-AS215</f>
        <v>1318000000</v>
      </c>
      <c r="AV215" s="1036">
        <v>828000000</v>
      </c>
      <c r="AW215" s="1036">
        <v>110759669.3</v>
      </c>
      <c r="AX215" s="1036">
        <v>68004468.900000006</v>
      </c>
      <c r="AY215" s="1037">
        <v>828000000</v>
      </c>
      <c r="AZ215" s="1037">
        <v>130751495.3</v>
      </c>
      <c r="BA215" s="1037">
        <v>127202717.3</v>
      </c>
      <c r="BB215" s="1038">
        <v>1078000000</v>
      </c>
      <c r="BC215" s="1036">
        <v>460157608.69999999</v>
      </c>
      <c r="BD215" s="1036">
        <v>207373690.90000001</v>
      </c>
      <c r="BE215" s="1038">
        <v>1318000000</v>
      </c>
      <c r="BF215" s="1036">
        <v>905464687.20000005</v>
      </c>
      <c r="BG215" s="1036">
        <v>492437081.35000002</v>
      </c>
      <c r="BH215" s="781" t="s">
        <v>87</v>
      </c>
      <c r="BI215" s="959">
        <f>AL215-((BG215/BE215))</f>
        <v>0.31437550732169961</v>
      </c>
      <c r="BJ215" s="972"/>
    </row>
    <row r="216" spans="1:62" ht="41.25" customHeight="1" x14ac:dyDescent="0.25">
      <c r="A216" s="2006"/>
      <c r="B216" s="2066"/>
      <c r="C216" s="1917"/>
      <c r="D216" s="1896"/>
      <c r="E216" s="1899"/>
      <c r="F216" s="1899"/>
      <c r="G216" s="1864"/>
      <c r="H216" s="1902"/>
      <c r="I216" s="1894"/>
      <c r="J216" s="1870"/>
      <c r="K216" s="1905"/>
      <c r="L216" s="784" t="s">
        <v>1183</v>
      </c>
      <c r="M216" s="785">
        <v>44562</v>
      </c>
      <c r="N216" s="785">
        <v>44926</v>
      </c>
      <c r="O216" s="786">
        <f t="shared" si="10"/>
        <v>365</v>
      </c>
      <c r="P216" s="787">
        <v>500</v>
      </c>
      <c r="Q216" s="852">
        <v>0.25</v>
      </c>
      <c r="R216" s="788">
        <v>0.45200000000000001</v>
      </c>
      <c r="S216" s="809" t="s">
        <v>1339</v>
      </c>
      <c r="T216" s="842"/>
      <c r="U216" s="842"/>
      <c r="V216" s="1039" t="s">
        <v>1578</v>
      </c>
      <c r="W216" s="841" t="s">
        <v>1579</v>
      </c>
      <c r="X216" s="842"/>
      <c r="Y216" s="809" t="s">
        <v>1339</v>
      </c>
      <c r="Z216" s="842"/>
      <c r="AA216" s="842"/>
      <c r="AB216" s="809" t="s">
        <v>1339</v>
      </c>
      <c r="AC216" s="842"/>
      <c r="AD216" s="842"/>
      <c r="AE216" s="809" t="s">
        <v>1339</v>
      </c>
      <c r="AF216" s="842"/>
      <c r="AG216" s="855"/>
      <c r="AH216" s="809" t="s">
        <v>1339</v>
      </c>
      <c r="AI216" s="842"/>
      <c r="AJ216" s="855"/>
      <c r="AK216" s="771">
        <v>0.45200000000000001</v>
      </c>
      <c r="AL216" s="1907"/>
      <c r="AM216" s="1878"/>
      <c r="AN216" s="772">
        <f t="shared" si="11"/>
        <v>0</v>
      </c>
      <c r="AO216" s="843"/>
      <c r="AP216" s="787"/>
      <c r="AQ216" s="847"/>
      <c r="AR216" s="852"/>
      <c r="AS216" s="846"/>
      <c r="AT216" s="856"/>
      <c r="AU216" s="847"/>
      <c r="AV216" s="857"/>
      <c r="AW216" s="857"/>
      <c r="AX216" s="857"/>
      <c r="AY216" s="857"/>
      <c r="AZ216" s="858"/>
      <c r="BA216" s="858"/>
      <c r="BB216" s="859"/>
      <c r="BC216" s="858"/>
      <c r="BD216" s="858"/>
      <c r="BE216" s="859"/>
      <c r="BF216" s="858"/>
      <c r="BG216" s="858"/>
      <c r="BH216" s="843"/>
      <c r="BI216" s="852"/>
      <c r="BJ216" s="853"/>
    </row>
    <row r="217" spans="1:62" ht="41.25" customHeight="1" x14ac:dyDescent="0.25">
      <c r="A217" s="2006"/>
      <c r="B217" s="2066"/>
      <c r="C217" s="1917"/>
      <c r="D217" s="1896"/>
      <c r="E217" s="1899"/>
      <c r="F217" s="1899"/>
      <c r="G217" s="1864"/>
      <c r="H217" s="1902"/>
      <c r="I217" s="1894"/>
      <c r="J217" s="1870"/>
      <c r="K217" s="1905"/>
      <c r="L217" s="784" t="s">
        <v>1188</v>
      </c>
      <c r="M217" s="785">
        <v>44562</v>
      </c>
      <c r="N217" s="785">
        <v>44926</v>
      </c>
      <c r="O217" s="786">
        <f t="shared" si="10"/>
        <v>365</v>
      </c>
      <c r="P217" s="787">
        <v>4</v>
      </c>
      <c r="Q217" s="852">
        <v>0.25</v>
      </c>
      <c r="R217" s="788">
        <v>1</v>
      </c>
      <c r="S217" s="809" t="s">
        <v>1339</v>
      </c>
      <c r="T217" s="842"/>
      <c r="U217" s="842"/>
      <c r="V217" s="1041"/>
      <c r="W217" s="841" t="s">
        <v>1188</v>
      </c>
      <c r="X217" s="842"/>
      <c r="Y217" s="809" t="s">
        <v>1339</v>
      </c>
      <c r="Z217" s="842"/>
      <c r="AA217" s="842"/>
      <c r="AB217" s="809" t="s">
        <v>1339</v>
      </c>
      <c r="AC217" s="842"/>
      <c r="AD217" s="842"/>
      <c r="AE217" s="809" t="s">
        <v>1339</v>
      </c>
      <c r="AF217" s="842"/>
      <c r="AG217" s="855"/>
      <c r="AH217" s="809" t="s">
        <v>1339</v>
      </c>
      <c r="AI217" s="842"/>
      <c r="AJ217" s="855"/>
      <c r="AK217" s="771">
        <v>1</v>
      </c>
      <c r="AL217" s="1907"/>
      <c r="AM217" s="1878"/>
      <c r="AN217" s="772">
        <f t="shared" si="11"/>
        <v>0</v>
      </c>
      <c r="AO217" s="843"/>
      <c r="AP217" s="787"/>
      <c r="AQ217" s="847"/>
      <c r="AR217" s="852"/>
      <c r="AS217" s="846"/>
      <c r="AT217" s="856"/>
      <c r="AU217" s="847"/>
      <c r="AV217" s="857"/>
      <c r="AW217" s="857"/>
      <c r="AX217" s="857"/>
      <c r="AY217" s="857"/>
      <c r="AZ217" s="858"/>
      <c r="BA217" s="858"/>
      <c r="BB217" s="859"/>
      <c r="BC217" s="858"/>
      <c r="BD217" s="858"/>
      <c r="BE217" s="859"/>
      <c r="BF217" s="858"/>
      <c r="BG217" s="858"/>
      <c r="BH217" s="843"/>
      <c r="BI217" s="852"/>
      <c r="BJ217" s="853"/>
    </row>
    <row r="218" spans="1:62" ht="41.25" customHeight="1" x14ac:dyDescent="0.25">
      <c r="A218" s="2006"/>
      <c r="B218" s="2066"/>
      <c r="C218" s="1917"/>
      <c r="D218" s="1896"/>
      <c r="E218" s="1899"/>
      <c r="F218" s="1899"/>
      <c r="G218" s="1864"/>
      <c r="H218" s="1902"/>
      <c r="I218" s="1910"/>
      <c r="J218" s="1912"/>
      <c r="K218" s="1914"/>
      <c r="L218" s="784" t="s">
        <v>1193</v>
      </c>
      <c r="M218" s="785">
        <v>44562</v>
      </c>
      <c r="N218" s="785">
        <v>44926</v>
      </c>
      <c r="O218" s="786">
        <f>(N218-M218)+1</f>
        <v>365</v>
      </c>
      <c r="P218" s="787">
        <v>10</v>
      </c>
      <c r="Q218" s="852">
        <v>0.25</v>
      </c>
      <c r="R218" s="788">
        <v>0.6</v>
      </c>
      <c r="S218" s="809" t="s">
        <v>1339</v>
      </c>
      <c r="T218" s="868"/>
      <c r="U218" s="868"/>
      <c r="V218" s="1039" t="s">
        <v>1580</v>
      </c>
      <c r="W218" s="841" t="s">
        <v>1193</v>
      </c>
      <c r="X218" s="868"/>
      <c r="Y218" s="809" t="s">
        <v>1339</v>
      </c>
      <c r="Z218" s="868"/>
      <c r="AA218" s="868"/>
      <c r="AB218" s="809" t="s">
        <v>1339</v>
      </c>
      <c r="AC218" s="868"/>
      <c r="AD218" s="868"/>
      <c r="AE218" s="809" t="s">
        <v>1339</v>
      </c>
      <c r="AF218" s="868"/>
      <c r="AG218" s="947"/>
      <c r="AH218" s="809" t="s">
        <v>1339</v>
      </c>
      <c r="AI218" s="868"/>
      <c r="AJ218" s="947"/>
      <c r="AK218" s="771">
        <v>0.6</v>
      </c>
      <c r="AL218" s="1907"/>
      <c r="AM218" s="1878"/>
      <c r="AN218" s="772">
        <f t="shared" si="11"/>
        <v>0</v>
      </c>
      <c r="AO218" s="871"/>
      <c r="AP218" s="863"/>
      <c r="AQ218" s="872"/>
      <c r="AR218" s="873"/>
      <c r="AS218" s="874"/>
      <c r="AT218" s="875"/>
      <c r="AU218" s="872"/>
      <c r="AV218" s="876"/>
      <c r="AW218" s="876"/>
      <c r="AX218" s="876"/>
      <c r="AY218" s="876"/>
      <c r="AZ218" s="877"/>
      <c r="BA218" s="877"/>
      <c r="BB218" s="878"/>
      <c r="BC218" s="877"/>
      <c r="BD218" s="877"/>
      <c r="BE218" s="878"/>
      <c r="BF218" s="877"/>
      <c r="BG218" s="877"/>
      <c r="BH218" s="871"/>
      <c r="BI218" s="873"/>
      <c r="BJ218" s="879"/>
    </row>
    <row r="219" spans="1:62" ht="41.25" customHeight="1" x14ac:dyDescent="0.25">
      <c r="A219" s="2006"/>
      <c r="B219" s="2066"/>
      <c r="C219" s="1917"/>
      <c r="D219" s="1896"/>
      <c r="E219" s="1899"/>
      <c r="F219" s="1899"/>
      <c r="G219" s="1864"/>
      <c r="H219" s="1902"/>
      <c r="I219" s="1910"/>
      <c r="J219" s="1912"/>
      <c r="K219" s="1914"/>
      <c r="L219" s="784"/>
      <c r="M219" s="785"/>
      <c r="N219" s="785"/>
      <c r="O219" s="786"/>
      <c r="P219" s="787"/>
      <c r="Q219" s="852"/>
      <c r="R219" s="852"/>
      <c r="S219" s="868"/>
      <c r="T219" s="868"/>
      <c r="U219" s="868"/>
      <c r="V219" s="1039" t="s">
        <v>1581</v>
      </c>
      <c r="W219" s="841"/>
      <c r="X219" s="868"/>
      <c r="Y219" s="868"/>
      <c r="Z219" s="868"/>
      <c r="AA219" s="868"/>
      <c r="AB219" s="868"/>
      <c r="AC219" s="868"/>
      <c r="AD219" s="868"/>
      <c r="AE219" s="868"/>
      <c r="AF219" s="868"/>
      <c r="AG219" s="947"/>
      <c r="AH219" s="868"/>
      <c r="AI219" s="868"/>
      <c r="AJ219" s="947"/>
      <c r="AK219" s="771"/>
      <c r="AL219" s="1907"/>
      <c r="AM219" s="1878"/>
      <c r="AN219" s="772"/>
      <c r="AO219" s="871"/>
      <c r="AP219" s="863"/>
      <c r="AQ219" s="872"/>
      <c r="AR219" s="873"/>
      <c r="AS219" s="874"/>
      <c r="AT219" s="875"/>
      <c r="AU219" s="872"/>
      <c r="AV219" s="876"/>
      <c r="AW219" s="876"/>
      <c r="AX219" s="876"/>
      <c r="AY219" s="876"/>
      <c r="AZ219" s="877"/>
      <c r="BA219" s="877"/>
      <c r="BB219" s="878"/>
      <c r="BC219" s="877"/>
      <c r="BD219" s="877"/>
      <c r="BE219" s="878"/>
      <c r="BF219" s="877"/>
      <c r="BG219" s="877"/>
      <c r="BH219" s="871"/>
      <c r="BI219" s="873"/>
      <c r="BJ219" s="879"/>
    </row>
    <row r="220" spans="1:62" ht="41.25" customHeight="1" x14ac:dyDescent="0.25">
      <c r="A220" s="2006"/>
      <c r="B220" s="2066"/>
      <c r="C220" s="1917"/>
      <c r="D220" s="1896"/>
      <c r="E220" s="1899"/>
      <c r="F220" s="1899"/>
      <c r="G220" s="1864"/>
      <c r="H220" s="1902"/>
      <c r="I220" s="1910"/>
      <c r="J220" s="1912"/>
      <c r="K220" s="1914"/>
      <c r="L220" s="784"/>
      <c r="M220" s="785"/>
      <c r="N220" s="785"/>
      <c r="O220" s="786"/>
      <c r="P220" s="787"/>
      <c r="Q220" s="852"/>
      <c r="R220" s="852"/>
      <c r="S220" s="868"/>
      <c r="T220" s="868"/>
      <c r="U220" s="868"/>
      <c r="V220" s="1039" t="s">
        <v>1582</v>
      </c>
      <c r="W220" s="841"/>
      <c r="X220" s="868"/>
      <c r="Y220" s="868"/>
      <c r="Z220" s="868"/>
      <c r="AA220" s="868"/>
      <c r="AB220" s="868"/>
      <c r="AC220" s="868"/>
      <c r="AD220" s="868"/>
      <c r="AE220" s="868"/>
      <c r="AF220" s="868"/>
      <c r="AG220" s="947"/>
      <c r="AH220" s="868"/>
      <c r="AI220" s="868"/>
      <c r="AJ220" s="947"/>
      <c r="AK220" s="771"/>
      <c r="AL220" s="1907"/>
      <c r="AM220" s="1878"/>
      <c r="AN220" s="772"/>
      <c r="AO220" s="871"/>
      <c r="AP220" s="863"/>
      <c r="AQ220" s="872"/>
      <c r="AR220" s="873"/>
      <c r="AS220" s="874"/>
      <c r="AT220" s="875"/>
      <c r="AU220" s="872"/>
      <c r="AV220" s="876"/>
      <c r="AW220" s="876"/>
      <c r="AX220" s="876"/>
      <c r="AY220" s="876"/>
      <c r="AZ220" s="877"/>
      <c r="BA220" s="877"/>
      <c r="BB220" s="878"/>
      <c r="BC220" s="877"/>
      <c r="BD220" s="877"/>
      <c r="BE220" s="878"/>
      <c r="BF220" s="877"/>
      <c r="BG220" s="877"/>
      <c r="BH220" s="871"/>
      <c r="BI220" s="873"/>
      <c r="BJ220" s="879"/>
    </row>
    <row r="221" spans="1:62" ht="52.5" customHeight="1" thickBot="1" x14ac:dyDescent="0.3">
      <c r="A221" s="2006"/>
      <c r="B221" s="2066"/>
      <c r="C221" s="1917"/>
      <c r="D221" s="1896"/>
      <c r="E221" s="1899"/>
      <c r="F221" s="1899"/>
      <c r="G221" s="1864"/>
      <c r="H221" s="1902"/>
      <c r="I221" s="1910"/>
      <c r="J221" s="1912"/>
      <c r="K221" s="1914"/>
      <c r="L221" s="860"/>
      <c r="M221" s="861"/>
      <c r="N221" s="861"/>
      <c r="O221" s="862"/>
      <c r="P221" s="863"/>
      <c r="Q221" s="873"/>
      <c r="R221" s="873"/>
      <c r="S221" s="868"/>
      <c r="T221" s="868"/>
      <c r="U221" s="868"/>
      <c r="V221" s="1083" t="s">
        <v>1583</v>
      </c>
      <c r="W221" s="889"/>
      <c r="X221" s="868"/>
      <c r="Y221" s="868"/>
      <c r="Z221" s="868"/>
      <c r="AA221" s="868"/>
      <c r="AB221" s="868"/>
      <c r="AC221" s="868"/>
      <c r="AD221" s="868"/>
      <c r="AE221" s="868"/>
      <c r="AF221" s="868"/>
      <c r="AG221" s="947"/>
      <c r="AH221" s="868"/>
      <c r="AI221" s="868"/>
      <c r="AJ221" s="947"/>
      <c r="AK221" s="771"/>
      <c r="AL221" s="1908"/>
      <c r="AM221" s="1879"/>
      <c r="AN221" s="772"/>
      <c r="AO221" s="871"/>
      <c r="AP221" s="863"/>
      <c r="AQ221" s="872"/>
      <c r="AR221" s="873"/>
      <c r="AS221" s="874"/>
      <c r="AT221" s="875"/>
      <c r="AU221" s="872"/>
      <c r="AV221" s="876"/>
      <c r="AW221" s="876"/>
      <c r="AX221" s="876"/>
      <c r="AY221" s="876"/>
      <c r="AZ221" s="877"/>
      <c r="BA221" s="877"/>
      <c r="BB221" s="878"/>
      <c r="BC221" s="877"/>
      <c r="BD221" s="877"/>
      <c r="BE221" s="878"/>
      <c r="BF221" s="877"/>
      <c r="BG221" s="877"/>
      <c r="BH221" s="871"/>
      <c r="BI221" s="873"/>
      <c r="BJ221" s="879"/>
    </row>
    <row r="222" spans="1:62" ht="52.5" customHeight="1" x14ac:dyDescent="0.25">
      <c r="A222" s="2006"/>
      <c r="B222" s="2066"/>
      <c r="C222" s="1917"/>
      <c r="D222" s="1896" t="s">
        <v>1199</v>
      </c>
      <c r="E222" s="1898">
        <v>0.75</v>
      </c>
      <c r="F222" s="1898">
        <v>0.35</v>
      </c>
      <c r="G222" s="1864">
        <f>F222/E222</f>
        <v>0.46666666666666662</v>
      </c>
      <c r="H222" s="1902">
        <v>0.6</v>
      </c>
      <c r="I222" s="1893" t="s">
        <v>1200</v>
      </c>
      <c r="J222" s="1869">
        <v>2021130010039</v>
      </c>
      <c r="K222" s="1904" t="s">
        <v>1127</v>
      </c>
      <c r="L222" s="760" t="s">
        <v>1202</v>
      </c>
      <c r="M222" s="761">
        <v>44742</v>
      </c>
      <c r="N222" s="1124">
        <v>44801</v>
      </c>
      <c r="O222" s="1125">
        <f t="shared" si="10"/>
        <v>60</v>
      </c>
      <c r="P222" s="763">
        <v>1</v>
      </c>
      <c r="Q222" s="838">
        <v>0.2</v>
      </c>
      <c r="R222" s="838">
        <v>1</v>
      </c>
      <c r="S222" s="828"/>
      <c r="T222" s="828"/>
      <c r="U222" s="828"/>
      <c r="V222" s="1126" t="s">
        <v>1584</v>
      </c>
      <c r="W222" s="827" t="s">
        <v>1202</v>
      </c>
      <c r="X222" s="828"/>
      <c r="Y222" s="828"/>
      <c r="Z222" s="828"/>
      <c r="AA222" s="828"/>
      <c r="AB222" s="828"/>
      <c r="AC222" s="828"/>
      <c r="AD222" s="828"/>
      <c r="AE222" s="828"/>
      <c r="AF222" s="828"/>
      <c r="AG222" s="900"/>
      <c r="AH222" s="828"/>
      <c r="AI222" s="828"/>
      <c r="AJ222" s="900"/>
      <c r="AK222" s="771">
        <v>1</v>
      </c>
      <c r="AL222" s="1906">
        <f>AVERAGE(R222:R230)</f>
        <v>0.66666666666666663</v>
      </c>
      <c r="AM222" s="1877">
        <v>0.46666666666666662</v>
      </c>
      <c r="AN222" s="772">
        <f t="shared" si="11"/>
        <v>0</v>
      </c>
      <c r="AO222" s="975" t="s">
        <v>1204</v>
      </c>
      <c r="AP222" s="975" t="s">
        <v>403</v>
      </c>
      <c r="AQ222" s="1007">
        <v>592505767</v>
      </c>
      <c r="AR222" s="1008">
        <v>0.92093466661565848</v>
      </c>
      <c r="AS222" s="1009">
        <v>0</v>
      </c>
      <c r="AT222" s="1010">
        <f>+AQ222</f>
        <v>592505767</v>
      </c>
      <c r="AU222" s="980">
        <f>+AT222-AS222</f>
        <v>592505767</v>
      </c>
      <c r="AV222" s="981">
        <v>500000000</v>
      </c>
      <c r="AW222" s="981">
        <v>325900000</v>
      </c>
      <c r="AX222" s="981">
        <v>84700000</v>
      </c>
      <c r="AY222" s="982">
        <v>500000000</v>
      </c>
      <c r="AZ222" s="982">
        <v>351554800</v>
      </c>
      <c r="BA222" s="982">
        <v>217000000</v>
      </c>
      <c r="BB222" s="983">
        <v>592505767</v>
      </c>
      <c r="BC222" s="981">
        <v>519341466</v>
      </c>
      <c r="BD222" s="981">
        <v>322442301.04000002</v>
      </c>
      <c r="BE222" s="983">
        <v>592505767</v>
      </c>
      <c r="BF222" s="981">
        <v>545659101</v>
      </c>
      <c r="BG222" s="981">
        <v>525850636.26999998</v>
      </c>
      <c r="BH222" s="763" t="s">
        <v>264</v>
      </c>
      <c r="BI222" s="764">
        <f>AL222-((BG222/BE222))</f>
        <v>-0.22083631736757992</v>
      </c>
      <c r="BJ222" s="839"/>
    </row>
    <row r="223" spans="1:62" ht="52.5" customHeight="1" x14ac:dyDescent="0.25">
      <c r="A223" s="2006"/>
      <c r="B223" s="2066"/>
      <c r="C223" s="1917"/>
      <c r="D223" s="1896"/>
      <c r="E223" s="1899"/>
      <c r="F223" s="1899"/>
      <c r="G223" s="1864"/>
      <c r="H223" s="1902"/>
      <c r="I223" s="1894"/>
      <c r="J223" s="1870"/>
      <c r="K223" s="1905"/>
      <c r="L223" s="784" t="s">
        <v>1210</v>
      </c>
      <c r="M223" s="1127" t="s">
        <v>1211</v>
      </c>
      <c r="N223" s="1127" t="s">
        <v>97</v>
      </c>
      <c r="O223" s="1128" t="s">
        <v>97</v>
      </c>
      <c r="P223" s="787" t="s">
        <v>1211</v>
      </c>
      <c r="Q223" s="852" t="s">
        <v>97</v>
      </c>
      <c r="R223" s="852" t="s">
        <v>97</v>
      </c>
      <c r="S223" s="842"/>
      <c r="T223" s="842"/>
      <c r="U223" s="842"/>
      <c r="V223" s="1129" t="s">
        <v>1210</v>
      </c>
      <c r="W223" s="841" t="s">
        <v>1210</v>
      </c>
      <c r="X223" s="842"/>
      <c r="Y223" s="842"/>
      <c r="Z223" s="842"/>
      <c r="AA223" s="842"/>
      <c r="AB223" s="842"/>
      <c r="AC223" s="842"/>
      <c r="AD223" s="842"/>
      <c r="AE223" s="842"/>
      <c r="AF223" s="842"/>
      <c r="AG223" s="855"/>
      <c r="AH223" s="842"/>
      <c r="AI223" s="842"/>
      <c r="AJ223" s="855"/>
      <c r="AK223" s="771" t="s">
        <v>97</v>
      </c>
      <c r="AL223" s="1907"/>
      <c r="AM223" s="1878"/>
      <c r="AN223" s="771" t="s">
        <v>97</v>
      </c>
      <c r="AO223" s="843"/>
      <c r="AP223" s="787"/>
      <c r="AQ223" s="847"/>
      <c r="AR223" s="852"/>
      <c r="AS223" s="846"/>
      <c r="AT223" s="856"/>
      <c r="AU223" s="847"/>
      <c r="AV223" s="857"/>
      <c r="AW223" s="857"/>
      <c r="AX223" s="857"/>
      <c r="AY223" s="857"/>
      <c r="AZ223" s="858"/>
      <c r="BA223" s="858"/>
      <c r="BB223" s="859"/>
      <c r="BC223" s="858"/>
      <c r="BD223" s="858"/>
      <c r="BE223" s="859"/>
      <c r="BF223" s="858"/>
      <c r="BG223" s="858"/>
      <c r="BH223" s="843"/>
      <c r="BI223" s="852"/>
      <c r="BJ223" s="853"/>
    </row>
    <row r="224" spans="1:62" ht="52.5" customHeight="1" x14ac:dyDescent="0.25">
      <c r="A224" s="2006"/>
      <c r="B224" s="2066"/>
      <c r="C224" s="1917"/>
      <c r="D224" s="1896"/>
      <c r="E224" s="1899"/>
      <c r="F224" s="1899"/>
      <c r="G224" s="1864"/>
      <c r="H224" s="1902"/>
      <c r="I224" s="1894"/>
      <c r="J224" s="1870"/>
      <c r="K224" s="1905"/>
      <c r="L224" s="784" t="s">
        <v>1213</v>
      </c>
      <c r="M224" s="1130">
        <v>44612</v>
      </c>
      <c r="N224" s="1130">
        <v>44701</v>
      </c>
      <c r="O224" s="1131">
        <f t="shared" si="10"/>
        <v>90</v>
      </c>
      <c r="P224" s="787">
        <v>1</v>
      </c>
      <c r="Q224" s="852">
        <v>0.25</v>
      </c>
      <c r="R224" s="852">
        <v>1</v>
      </c>
      <c r="S224" s="842"/>
      <c r="T224" s="842"/>
      <c r="U224" s="842"/>
      <c r="V224" s="1129" t="s">
        <v>1213</v>
      </c>
      <c r="W224" s="841" t="s">
        <v>1213</v>
      </c>
      <c r="X224" s="842"/>
      <c r="Y224" s="842"/>
      <c r="Z224" s="842"/>
      <c r="AA224" s="842"/>
      <c r="AB224" s="842"/>
      <c r="AC224" s="842"/>
      <c r="AD224" s="842"/>
      <c r="AE224" s="842"/>
      <c r="AF224" s="842"/>
      <c r="AG224" s="855"/>
      <c r="AH224" s="842"/>
      <c r="AI224" s="842"/>
      <c r="AJ224" s="855"/>
      <c r="AK224" s="771">
        <v>1</v>
      </c>
      <c r="AL224" s="1907"/>
      <c r="AM224" s="1878"/>
      <c r="AN224" s="772">
        <f t="shared" si="11"/>
        <v>0</v>
      </c>
      <c r="AO224" s="843"/>
      <c r="AP224" s="787"/>
      <c r="AQ224" s="847"/>
      <c r="AR224" s="852"/>
      <c r="AS224" s="846"/>
      <c r="AT224" s="856"/>
      <c r="AU224" s="847"/>
      <c r="AV224" s="857"/>
      <c r="AW224" s="857"/>
      <c r="AX224" s="857"/>
      <c r="AY224" s="857"/>
      <c r="AZ224" s="858"/>
      <c r="BA224" s="858"/>
      <c r="BB224" s="859"/>
      <c r="BC224" s="858"/>
      <c r="BD224" s="858"/>
      <c r="BE224" s="859"/>
      <c r="BF224" s="858"/>
      <c r="BG224" s="858"/>
      <c r="BH224" s="843"/>
      <c r="BI224" s="852"/>
      <c r="BJ224" s="853"/>
    </row>
    <row r="225" spans="1:62" ht="52.5" customHeight="1" x14ac:dyDescent="0.25">
      <c r="A225" s="2006"/>
      <c r="B225" s="2066"/>
      <c r="C225" s="1917"/>
      <c r="D225" s="1896"/>
      <c r="E225" s="1899"/>
      <c r="F225" s="1899"/>
      <c r="G225" s="1864"/>
      <c r="H225" s="1902"/>
      <c r="I225" s="1894"/>
      <c r="J225" s="1870"/>
      <c r="K225" s="1905"/>
      <c r="L225" s="784" t="s">
        <v>1216</v>
      </c>
      <c r="M225" s="1127" t="s">
        <v>1211</v>
      </c>
      <c r="N225" s="1127" t="s">
        <v>97</v>
      </c>
      <c r="O225" s="1128" t="s">
        <v>97</v>
      </c>
      <c r="P225" s="787" t="s">
        <v>1211</v>
      </c>
      <c r="Q225" s="852" t="s">
        <v>97</v>
      </c>
      <c r="R225" s="852" t="s">
        <v>97</v>
      </c>
      <c r="S225" s="842"/>
      <c r="T225" s="842"/>
      <c r="U225" s="842"/>
      <c r="V225" s="1129" t="s">
        <v>1216</v>
      </c>
      <c r="W225" s="841" t="s">
        <v>1216</v>
      </c>
      <c r="X225" s="842"/>
      <c r="Y225" s="842"/>
      <c r="Z225" s="842"/>
      <c r="AA225" s="842"/>
      <c r="AB225" s="842"/>
      <c r="AC225" s="842"/>
      <c r="AD225" s="842"/>
      <c r="AE225" s="842"/>
      <c r="AF225" s="842"/>
      <c r="AG225" s="855"/>
      <c r="AH225" s="842"/>
      <c r="AI225" s="842"/>
      <c r="AJ225" s="855"/>
      <c r="AK225" s="771" t="s">
        <v>97</v>
      </c>
      <c r="AL225" s="1907"/>
      <c r="AM225" s="1878"/>
      <c r="AN225" s="771" t="s">
        <v>97</v>
      </c>
      <c r="AO225" s="843"/>
      <c r="AP225" s="787"/>
      <c r="AQ225" s="847"/>
      <c r="AR225" s="852"/>
      <c r="AS225" s="846"/>
      <c r="AT225" s="856"/>
      <c r="AU225" s="847"/>
      <c r="AV225" s="857"/>
      <c r="AW225" s="857"/>
      <c r="AX225" s="857"/>
      <c r="AY225" s="857"/>
      <c r="AZ225" s="858"/>
      <c r="BA225" s="858"/>
      <c r="BB225" s="859"/>
      <c r="BC225" s="858"/>
      <c r="BD225" s="858"/>
      <c r="BE225" s="859"/>
      <c r="BF225" s="858"/>
      <c r="BG225" s="858"/>
      <c r="BH225" s="843"/>
      <c r="BI225" s="852"/>
      <c r="BJ225" s="853"/>
    </row>
    <row r="226" spans="1:62" ht="52.5" customHeight="1" x14ac:dyDescent="0.25">
      <c r="A226" s="2006"/>
      <c r="B226" s="2066"/>
      <c r="C226" s="1917"/>
      <c r="D226" s="1896"/>
      <c r="E226" s="1899"/>
      <c r="F226" s="1899"/>
      <c r="G226" s="1864"/>
      <c r="H226" s="1902"/>
      <c r="I226" s="1894"/>
      <c r="J226" s="1870"/>
      <c r="K226" s="1905"/>
      <c r="L226" s="784" t="s">
        <v>1219</v>
      </c>
      <c r="M226" s="1130">
        <v>44585</v>
      </c>
      <c r="N226" s="1130">
        <v>44794</v>
      </c>
      <c r="O226" s="1131">
        <f t="shared" si="10"/>
        <v>210</v>
      </c>
      <c r="P226" s="787">
        <v>1</v>
      </c>
      <c r="Q226" s="852">
        <v>0.15</v>
      </c>
      <c r="R226" s="852">
        <v>1</v>
      </c>
      <c r="S226" s="842"/>
      <c r="T226" s="842"/>
      <c r="U226" s="842"/>
      <c r="V226" s="1129" t="s">
        <v>1219</v>
      </c>
      <c r="W226" s="841" t="s">
        <v>1219</v>
      </c>
      <c r="X226" s="842"/>
      <c r="Y226" s="842"/>
      <c r="Z226" s="842"/>
      <c r="AA226" s="842"/>
      <c r="AB226" s="842"/>
      <c r="AC226" s="842"/>
      <c r="AD226" s="842"/>
      <c r="AE226" s="842"/>
      <c r="AF226" s="842"/>
      <c r="AG226" s="855"/>
      <c r="AH226" s="842"/>
      <c r="AI226" s="842"/>
      <c r="AJ226" s="855"/>
      <c r="AK226" s="771">
        <v>1</v>
      </c>
      <c r="AL226" s="1907"/>
      <c r="AM226" s="1878"/>
      <c r="AN226" s="772">
        <f t="shared" si="11"/>
        <v>0</v>
      </c>
      <c r="AO226" s="843"/>
      <c r="AP226" s="787"/>
      <c r="AQ226" s="847"/>
      <c r="AR226" s="852"/>
      <c r="AS226" s="846"/>
      <c r="AT226" s="856"/>
      <c r="AU226" s="847"/>
      <c r="AV226" s="857"/>
      <c r="AW226" s="857"/>
      <c r="AX226" s="857"/>
      <c r="AY226" s="857"/>
      <c r="AZ226" s="858"/>
      <c r="BA226" s="858"/>
      <c r="BB226" s="859"/>
      <c r="BC226" s="858"/>
      <c r="BD226" s="858"/>
      <c r="BE226" s="859"/>
      <c r="BF226" s="858"/>
      <c r="BG226" s="858"/>
      <c r="BH226" s="843"/>
      <c r="BI226" s="852"/>
      <c r="BJ226" s="853"/>
    </row>
    <row r="227" spans="1:62" ht="52.5" customHeight="1" x14ac:dyDescent="0.25">
      <c r="A227" s="2006"/>
      <c r="B227" s="2066"/>
      <c r="C227" s="1917"/>
      <c r="D227" s="1896"/>
      <c r="E227" s="1899"/>
      <c r="F227" s="1899"/>
      <c r="G227" s="1864"/>
      <c r="H227" s="1902"/>
      <c r="I227" s="1894"/>
      <c r="J227" s="1870"/>
      <c r="K227" s="1905"/>
      <c r="L227" s="784" t="s">
        <v>1223</v>
      </c>
      <c r="M227" s="1127" t="s">
        <v>1211</v>
      </c>
      <c r="N227" s="1127" t="s">
        <v>97</v>
      </c>
      <c r="O227" s="1128" t="s">
        <v>97</v>
      </c>
      <c r="P227" s="787" t="s">
        <v>1211</v>
      </c>
      <c r="Q227" s="852" t="s">
        <v>97</v>
      </c>
      <c r="R227" s="852" t="s">
        <v>97</v>
      </c>
      <c r="S227" s="842"/>
      <c r="T227" s="842"/>
      <c r="U227" s="842"/>
      <c r="V227" s="1129" t="s">
        <v>1223</v>
      </c>
      <c r="W227" s="841" t="s">
        <v>1223</v>
      </c>
      <c r="X227" s="842"/>
      <c r="Y227" s="842"/>
      <c r="Z227" s="842"/>
      <c r="AA227" s="842"/>
      <c r="AB227" s="842"/>
      <c r="AC227" s="842"/>
      <c r="AD227" s="842"/>
      <c r="AE227" s="842"/>
      <c r="AF227" s="842"/>
      <c r="AG227" s="855"/>
      <c r="AH227" s="842"/>
      <c r="AI227" s="842"/>
      <c r="AJ227" s="855"/>
      <c r="AK227" s="771" t="s">
        <v>97</v>
      </c>
      <c r="AL227" s="1907"/>
      <c r="AM227" s="1878"/>
      <c r="AN227" s="771" t="s">
        <v>97</v>
      </c>
      <c r="AO227" s="843"/>
      <c r="AP227" s="787"/>
      <c r="AQ227" s="847"/>
      <c r="AR227" s="852"/>
      <c r="AS227" s="846"/>
      <c r="AT227" s="856"/>
      <c r="AU227" s="847"/>
      <c r="AV227" s="857"/>
      <c r="AW227" s="857"/>
      <c r="AX227" s="857"/>
      <c r="AY227" s="857"/>
      <c r="AZ227" s="858"/>
      <c r="BA227" s="858"/>
      <c r="BB227" s="859"/>
      <c r="BC227" s="858"/>
      <c r="BD227" s="858"/>
      <c r="BE227" s="859"/>
      <c r="BF227" s="858"/>
      <c r="BG227" s="858"/>
      <c r="BH227" s="843"/>
      <c r="BI227" s="852"/>
      <c r="BJ227" s="853"/>
    </row>
    <row r="228" spans="1:62" ht="52.5" customHeight="1" x14ac:dyDescent="0.25">
      <c r="A228" s="2006"/>
      <c r="B228" s="2066"/>
      <c r="C228" s="1917"/>
      <c r="D228" s="1896"/>
      <c r="E228" s="1899"/>
      <c r="F228" s="1899"/>
      <c r="G228" s="1864"/>
      <c r="H228" s="1902"/>
      <c r="I228" s="1894"/>
      <c r="J228" s="1870"/>
      <c r="K228" s="1905"/>
      <c r="L228" s="784" t="s">
        <v>1225</v>
      </c>
      <c r="M228" s="1130">
        <v>44613</v>
      </c>
      <c r="N228" s="1130">
        <v>44672</v>
      </c>
      <c r="O228" s="1131">
        <f t="shared" si="10"/>
        <v>60</v>
      </c>
      <c r="P228" s="787">
        <v>1</v>
      </c>
      <c r="Q228" s="852">
        <v>0.25</v>
      </c>
      <c r="R228" s="852">
        <v>1</v>
      </c>
      <c r="S228" s="842"/>
      <c r="T228" s="842"/>
      <c r="U228" s="842"/>
      <c r="V228" s="1129" t="s">
        <v>1225</v>
      </c>
      <c r="W228" s="841" t="s">
        <v>1225</v>
      </c>
      <c r="X228" s="842"/>
      <c r="Y228" s="842"/>
      <c r="Z228" s="842"/>
      <c r="AA228" s="842"/>
      <c r="AB228" s="842"/>
      <c r="AC228" s="842"/>
      <c r="AD228" s="842"/>
      <c r="AE228" s="842"/>
      <c r="AF228" s="842"/>
      <c r="AG228" s="855"/>
      <c r="AH228" s="842"/>
      <c r="AI228" s="842"/>
      <c r="AJ228" s="855"/>
      <c r="AK228" s="771">
        <v>1</v>
      </c>
      <c r="AL228" s="1907"/>
      <c r="AM228" s="1878"/>
      <c r="AN228" s="772">
        <f t="shared" si="11"/>
        <v>0</v>
      </c>
      <c r="AO228" s="843"/>
      <c r="AP228" s="787"/>
      <c r="AQ228" s="847"/>
      <c r="AR228" s="852"/>
      <c r="AS228" s="846"/>
      <c r="AT228" s="856"/>
      <c r="AU228" s="847"/>
      <c r="AV228" s="857"/>
      <c r="AW228" s="857"/>
      <c r="AX228" s="857"/>
      <c r="AY228" s="857"/>
      <c r="AZ228" s="858"/>
      <c r="BA228" s="858"/>
      <c r="BB228" s="859"/>
      <c r="BC228" s="858"/>
      <c r="BD228" s="858"/>
      <c r="BE228" s="859"/>
      <c r="BF228" s="858"/>
      <c r="BG228" s="858"/>
      <c r="BH228" s="843"/>
      <c r="BI228" s="852"/>
      <c r="BJ228" s="853"/>
    </row>
    <row r="229" spans="1:62" ht="52.5" customHeight="1" x14ac:dyDescent="0.25">
      <c r="A229" s="2006"/>
      <c r="B229" s="2066"/>
      <c r="C229" s="1917"/>
      <c r="D229" s="1896"/>
      <c r="E229" s="1899"/>
      <c r="F229" s="1899"/>
      <c r="G229" s="1864"/>
      <c r="H229" s="1902"/>
      <c r="I229" s="1894"/>
      <c r="J229" s="1870"/>
      <c r="K229" s="1905"/>
      <c r="L229" s="784" t="s">
        <v>1229</v>
      </c>
      <c r="M229" s="1130">
        <v>44283</v>
      </c>
      <c r="N229" s="1130" t="s">
        <v>97</v>
      </c>
      <c r="O229" s="1128" t="s">
        <v>97</v>
      </c>
      <c r="P229" s="787">
        <v>1</v>
      </c>
      <c r="Q229" s="852">
        <v>0</v>
      </c>
      <c r="R229" s="852">
        <v>0</v>
      </c>
      <c r="S229" s="842"/>
      <c r="T229" s="842"/>
      <c r="U229" s="842"/>
      <c r="V229" s="1129" t="s">
        <v>1229</v>
      </c>
      <c r="W229" s="841" t="s">
        <v>1229</v>
      </c>
      <c r="X229" s="842"/>
      <c r="Y229" s="842"/>
      <c r="Z229" s="842"/>
      <c r="AA229" s="842"/>
      <c r="AB229" s="842"/>
      <c r="AC229" s="842"/>
      <c r="AD229" s="842"/>
      <c r="AE229" s="842"/>
      <c r="AF229" s="842"/>
      <c r="AG229" s="855"/>
      <c r="AH229" s="842"/>
      <c r="AI229" s="842"/>
      <c r="AJ229" s="855"/>
      <c r="AK229" s="771">
        <v>0</v>
      </c>
      <c r="AL229" s="1907"/>
      <c r="AM229" s="1878"/>
      <c r="AN229" s="772">
        <f t="shared" si="11"/>
        <v>0</v>
      </c>
      <c r="AO229" s="843"/>
      <c r="AP229" s="787"/>
      <c r="AQ229" s="847"/>
      <c r="AR229" s="852"/>
      <c r="AS229" s="846"/>
      <c r="AT229" s="856"/>
      <c r="AU229" s="847"/>
      <c r="AV229" s="857"/>
      <c r="AW229" s="857"/>
      <c r="AX229" s="857"/>
      <c r="AY229" s="857"/>
      <c r="AZ229" s="858"/>
      <c r="BA229" s="858"/>
      <c r="BB229" s="859"/>
      <c r="BC229" s="858"/>
      <c r="BD229" s="858"/>
      <c r="BE229" s="859"/>
      <c r="BF229" s="858"/>
      <c r="BG229" s="858"/>
      <c r="BH229" s="843"/>
      <c r="BI229" s="852"/>
      <c r="BJ229" s="853"/>
    </row>
    <row r="230" spans="1:62" ht="52.5" customHeight="1" thickBot="1" x14ac:dyDescent="0.3">
      <c r="A230" s="2006"/>
      <c r="B230" s="2066"/>
      <c r="C230" s="1918"/>
      <c r="D230" s="1897"/>
      <c r="E230" s="1900"/>
      <c r="F230" s="1900"/>
      <c r="G230" s="1901"/>
      <c r="H230" s="1903"/>
      <c r="I230" s="1895"/>
      <c r="J230" s="1871"/>
      <c r="K230" s="1874"/>
      <c r="L230" s="860" t="s">
        <v>1232</v>
      </c>
      <c r="M230" s="1132">
        <v>44743</v>
      </c>
      <c r="N230" s="1132">
        <v>44926</v>
      </c>
      <c r="O230" s="1133">
        <f t="shared" si="10"/>
        <v>184</v>
      </c>
      <c r="P230" s="863">
        <v>1</v>
      </c>
      <c r="Q230" s="873">
        <v>0.15</v>
      </c>
      <c r="R230" s="873">
        <v>0</v>
      </c>
      <c r="S230" s="890"/>
      <c r="T230" s="890"/>
      <c r="U230" s="890"/>
      <c r="V230" s="1134" t="s">
        <v>1232</v>
      </c>
      <c r="W230" s="889" t="s">
        <v>1232</v>
      </c>
      <c r="X230" s="890"/>
      <c r="Y230" s="890"/>
      <c r="Z230" s="890"/>
      <c r="AA230" s="890"/>
      <c r="AB230" s="890"/>
      <c r="AC230" s="890"/>
      <c r="AD230" s="890"/>
      <c r="AE230" s="890"/>
      <c r="AF230" s="890"/>
      <c r="AG230" s="909"/>
      <c r="AH230" s="890"/>
      <c r="AI230" s="890"/>
      <c r="AJ230" s="909"/>
      <c r="AK230" s="771">
        <v>0</v>
      </c>
      <c r="AL230" s="1908"/>
      <c r="AM230" s="1879"/>
      <c r="AN230" s="772">
        <f t="shared" si="11"/>
        <v>0</v>
      </c>
      <c r="AO230" s="891"/>
      <c r="AP230" s="813"/>
      <c r="AQ230" s="892"/>
      <c r="AR230" s="893"/>
      <c r="AS230" s="894"/>
      <c r="AT230" s="895"/>
      <c r="AU230" s="892"/>
      <c r="AV230" s="896"/>
      <c r="AW230" s="896"/>
      <c r="AX230" s="896"/>
      <c r="AY230" s="896"/>
      <c r="AZ230" s="897"/>
      <c r="BA230" s="897"/>
      <c r="BB230" s="898"/>
      <c r="BC230" s="897"/>
      <c r="BD230" s="897"/>
      <c r="BE230" s="898"/>
      <c r="BF230" s="897"/>
      <c r="BG230" s="897"/>
      <c r="BH230" s="891"/>
      <c r="BI230" s="893"/>
      <c r="BJ230" s="899"/>
    </row>
    <row r="231" spans="1:62" ht="80.25" customHeight="1" x14ac:dyDescent="0.25">
      <c r="A231" s="1880" t="s">
        <v>1240</v>
      </c>
      <c r="B231" s="1882" t="s">
        <v>1241</v>
      </c>
      <c r="C231" s="1884" t="s">
        <v>1244</v>
      </c>
      <c r="D231" s="1885" t="s">
        <v>1246</v>
      </c>
      <c r="E231" s="1887">
        <v>8</v>
      </c>
      <c r="F231" s="1887">
        <v>44</v>
      </c>
      <c r="G231" s="1889">
        <v>1</v>
      </c>
      <c r="H231" s="1891">
        <v>1</v>
      </c>
      <c r="I231" s="1893" t="s">
        <v>1585</v>
      </c>
      <c r="J231" s="1869">
        <v>2020130010268</v>
      </c>
      <c r="K231" s="1872" t="s">
        <v>1011</v>
      </c>
      <c r="L231" s="1875" t="s">
        <v>1247</v>
      </c>
      <c r="M231" s="1876">
        <v>44562</v>
      </c>
      <c r="N231" s="1876">
        <v>44926</v>
      </c>
      <c r="O231" s="1863">
        <f t="shared" si="10"/>
        <v>365</v>
      </c>
      <c r="P231" s="1863">
        <v>8</v>
      </c>
      <c r="Q231" s="1864">
        <v>0.05</v>
      </c>
      <c r="R231" s="1864">
        <v>1</v>
      </c>
      <c r="S231" s="1135" t="s">
        <v>1339</v>
      </c>
      <c r="T231" s="828"/>
      <c r="U231" s="1865"/>
      <c r="V231" s="1865"/>
      <c r="W231" s="1867" t="s">
        <v>1247</v>
      </c>
      <c r="X231" s="1854"/>
      <c r="Y231" s="1854" t="s">
        <v>1339</v>
      </c>
      <c r="Z231" s="1854"/>
      <c r="AA231" s="1854"/>
      <c r="AB231" s="1854" t="s">
        <v>1339</v>
      </c>
      <c r="AC231" s="1854"/>
      <c r="AD231" s="1854"/>
      <c r="AE231" s="1854" t="s">
        <v>1339</v>
      </c>
      <c r="AF231" s="1854"/>
      <c r="AG231" s="1854"/>
      <c r="AH231" s="1854" t="s">
        <v>1339</v>
      </c>
      <c r="AI231" s="1854"/>
      <c r="AJ231" s="1854"/>
      <c r="AK231" s="1854">
        <f t="shared" si="12"/>
        <v>0.05</v>
      </c>
      <c r="AL231" s="1856"/>
      <c r="AM231" s="1859">
        <v>1</v>
      </c>
      <c r="AN231" s="772">
        <f t="shared" si="11"/>
        <v>0.95</v>
      </c>
      <c r="AO231" s="1136"/>
      <c r="AP231" s="1109"/>
      <c r="AQ231" s="1137">
        <v>0</v>
      </c>
      <c r="AR231" s="1066">
        <v>0</v>
      </c>
      <c r="AS231" s="1138">
        <v>0</v>
      </c>
      <c r="AT231" s="1139">
        <f>+AQ231</f>
        <v>0</v>
      </c>
      <c r="AU231" s="1137">
        <f>+AT231-AS231</f>
        <v>0</v>
      </c>
      <c r="AV231" s="1140">
        <v>0</v>
      </c>
      <c r="AW231" s="1140">
        <v>0</v>
      </c>
      <c r="AX231" s="1140">
        <v>0</v>
      </c>
      <c r="AY231" s="1140">
        <v>0</v>
      </c>
      <c r="AZ231" s="1141">
        <v>0</v>
      </c>
      <c r="BA231" s="1141">
        <v>0</v>
      </c>
      <c r="BB231" s="1142">
        <v>0</v>
      </c>
      <c r="BC231" s="1141">
        <v>0</v>
      </c>
      <c r="BD231" s="1141">
        <v>0</v>
      </c>
      <c r="BE231" s="1142">
        <v>0</v>
      </c>
      <c r="BF231" s="1141">
        <v>0</v>
      </c>
      <c r="BG231" s="1141">
        <v>0</v>
      </c>
      <c r="BH231" s="763"/>
      <c r="BI231" s="838" t="e">
        <f>AL231-((BG231/BE231))</f>
        <v>#DIV/0!</v>
      </c>
      <c r="BJ231" s="839"/>
    </row>
    <row r="232" spans="1:62" ht="67.5" customHeight="1" x14ac:dyDescent="0.25">
      <c r="A232" s="1880"/>
      <c r="B232" s="1882"/>
      <c r="C232" s="1885"/>
      <c r="D232" s="1886"/>
      <c r="E232" s="1888"/>
      <c r="F232" s="1888"/>
      <c r="G232" s="1890"/>
      <c r="H232" s="1892"/>
      <c r="I232" s="1894"/>
      <c r="J232" s="1870"/>
      <c r="K232" s="1873"/>
      <c r="L232" s="1875"/>
      <c r="M232" s="1876"/>
      <c r="N232" s="1876"/>
      <c r="O232" s="1863"/>
      <c r="P232" s="1863"/>
      <c r="Q232" s="1864"/>
      <c r="R232" s="1864"/>
      <c r="S232" s="1143"/>
      <c r="T232" s="842"/>
      <c r="U232" s="1866"/>
      <c r="V232" s="1866"/>
      <c r="W232" s="1868"/>
      <c r="X232" s="1855"/>
      <c r="Y232" s="1855"/>
      <c r="Z232" s="1855"/>
      <c r="AA232" s="1855"/>
      <c r="AB232" s="1855"/>
      <c r="AC232" s="1855"/>
      <c r="AD232" s="1855"/>
      <c r="AE232" s="1855"/>
      <c r="AF232" s="1855"/>
      <c r="AG232" s="1855"/>
      <c r="AH232" s="1855"/>
      <c r="AI232" s="1855"/>
      <c r="AJ232" s="1855"/>
      <c r="AK232" s="1855"/>
      <c r="AL232" s="1857"/>
      <c r="AM232" s="1860"/>
      <c r="AN232" s="772">
        <f>+R233-AK233</f>
        <v>0.23749999999999999</v>
      </c>
      <c r="AO232" s="843"/>
      <c r="AP232" s="787"/>
      <c r="AQ232" s="847"/>
      <c r="AR232" s="852"/>
      <c r="AS232" s="846"/>
      <c r="AT232" s="856"/>
      <c r="AU232" s="847"/>
      <c r="AV232" s="857"/>
      <c r="AW232" s="857"/>
      <c r="AX232" s="857"/>
      <c r="AY232" s="857"/>
      <c r="AZ232" s="858"/>
      <c r="BA232" s="858"/>
      <c r="BB232" s="859"/>
      <c r="BC232" s="858"/>
      <c r="BD232" s="858"/>
      <c r="BE232" s="859"/>
      <c r="BF232" s="858"/>
      <c r="BG232" s="858"/>
      <c r="BH232" s="843"/>
      <c r="BI232" s="852"/>
      <c r="BJ232" s="853"/>
    </row>
    <row r="233" spans="1:62" ht="89.25" customHeight="1" thickBot="1" x14ac:dyDescent="0.3">
      <c r="A233" s="1880"/>
      <c r="B233" s="1882"/>
      <c r="C233" s="1861" t="s">
        <v>1255</v>
      </c>
      <c r="D233" s="986" t="s">
        <v>1257</v>
      </c>
      <c r="E233" s="1053">
        <v>12</v>
      </c>
      <c r="F233" s="1053">
        <v>3</v>
      </c>
      <c r="G233" s="852">
        <f>3/12</f>
        <v>0.25</v>
      </c>
      <c r="H233" s="1144">
        <v>8.3299999999999999E-2</v>
      </c>
      <c r="I233" s="1895"/>
      <c r="J233" s="1871"/>
      <c r="K233" s="1874"/>
      <c r="L233" s="1145" t="s">
        <v>1252</v>
      </c>
      <c r="M233" s="957">
        <v>44562</v>
      </c>
      <c r="N233" s="957">
        <v>44926</v>
      </c>
      <c r="O233" s="958">
        <f>(N233-M233)+1</f>
        <v>365</v>
      </c>
      <c r="P233" s="781">
        <v>12</v>
      </c>
      <c r="Q233" s="802">
        <v>0.05</v>
      </c>
      <c r="R233" s="802">
        <v>0.25</v>
      </c>
      <c r="S233" s="890"/>
      <c r="T233" s="890"/>
      <c r="U233" s="890"/>
      <c r="V233" s="890"/>
      <c r="W233" s="1146" t="s">
        <v>1252</v>
      </c>
      <c r="X233" s="842"/>
      <c r="Y233" s="1103" t="s">
        <v>1339</v>
      </c>
      <c r="Z233" s="842"/>
      <c r="AA233" s="842"/>
      <c r="AB233" s="1103" t="s">
        <v>1339</v>
      </c>
      <c r="AC233" s="842"/>
      <c r="AD233" s="842"/>
      <c r="AE233" s="1103" t="s">
        <v>1339</v>
      </c>
      <c r="AF233" s="842"/>
      <c r="AG233" s="855"/>
      <c r="AH233" s="1103" t="s">
        <v>1339</v>
      </c>
      <c r="AI233" s="842"/>
      <c r="AJ233" s="855"/>
      <c r="AK233" s="771">
        <f>+Q233*R233</f>
        <v>1.2500000000000001E-2</v>
      </c>
      <c r="AL233" s="1858"/>
      <c r="AM233" s="1147">
        <v>0.25</v>
      </c>
      <c r="AN233" s="772" t="e">
        <f>+#REF!-#REF!</f>
        <v>#REF!</v>
      </c>
      <c r="AO233" s="891"/>
      <c r="AP233" s="813"/>
      <c r="AQ233" s="892"/>
      <c r="AR233" s="893"/>
      <c r="AS233" s="894"/>
      <c r="AT233" s="895"/>
      <c r="AU233" s="892"/>
      <c r="AV233" s="896"/>
      <c r="AW233" s="896"/>
      <c r="AX233" s="896"/>
      <c r="AY233" s="896"/>
      <c r="AZ233" s="897"/>
      <c r="BA233" s="897"/>
      <c r="BB233" s="898"/>
      <c r="BC233" s="897"/>
      <c r="BD233" s="897"/>
      <c r="BE233" s="898"/>
      <c r="BF233" s="897"/>
      <c r="BG233" s="897"/>
      <c r="BH233" s="891"/>
      <c r="BI233" s="893"/>
      <c r="BJ233" s="899"/>
    </row>
    <row r="234" spans="1:62" ht="150.75" thickBot="1" x14ac:dyDescent="0.3">
      <c r="A234" s="1881"/>
      <c r="B234" s="1883"/>
      <c r="C234" s="1862"/>
      <c r="D234" s="1148" t="s">
        <v>1262</v>
      </c>
      <c r="E234" s="1149">
        <v>0.25</v>
      </c>
      <c r="F234" s="1149">
        <v>0.1</v>
      </c>
      <c r="G234" s="893">
        <f>F234/E234</f>
        <v>0.4</v>
      </c>
      <c r="H234" s="1150">
        <v>0.15</v>
      </c>
      <c r="I234" s="1151" t="s">
        <v>731</v>
      </c>
      <c r="J234" s="1152">
        <v>2020130010257</v>
      </c>
      <c r="K234" s="1153" t="s">
        <v>732</v>
      </c>
      <c r="L234" s="1154" t="s">
        <v>1263</v>
      </c>
      <c r="M234" s="1155">
        <v>44562</v>
      </c>
      <c r="N234" s="1155">
        <v>44926</v>
      </c>
      <c r="O234" s="1156">
        <f>(N234-M234)+1</f>
        <v>365</v>
      </c>
      <c r="P234" s="1157">
        <v>6</v>
      </c>
      <c r="Q234" s="1158">
        <v>0.05</v>
      </c>
      <c r="R234" s="1158">
        <v>1</v>
      </c>
      <c r="S234" s="1159"/>
      <c r="T234" s="1159"/>
      <c r="U234" s="1159"/>
      <c r="V234" s="1159"/>
      <c r="W234" s="1160" t="s">
        <v>1263</v>
      </c>
      <c r="X234" s="1159"/>
      <c r="Y234" s="1159"/>
      <c r="Z234" s="1159"/>
      <c r="AA234" s="1159"/>
      <c r="AB234" s="1161" t="s">
        <v>1339</v>
      </c>
      <c r="AC234" s="1159"/>
      <c r="AD234" s="1159"/>
      <c r="AE234" s="1161" t="s">
        <v>1339</v>
      </c>
      <c r="AF234" s="1159"/>
      <c r="AG234" s="1162"/>
      <c r="AH234" s="1159"/>
      <c r="AI234" s="1159"/>
      <c r="AJ234" s="1162"/>
      <c r="AK234" s="771">
        <f t="shared" si="12"/>
        <v>0.05</v>
      </c>
      <c r="AL234" s="1163">
        <f>+R234</f>
        <v>1</v>
      </c>
      <c r="AM234" s="1164">
        <v>0.4</v>
      </c>
      <c r="AN234" s="772">
        <f t="shared" si="11"/>
        <v>0.95</v>
      </c>
      <c r="AO234" s="1165"/>
      <c r="AP234" s="1157"/>
      <c r="AQ234" s="1166">
        <v>0</v>
      </c>
      <c r="AR234" s="1158">
        <v>0</v>
      </c>
      <c r="AS234" s="1167">
        <v>0</v>
      </c>
      <c r="AT234" s="1168">
        <f>+AQ234</f>
        <v>0</v>
      </c>
      <c r="AU234" s="1166">
        <f>+AT234-AS234</f>
        <v>0</v>
      </c>
      <c r="AV234" s="1169">
        <v>0</v>
      </c>
      <c r="AW234" s="1169">
        <v>0</v>
      </c>
      <c r="AX234" s="1169">
        <v>0</v>
      </c>
      <c r="AY234" s="1169">
        <v>0</v>
      </c>
      <c r="AZ234" s="1170">
        <v>0</v>
      </c>
      <c r="BA234" s="1170">
        <v>0</v>
      </c>
      <c r="BB234" s="1171">
        <v>0</v>
      </c>
      <c r="BC234" s="1170">
        <v>0</v>
      </c>
      <c r="BD234" s="1170">
        <v>0</v>
      </c>
      <c r="BE234" s="1171">
        <v>0</v>
      </c>
      <c r="BF234" s="1170">
        <v>0</v>
      </c>
      <c r="BG234" s="1170">
        <v>0</v>
      </c>
      <c r="BH234" s="1165"/>
      <c r="BI234" s="1158" t="e">
        <f>AL234-((BG234/BE234))</f>
        <v>#DIV/0!</v>
      </c>
      <c r="BJ234" s="1172"/>
    </row>
  </sheetData>
  <mergeCells count="448">
    <mergeCell ref="A6:A8"/>
    <mergeCell ref="B6:B8"/>
    <mergeCell ref="C6:C8"/>
    <mergeCell ref="D6:D8"/>
    <mergeCell ref="E6:E8"/>
    <mergeCell ref="F6:F8"/>
    <mergeCell ref="A1:A4"/>
    <mergeCell ref="B1:BI1"/>
    <mergeCell ref="B2:BI2"/>
    <mergeCell ref="B3:BI3"/>
    <mergeCell ref="B4:BI4"/>
    <mergeCell ref="A5:R5"/>
    <mergeCell ref="S5:BJ5"/>
    <mergeCell ref="S6:AN6"/>
    <mergeCell ref="AO6:AR6"/>
    <mergeCell ref="AS6:AU6"/>
    <mergeCell ref="AV6:BG6"/>
    <mergeCell ref="BH6:BI7"/>
    <mergeCell ref="BJ6:BJ8"/>
    <mergeCell ref="S7:U7"/>
    <mergeCell ref="V7:X7"/>
    <mergeCell ref="Y7:AA7"/>
    <mergeCell ref="AB7:AD7"/>
    <mergeCell ref="BB7:BD7"/>
    <mergeCell ref="BE7:BG7"/>
    <mergeCell ref="A9:A230"/>
    <mergeCell ref="B9:B230"/>
    <mergeCell ref="C9:C103"/>
    <mergeCell ref="D9:D50"/>
    <mergeCell ref="E9:E50"/>
    <mergeCell ref="AO7:AO8"/>
    <mergeCell ref="AP7:AP8"/>
    <mergeCell ref="AQ7:AQ8"/>
    <mergeCell ref="AR7:AR8"/>
    <mergeCell ref="AS7:AS8"/>
    <mergeCell ref="AT7:AT8"/>
    <mergeCell ref="AE7:AG7"/>
    <mergeCell ref="AH7:AJ7"/>
    <mergeCell ref="AK7:AK8"/>
    <mergeCell ref="AL7:AL8"/>
    <mergeCell ref="AM7:AM8"/>
    <mergeCell ref="AN7:AN8"/>
    <mergeCell ref="M6:M8"/>
    <mergeCell ref="N6:N8"/>
    <mergeCell ref="O6:O8"/>
    <mergeCell ref="P6:P8"/>
    <mergeCell ref="Q6:Q8"/>
    <mergeCell ref="F9:F50"/>
    <mergeCell ref="G9:G50"/>
    <mergeCell ref="H9:H50"/>
    <mergeCell ref="I9:I21"/>
    <mergeCell ref="J9:J21"/>
    <mergeCell ref="K9:K21"/>
    <mergeCell ref="AU7:AU8"/>
    <mergeCell ref="AV7:AX7"/>
    <mergeCell ref="AY7:BA7"/>
    <mergeCell ref="R6:R8"/>
    <mergeCell ref="G6:G8"/>
    <mergeCell ref="H6:H8"/>
    <mergeCell ref="I6:I8"/>
    <mergeCell ref="J6:J8"/>
    <mergeCell ref="K6:K8"/>
    <mergeCell ref="L6:L8"/>
    <mergeCell ref="AL9:AL21"/>
    <mergeCell ref="AM9:AM50"/>
    <mergeCell ref="I22:I31"/>
    <mergeCell ref="J22:J31"/>
    <mergeCell ref="K22:K31"/>
    <mergeCell ref="AL22:AL31"/>
    <mergeCell ref="I32:I43"/>
    <mergeCell ref="J32:J43"/>
    <mergeCell ref="K32:K43"/>
    <mergeCell ref="L32:L33"/>
    <mergeCell ref="R35:R43"/>
    <mergeCell ref="AK35:AK43"/>
    <mergeCell ref="AN35:AN43"/>
    <mergeCell ref="I44:I50"/>
    <mergeCell ref="J44:J50"/>
    <mergeCell ref="K44:K50"/>
    <mergeCell ref="V44:V45"/>
    <mergeCell ref="AL44:AL50"/>
    <mergeCell ref="W32:W33"/>
    <mergeCell ref="AK32:AK33"/>
    <mergeCell ref="AL32:AL43"/>
    <mergeCell ref="AN32:AN33"/>
    <mergeCell ref="L35:L43"/>
    <mergeCell ref="M35:M43"/>
    <mergeCell ref="N35:N43"/>
    <mergeCell ref="O35:O43"/>
    <mergeCell ref="P35:P43"/>
    <mergeCell ref="Q35:Q43"/>
    <mergeCell ref="M32:M33"/>
    <mergeCell ref="N32:N33"/>
    <mergeCell ref="O32:O33"/>
    <mergeCell ref="P32:P33"/>
    <mergeCell ref="Q32:Q33"/>
    <mergeCell ref="R32:R33"/>
    <mergeCell ref="J51:J57"/>
    <mergeCell ref="K51:K57"/>
    <mergeCell ref="AL51:AL57"/>
    <mergeCell ref="AM51:AM57"/>
    <mergeCell ref="D58:D68"/>
    <mergeCell ref="E58:E68"/>
    <mergeCell ref="F58:F68"/>
    <mergeCell ref="G58:G68"/>
    <mergeCell ref="H58:H68"/>
    <mergeCell ref="I58:I68"/>
    <mergeCell ref="D51:D57"/>
    <mergeCell ref="E51:E57"/>
    <mergeCell ref="F51:F57"/>
    <mergeCell ref="G51:G57"/>
    <mergeCell ref="H51:H57"/>
    <mergeCell ref="I51:I57"/>
    <mergeCell ref="J69:J80"/>
    <mergeCell ref="K69:K80"/>
    <mergeCell ref="AL69:AL80"/>
    <mergeCell ref="AM69:AM90"/>
    <mergeCell ref="I81:I90"/>
    <mergeCell ref="J81:J90"/>
    <mergeCell ref="K81:K90"/>
    <mergeCell ref="AL81:AL90"/>
    <mergeCell ref="J58:J68"/>
    <mergeCell ref="K58:K68"/>
    <mergeCell ref="AL58:AL68"/>
    <mergeCell ref="AM58:AM68"/>
    <mergeCell ref="I69:I80"/>
    <mergeCell ref="BJ81:BJ90"/>
    <mergeCell ref="D91:D93"/>
    <mergeCell ref="E91:E93"/>
    <mergeCell ref="F91:F93"/>
    <mergeCell ref="G91:G93"/>
    <mergeCell ref="H91:H93"/>
    <mergeCell ref="I91:I103"/>
    <mergeCell ref="J91:J103"/>
    <mergeCell ref="K91:K103"/>
    <mergeCell ref="AL91:AL103"/>
    <mergeCell ref="D69:D90"/>
    <mergeCell ref="E69:E90"/>
    <mergeCell ref="F69:F90"/>
    <mergeCell ref="G69:G90"/>
    <mergeCell ref="H69:H90"/>
    <mergeCell ref="D96:D103"/>
    <mergeCell ref="E96:E103"/>
    <mergeCell ref="F96:F103"/>
    <mergeCell ref="G96:G103"/>
    <mergeCell ref="H96:H103"/>
    <mergeCell ref="AM96:AM103"/>
    <mergeCell ref="AM91:AM93"/>
    <mergeCell ref="D94:D95"/>
    <mergeCell ref="E94:E95"/>
    <mergeCell ref="F94:F95"/>
    <mergeCell ref="G94:G95"/>
    <mergeCell ref="H94:H95"/>
    <mergeCell ref="AM94:AM95"/>
    <mergeCell ref="BJ111:BJ119"/>
    <mergeCell ref="I104:I110"/>
    <mergeCell ref="J104:J110"/>
    <mergeCell ref="K104:K110"/>
    <mergeCell ref="AL104:AL110"/>
    <mergeCell ref="AM104:AM110"/>
    <mergeCell ref="D111:D113"/>
    <mergeCell ref="E111:E113"/>
    <mergeCell ref="F111:F113"/>
    <mergeCell ref="G111:G113"/>
    <mergeCell ref="H111:H113"/>
    <mergeCell ref="D104:D110"/>
    <mergeCell ref="E104:E110"/>
    <mergeCell ref="F104:F110"/>
    <mergeCell ref="G104:G110"/>
    <mergeCell ref="H104:H110"/>
    <mergeCell ref="D114:D119"/>
    <mergeCell ref="E114:E119"/>
    <mergeCell ref="F114:F119"/>
    <mergeCell ref="G114:G119"/>
    <mergeCell ref="H114:H119"/>
    <mergeCell ref="AM114:AM119"/>
    <mergeCell ref="D120:D126"/>
    <mergeCell ref="E120:E126"/>
    <mergeCell ref="F120:F126"/>
    <mergeCell ref="G120:G126"/>
    <mergeCell ref="H120:H126"/>
    <mergeCell ref="I120:I126"/>
    <mergeCell ref="J120:J126"/>
    <mergeCell ref="K120:K126"/>
    <mergeCell ref="I111:I119"/>
    <mergeCell ref="J111:J119"/>
    <mergeCell ref="K111:K119"/>
    <mergeCell ref="AL111:AL119"/>
    <mergeCell ref="AM111:AM113"/>
    <mergeCell ref="AL120:AL126"/>
    <mergeCell ref="AM120:AM126"/>
    <mergeCell ref="C127:C137"/>
    <mergeCell ref="D127:D129"/>
    <mergeCell ref="E127:E129"/>
    <mergeCell ref="F127:F129"/>
    <mergeCell ref="G127:G129"/>
    <mergeCell ref="H127:H129"/>
    <mergeCell ref="I127:I132"/>
    <mergeCell ref="J127:J132"/>
    <mergeCell ref="C104:C126"/>
    <mergeCell ref="K127:K132"/>
    <mergeCell ref="AL127:AL132"/>
    <mergeCell ref="AM127:AM129"/>
    <mergeCell ref="D130:D132"/>
    <mergeCell ref="E130:E132"/>
    <mergeCell ref="F130:F132"/>
    <mergeCell ref="G130:G132"/>
    <mergeCell ref="H130:H132"/>
    <mergeCell ref="AM130:AM132"/>
    <mergeCell ref="G136:G137"/>
    <mergeCell ref="H136:H137"/>
    <mergeCell ref="K136:K137"/>
    <mergeCell ref="D133:D135"/>
    <mergeCell ref="E133:E135"/>
    <mergeCell ref="F133:F135"/>
    <mergeCell ref="G133:G135"/>
    <mergeCell ref="H133:H135"/>
    <mergeCell ref="I133:I137"/>
    <mergeCell ref="H139:H140"/>
    <mergeCell ref="AM139:AM140"/>
    <mergeCell ref="D141:D142"/>
    <mergeCell ref="E141:E142"/>
    <mergeCell ref="F141:F142"/>
    <mergeCell ref="G141:G142"/>
    <mergeCell ref="H141:H142"/>
    <mergeCell ref="AM141:AM142"/>
    <mergeCell ref="AM136:AM137"/>
    <mergeCell ref="I138:I142"/>
    <mergeCell ref="J138:J142"/>
    <mergeCell ref="K138:K142"/>
    <mergeCell ref="AL138:AL142"/>
    <mergeCell ref="D139:D140"/>
    <mergeCell ref="E139:E140"/>
    <mergeCell ref="F139:F140"/>
    <mergeCell ref="G139:G140"/>
    <mergeCell ref="J133:J137"/>
    <mergeCell ref="K133:K135"/>
    <mergeCell ref="AL133:AL137"/>
    <mergeCell ref="AM133:AM135"/>
    <mergeCell ref="D136:D137"/>
    <mergeCell ref="E136:E137"/>
    <mergeCell ref="F136:F137"/>
    <mergeCell ref="G152:G154"/>
    <mergeCell ref="H152:H154"/>
    <mergeCell ref="J143:J147"/>
    <mergeCell ref="K143:K147"/>
    <mergeCell ref="AL143:AL147"/>
    <mergeCell ref="AM143:AM147"/>
    <mergeCell ref="C148:C160"/>
    <mergeCell ref="D148:D151"/>
    <mergeCell ref="E148:E151"/>
    <mergeCell ref="F148:F151"/>
    <mergeCell ref="G148:G151"/>
    <mergeCell ref="H148:H151"/>
    <mergeCell ref="D143:D147"/>
    <mergeCell ref="E143:E147"/>
    <mergeCell ref="F143:F147"/>
    <mergeCell ref="G143:G147"/>
    <mergeCell ref="H143:H147"/>
    <mergeCell ref="I143:I147"/>
    <mergeCell ref="C138:C147"/>
    <mergeCell ref="U153:U154"/>
    <mergeCell ref="D155:D156"/>
    <mergeCell ref="E155:E156"/>
    <mergeCell ref="F155:F156"/>
    <mergeCell ref="G155:G156"/>
    <mergeCell ref="H155:H156"/>
    <mergeCell ref="AM152:AM154"/>
    <mergeCell ref="L153:L154"/>
    <mergeCell ref="M153:M154"/>
    <mergeCell ref="N153:N154"/>
    <mergeCell ref="O153:O154"/>
    <mergeCell ref="P153:P154"/>
    <mergeCell ref="Q153:Q154"/>
    <mergeCell ref="R153:R154"/>
    <mergeCell ref="S153:S154"/>
    <mergeCell ref="T153:T154"/>
    <mergeCell ref="I148:I156"/>
    <mergeCell ref="J148:J156"/>
    <mergeCell ref="K148:K156"/>
    <mergeCell ref="AL148:AL156"/>
    <mergeCell ref="AM148:AM151"/>
    <mergeCell ref="D152:D154"/>
    <mergeCell ref="E152:E154"/>
    <mergeCell ref="F152:F154"/>
    <mergeCell ref="AM155:AM156"/>
    <mergeCell ref="D157:D160"/>
    <mergeCell ref="E157:E160"/>
    <mergeCell ref="F157:F160"/>
    <mergeCell ref="G157:G160"/>
    <mergeCell ref="H157:H160"/>
    <mergeCell ref="I157:I160"/>
    <mergeCell ref="J157:J160"/>
    <mergeCell ref="K157:K160"/>
    <mergeCell ref="AL157:AL160"/>
    <mergeCell ref="AM157:AM160"/>
    <mergeCell ref="C161:C177"/>
    <mergeCell ref="D161:D163"/>
    <mergeCell ref="E161:E163"/>
    <mergeCell ref="F161:F163"/>
    <mergeCell ref="G161:G163"/>
    <mergeCell ref="H161:H163"/>
    <mergeCell ref="I161:I177"/>
    <mergeCell ref="J161:J177"/>
    <mergeCell ref="K161:K177"/>
    <mergeCell ref="F168:F169"/>
    <mergeCell ref="G168:G169"/>
    <mergeCell ref="H168:H169"/>
    <mergeCell ref="AM168:AM169"/>
    <mergeCell ref="D170:D177"/>
    <mergeCell ref="E170:E177"/>
    <mergeCell ref="F170:F177"/>
    <mergeCell ref="G170:G177"/>
    <mergeCell ref="H170:H177"/>
    <mergeCell ref="AM170:AM177"/>
    <mergeCell ref="AL161:AL177"/>
    <mergeCell ref="AM161:AM163"/>
    <mergeCell ref="D164:D167"/>
    <mergeCell ref="E164:E167"/>
    <mergeCell ref="F164:F167"/>
    <mergeCell ref="G164:G167"/>
    <mergeCell ref="H164:H167"/>
    <mergeCell ref="AM164:AM167"/>
    <mergeCell ref="D168:D169"/>
    <mergeCell ref="E168:E169"/>
    <mergeCell ref="C178:C200"/>
    <mergeCell ref="D178:D182"/>
    <mergeCell ref="E178:E182"/>
    <mergeCell ref="F178:F182"/>
    <mergeCell ref="G178:G182"/>
    <mergeCell ref="H178:H182"/>
    <mergeCell ref="D186:D191"/>
    <mergeCell ref="E186:E191"/>
    <mergeCell ref="F186:F191"/>
    <mergeCell ref="G186:G191"/>
    <mergeCell ref="AT178:AT182"/>
    <mergeCell ref="AU178:AU182"/>
    <mergeCell ref="D183:D185"/>
    <mergeCell ref="E183:E185"/>
    <mergeCell ref="F183:F185"/>
    <mergeCell ref="G183:G185"/>
    <mergeCell ref="H183:H185"/>
    <mergeCell ref="I178:I185"/>
    <mergeCell ref="J178:J185"/>
    <mergeCell ref="K178:K185"/>
    <mergeCell ref="AL178:AL185"/>
    <mergeCell ref="AM178:AM182"/>
    <mergeCell ref="AO178:AO182"/>
    <mergeCell ref="H186:H191"/>
    <mergeCell ref="I186:I191"/>
    <mergeCell ref="J186:J191"/>
    <mergeCell ref="K186:K191"/>
    <mergeCell ref="AL186:AL191"/>
    <mergeCell ref="AM186:AM191"/>
    <mergeCell ref="AP178:AP182"/>
    <mergeCell ref="AQ178:AQ182"/>
    <mergeCell ref="AS178:AS182"/>
    <mergeCell ref="J192:J200"/>
    <mergeCell ref="K192:K200"/>
    <mergeCell ref="AL192:AL200"/>
    <mergeCell ref="AM192:AM195"/>
    <mergeCell ref="D196:D200"/>
    <mergeCell ref="E196:E200"/>
    <mergeCell ref="F196:F200"/>
    <mergeCell ref="G196:G200"/>
    <mergeCell ref="H196:H200"/>
    <mergeCell ref="AM196:AM200"/>
    <mergeCell ref="D192:D195"/>
    <mergeCell ref="E192:E195"/>
    <mergeCell ref="F192:F195"/>
    <mergeCell ref="G192:G195"/>
    <mergeCell ref="H192:H195"/>
    <mergeCell ref="I192:I200"/>
    <mergeCell ref="AM204:AM214"/>
    <mergeCell ref="D215:D221"/>
    <mergeCell ref="E215:E221"/>
    <mergeCell ref="F215:F221"/>
    <mergeCell ref="G215:G221"/>
    <mergeCell ref="H215:H221"/>
    <mergeCell ref="I215:I221"/>
    <mergeCell ref="J215:J221"/>
    <mergeCell ref="K215:K221"/>
    <mergeCell ref="AL215:AL221"/>
    <mergeCell ref="I201:I214"/>
    <mergeCell ref="J201:J214"/>
    <mergeCell ref="K201:K214"/>
    <mergeCell ref="AL201:AL214"/>
    <mergeCell ref="AM201:AM202"/>
    <mergeCell ref="D204:D214"/>
    <mergeCell ref="E204:E214"/>
    <mergeCell ref="F204:F214"/>
    <mergeCell ref="G204:G214"/>
    <mergeCell ref="H204:H214"/>
    <mergeCell ref="D201:D202"/>
    <mergeCell ref="E201:E202"/>
    <mergeCell ref="F201:F202"/>
    <mergeCell ref="G201:G202"/>
    <mergeCell ref="AM215:AM221"/>
    <mergeCell ref="D222:D230"/>
    <mergeCell ref="E222:E230"/>
    <mergeCell ref="F222:F230"/>
    <mergeCell ref="G222:G230"/>
    <mergeCell ref="H222:H230"/>
    <mergeCell ref="I222:I230"/>
    <mergeCell ref="J222:J230"/>
    <mergeCell ref="K222:K230"/>
    <mergeCell ref="AL222:AL230"/>
    <mergeCell ref="K231:K233"/>
    <mergeCell ref="L231:L232"/>
    <mergeCell ref="M231:M232"/>
    <mergeCell ref="N231:N232"/>
    <mergeCell ref="O231:O232"/>
    <mergeCell ref="AM222:AM230"/>
    <mergeCell ref="A231:A234"/>
    <mergeCell ref="B231:B234"/>
    <mergeCell ref="C231:C232"/>
    <mergeCell ref="D231:D232"/>
    <mergeCell ref="E231:E232"/>
    <mergeCell ref="F231:F232"/>
    <mergeCell ref="G231:G232"/>
    <mergeCell ref="H231:H232"/>
    <mergeCell ref="I231:I233"/>
    <mergeCell ref="C201:C230"/>
    <mergeCell ref="H201:H202"/>
    <mergeCell ref="AJ231:AJ232"/>
    <mergeCell ref="AK231:AK232"/>
    <mergeCell ref="AL231:AL233"/>
    <mergeCell ref="AM231:AM232"/>
    <mergeCell ref="C233:C234"/>
    <mergeCell ref="AD231:AD232"/>
    <mergeCell ref="AE231:AE232"/>
    <mergeCell ref="AF231:AF232"/>
    <mergeCell ref="AG231:AG232"/>
    <mergeCell ref="AH231:AH232"/>
    <mergeCell ref="AI231:AI232"/>
    <mergeCell ref="X231:X232"/>
    <mergeCell ref="Y231:Y232"/>
    <mergeCell ref="Z231:Z232"/>
    <mergeCell ref="AA231:AA232"/>
    <mergeCell ref="AB231:AB232"/>
    <mergeCell ref="AC231:AC232"/>
    <mergeCell ref="P231:P232"/>
    <mergeCell ref="Q231:Q232"/>
    <mergeCell ref="R231:R232"/>
    <mergeCell ref="U231:U232"/>
    <mergeCell ref="V231:V232"/>
    <mergeCell ref="W231:W232"/>
    <mergeCell ref="J231:J233"/>
  </mergeCell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#REF!</xm:f>
          </x14:formula1>
          <xm:sqref>AI90:AI103 KE90:KE103 UA90:UA103 ADW90:ADW103 ANS90:ANS103 AXO90:AXO103 BHK90:BHK103 BRG90:BRG103 CBC90:CBC103 CKY90:CKY103 CUU90:CUU103 DEQ90:DEQ103 DOM90:DOM103 DYI90:DYI103 EIE90:EIE103 ESA90:ESA103 FBW90:FBW103 FLS90:FLS103 FVO90:FVO103 GFK90:GFK103 GPG90:GPG103 GZC90:GZC103 HIY90:HIY103 HSU90:HSU103 ICQ90:ICQ103 IMM90:IMM103 IWI90:IWI103 JGE90:JGE103 JQA90:JQA103 JZW90:JZW103 KJS90:KJS103 KTO90:KTO103 LDK90:LDK103 LNG90:LNG103 LXC90:LXC103 MGY90:MGY103 MQU90:MQU103 NAQ90:NAQ103 NKM90:NKM103 NUI90:NUI103 OEE90:OEE103 OOA90:OOA103 OXW90:OXW103 PHS90:PHS103 PRO90:PRO103 QBK90:QBK103 QLG90:QLG103 QVC90:QVC103 REY90:REY103 ROU90:ROU103 RYQ90:RYQ103 SIM90:SIM103 SSI90:SSI103 TCE90:TCE103 TMA90:TMA103 TVW90:TVW103 UFS90:UFS103 UPO90:UPO103 UZK90:UZK103 VJG90:VJG103 VTC90:VTC103 WCY90:WCY103 WMU90:WMU103 WWQ90:WWQ103 AI65626:AI65639 KE65626:KE65639 UA65626:UA65639 ADW65626:ADW65639 ANS65626:ANS65639 AXO65626:AXO65639 BHK65626:BHK65639 BRG65626:BRG65639 CBC65626:CBC65639 CKY65626:CKY65639 CUU65626:CUU65639 DEQ65626:DEQ65639 DOM65626:DOM65639 DYI65626:DYI65639 EIE65626:EIE65639 ESA65626:ESA65639 FBW65626:FBW65639 FLS65626:FLS65639 FVO65626:FVO65639 GFK65626:GFK65639 GPG65626:GPG65639 GZC65626:GZC65639 HIY65626:HIY65639 HSU65626:HSU65639 ICQ65626:ICQ65639 IMM65626:IMM65639 IWI65626:IWI65639 JGE65626:JGE65639 JQA65626:JQA65639 JZW65626:JZW65639 KJS65626:KJS65639 KTO65626:KTO65639 LDK65626:LDK65639 LNG65626:LNG65639 LXC65626:LXC65639 MGY65626:MGY65639 MQU65626:MQU65639 NAQ65626:NAQ65639 NKM65626:NKM65639 NUI65626:NUI65639 OEE65626:OEE65639 OOA65626:OOA65639 OXW65626:OXW65639 PHS65626:PHS65639 PRO65626:PRO65639 QBK65626:QBK65639 QLG65626:QLG65639 QVC65626:QVC65639 REY65626:REY65639 ROU65626:ROU65639 RYQ65626:RYQ65639 SIM65626:SIM65639 SSI65626:SSI65639 TCE65626:TCE65639 TMA65626:TMA65639 TVW65626:TVW65639 UFS65626:UFS65639 UPO65626:UPO65639 UZK65626:UZK65639 VJG65626:VJG65639 VTC65626:VTC65639 WCY65626:WCY65639 WMU65626:WMU65639 WWQ65626:WWQ65639 AI131162:AI131175 KE131162:KE131175 UA131162:UA131175 ADW131162:ADW131175 ANS131162:ANS131175 AXO131162:AXO131175 BHK131162:BHK131175 BRG131162:BRG131175 CBC131162:CBC131175 CKY131162:CKY131175 CUU131162:CUU131175 DEQ131162:DEQ131175 DOM131162:DOM131175 DYI131162:DYI131175 EIE131162:EIE131175 ESA131162:ESA131175 FBW131162:FBW131175 FLS131162:FLS131175 FVO131162:FVO131175 GFK131162:GFK131175 GPG131162:GPG131175 GZC131162:GZC131175 HIY131162:HIY131175 HSU131162:HSU131175 ICQ131162:ICQ131175 IMM131162:IMM131175 IWI131162:IWI131175 JGE131162:JGE131175 JQA131162:JQA131175 JZW131162:JZW131175 KJS131162:KJS131175 KTO131162:KTO131175 LDK131162:LDK131175 LNG131162:LNG131175 LXC131162:LXC131175 MGY131162:MGY131175 MQU131162:MQU131175 NAQ131162:NAQ131175 NKM131162:NKM131175 NUI131162:NUI131175 OEE131162:OEE131175 OOA131162:OOA131175 OXW131162:OXW131175 PHS131162:PHS131175 PRO131162:PRO131175 QBK131162:QBK131175 QLG131162:QLG131175 QVC131162:QVC131175 REY131162:REY131175 ROU131162:ROU131175 RYQ131162:RYQ131175 SIM131162:SIM131175 SSI131162:SSI131175 TCE131162:TCE131175 TMA131162:TMA131175 TVW131162:TVW131175 UFS131162:UFS131175 UPO131162:UPO131175 UZK131162:UZK131175 VJG131162:VJG131175 VTC131162:VTC131175 WCY131162:WCY131175 WMU131162:WMU131175 WWQ131162:WWQ131175 AI196698:AI196711 KE196698:KE196711 UA196698:UA196711 ADW196698:ADW196711 ANS196698:ANS196711 AXO196698:AXO196711 BHK196698:BHK196711 BRG196698:BRG196711 CBC196698:CBC196711 CKY196698:CKY196711 CUU196698:CUU196711 DEQ196698:DEQ196711 DOM196698:DOM196711 DYI196698:DYI196711 EIE196698:EIE196711 ESA196698:ESA196711 FBW196698:FBW196711 FLS196698:FLS196711 FVO196698:FVO196711 GFK196698:GFK196711 GPG196698:GPG196711 GZC196698:GZC196711 HIY196698:HIY196711 HSU196698:HSU196711 ICQ196698:ICQ196711 IMM196698:IMM196711 IWI196698:IWI196711 JGE196698:JGE196711 JQA196698:JQA196711 JZW196698:JZW196711 KJS196698:KJS196711 KTO196698:KTO196711 LDK196698:LDK196711 LNG196698:LNG196711 LXC196698:LXC196711 MGY196698:MGY196711 MQU196698:MQU196711 NAQ196698:NAQ196711 NKM196698:NKM196711 NUI196698:NUI196711 OEE196698:OEE196711 OOA196698:OOA196711 OXW196698:OXW196711 PHS196698:PHS196711 PRO196698:PRO196711 QBK196698:QBK196711 QLG196698:QLG196711 QVC196698:QVC196711 REY196698:REY196711 ROU196698:ROU196711 RYQ196698:RYQ196711 SIM196698:SIM196711 SSI196698:SSI196711 TCE196698:TCE196711 TMA196698:TMA196711 TVW196698:TVW196711 UFS196698:UFS196711 UPO196698:UPO196711 UZK196698:UZK196711 VJG196698:VJG196711 VTC196698:VTC196711 WCY196698:WCY196711 WMU196698:WMU196711 WWQ196698:WWQ196711 AI262234:AI262247 KE262234:KE262247 UA262234:UA262247 ADW262234:ADW262247 ANS262234:ANS262247 AXO262234:AXO262247 BHK262234:BHK262247 BRG262234:BRG262247 CBC262234:CBC262247 CKY262234:CKY262247 CUU262234:CUU262247 DEQ262234:DEQ262247 DOM262234:DOM262247 DYI262234:DYI262247 EIE262234:EIE262247 ESA262234:ESA262247 FBW262234:FBW262247 FLS262234:FLS262247 FVO262234:FVO262247 GFK262234:GFK262247 GPG262234:GPG262247 GZC262234:GZC262247 HIY262234:HIY262247 HSU262234:HSU262247 ICQ262234:ICQ262247 IMM262234:IMM262247 IWI262234:IWI262247 JGE262234:JGE262247 JQA262234:JQA262247 JZW262234:JZW262247 KJS262234:KJS262247 KTO262234:KTO262247 LDK262234:LDK262247 LNG262234:LNG262247 LXC262234:LXC262247 MGY262234:MGY262247 MQU262234:MQU262247 NAQ262234:NAQ262247 NKM262234:NKM262247 NUI262234:NUI262247 OEE262234:OEE262247 OOA262234:OOA262247 OXW262234:OXW262247 PHS262234:PHS262247 PRO262234:PRO262247 QBK262234:QBK262247 QLG262234:QLG262247 QVC262234:QVC262247 REY262234:REY262247 ROU262234:ROU262247 RYQ262234:RYQ262247 SIM262234:SIM262247 SSI262234:SSI262247 TCE262234:TCE262247 TMA262234:TMA262247 TVW262234:TVW262247 UFS262234:UFS262247 UPO262234:UPO262247 UZK262234:UZK262247 VJG262234:VJG262247 VTC262234:VTC262247 WCY262234:WCY262247 WMU262234:WMU262247 WWQ262234:WWQ262247 AI327770:AI327783 KE327770:KE327783 UA327770:UA327783 ADW327770:ADW327783 ANS327770:ANS327783 AXO327770:AXO327783 BHK327770:BHK327783 BRG327770:BRG327783 CBC327770:CBC327783 CKY327770:CKY327783 CUU327770:CUU327783 DEQ327770:DEQ327783 DOM327770:DOM327783 DYI327770:DYI327783 EIE327770:EIE327783 ESA327770:ESA327783 FBW327770:FBW327783 FLS327770:FLS327783 FVO327770:FVO327783 GFK327770:GFK327783 GPG327770:GPG327783 GZC327770:GZC327783 HIY327770:HIY327783 HSU327770:HSU327783 ICQ327770:ICQ327783 IMM327770:IMM327783 IWI327770:IWI327783 JGE327770:JGE327783 JQA327770:JQA327783 JZW327770:JZW327783 KJS327770:KJS327783 KTO327770:KTO327783 LDK327770:LDK327783 LNG327770:LNG327783 LXC327770:LXC327783 MGY327770:MGY327783 MQU327770:MQU327783 NAQ327770:NAQ327783 NKM327770:NKM327783 NUI327770:NUI327783 OEE327770:OEE327783 OOA327770:OOA327783 OXW327770:OXW327783 PHS327770:PHS327783 PRO327770:PRO327783 QBK327770:QBK327783 QLG327770:QLG327783 QVC327770:QVC327783 REY327770:REY327783 ROU327770:ROU327783 RYQ327770:RYQ327783 SIM327770:SIM327783 SSI327770:SSI327783 TCE327770:TCE327783 TMA327770:TMA327783 TVW327770:TVW327783 UFS327770:UFS327783 UPO327770:UPO327783 UZK327770:UZK327783 VJG327770:VJG327783 VTC327770:VTC327783 WCY327770:WCY327783 WMU327770:WMU327783 WWQ327770:WWQ327783 AI393306:AI393319 KE393306:KE393319 UA393306:UA393319 ADW393306:ADW393319 ANS393306:ANS393319 AXO393306:AXO393319 BHK393306:BHK393319 BRG393306:BRG393319 CBC393306:CBC393319 CKY393306:CKY393319 CUU393306:CUU393319 DEQ393306:DEQ393319 DOM393306:DOM393319 DYI393306:DYI393319 EIE393306:EIE393319 ESA393306:ESA393319 FBW393306:FBW393319 FLS393306:FLS393319 FVO393306:FVO393319 GFK393306:GFK393319 GPG393306:GPG393319 GZC393306:GZC393319 HIY393306:HIY393319 HSU393306:HSU393319 ICQ393306:ICQ393319 IMM393306:IMM393319 IWI393306:IWI393319 JGE393306:JGE393319 JQA393306:JQA393319 JZW393306:JZW393319 KJS393306:KJS393319 KTO393306:KTO393319 LDK393306:LDK393319 LNG393306:LNG393319 LXC393306:LXC393319 MGY393306:MGY393319 MQU393306:MQU393319 NAQ393306:NAQ393319 NKM393306:NKM393319 NUI393306:NUI393319 OEE393306:OEE393319 OOA393306:OOA393319 OXW393306:OXW393319 PHS393306:PHS393319 PRO393306:PRO393319 QBK393306:QBK393319 QLG393306:QLG393319 QVC393306:QVC393319 REY393306:REY393319 ROU393306:ROU393319 RYQ393306:RYQ393319 SIM393306:SIM393319 SSI393306:SSI393319 TCE393306:TCE393319 TMA393306:TMA393319 TVW393306:TVW393319 UFS393306:UFS393319 UPO393306:UPO393319 UZK393306:UZK393319 VJG393306:VJG393319 VTC393306:VTC393319 WCY393306:WCY393319 WMU393306:WMU393319 WWQ393306:WWQ393319 AI458842:AI458855 KE458842:KE458855 UA458842:UA458855 ADW458842:ADW458855 ANS458842:ANS458855 AXO458842:AXO458855 BHK458842:BHK458855 BRG458842:BRG458855 CBC458842:CBC458855 CKY458842:CKY458855 CUU458842:CUU458855 DEQ458842:DEQ458855 DOM458842:DOM458855 DYI458842:DYI458855 EIE458842:EIE458855 ESA458842:ESA458855 FBW458842:FBW458855 FLS458842:FLS458855 FVO458842:FVO458855 GFK458842:GFK458855 GPG458842:GPG458855 GZC458842:GZC458855 HIY458842:HIY458855 HSU458842:HSU458855 ICQ458842:ICQ458855 IMM458842:IMM458855 IWI458842:IWI458855 JGE458842:JGE458855 JQA458842:JQA458855 JZW458842:JZW458855 KJS458842:KJS458855 KTO458842:KTO458855 LDK458842:LDK458855 LNG458842:LNG458855 LXC458842:LXC458855 MGY458842:MGY458855 MQU458842:MQU458855 NAQ458842:NAQ458855 NKM458842:NKM458855 NUI458842:NUI458855 OEE458842:OEE458855 OOA458842:OOA458855 OXW458842:OXW458855 PHS458842:PHS458855 PRO458842:PRO458855 QBK458842:QBK458855 QLG458842:QLG458855 QVC458842:QVC458855 REY458842:REY458855 ROU458842:ROU458855 RYQ458842:RYQ458855 SIM458842:SIM458855 SSI458842:SSI458855 TCE458842:TCE458855 TMA458842:TMA458855 TVW458842:TVW458855 UFS458842:UFS458855 UPO458842:UPO458855 UZK458842:UZK458855 VJG458842:VJG458855 VTC458842:VTC458855 WCY458842:WCY458855 WMU458842:WMU458855 WWQ458842:WWQ458855 AI524378:AI524391 KE524378:KE524391 UA524378:UA524391 ADW524378:ADW524391 ANS524378:ANS524391 AXO524378:AXO524391 BHK524378:BHK524391 BRG524378:BRG524391 CBC524378:CBC524391 CKY524378:CKY524391 CUU524378:CUU524391 DEQ524378:DEQ524391 DOM524378:DOM524391 DYI524378:DYI524391 EIE524378:EIE524391 ESA524378:ESA524391 FBW524378:FBW524391 FLS524378:FLS524391 FVO524378:FVO524391 GFK524378:GFK524391 GPG524378:GPG524391 GZC524378:GZC524391 HIY524378:HIY524391 HSU524378:HSU524391 ICQ524378:ICQ524391 IMM524378:IMM524391 IWI524378:IWI524391 JGE524378:JGE524391 JQA524378:JQA524391 JZW524378:JZW524391 KJS524378:KJS524391 KTO524378:KTO524391 LDK524378:LDK524391 LNG524378:LNG524391 LXC524378:LXC524391 MGY524378:MGY524391 MQU524378:MQU524391 NAQ524378:NAQ524391 NKM524378:NKM524391 NUI524378:NUI524391 OEE524378:OEE524391 OOA524378:OOA524391 OXW524378:OXW524391 PHS524378:PHS524391 PRO524378:PRO524391 QBK524378:QBK524391 QLG524378:QLG524391 QVC524378:QVC524391 REY524378:REY524391 ROU524378:ROU524391 RYQ524378:RYQ524391 SIM524378:SIM524391 SSI524378:SSI524391 TCE524378:TCE524391 TMA524378:TMA524391 TVW524378:TVW524391 UFS524378:UFS524391 UPO524378:UPO524391 UZK524378:UZK524391 VJG524378:VJG524391 VTC524378:VTC524391 WCY524378:WCY524391 WMU524378:WMU524391 WWQ524378:WWQ524391 AI589914:AI589927 KE589914:KE589927 UA589914:UA589927 ADW589914:ADW589927 ANS589914:ANS589927 AXO589914:AXO589927 BHK589914:BHK589927 BRG589914:BRG589927 CBC589914:CBC589927 CKY589914:CKY589927 CUU589914:CUU589927 DEQ589914:DEQ589927 DOM589914:DOM589927 DYI589914:DYI589927 EIE589914:EIE589927 ESA589914:ESA589927 FBW589914:FBW589927 FLS589914:FLS589927 FVO589914:FVO589927 GFK589914:GFK589927 GPG589914:GPG589927 GZC589914:GZC589927 HIY589914:HIY589927 HSU589914:HSU589927 ICQ589914:ICQ589927 IMM589914:IMM589927 IWI589914:IWI589927 JGE589914:JGE589927 JQA589914:JQA589927 JZW589914:JZW589927 KJS589914:KJS589927 KTO589914:KTO589927 LDK589914:LDK589927 LNG589914:LNG589927 LXC589914:LXC589927 MGY589914:MGY589927 MQU589914:MQU589927 NAQ589914:NAQ589927 NKM589914:NKM589927 NUI589914:NUI589927 OEE589914:OEE589927 OOA589914:OOA589927 OXW589914:OXW589927 PHS589914:PHS589927 PRO589914:PRO589927 QBK589914:QBK589927 QLG589914:QLG589927 QVC589914:QVC589927 REY589914:REY589927 ROU589914:ROU589927 RYQ589914:RYQ589927 SIM589914:SIM589927 SSI589914:SSI589927 TCE589914:TCE589927 TMA589914:TMA589927 TVW589914:TVW589927 UFS589914:UFS589927 UPO589914:UPO589927 UZK589914:UZK589927 VJG589914:VJG589927 VTC589914:VTC589927 WCY589914:WCY589927 WMU589914:WMU589927 WWQ589914:WWQ589927 AI655450:AI655463 KE655450:KE655463 UA655450:UA655463 ADW655450:ADW655463 ANS655450:ANS655463 AXO655450:AXO655463 BHK655450:BHK655463 BRG655450:BRG655463 CBC655450:CBC655463 CKY655450:CKY655463 CUU655450:CUU655463 DEQ655450:DEQ655463 DOM655450:DOM655463 DYI655450:DYI655463 EIE655450:EIE655463 ESA655450:ESA655463 FBW655450:FBW655463 FLS655450:FLS655463 FVO655450:FVO655463 GFK655450:GFK655463 GPG655450:GPG655463 GZC655450:GZC655463 HIY655450:HIY655463 HSU655450:HSU655463 ICQ655450:ICQ655463 IMM655450:IMM655463 IWI655450:IWI655463 JGE655450:JGE655463 JQA655450:JQA655463 JZW655450:JZW655463 KJS655450:KJS655463 KTO655450:KTO655463 LDK655450:LDK655463 LNG655450:LNG655463 LXC655450:LXC655463 MGY655450:MGY655463 MQU655450:MQU655463 NAQ655450:NAQ655463 NKM655450:NKM655463 NUI655450:NUI655463 OEE655450:OEE655463 OOA655450:OOA655463 OXW655450:OXW655463 PHS655450:PHS655463 PRO655450:PRO655463 QBK655450:QBK655463 QLG655450:QLG655463 QVC655450:QVC655463 REY655450:REY655463 ROU655450:ROU655463 RYQ655450:RYQ655463 SIM655450:SIM655463 SSI655450:SSI655463 TCE655450:TCE655463 TMA655450:TMA655463 TVW655450:TVW655463 UFS655450:UFS655463 UPO655450:UPO655463 UZK655450:UZK655463 VJG655450:VJG655463 VTC655450:VTC655463 WCY655450:WCY655463 WMU655450:WMU655463 WWQ655450:WWQ655463 AI720986:AI720999 KE720986:KE720999 UA720986:UA720999 ADW720986:ADW720999 ANS720986:ANS720999 AXO720986:AXO720999 BHK720986:BHK720999 BRG720986:BRG720999 CBC720986:CBC720999 CKY720986:CKY720999 CUU720986:CUU720999 DEQ720986:DEQ720999 DOM720986:DOM720999 DYI720986:DYI720999 EIE720986:EIE720999 ESA720986:ESA720999 FBW720986:FBW720999 FLS720986:FLS720999 FVO720986:FVO720999 GFK720986:GFK720999 GPG720986:GPG720999 GZC720986:GZC720999 HIY720986:HIY720999 HSU720986:HSU720999 ICQ720986:ICQ720999 IMM720986:IMM720999 IWI720986:IWI720999 JGE720986:JGE720999 JQA720986:JQA720999 JZW720986:JZW720999 KJS720986:KJS720999 KTO720986:KTO720999 LDK720986:LDK720999 LNG720986:LNG720999 LXC720986:LXC720999 MGY720986:MGY720999 MQU720986:MQU720999 NAQ720986:NAQ720999 NKM720986:NKM720999 NUI720986:NUI720999 OEE720986:OEE720999 OOA720986:OOA720999 OXW720986:OXW720999 PHS720986:PHS720999 PRO720986:PRO720999 QBK720986:QBK720999 QLG720986:QLG720999 QVC720986:QVC720999 REY720986:REY720999 ROU720986:ROU720999 RYQ720986:RYQ720999 SIM720986:SIM720999 SSI720986:SSI720999 TCE720986:TCE720999 TMA720986:TMA720999 TVW720986:TVW720999 UFS720986:UFS720999 UPO720986:UPO720999 UZK720986:UZK720999 VJG720986:VJG720999 VTC720986:VTC720999 WCY720986:WCY720999 WMU720986:WMU720999 WWQ720986:WWQ720999 AI786522:AI786535 KE786522:KE786535 UA786522:UA786535 ADW786522:ADW786535 ANS786522:ANS786535 AXO786522:AXO786535 BHK786522:BHK786535 BRG786522:BRG786535 CBC786522:CBC786535 CKY786522:CKY786535 CUU786522:CUU786535 DEQ786522:DEQ786535 DOM786522:DOM786535 DYI786522:DYI786535 EIE786522:EIE786535 ESA786522:ESA786535 FBW786522:FBW786535 FLS786522:FLS786535 FVO786522:FVO786535 GFK786522:GFK786535 GPG786522:GPG786535 GZC786522:GZC786535 HIY786522:HIY786535 HSU786522:HSU786535 ICQ786522:ICQ786535 IMM786522:IMM786535 IWI786522:IWI786535 JGE786522:JGE786535 JQA786522:JQA786535 JZW786522:JZW786535 KJS786522:KJS786535 KTO786522:KTO786535 LDK786522:LDK786535 LNG786522:LNG786535 LXC786522:LXC786535 MGY786522:MGY786535 MQU786522:MQU786535 NAQ786522:NAQ786535 NKM786522:NKM786535 NUI786522:NUI786535 OEE786522:OEE786535 OOA786522:OOA786535 OXW786522:OXW786535 PHS786522:PHS786535 PRO786522:PRO786535 QBK786522:QBK786535 QLG786522:QLG786535 QVC786522:QVC786535 REY786522:REY786535 ROU786522:ROU786535 RYQ786522:RYQ786535 SIM786522:SIM786535 SSI786522:SSI786535 TCE786522:TCE786535 TMA786522:TMA786535 TVW786522:TVW786535 UFS786522:UFS786535 UPO786522:UPO786535 UZK786522:UZK786535 VJG786522:VJG786535 VTC786522:VTC786535 WCY786522:WCY786535 WMU786522:WMU786535 WWQ786522:WWQ786535 AI852058:AI852071 KE852058:KE852071 UA852058:UA852071 ADW852058:ADW852071 ANS852058:ANS852071 AXO852058:AXO852071 BHK852058:BHK852071 BRG852058:BRG852071 CBC852058:CBC852071 CKY852058:CKY852071 CUU852058:CUU852071 DEQ852058:DEQ852071 DOM852058:DOM852071 DYI852058:DYI852071 EIE852058:EIE852071 ESA852058:ESA852071 FBW852058:FBW852071 FLS852058:FLS852071 FVO852058:FVO852071 GFK852058:GFK852071 GPG852058:GPG852071 GZC852058:GZC852071 HIY852058:HIY852071 HSU852058:HSU852071 ICQ852058:ICQ852071 IMM852058:IMM852071 IWI852058:IWI852071 JGE852058:JGE852071 JQA852058:JQA852071 JZW852058:JZW852071 KJS852058:KJS852071 KTO852058:KTO852071 LDK852058:LDK852071 LNG852058:LNG852071 LXC852058:LXC852071 MGY852058:MGY852071 MQU852058:MQU852071 NAQ852058:NAQ852071 NKM852058:NKM852071 NUI852058:NUI852071 OEE852058:OEE852071 OOA852058:OOA852071 OXW852058:OXW852071 PHS852058:PHS852071 PRO852058:PRO852071 QBK852058:QBK852071 QLG852058:QLG852071 QVC852058:QVC852071 REY852058:REY852071 ROU852058:ROU852071 RYQ852058:RYQ852071 SIM852058:SIM852071 SSI852058:SSI852071 TCE852058:TCE852071 TMA852058:TMA852071 TVW852058:TVW852071 UFS852058:UFS852071 UPO852058:UPO852071 UZK852058:UZK852071 VJG852058:VJG852071 VTC852058:VTC852071 WCY852058:WCY852071 WMU852058:WMU852071 WWQ852058:WWQ852071 AI917594:AI917607 KE917594:KE917607 UA917594:UA917607 ADW917594:ADW917607 ANS917594:ANS917607 AXO917594:AXO917607 BHK917594:BHK917607 BRG917594:BRG917607 CBC917594:CBC917607 CKY917594:CKY917607 CUU917594:CUU917607 DEQ917594:DEQ917607 DOM917594:DOM917607 DYI917594:DYI917607 EIE917594:EIE917607 ESA917594:ESA917607 FBW917594:FBW917607 FLS917594:FLS917607 FVO917594:FVO917607 GFK917594:GFK917607 GPG917594:GPG917607 GZC917594:GZC917607 HIY917594:HIY917607 HSU917594:HSU917607 ICQ917594:ICQ917607 IMM917594:IMM917607 IWI917594:IWI917607 JGE917594:JGE917607 JQA917594:JQA917607 JZW917594:JZW917607 KJS917594:KJS917607 KTO917594:KTO917607 LDK917594:LDK917607 LNG917594:LNG917607 LXC917594:LXC917607 MGY917594:MGY917607 MQU917594:MQU917607 NAQ917594:NAQ917607 NKM917594:NKM917607 NUI917594:NUI917607 OEE917594:OEE917607 OOA917594:OOA917607 OXW917594:OXW917607 PHS917594:PHS917607 PRO917594:PRO917607 QBK917594:QBK917607 QLG917594:QLG917607 QVC917594:QVC917607 REY917594:REY917607 ROU917594:ROU917607 RYQ917594:RYQ917607 SIM917594:SIM917607 SSI917594:SSI917607 TCE917594:TCE917607 TMA917594:TMA917607 TVW917594:TVW917607 UFS917594:UFS917607 UPO917594:UPO917607 UZK917594:UZK917607 VJG917594:VJG917607 VTC917594:VTC917607 WCY917594:WCY917607 WMU917594:WMU917607 WWQ917594:WWQ917607 AI983130:AI983143 KE983130:KE983143 UA983130:UA983143 ADW983130:ADW983143 ANS983130:ANS983143 AXO983130:AXO983143 BHK983130:BHK983143 BRG983130:BRG983143 CBC983130:CBC983143 CKY983130:CKY983143 CUU983130:CUU983143 DEQ983130:DEQ983143 DOM983130:DOM983143 DYI983130:DYI983143 EIE983130:EIE983143 ESA983130:ESA983143 FBW983130:FBW983143 FLS983130:FLS983143 FVO983130:FVO983143 GFK983130:GFK983143 GPG983130:GPG983143 GZC983130:GZC983143 HIY983130:HIY983143 HSU983130:HSU983143 ICQ983130:ICQ983143 IMM983130:IMM983143 IWI983130:IWI983143 JGE983130:JGE983143 JQA983130:JQA983143 JZW983130:JZW983143 KJS983130:KJS983143 KTO983130:KTO983143 LDK983130:LDK983143 LNG983130:LNG983143 LXC983130:LXC983143 MGY983130:MGY983143 MQU983130:MQU983143 NAQ983130:NAQ983143 NKM983130:NKM983143 NUI983130:NUI983143 OEE983130:OEE983143 OOA983130:OOA983143 OXW983130:OXW983143 PHS983130:PHS983143 PRO983130:PRO983143 QBK983130:QBK983143 QLG983130:QLG983143 QVC983130:QVC983143 REY983130:REY983143 ROU983130:ROU983143 RYQ983130:RYQ983143 SIM983130:SIM983143 SSI983130:SSI983143 TCE983130:TCE983143 TMA983130:TMA983143 TVW983130:TVW983143 UFS983130:UFS983143 UPO983130:UPO983143 UZK983130:UZK983143 VJG983130:VJG983143 VTC983130:VTC983143 WCY983130:WCY983143 WMU983130:WMU983143 WWQ983130:WWQ983143 T172:T234 JP172:JP234 TL172:TL234 ADH172:ADH234 AND172:AND234 AWZ172:AWZ234 BGV172:BGV234 BQR172:BQR234 CAN172:CAN234 CKJ172:CKJ234 CUF172:CUF234 DEB172:DEB234 DNX172:DNX234 DXT172:DXT234 EHP172:EHP234 ERL172:ERL234 FBH172:FBH234 FLD172:FLD234 FUZ172:FUZ234 GEV172:GEV234 GOR172:GOR234 GYN172:GYN234 HIJ172:HIJ234 HSF172:HSF234 ICB172:ICB234 ILX172:ILX234 IVT172:IVT234 JFP172:JFP234 JPL172:JPL234 JZH172:JZH234 KJD172:KJD234 KSZ172:KSZ234 LCV172:LCV234 LMR172:LMR234 LWN172:LWN234 MGJ172:MGJ234 MQF172:MQF234 NAB172:NAB234 NJX172:NJX234 NTT172:NTT234 ODP172:ODP234 ONL172:ONL234 OXH172:OXH234 PHD172:PHD234 PQZ172:PQZ234 QAV172:QAV234 QKR172:QKR234 QUN172:QUN234 REJ172:REJ234 ROF172:ROF234 RYB172:RYB234 SHX172:SHX234 SRT172:SRT234 TBP172:TBP234 TLL172:TLL234 TVH172:TVH234 UFD172:UFD234 UOZ172:UOZ234 UYV172:UYV234 VIR172:VIR234 VSN172:VSN234 WCJ172:WCJ234 WMF172:WMF234 WWB172:WWB234 T65708:T65770 JP65708:JP65770 TL65708:TL65770 ADH65708:ADH65770 AND65708:AND65770 AWZ65708:AWZ65770 BGV65708:BGV65770 BQR65708:BQR65770 CAN65708:CAN65770 CKJ65708:CKJ65770 CUF65708:CUF65770 DEB65708:DEB65770 DNX65708:DNX65770 DXT65708:DXT65770 EHP65708:EHP65770 ERL65708:ERL65770 FBH65708:FBH65770 FLD65708:FLD65770 FUZ65708:FUZ65770 GEV65708:GEV65770 GOR65708:GOR65770 GYN65708:GYN65770 HIJ65708:HIJ65770 HSF65708:HSF65770 ICB65708:ICB65770 ILX65708:ILX65770 IVT65708:IVT65770 JFP65708:JFP65770 JPL65708:JPL65770 JZH65708:JZH65770 KJD65708:KJD65770 KSZ65708:KSZ65770 LCV65708:LCV65770 LMR65708:LMR65770 LWN65708:LWN65770 MGJ65708:MGJ65770 MQF65708:MQF65770 NAB65708:NAB65770 NJX65708:NJX65770 NTT65708:NTT65770 ODP65708:ODP65770 ONL65708:ONL65770 OXH65708:OXH65770 PHD65708:PHD65770 PQZ65708:PQZ65770 QAV65708:QAV65770 QKR65708:QKR65770 QUN65708:QUN65770 REJ65708:REJ65770 ROF65708:ROF65770 RYB65708:RYB65770 SHX65708:SHX65770 SRT65708:SRT65770 TBP65708:TBP65770 TLL65708:TLL65770 TVH65708:TVH65770 UFD65708:UFD65770 UOZ65708:UOZ65770 UYV65708:UYV65770 VIR65708:VIR65770 VSN65708:VSN65770 WCJ65708:WCJ65770 WMF65708:WMF65770 WWB65708:WWB65770 T131244:T131306 JP131244:JP131306 TL131244:TL131306 ADH131244:ADH131306 AND131244:AND131306 AWZ131244:AWZ131306 BGV131244:BGV131306 BQR131244:BQR131306 CAN131244:CAN131306 CKJ131244:CKJ131306 CUF131244:CUF131306 DEB131244:DEB131306 DNX131244:DNX131306 DXT131244:DXT131306 EHP131244:EHP131306 ERL131244:ERL131306 FBH131244:FBH131306 FLD131244:FLD131306 FUZ131244:FUZ131306 GEV131244:GEV131306 GOR131244:GOR131306 GYN131244:GYN131306 HIJ131244:HIJ131306 HSF131244:HSF131306 ICB131244:ICB131306 ILX131244:ILX131306 IVT131244:IVT131306 JFP131244:JFP131306 JPL131244:JPL131306 JZH131244:JZH131306 KJD131244:KJD131306 KSZ131244:KSZ131306 LCV131244:LCV131306 LMR131244:LMR131306 LWN131244:LWN131306 MGJ131244:MGJ131306 MQF131244:MQF131306 NAB131244:NAB131306 NJX131244:NJX131306 NTT131244:NTT131306 ODP131244:ODP131306 ONL131244:ONL131306 OXH131244:OXH131306 PHD131244:PHD131306 PQZ131244:PQZ131306 QAV131244:QAV131306 QKR131244:QKR131306 QUN131244:QUN131306 REJ131244:REJ131306 ROF131244:ROF131306 RYB131244:RYB131306 SHX131244:SHX131306 SRT131244:SRT131306 TBP131244:TBP131306 TLL131244:TLL131306 TVH131244:TVH131306 UFD131244:UFD131306 UOZ131244:UOZ131306 UYV131244:UYV131306 VIR131244:VIR131306 VSN131244:VSN131306 WCJ131244:WCJ131306 WMF131244:WMF131306 WWB131244:WWB131306 T196780:T196842 JP196780:JP196842 TL196780:TL196842 ADH196780:ADH196842 AND196780:AND196842 AWZ196780:AWZ196842 BGV196780:BGV196842 BQR196780:BQR196842 CAN196780:CAN196842 CKJ196780:CKJ196842 CUF196780:CUF196842 DEB196780:DEB196842 DNX196780:DNX196842 DXT196780:DXT196842 EHP196780:EHP196842 ERL196780:ERL196842 FBH196780:FBH196842 FLD196780:FLD196842 FUZ196780:FUZ196842 GEV196780:GEV196842 GOR196780:GOR196842 GYN196780:GYN196842 HIJ196780:HIJ196842 HSF196780:HSF196842 ICB196780:ICB196842 ILX196780:ILX196842 IVT196780:IVT196842 JFP196780:JFP196842 JPL196780:JPL196842 JZH196780:JZH196842 KJD196780:KJD196842 KSZ196780:KSZ196842 LCV196780:LCV196842 LMR196780:LMR196842 LWN196780:LWN196842 MGJ196780:MGJ196842 MQF196780:MQF196842 NAB196780:NAB196842 NJX196780:NJX196842 NTT196780:NTT196842 ODP196780:ODP196842 ONL196780:ONL196842 OXH196780:OXH196842 PHD196780:PHD196842 PQZ196780:PQZ196842 QAV196780:QAV196842 QKR196780:QKR196842 QUN196780:QUN196842 REJ196780:REJ196842 ROF196780:ROF196842 RYB196780:RYB196842 SHX196780:SHX196842 SRT196780:SRT196842 TBP196780:TBP196842 TLL196780:TLL196842 TVH196780:TVH196842 UFD196780:UFD196842 UOZ196780:UOZ196842 UYV196780:UYV196842 VIR196780:VIR196842 VSN196780:VSN196842 WCJ196780:WCJ196842 WMF196780:WMF196842 WWB196780:WWB196842 T262316:T262378 JP262316:JP262378 TL262316:TL262378 ADH262316:ADH262378 AND262316:AND262378 AWZ262316:AWZ262378 BGV262316:BGV262378 BQR262316:BQR262378 CAN262316:CAN262378 CKJ262316:CKJ262378 CUF262316:CUF262378 DEB262316:DEB262378 DNX262316:DNX262378 DXT262316:DXT262378 EHP262316:EHP262378 ERL262316:ERL262378 FBH262316:FBH262378 FLD262316:FLD262378 FUZ262316:FUZ262378 GEV262316:GEV262378 GOR262316:GOR262378 GYN262316:GYN262378 HIJ262316:HIJ262378 HSF262316:HSF262378 ICB262316:ICB262378 ILX262316:ILX262378 IVT262316:IVT262378 JFP262316:JFP262378 JPL262316:JPL262378 JZH262316:JZH262378 KJD262316:KJD262378 KSZ262316:KSZ262378 LCV262316:LCV262378 LMR262316:LMR262378 LWN262316:LWN262378 MGJ262316:MGJ262378 MQF262316:MQF262378 NAB262316:NAB262378 NJX262316:NJX262378 NTT262316:NTT262378 ODP262316:ODP262378 ONL262316:ONL262378 OXH262316:OXH262378 PHD262316:PHD262378 PQZ262316:PQZ262378 QAV262316:QAV262378 QKR262316:QKR262378 QUN262316:QUN262378 REJ262316:REJ262378 ROF262316:ROF262378 RYB262316:RYB262378 SHX262316:SHX262378 SRT262316:SRT262378 TBP262316:TBP262378 TLL262316:TLL262378 TVH262316:TVH262378 UFD262316:UFD262378 UOZ262316:UOZ262378 UYV262316:UYV262378 VIR262316:VIR262378 VSN262316:VSN262378 WCJ262316:WCJ262378 WMF262316:WMF262378 WWB262316:WWB262378 T327852:T327914 JP327852:JP327914 TL327852:TL327914 ADH327852:ADH327914 AND327852:AND327914 AWZ327852:AWZ327914 BGV327852:BGV327914 BQR327852:BQR327914 CAN327852:CAN327914 CKJ327852:CKJ327914 CUF327852:CUF327914 DEB327852:DEB327914 DNX327852:DNX327914 DXT327852:DXT327914 EHP327852:EHP327914 ERL327852:ERL327914 FBH327852:FBH327914 FLD327852:FLD327914 FUZ327852:FUZ327914 GEV327852:GEV327914 GOR327852:GOR327914 GYN327852:GYN327914 HIJ327852:HIJ327914 HSF327852:HSF327914 ICB327852:ICB327914 ILX327852:ILX327914 IVT327852:IVT327914 JFP327852:JFP327914 JPL327852:JPL327914 JZH327852:JZH327914 KJD327852:KJD327914 KSZ327852:KSZ327914 LCV327852:LCV327914 LMR327852:LMR327914 LWN327852:LWN327914 MGJ327852:MGJ327914 MQF327852:MQF327914 NAB327852:NAB327914 NJX327852:NJX327914 NTT327852:NTT327914 ODP327852:ODP327914 ONL327852:ONL327914 OXH327852:OXH327914 PHD327852:PHD327914 PQZ327852:PQZ327914 QAV327852:QAV327914 QKR327852:QKR327914 QUN327852:QUN327914 REJ327852:REJ327914 ROF327852:ROF327914 RYB327852:RYB327914 SHX327852:SHX327914 SRT327852:SRT327914 TBP327852:TBP327914 TLL327852:TLL327914 TVH327852:TVH327914 UFD327852:UFD327914 UOZ327852:UOZ327914 UYV327852:UYV327914 VIR327852:VIR327914 VSN327852:VSN327914 WCJ327852:WCJ327914 WMF327852:WMF327914 WWB327852:WWB327914 T393388:T393450 JP393388:JP393450 TL393388:TL393450 ADH393388:ADH393450 AND393388:AND393450 AWZ393388:AWZ393450 BGV393388:BGV393450 BQR393388:BQR393450 CAN393388:CAN393450 CKJ393388:CKJ393450 CUF393388:CUF393450 DEB393388:DEB393450 DNX393388:DNX393450 DXT393388:DXT393450 EHP393388:EHP393450 ERL393388:ERL393450 FBH393388:FBH393450 FLD393388:FLD393450 FUZ393388:FUZ393450 GEV393388:GEV393450 GOR393388:GOR393450 GYN393388:GYN393450 HIJ393388:HIJ393450 HSF393388:HSF393450 ICB393388:ICB393450 ILX393388:ILX393450 IVT393388:IVT393450 JFP393388:JFP393450 JPL393388:JPL393450 JZH393388:JZH393450 KJD393388:KJD393450 KSZ393388:KSZ393450 LCV393388:LCV393450 LMR393388:LMR393450 LWN393388:LWN393450 MGJ393388:MGJ393450 MQF393388:MQF393450 NAB393388:NAB393450 NJX393388:NJX393450 NTT393388:NTT393450 ODP393388:ODP393450 ONL393388:ONL393450 OXH393388:OXH393450 PHD393388:PHD393450 PQZ393388:PQZ393450 QAV393388:QAV393450 QKR393388:QKR393450 QUN393388:QUN393450 REJ393388:REJ393450 ROF393388:ROF393450 RYB393388:RYB393450 SHX393388:SHX393450 SRT393388:SRT393450 TBP393388:TBP393450 TLL393388:TLL393450 TVH393388:TVH393450 UFD393388:UFD393450 UOZ393388:UOZ393450 UYV393388:UYV393450 VIR393388:VIR393450 VSN393388:VSN393450 WCJ393388:WCJ393450 WMF393388:WMF393450 WWB393388:WWB393450 T458924:T458986 JP458924:JP458986 TL458924:TL458986 ADH458924:ADH458986 AND458924:AND458986 AWZ458924:AWZ458986 BGV458924:BGV458986 BQR458924:BQR458986 CAN458924:CAN458986 CKJ458924:CKJ458986 CUF458924:CUF458986 DEB458924:DEB458986 DNX458924:DNX458986 DXT458924:DXT458986 EHP458924:EHP458986 ERL458924:ERL458986 FBH458924:FBH458986 FLD458924:FLD458986 FUZ458924:FUZ458986 GEV458924:GEV458986 GOR458924:GOR458986 GYN458924:GYN458986 HIJ458924:HIJ458986 HSF458924:HSF458986 ICB458924:ICB458986 ILX458924:ILX458986 IVT458924:IVT458986 JFP458924:JFP458986 JPL458924:JPL458986 JZH458924:JZH458986 KJD458924:KJD458986 KSZ458924:KSZ458986 LCV458924:LCV458986 LMR458924:LMR458986 LWN458924:LWN458986 MGJ458924:MGJ458986 MQF458924:MQF458986 NAB458924:NAB458986 NJX458924:NJX458986 NTT458924:NTT458986 ODP458924:ODP458986 ONL458924:ONL458986 OXH458924:OXH458986 PHD458924:PHD458986 PQZ458924:PQZ458986 QAV458924:QAV458986 QKR458924:QKR458986 QUN458924:QUN458986 REJ458924:REJ458986 ROF458924:ROF458986 RYB458924:RYB458986 SHX458924:SHX458986 SRT458924:SRT458986 TBP458924:TBP458986 TLL458924:TLL458986 TVH458924:TVH458986 UFD458924:UFD458986 UOZ458924:UOZ458986 UYV458924:UYV458986 VIR458924:VIR458986 VSN458924:VSN458986 WCJ458924:WCJ458986 WMF458924:WMF458986 WWB458924:WWB458986 T524460:T524522 JP524460:JP524522 TL524460:TL524522 ADH524460:ADH524522 AND524460:AND524522 AWZ524460:AWZ524522 BGV524460:BGV524522 BQR524460:BQR524522 CAN524460:CAN524522 CKJ524460:CKJ524522 CUF524460:CUF524522 DEB524460:DEB524522 DNX524460:DNX524522 DXT524460:DXT524522 EHP524460:EHP524522 ERL524460:ERL524522 FBH524460:FBH524522 FLD524460:FLD524522 FUZ524460:FUZ524522 GEV524460:GEV524522 GOR524460:GOR524522 GYN524460:GYN524522 HIJ524460:HIJ524522 HSF524460:HSF524522 ICB524460:ICB524522 ILX524460:ILX524522 IVT524460:IVT524522 JFP524460:JFP524522 JPL524460:JPL524522 JZH524460:JZH524522 KJD524460:KJD524522 KSZ524460:KSZ524522 LCV524460:LCV524522 LMR524460:LMR524522 LWN524460:LWN524522 MGJ524460:MGJ524522 MQF524460:MQF524522 NAB524460:NAB524522 NJX524460:NJX524522 NTT524460:NTT524522 ODP524460:ODP524522 ONL524460:ONL524522 OXH524460:OXH524522 PHD524460:PHD524522 PQZ524460:PQZ524522 QAV524460:QAV524522 QKR524460:QKR524522 QUN524460:QUN524522 REJ524460:REJ524522 ROF524460:ROF524522 RYB524460:RYB524522 SHX524460:SHX524522 SRT524460:SRT524522 TBP524460:TBP524522 TLL524460:TLL524522 TVH524460:TVH524522 UFD524460:UFD524522 UOZ524460:UOZ524522 UYV524460:UYV524522 VIR524460:VIR524522 VSN524460:VSN524522 WCJ524460:WCJ524522 WMF524460:WMF524522 WWB524460:WWB524522 T589996:T590058 JP589996:JP590058 TL589996:TL590058 ADH589996:ADH590058 AND589996:AND590058 AWZ589996:AWZ590058 BGV589996:BGV590058 BQR589996:BQR590058 CAN589996:CAN590058 CKJ589996:CKJ590058 CUF589996:CUF590058 DEB589996:DEB590058 DNX589996:DNX590058 DXT589996:DXT590058 EHP589996:EHP590058 ERL589996:ERL590058 FBH589996:FBH590058 FLD589996:FLD590058 FUZ589996:FUZ590058 GEV589996:GEV590058 GOR589996:GOR590058 GYN589996:GYN590058 HIJ589996:HIJ590058 HSF589996:HSF590058 ICB589996:ICB590058 ILX589996:ILX590058 IVT589996:IVT590058 JFP589996:JFP590058 JPL589996:JPL590058 JZH589996:JZH590058 KJD589996:KJD590058 KSZ589996:KSZ590058 LCV589996:LCV590058 LMR589996:LMR590058 LWN589996:LWN590058 MGJ589996:MGJ590058 MQF589996:MQF590058 NAB589996:NAB590058 NJX589996:NJX590058 NTT589996:NTT590058 ODP589996:ODP590058 ONL589996:ONL590058 OXH589996:OXH590058 PHD589996:PHD590058 PQZ589996:PQZ590058 QAV589996:QAV590058 QKR589996:QKR590058 QUN589996:QUN590058 REJ589996:REJ590058 ROF589996:ROF590058 RYB589996:RYB590058 SHX589996:SHX590058 SRT589996:SRT590058 TBP589996:TBP590058 TLL589996:TLL590058 TVH589996:TVH590058 UFD589996:UFD590058 UOZ589996:UOZ590058 UYV589996:UYV590058 VIR589996:VIR590058 VSN589996:VSN590058 WCJ589996:WCJ590058 WMF589996:WMF590058 WWB589996:WWB590058 T655532:T655594 JP655532:JP655594 TL655532:TL655594 ADH655532:ADH655594 AND655532:AND655594 AWZ655532:AWZ655594 BGV655532:BGV655594 BQR655532:BQR655594 CAN655532:CAN655594 CKJ655532:CKJ655594 CUF655532:CUF655594 DEB655532:DEB655594 DNX655532:DNX655594 DXT655532:DXT655594 EHP655532:EHP655594 ERL655532:ERL655594 FBH655532:FBH655594 FLD655532:FLD655594 FUZ655532:FUZ655594 GEV655532:GEV655594 GOR655532:GOR655594 GYN655532:GYN655594 HIJ655532:HIJ655594 HSF655532:HSF655594 ICB655532:ICB655594 ILX655532:ILX655594 IVT655532:IVT655594 JFP655532:JFP655594 JPL655532:JPL655594 JZH655532:JZH655594 KJD655532:KJD655594 KSZ655532:KSZ655594 LCV655532:LCV655594 LMR655532:LMR655594 LWN655532:LWN655594 MGJ655532:MGJ655594 MQF655532:MQF655594 NAB655532:NAB655594 NJX655532:NJX655594 NTT655532:NTT655594 ODP655532:ODP655594 ONL655532:ONL655594 OXH655532:OXH655594 PHD655532:PHD655594 PQZ655532:PQZ655594 QAV655532:QAV655594 QKR655532:QKR655594 QUN655532:QUN655594 REJ655532:REJ655594 ROF655532:ROF655594 RYB655532:RYB655594 SHX655532:SHX655594 SRT655532:SRT655594 TBP655532:TBP655594 TLL655532:TLL655594 TVH655532:TVH655594 UFD655532:UFD655594 UOZ655532:UOZ655594 UYV655532:UYV655594 VIR655532:VIR655594 VSN655532:VSN655594 WCJ655532:WCJ655594 WMF655532:WMF655594 WWB655532:WWB655594 T721068:T721130 JP721068:JP721130 TL721068:TL721130 ADH721068:ADH721130 AND721068:AND721130 AWZ721068:AWZ721130 BGV721068:BGV721130 BQR721068:BQR721130 CAN721068:CAN721130 CKJ721068:CKJ721130 CUF721068:CUF721130 DEB721068:DEB721130 DNX721068:DNX721130 DXT721068:DXT721130 EHP721068:EHP721130 ERL721068:ERL721130 FBH721068:FBH721130 FLD721068:FLD721130 FUZ721068:FUZ721130 GEV721068:GEV721130 GOR721068:GOR721130 GYN721068:GYN721130 HIJ721068:HIJ721130 HSF721068:HSF721130 ICB721068:ICB721130 ILX721068:ILX721130 IVT721068:IVT721130 JFP721068:JFP721130 JPL721068:JPL721130 JZH721068:JZH721130 KJD721068:KJD721130 KSZ721068:KSZ721130 LCV721068:LCV721130 LMR721068:LMR721130 LWN721068:LWN721130 MGJ721068:MGJ721130 MQF721068:MQF721130 NAB721068:NAB721130 NJX721068:NJX721130 NTT721068:NTT721130 ODP721068:ODP721130 ONL721068:ONL721130 OXH721068:OXH721130 PHD721068:PHD721130 PQZ721068:PQZ721130 QAV721068:QAV721130 QKR721068:QKR721130 QUN721068:QUN721130 REJ721068:REJ721130 ROF721068:ROF721130 RYB721068:RYB721130 SHX721068:SHX721130 SRT721068:SRT721130 TBP721068:TBP721130 TLL721068:TLL721130 TVH721068:TVH721130 UFD721068:UFD721130 UOZ721068:UOZ721130 UYV721068:UYV721130 VIR721068:VIR721130 VSN721068:VSN721130 WCJ721068:WCJ721130 WMF721068:WMF721130 WWB721068:WWB721130 T786604:T786666 JP786604:JP786666 TL786604:TL786666 ADH786604:ADH786666 AND786604:AND786666 AWZ786604:AWZ786666 BGV786604:BGV786666 BQR786604:BQR786666 CAN786604:CAN786666 CKJ786604:CKJ786666 CUF786604:CUF786666 DEB786604:DEB786666 DNX786604:DNX786666 DXT786604:DXT786666 EHP786604:EHP786666 ERL786604:ERL786666 FBH786604:FBH786666 FLD786604:FLD786666 FUZ786604:FUZ786666 GEV786604:GEV786666 GOR786604:GOR786666 GYN786604:GYN786666 HIJ786604:HIJ786666 HSF786604:HSF786666 ICB786604:ICB786666 ILX786604:ILX786666 IVT786604:IVT786666 JFP786604:JFP786666 JPL786604:JPL786666 JZH786604:JZH786666 KJD786604:KJD786666 KSZ786604:KSZ786666 LCV786604:LCV786666 LMR786604:LMR786666 LWN786604:LWN786666 MGJ786604:MGJ786666 MQF786604:MQF786666 NAB786604:NAB786666 NJX786604:NJX786666 NTT786604:NTT786666 ODP786604:ODP786666 ONL786604:ONL786666 OXH786604:OXH786666 PHD786604:PHD786666 PQZ786604:PQZ786666 QAV786604:QAV786666 QKR786604:QKR786666 QUN786604:QUN786666 REJ786604:REJ786666 ROF786604:ROF786666 RYB786604:RYB786666 SHX786604:SHX786666 SRT786604:SRT786666 TBP786604:TBP786666 TLL786604:TLL786666 TVH786604:TVH786666 UFD786604:UFD786666 UOZ786604:UOZ786666 UYV786604:UYV786666 VIR786604:VIR786666 VSN786604:VSN786666 WCJ786604:WCJ786666 WMF786604:WMF786666 WWB786604:WWB786666 T852140:T852202 JP852140:JP852202 TL852140:TL852202 ADH852140:ADH852202 AND852140:AND852202 AWZ852140:AWZ852202 BGV852140:BGV852202 BQR852140:BQR852202 CAN852140:CAN852202 CKJ852140:CKJ852202 CUF852140:CUF852202 DEB852140:DEB852202 DNX852140:DNX852202 DXT852140:DXT852202 EHP852140:EHP852202 ERL852140:ERL852202 FBH852140:FBH852202 FLD852140:FLD852202 FUZ852140:FUZ852202 GEV852140:GEV852202 GOR852140:GOR852202 GYN852140:GYN852202 HIJ852140:HIJ852202 HSF852140:HSF852202 ICB852140:ICB852202 ILX852140:ILX852202 IVT852140:IVT852202 JFP852140:JFP852202 JPL852140:JPL852202 JZH852140:JZH852202 KJD852140:KJD852202 KSZ852140:KSZ852202 LCV852140:LCV852202 LMR852140:LMR852202 LWN852140:LWN852202 MGJ852140:MGJ852202 MQF852140:MQF852202 NAB852140:NAB852202 NJX852140:NJX852202 NTT852140:NTT852202 ODP852140:ODP852202 ONL852140:ONL852202 OXH852140:OXH852202 PHD852140:PHD852202 PQZ852140:PQZ852202 QAV852140:QAV852202 QKR852140:QKR852202 QUN852140:QUN852202 REJ852140:REJ852202 ROF852140:ROF852202 RYB852140:RYB852202 SHX852140:SHX852202 SRT852140:SRT852202 TBP852140:TBP852202 TLL852140:TLL852202 TVH852140:TVH852202 UFD852140:UFD852202 UOZ852140:UOZ852202 UYV852140:UYV852202 VIR852140:VIR852202 VSN852140:VSN852202 WCJ852140:WCJ852202 WMF852140:WMF852202 WWB852140:WWB852202 T917676:T917738 JP917676:JP917738 TL917676:TL917738 ADH917676:ADH917738 AND917676:AND917738 AWZ917676:AWZ917738 BGV917676:BGV917738 BQR917676:BQR917738 CAN917676:CAN917738 CKJ917676:CKJ917738 CUF917676:CUF917738 DEB917676:DEB917738 DNX917676:DNX917738 DXT917676:DXT917738 EHP917676:EHP917738 ERL917676:ERL917738 FBH917676:FBH917738 FLD917676:FLD917738 FUZ917676:FUZ917738 GEV917676:GEV917738 GOR917676:GOR917738 GYN917676:GYN917738 HIJ917676:HIJ917738 HSF917676:HSF917738 ICB917676:ICB917738 ILX917676:ILX917738 IVT917676:IVT917738 JFP917676:JFP917738 JPL917676:JPL917738 JZH917676:JZH917738 KJD917676:KJD917738 KSZ917676:KSZ917738 LCV917676:LCV917738 LMR917676:LMR917738 LWN917676:LWN917738 MGJ917676:MGJ917738 MQF917676:MQF917738 NAB917676:NAB917738 NJX917676:NJX917738 NTT917676:NTT917738 ODP917676:ODP917738 ONL917676:ONL917738 OXH917676:OXH917738 PHD917676:PHD917738 PQZ917676:PQZ917738 QAV917676:QAV917738 QKR917676:QKR917738 QUN917676:QUN917738 REJ917676:REJ917738 ROF917676:ROF917738 RYB917676:RYB917738 SHX917676:SHX917738 SRT917676:SRT917738 TBP917676:TBP917738 TLL917676:TLL917738 TVH917676:TVH917738 UFD917676:UFD917738 UOZ917676:UOZ917738 UYV917676:UYV917738 VIR917676:VIR917738 VSN917676:VSN917738 WCJ917676:WCJ917738 WMF917676:WMF917738 WWB917676:WWB917738 T983212:T983274 JP983212:JP983274 TL983212:TL983274 ADH983212:ADH983274 AND983212:AND983274 AWZ983212:AWZ983274 BGV983212:BGV983274 BQR983212:BQR983274 CAN983212:CAN983274 CKJ983212:CKJ983274 CUF983212:CUF983274 DEB983212:DEB983274 DNX983212:DNX983274 DXT983212:DXT983274 EHP983212:EHP983274 ERL983212:ERL983274 FBH983212:FBH983274 FLD983212:FLD983274 FUZ983212:FUZ983274 GEV983212:GEV983274 GOR983212:GOR983274 GYN983212:GYN983274 HIJ983212:HIJ983274 HSF983212:HSF983274 ICB983212:ICB983274 ILX983212:ILX983274 IVT983212:IVT983274 JFP983212:JFP983274 JPL983212:JPL983274 JZH983212:JZH983274 KJD983212:KJD983274 KSZ983212:KSZ983274 LCV983212:LCV983274 LMR983212:LMR983274 LWN983212:LWN983274 MGJ983212:MGJ983274 MQF983212:MQF983274 NAB983212:NAB983274 NJX983212:NJX983274 NTT983212:NTT983274 ODP983212:ODP983274 ONL983212:ONL983274 OXH983212:OXH983274 PHD983212:PHD983274 PQZ983212:PQZ983274 QAV983212:QAV983274 QKR983212:QKR983274 QUN983212:QUN983274 REJ983212:REJ983274 ROF983212:ROF983274 RYB983212:RYB983274 SHX983212:SHX983274 SRT983212:SRT983274 TBP983212:TBP983274 TLL983212:TLL983274 TVH983212:TVH983274 UFD983212:UFD983274 UOZ983212:UOZ983274 UYV983212:UYV983274 VIR983212:VIR983274 VSN983212:VSN983274 WCJ983212:WCJ983274 WMF983212:WMF983274 WWB983212:WWB983274 Z156 JV156 TR156 ADN156 ANJ156 AXF156 BHB156 BQX156 CAT156 CKP156 CUL156 DEH156 DOD156 DXZ156 EHV156 ERR156 FBN156 FLJ156 FVF156 GFB156 GOX156 GYT156 HIP156 HSL156 ICH156 IMD156 IVZ156 JFV156 JPR156 JZN156 KJJ156 KTF156 LDB156 LMX156 LWT156 MGP156 MQL156 NAH156 NKD156 NTZ156 ODV156 ONR156 OXN156 PHJ156 PRF156 QBB156 QKX156 QUT156 REP156 ROL156 RYH156 SID156 SRZ156 TBV156 TLR156 TVN156 UFJ156 UPF156 UZB156 VIX156 VST156 WCP156 WML156 WWH156 Z65692 JV65692 TR65692 ADN65692 ANJ65692 AXF65692 BHB65692 BQX65692 CAT65692 CKP65692 CUL65692 DEH65692 DOD65692 DXZ65692 EHV65692 ERR65692 FBN65692 FLJ65692 FVF65692 GFB65692 GOX65692 GYT65692 HIP65692 HSL65692 ICH65692 IMD65692 IVZ65692 JFV65692 JPR65692 JZN65692 KJJ65692 KTF65692 LDB65692 LMX65692 LWT65692 MGP65692 MQL65692 NAH65692 NKD65692 NTZ65692 ODV65692 ONR65692 OXN65692 PHJ65692 PRF65692 QBB65692 QKX65692 QUT65692 REP65692 ROL65692 RYH65692 SID65692 SRZ65692 TBV65692 TLR65692 TVN65692 UFJ65692 UPF65692 UZB65692 VIX65692 VST65692 WCP65692 WML65692 WWH65692 Z131228 JV131228 TR131228 ADN131228 ANJ131228 AXF131228 BHB131228 BQX131228 CAT131228 CKP131228 CUL131228 DEH131228 DOD131228 DXZ131228 EHV131228 ERR131228 FBN131228 FLJ131228 FVF131228 GFB131228 GOX131228 GYT131228 HIP131228 HSL131228 ICH131228 IMD131228 IVZ131228 JFV131228 JPR131228 JZN131228 KJJ131228 KTF131228 LDB131228 LMX131228 LWT131228 MGP131228 MQL131228 NAH131228 NKD131228 NTZ131228 ODV131228 ONR131228 OXN131228 PHJ131228 PRF131228 QBB131228 QKX131228 QUT131228 REP131228 ROL131228 RYH131228 SID131228 SRZ131228 TBV131228 TLR131228 TVN131228 UFJ131228 UPF131228 UZB131228 VIX131228 VST131228 WCP131228 WML131228 WWH131228 Z196764 JV196764 TR196764 ADN196764 ANJ196764 AXF196764 BHB196764 BQX196764 CAT196764 CKP196764 CUL196764 DEH196764 DOD196764 DXZ196764 EHV196764 ERR196764 FBN196764 FLJ196764 FVF196764 GFB196764 GOX196764 GYT196764 HIP196764 HSL196764 ICH196764 IMD196764 IVZ196764 JFV196764 JPR196764 JZN196764 KJJ196764 KTF196764 LDB196764 LMX196764 LWT196764 MGP196764 MQL196764 NAH196764 NKD196764 NTZ196764 ODV196764 ONR196764 OXN196764 PHJ196764 PRF196764 QBB196764 QKX196764 QUT196764 REP196764 ROL196764 RYH196764 SID196764 SRZ196764 TBV196764 TLR196764 TVN196764 UFJ196764 UPF196764 UZB196764 VIX196764 VST196764 WCP196764 WML196764 WWH196764 Z262300 JV262300 TR262300 ADN262300 ANJ262300 AXF262300 BHB262300 BQX262300 CAT262300 CKP262300 CUL262300 DEH262300 DOD262300 DXZ262300 EHV262300 ERR262300 FBN262300 FLJ262300 FVF262300 GFB262300 GOX262300 GYT262300 HIP262300 HSL262300 ICH262300 IMD262300 IVZ262300 JFV262300 JPR262300 JZN262300 KJJ262300 KTF262300 LDB262300 LMX262300 LWT262300 MGP262300 MQL262300 NAH262300 NKD262300 NTZ262300 ODV262300 ONR262300 OXN262300 PHJ262300 PRF262300 QBB262300 QKX262300 QUT262300 REP262300 ROL262300 RYH262300 SID262300 SRZ262300 TBV262300 TLR262300 TVN262300 UFJ262300 UPF262300 UZB262300 VIX262300 VST262300 WCP262300 WML262300 WWH262300 Z327836 JV327836 TR327836 ADN327836 ANJ327836 AXF327836 BHB327836 BQX327836 CAT327836 CKP327836 CUL327836 DEH327836 DOD327836 DXZ327836 EHV327836 ERR327836 FBN327836 FLJ327836 FVF327836 GFB327836 GOX327836 GYT327836 HIP327836 HSL327836 ICH327836 IMD327836 IVZ327836 JFV327836 JPR327836 JZN327836 KJJ327836 KTF327836 LDB327836 LMX327836 LWT327836 MGP327836 MQL327836 NAH327836 NKD327836 NTZ327836 ODV327836 ONR327836 OXN327836 PHJ327836 PRF327836 QBB327836 QKX327836 QUT327836 REP327836 ROL327836 RYH327836 SID327836 SRZ327836 TBV327836 TLR327836 TVN327836 UFJ327836 UPF327836 UZB327836 VIX327836 VST327836 WCP327836 WML327836 WWH327836 Z393372 JV393372 TR393372 ADN393372 ANJ393372 AXF393372 BHB393372 BQX393372 CAT393372 CKP393372 CUL393372 DEH393372 DOD393372 DXZ393372 EHV393372 ERR393372 FBN393372 FLJ393372 FVF393372 GFB393372 GOX393372 GYT393372 HIP393372 HSL393372 ICH393372 IMD393372 IVZ393372 JFV393372 JPR393372 JZN393372 KJJ393372 KTF393372 LDB393372 LMX393372 LWT393372 MGP393372 MQL393372 NAH393372 NKD393372 NTZ393372 ODV393372 ONR393372 OXN393372 PHJ393372 PRF393372 QBB393372 QKX393372 QUT393372 REP393372 ROL393372 RYH393372 SID393372 SRZ393372 TBV393372 TLR393372 TVN393372 UFJ393372 UPF393372 UZB393372 VIX393372 VST393372 WCP393372 WML393372 WWH393372 Z458908 JV458908 TR458908 ADN458908 ANJ458908 AXF458908 BHB458908 BQX458908 CAT458908 CKP458908 CUL458908 DEH458908 DOD458908 DXZ458908 EHV458908 ERR458908 FBN458908 FLJ458908 FVF458908 GFB458908 GOX458908 GYT458908 HIP458908 HSL458908 ICH458908 IMD458908 IVZ458908 JFV458908 JPR458908 JZN458908 KJJ458908 KTF458908 LDB458908 LMX458908 LWT458908 MGP458908 MQL458908 NAH458908 NKD458908 NTZ458908 ODV458908 ONR458908 OXN458908 PHJ458908 PRF458908 QBB458908 QKX458908 QUT458908 REP458908 ROL458908 RYH458908 SID458908 SRZ458908 TBV458908 TLR458908 TVN458908 UFJ458908 UPF458908 UZB458908 VIX458908 VST458908 WCP458908 WML458908 WWH458908 Z524444 JV524444 TR524444 ADN524444 ANJ524444 AXF524444 BHB524444 BQX524444 CAT524444 CKP524444 CUL524444 DEH524444 DOD524444 DXZ524444 EHV524444 ERR524444 FBN524444 FLJ524444 FVF524444 GFB524444 GOX524444 GYT524444 HIP524444 HSL524444 ICH524444 IMD524444 IVZ524444 JFV524444 JPR524444 JZN524444 KJJ524444 KTF524444 LDB524444 LMX524444 LWT524444 MGP524444 MQL524444 NAH524444 NKD524444 NTZ524444 ODV524444 ONR524444 OXN524444 PHJ524444 PRF524444 QBB524444 QKX524444 QUT524444 REP524444 ROL524444 RYH524444 SID524444 SRZ524444 TBV524444 TLR524444 TVN524444 UFJ524444 UPF524444 UZB524444 VIX524444 VST524444 WCP524444 WML524444 WWH524444 Z589980 JV589980 TR589980 ADN589980 ANJ589980 AXF589980 BHB589980 BQX589980 CAT589980 CKP589980 CUL589980 DEH589980 DOD589980 DXZ589980 EHV589980 ERR589980 FBN589980 FLJ589980 FVF589980 GFB589980 GOX589980 GYT589980 HIP589980 HSL589980 ICH589980 IMD589980 IVZ589980 JFV589980 JPR589980 JZN589980 KJJ589980 KTF589980 LDB589980 LMX589980 LWT589980 MGP589980 MQL589980 NAH589980 NKD589980 NTZ589980 ODV589980 ONR589980 OXN589980 PHJ589980 PRF589980 QBB589980 QKX589980 QUT589980 REP589980 ROL589980 RYH589980 SID589980 SRZ589980 TBV589980 TLR589980 TVN589980 UFJ589980 UPF589980 UZB589980 VIX589980 VST589980 WCP589980 WML589980 WWH589980 Z655516 JV655516 TR655516 ADN655516 ANJ655516 AXF655516 BHB655516 BQX655516 CAT655516 CKP655516 CUL655516 DEH655516 DOD655516 DXZ655516 EHV655516 ERR655516 FBN655516 FLJ655516 FVF655516 GFB655516 GOX655516 GYT655516 HIP655516 HSL655516 ICH655516 IMD655516 IVZ655516 JFV655516 JPR655516 JZN655516 KJJ655516 KTF655516 LDB655516 LMX655516 LWT655516 MGP655516 MQL655516 NAH655516 NKD655516 NTZ655516 ODV655516 ONR655516 OXN655516 PHJ655516 PRF655516 QBB655516 QKX655516 QUT655516 REP655516 ROL655516 RYH655516 SID655516 SRZ655516 TBV655516 TLR655516 TVN655516 UFJ655516 UPF655516 UZB655516 VIX655516 VST655516 WCP655516 WML655516 WWH655516 Z721052 JV721052 TR721052 ADN721052 ANJ721052 AXF721052 BHB721052 BQX721052 CAT721052 CKP721052 CUL721052 DEH721052 DOD721052 DXZ721052 EHV721052 ERR721052 FBN721052 FLJ721052 FVF721052 GFB721052 GOX721052 GYT721052 HIP721052 HSL721052 ICH721052 IMD721052 IVZ721052 JFV721052 JPR721052 JZN721052 KJJ721052 KTF721052 LDB721052 LMX721052 LWT721052 MGP721052 MQL721052 NAH721052 NKD721052 NTZ721052 ODV721052 ONR721052 OXN721052 PHJ721052 PRF721052 QBB721052 QKX721052 QUT721052 REP721052 ROL721052 RYH721052 SID721052 SRZ721052 TBV721052 TLR721052 TVN721052 UFJ721052 UPF721052 UZB721052 VIX721052 VST721052 WCP721052 WML721052 WWH721052 Z786588 JV786588 TR786588 ADN786588 ANJ786588 AXF786588 BHB786588 BQX786588 CAT786588 CKP786588 CUL786588 DEH786588 DOD786588 DXZ786588 EHV786588 ERR786588 FBN786588 FLJ786588 FVF786588 GFB786588 GOX786588 GYT786588 HIP786588 HSL786588 ICH786588 IMD786588 IVZ786588 JFV786588 JPR786588 JZN786588 KJJ786588 KTF786588 LDB786588 LMX786588 LWT786588 MGP786588 MQL786588 NAH786588 NKD786588 NTZ786588 ODV786588 ONR786588 OXN786588 PHJ786588 PRF786588 QBB786588 QKX786588 QUT786588 REP786588 ROL786588 RYH786588 SID786588 SRZ786588 TBV786588 TLR786588 TVN786588 UFJ786588 UPF786588 UZB786588 VIX786588 VST786588 WCP786588 WML786588 WWH786588 Z852124 JV852124 TR852124 ADN852124 ANJ852124 AXF852124 BHB852124 BQX852124 CAT852124 CKP852124 CUL852124 DEH852124 DOD852124 DXZ852124 EHV852124 ERR852124 FBN852124 FLJ852124 FVF852124 GFB852124 GOX852124 GYT852124 HIP852124 HSL852124 ICH852124 IMD852124 IVZ852124 JFV852124 JPR852124 JZN852124 KJJ852124 KTF852124 LDB852124 LMX852124 LWT852124 MGP852124 MQL852124 NAH852124 NKD852124 NTZ852124 ODV852124 ONR852124 OXN852124 PHJ852124 PRF852124 QBB852124 QKX852124 QUT852124 REP852124 ROL852124 RYH852124 SID852124 SRZ852124 TBV852124 TLR852124 TVN852124 UFJ852124 UPF852124 UZB852124 VIX852124 VST852124 WCP852124 WML852124 WWH852124 Z917660 JV917660 TR917660 ADN917660 ANJ917660 AXF917660 BHB917660 BQX917660 CAT917660 CKP917660 CUL917660 DEH917660 DOD917660 DXZ917660 EHV917660 ERR917660 FBN917660 FLJ917660 FVF917660 GFB917660 GOX917660 GYT917660 HIP917660 HSL917660 ICH917660 IMD917660 IVZ917660 JFV917660 JPR917660 JZN917660 KJJ917660 KTF917660 LDB917660 LMX917660 LWT917660 MGP917660 MQL917660 NAH917660 NKD917660 NTZ917660 ODV917660 ONR917660 OXN917660 PHJ917660 PRF917660 QBB917660 QKX917660 QUT917660 REP917660 ROL917660 RYH917660 SID917660 SRZ917660 TBV917660 TLR917660 TVN917660 UFJ917660 UPF917660 UZB917660 VIX917660 VST917660 WCP917660 WML917660 WWH917660 Z983196 JV983196 TR983196 ADN983196 ANJ983196 AXF983196 BHB983196 BQX983196 CAT983196 CKP983196 CUL983196 DEH983196 DOD983196 DXZ983196 EHV983196 ERR983196 FBN983196 FLJ983196 FVF983196 GFB983196 GOX983196 GYT983196 HIP983196 HSL983196 ICH983196 IMD983196 IVZ983196 JFV983196 JPR983196 JZN983196 KJJ983196 KTF983196 LDB983196 LMX983196 LWT983196 MGP983196 MQL983196 NAH983196 NKD983196 NTZ983196 ODV983196 ONR983196 OXN983196 PHJ983196 PRF983196 QBB983196 QKX983196 QUT983196 REP983196 ROL983196 RYH983196 SID983196 SRZ983196 TBV983196 TLR983196 TVN983196 UFJ983196 UPF983196 UZB983196 VIX983196 VST983196 WCP983196 WML983196 WWH983196 Y172:Y182 JU172:JU182 TQ172:TQ182 ADM172:ADM182 ANI172:ANI182 AXE172:AXE182 BHA172:BHA182 BQW172:BQW182 CAS172:CAS182 CKO172:CKO182 CUK172:CUK182 DEG172:DEG182 DOC172:DOC182 DXY172:DXY182 EHU172:EHU182 ERQ172:ERQ182 FBM172:FBM182 FLI172:FLI182 FVE172:FVE182 GFA172:GFA182 GOW172:GOW182 GYS172:GYS182 HIO172:HIO182 HSK172:HSK182 ICG172:ICG182 IMC172:IMC182 IVY172:IVY182 JFU172:JFU182 JPQ172:JPQ182 JZM172:JZM182 KJI172:KJI182 KTE172:KTE182 LDA172:LDA182 LMW172:LMW182 LWS172:LWS182 MGO172:MGO182 MQK172:MQK182 NAG172:NAG182 NKC172:NKC182 NTY172:NTY182 ODU172:ODU182 ONQ172:ONQ182 OXM172:OXM182 PHI172:PHI182 PRE172:PRE182 QBA172:QBA182 QKW172:QKW182 QUS172:QUS182 REO172:REO182 ROK172:ROK182 RYG172:RYG182 SIC172:SIC182 SRY172:SRY182 TBU172:TBU182 TLQ172:TLQ182 TVM172:TVM182 UFI172:UFI182 UPE172:UPE182 UZA172:UZA182 VIW172:VIW182 VSS172:VSS182 WCO172:WCO182 WMK172:WMK182 WWG172:WWG182 Y65708:Y65718 JU65708:JU65718 TQ65708:TQ65718 ADM65708:ADM65718 ANI65708:ANI65718 AXE65708:AXE65718 BHA65708:BHA65718 BQW65708:BQW65718 CAS65708:CAS65718 CKO65708:CKO65718 CUK65708:CUK65718 DEG65708:DEG65718 DOC65708:DOC65718 DXY65708:DXY65718 EHU65708:EHU65718 ERQ65708:ERQ65718 FBM65708:FBM65718 FLI65708:FLI65718 FVE65708:FVE65718 GFA65708:GFA65718 GOW65708:GOW65718 GYS65708:GYS65718 HIO65708:HIO65718 HSK65708:HSK65718 ICG65708:ICG65718 IMC65708:IMC65718 IVY65708:IVY65718 JFU65708:JFU65718 JPQ65708:JPQ65718 JZM65708:JZM65718 KJI65708:KJI65718 KTE65708:KTE65718 LDA65708:LDA65718 LMW65708:LMW65718 LWS65708:LWS65718 MGO65708:MGO65718 MQK65708:MQK65718 NAG65708:NAG65718 NKC65708:NKC65718 NTY65708:NTY65718 ODU65708:ODU65718 ONQ65708:ONQ65718 OXM65708:OXM65718 PHI65708:PHI65718 PRE65708:PRE65718 QBA65708:QBA65718 QKW65708:QKW65718 QUS65708:QUS65718 REO65708:REO65718 ROK65708:ROK65718 RYG65708:RYG65718 SIC65708:SIC65718 SRY65708:SRY65718 TBU65708:TBU65718 TLQ65708:TLQ65718 TVM65708:TVM65718 UFI65708:UFI65718 UPE65708:UPE65718 UZA65708:UZA65718 VIW65708:VIW65718 VSS65708:VSS65718 WCO65708:WCO65718 WMK65708:WMK65718 WWG65708:WWG65718 Y131244:Y131254 JU131244:JU131254 TQ131244:TQ131254 ADM131244:ADM131254 ANI131244:ANI131254 AXE131244:AXE131254 BHA131244:BHA131254 BQW131244:BQW131254 CAS131244:CAS131254 CKO131244:CKO131254 CUK131244:CUK131254 DEG131244:DEG131254 DOC131244:DOC131254 DXY131244:DXY131254 EHU131244:EHU131254 ERQ131244:ERQ131254 FBM131244:FBM131254 FLI131244:FLI131254 FVE131244:FVE131254 GFA131244:GFA131254 GOW131244:GOW131254 GYS131244:GYS131254 HIO131244:HIO131254 HSK131244:HSK131254 ICG131244:ICG131254 IMC131244:IMC131254 IVY131244:IVY131254 JFU131244:JFU131254 JPQ131244:JPQ131254 JZM131244:JZM131254 KJI131244:KJI131254 KTE131244:KTE131254 LDA131244:LDA131254 LMW131244:LMW131254 LWS131244:LWS131254 MGO131244:MGO131254 MQK131244:MQK131254 NAG131244:NAG131254 NKC131244:NKC131254 NTY131244:NTY131254 ODU131244:ODU131254 ONQ131244:ONQ131254 OXM131244:OXM131254 PHI131244:PHI131254 PRE131244:PRE131254 QBA131244:QBA131254 QKW131244:QKW131254 QUS131244:QUS131254 REO131244:REO131254 ROK131244:ROK131254 RYG131244:RYG131254 SIC131244:SIC131254 SRY131244:SRY131254 TBU131244:TBU131254 TLQ131244:TLQ131254 TVM131244:TVM131254 UFI131244:UFI131254 UPE131244:UPE131254 UZA131244:UZA131254 VIW131244:VIW131254 VSS131244:VSS131254 WCO131244:WCO131254 WMK131244:WMK131254 WWG131244:WWG131254 Y196780:Y196790 JU196780:JU196790 TQ196780:TQ196790 ADM196780:ADM196790 ANI196780:ANI196790 AXE196780:AXE196790 BHA196780:BHA196790 BQW196780:BQW196790 CAS196780:CAS196790 CKO196780:CKO196790 CUK196780:CUK196790 DEG196780:DEG196790 DOC196780:DOC196790 DXY196780:DXY196790 EHU196780:EHU196790 ERQ196780:ERQ196790 FBM196780:FBM196790 FLI196780:FLI196790 FVE196780:FVE196790 GFA196780:GFA196790 GOW196780:GOW196790 GYS196780:GYS196790 HIO196780:HIO196790 HSK196780:HSK196790 ICG196780:ICG196790 IMC196780:IMC196790 IVY196780:IVY196790 JFU196780:JFU196790 JPQ196780:JPQ196790 JZM196780:JZM196790 KJI196780:KJI196790 KTE196780:KTE196790 LDA196780:LDA196790 LMW196780:LMW196790 LWS196780:LWS196790 MGO196780:MGO196790 MQK196780:MQK196790 NAG196780:NAG196790 NKC196780:NKC196790 NTY196780:NTY196790 ODU196780:ODU196790 ONQ196780:ONQ196790 OXM196780:OXM196790 PHI196780:PHI196790 PRE196780:PRE196790 QBA196780:QBA196790 QKW196780:QKW196790 QUS196780:QUS196790 REO196780:REO196790 ROK196780:ROK196790 RYG196780:RYG196790 SIC196780:SIC196790 SRY196780:SRY196790 TBU196780:TBU196790 TLQ196780:TLQ196790 TVM196780:TVM196790 UFI196780:UFI196790 UPE196780:UPE196790 UZA196780:UZA196790 VIW196780:VIW196790 VSS196780:VSS196790 WCO196780:WCO196790 WMK196780:WMK196790 WWG196780:WWG196790 Y262316:Y262326 JU262316:JU262326 TQ262316:TQ262326 ADM262316:ADM262326 ANI262316:ANI262326 AXE262316:AXE262326 BHA262316:BHA262326 BQW262316:BQW262326 CAS262316:CAS262326 CKO262316:CKO262326 CUK262316:CUK262326 DEG262316:DEG262326 DOC262316:DOC262326 DXY262316:DXY262326 EHU262316:EHU262326 ERQ262316:ERQ262326 FBM262316:FBM262326 FLI262316:FLI262326 FVE262316:FVE262326 GFA262316:GFA262326 GOW262316:GOW262326 GYS262316:GYS262326 HIO262316:HIO262326 HSK262316:HSK262326 ICG262316:ICG262326 IMC262316:IMC262326 IVY262316:IVY262326 JFU262316:JFU262326 JPQ262316:JPQ262326 JZM262316:JZM262326 KJI262316:KJI262326 KTE262316:KTE262326 LDA262316:LDA262326 LMW262316:LMW262326 LWS262316:LWS262326 MGO262316:MGO262326 MQK262316:MQK262326 NAG262316:NAG262326 NKC262316:NKC262326 NTY262316:NTY262326 ODU262316:ODU262326 ONQ262316:ONQ262326 OXM262316:OXM262326 PHI262316:PHI262326 PRE262316:PRE262326 QBA262316:QBA262326 QKW262316:QKW262326 QUS262316:QUS262326 REO262316:REO262326 ROK262316:ROK262326 RYG262316:RYG262326 SIC262316:SIC262326 SRY262316:SRY262326 TBU262316:TBU262326 TLQ262316:TLQ262326 TVM262316:TVM262326 UFI262316:UFI262326 UPE262316:UPE262326 UZA262316:UZA262326 VIW262316:VIW262326 VSS262316:VSS262326 WCO262316:WCO262326 WMK262316:WMK262326 WWG262316:WWG262326 Y327852:Y327862 JU327852:JU327862 TQ327852:TQ327862 ADM327852:ADM327862 ANI327852:ANI327862 AXE327852:AXE327862 BHA327852:BHA327862 BQW327852:BQW327862 CAS327852:CAS327862 CKO327852:CKO327862 CUK327852:CUK327862 DEG327852:DEG327862 DOC327852:DOC327862 DXY327852:DXY327862 EHU327852:EHU327862 ERQ327852:ERQ327862 FBM327852:FBM327862 FLI327852:FLI327862 FVE327852:FVE327862 GFA327852:GFA327862 GOW327852:GOW327862 GYS327852:GYS327862 HIO327852:HIO327862 HSK327852:HSK327862 ICG327852:ICG327862 IMC327852:IMC327862 IVY327852:IVY327862 JFU327852:JFU327862 JPQ327852:JPQ327862 JZM327852:JZM327862 KJI327852:KJI327862 KTE327852:KTE327862 LDA327852:LDA327862 LMW327852:LMW327862 LWS327852:LWS327862 MGO327852:MGO327862 MQK327852:MQK327862 NAG327852:NAG327862 NKC327852:NKC327862 NTY327852:NTY327862 ODU327852:ODU327862 ONQ327852:ONQ327862 OXM327852:OXM327862 PHI327852:PHI327862 PRE327852:PRE327862 QBA327852:QBA327862 QKW327852:QKW327862 QUS327852:QUS327862 REO327852:REO327862 ROK327852:ROK327862 RYG327852:RYG327862 SIC327852:SIC327862 SRY327852:SRY327862 TBU327852:TBU327862 TLQ327852:TLQ327862 TVM327852:TVM327862 UFI327852:UFI327862 UPE327852:UPE327862 UZA327852:UZA327862 VIW327852:VIW327862 VSS327852:VSS327862 WCO327852:WCO327862 WMK327852:WMK327862 WWG327852:WWG327862 Y393388:Y393398 JU393388:JU393398 TQ393388:TQ393398 ADM393388:ADM393398 ANI393388:ANI393398 AXE393388:AXE393398 BHA393388:BHA393398 BQW393388:BQW393398 CAS393388:CAS393398 CKO393388:CKO393398 CUK393388:CUK393398 DEG393388:DEG393398 DOC393388:DOC393398 DXY393388:DXY393398 EHU393388:EHU393398 ERQ393388:ERQ393398 FBM393388:FBM393398 FLI393388:FLI393398 FVE393388:FVE393398 GFA393388:GFA393398 GOW393388:GOW393398 GYS393388:GYS393398 HIO393388:HIO393398 HSK393388:HSK393398 ICG393388:ICG393398 IMC393388:IMC393398 IVY393388:IVY393398 JFU393388:JFU393398 JPQ393388:JPQ393398 JZM393388:JZM393398 KJI393388:KJI393398 KTE393388:KTE393398 LDA393388:LDA393398 LMW393388:LMW393398 LWS393388:LWS393398 MGO393388:MGO393398 MQK393388:MQK393398 NAG393388:NAG393398 NKC393388:NKC393398 NTY393388:NTY393398 ODU393388:ODU393398 ONQ393388:ONQ393398 OXM393388:OXM393398 PHI393388:PHI393398 PRE393388:PRE393398 QBA393388:QBA393398 QKW393388:QKW393398 QUS393388:QUS393398 REO393388:REO393398 ROK393388:ROK393398 RYG393388:RYG393398 SIC393388:SIC393398 SRY393388:SRY393398 TBU393388:TBU393398 TLQ393388:TLQ393398 TVM393388:TVM393398 UFI393388:UFI393398 UPE393388:UPE393398 UZA393388:UZA393398 VIW393388:VIW393398 VSS393388:VSS393398 WCO393388:WCO393398 WMK393388:WMK393398 WWG393388:WWG393398 Y458924:Y458934 JU458924:JU458934 TQ458924:TQ458934 ADM458924:ADM458934 ANI458924:ANI458934 AXE458924:AXE458934 BHA458924:BHA458934 BQW458924:BQW458934 CAS458924:CAS458934 CKO458924:CKO458934 CUK458924:CUK458934 DEG458924:DEG458934 DOC458924:DOC458934 DXY458924:DXY458934 EHU458924:EHU458934 ERQ458924:ERQ458934 FBM458924:FBM458934 FLI458924:FLI458934 FVE458924:FVE458934 GFA458924:GFA458934 GOW458924:GOW458934 GYS458924:GYS458934 HIO458924:HIO458934 HSK458924:HSK458934 ICG458924:ICG458934 IMC458924:IMC458934 IVY458924:IVY458934 JFU458924:JFU458934 JPQ458924:JPQ458934 JZM458924:JZM458934 KJI458924:KJI458934 KTE458924:KTE458934 LDA458924:LDA458934 LMW458924:LMW458934 LWS458924:LWS458934 MGO458924:MGO458934 MQK458924:MQK458934 NAG458924:NAG458934 NKC458924:NKC458934 NTY458924:NTY458934 ODU458924:ODU458934 ONQ458924:ONQ458934 OXM458924:OXM458934 PHI458924:PHI458934 PRE458924:PRE458934 QBA458924:QBA458934 QKW458924:QKW458934 QUS458924:QUS458934 REO458924:REO458934 ROK458924:ROK458934 RYG458924:RYG458934 SIC458924:SIC458934 SRY458924:SRY458934 TBU458924:TBU458934 TLQ458924:TLQ458934 TVM458924:TVM458934 UFI458924:UFI458934 UPE458924:UPE458934 UZA458924:UZA458934 VIW458924:VIW458934 VSS458924:VSS458934 WCO458924:WCO458934 WMK458924:WMK458934 WWG458924:WWG458934 Y524460:Y524470 JU524460:JU524470 TQ524460:TQ524470 ADM524460:ADM524470 ANI524460:ANI524470 AXE524460:AXE524470 BHA524460:BHA524470 BQW524460:BQW524470 CAS524460:CAS524470 CKO524460:CKO524470 CUK524460:CUK524470 DEG524460:DEG524470 DOC524460:DOC524470 DXY524460:DXY524470 EHU524460:EHU524470 ERQ524460:ERQ524470 FBM524460:FBM524470 FLI524460:FLI524470 FVE524460:FVE524470 GFA524460:GFA524470 GOW524460:GOW524470 GYS524460:GYS524470 HIO524460:HIO524470 HSK524460:HSK524470 ICG524460:ICG524470 IMC524460:IMC524470 IVY524460:IVY524470 JFU524460:JFU524470 JPQ524460:JPQ524470 JZM524460:JZM524470 KJI524460:KJI524470 KTE524460:KTE524470 LDA524460:LDA524470 LMW524460:LMW524470 LWS524460:LWS524470 MGO524460:MGO524470 MQK524460:MQK524470 NAG524460:NAG524470 NKC524460:NKC524470 NTY524460:NTY524470 ODU524460:ODU524470 ONQ524460:ONQ524470 OXM524460:OXM524470 PHI524460:PHI524470 PRE524460:PRE524470 QBA524460:QBA524470 QKW524460:QKW524470 QUS524460:QUS524470 REO524460:REO524470 ROK524460:ROK524470 RYG524460:RYG524470 SIC524460:SIC524470 SRY524460:SRY524470 TBU524460:TBU524470 TLQ524460:TLQ524470 TVM524460:TVM524470 UFI524460:UFI524470 UPE524460:UPE524470 UZA524460:UZA524470 VIW524460:VIW524470 VSS524460:VSS524470 WCO524460:WCO524470 WMK524460:WMK524470 WWG524460:WWG524470 Y589996:Y590006 JU589996:JU590006 TQ589996:TQ590006 ADM589996:ADM590006 ANI589996:ANI590006 AXE589996:AXE590006 BHA589996:BHA590006 BQW589996:BQW590006 CAS589996:CAS590006 CKO589996:CKO590006 CUK589996:CUK590006 DEG589996:DEG590006 DOC589996:DOC590006 DXY589996:DXY590006 EHU589996:EHU590006 ERQ589996:ERQ590006 FBM589996:FBM590006 FLI589996:FLI590006 FVE589996:FVE590006 GFA589996:GFA590006 GOW589996:GOW590006 GYS589996:GYS590006 HIO589996:HIO590006 HSK589996:HSK590006 ICG589996:ICG590006 IMC589996:IMC590006 IVY589996:IVY590006 JFU589996:JFU590006 JPQ589996:JPQ590006 JZM589996:JZM590006 KJI589996:KJI590006 KTE589996:KTE590006 LDA589996:LDA590006 LMW589996:LMW590006 LWS589996:LWS590006 MGO589996:MGO590006 MQK589996:MQK590006 NAG589996:NAG590006 NKC589996:NKC590006 NTY589996:NTY590006 ODU589996:ODU590006 ONQ589996:ONQ590006 OXM589996:OXM590006 PHI589996:PHI590006 PRE589996:PRE590006 QBA589996:QBA590006 QKW589996:QKW590006 QUS589996:QUS590006 REO589996:REO590006 ROK589996:ROK590006 RYG589996:RYG590006 SIC589996:SIC590006 SRY589996:SRY590006 TBU589996:TBU590006 TLQ589996:TLQ590006 TVM589996:TVM590006 UFI589996:UFI590006 UPE589996:UPE590006 UZA589996:UZA590006 VIW589996:VIW590006 VSS589996:VSS590006 WCO589996:WCO590006 WMK589996:WMK590006 WWG589996:WWG590006 Y655532:Y655542 JU655532:JU655542 TQ655532:TQ655542 ADM655532:ADM655542 ANI655532:ANI655542 AXE655532:AXE655542 BHA655532:BHA655542 BQW655532:BQW655542 CAS655532:CAS655542 CKO655532:CKO655542 CUK655532:CUK655542 DEG655532:DEG655542 DOC655532:DOC655542 DXY655532:DXY655542 EHU655532:EHU655542 ERQ655532:ERQ655542 FBM655532:FBM655542 FLI655532:FLI655542 FVE655532:FVE655542 GFA655532:GFA655542 GOW655532:GOW655542 GYS655532:GYS655542 HIO655532:HIO655542 HSK655532:HSK655542 ICG655532:ICG655542 IMC655532:IMC655542 IVY655532:IVY655542 JFU655532:JFU655542 JPQ655532:JPQ655542 JZM655532:JZM655542 KJI655532:KJI655542 KTE655532:KTE655542 LDA655532:LDA655542 LMW655532:LMW655542 LWS655532:LWS655542 MGO655532:MGO655542 MQK655532:MQK655542 NAG655532:NAG655542 NKC655532:NKC655542 NTY655532:NTY655542 ODU655532:ODU655542 ONQ655532:ONQ655542 OXM655532:OXM655542 PHI655532:PHI655542 PRE655532:PRE655542 QBA655532:QBA655542 QKW655532:QKW655542 QUS655532:QUS655542 REO655532:REO655542 ROK655532:ROK655542 RYG655532:RYG655542 SIC655532:SIC655542 SRY655532:SRY655542 TBU655532:TBU655542 TLQ655532:TLQ655542 TVM655532:TVM655542 UFI655532:UFI655542 UPE655532:UPE655542 UZA655532:UZA655542 VIW655532:VIW655542 VSS655532:VSS655542 WCO655532:WCO655542 WMK655532:WMK655542 WWG655532:WWG655542 Y721068:Y721078 JU721068:JU721078 TQ721068:TQ721078 ADM721068:ADM721078 ANI721068:ANI721078 AXE721068:AXE721078 BHA721068:BHA721078 BQW721068:BQW721078 CAS721068:CAS721078 CKO721068:CKO721078 CUK721068:CUK721078 DEG721068:DEG721078 DOC721068:DOC721078 DXY721068:DXY721078 EHU721068:EHU721078 ERQ721068:ERQ721078 FBM721068:FBM721078 FLI721068:FLI721078 FVE721068:FVE721078 GFA721068:GFA721078 GOW721068:GOW721078 GYS721068:GYS721078 HIO721068:HIO721078 HSK721068:HSK721078 ICG721068:ICG721078 IMC721068:IMC721078 IVY721068:IVY721078 JFU721068:JFU721078 JPQ721068:JPQ721078 JZM721068:JZM721078 KJI721068:KJI721078 KTE721068:KTE721078 LDA721068:LDA721078 LMW721068:LMW721078 LWS721068:LWS721078 MGO721068:MGO721078 MQK721068:MQK721078 NAG721068:NAG721078 NKC721068:NKC721078 NTY721068:NTY721078 ODU721068:ODU721078 ONQ721068:ONQ721078 OXM721068:OXM721078 PHI721068:PHI721078 PRE721068:PRE721078 QBA721068:QBA721078 QKW721068:QKW721078 QUS721068:QUS721078 REO721068:REO721078 ROK721068:ROK721078 RYG721068:RYG721078 SIC721068:SIC721078 SRY721068:SRY721078 TBU721068:TBU721078 TLQ721068:TLQ721078 TVM721068:TVM721078 UFI721068:UFI721078 UPE721068:UPE721078 UZA721068:UZA721078 VIW721068:VIW721078 VSS721068:VSS721078 WCO721068:WCO721078 WMK721068:WMK721078 WWG721068:WWG721078 Y786604:Y786614 JU786604:JU786614 TQ786604:TQ786614 ADM786604:ADM786614 ANI786604:ANI786614 AXE786604:AXE786614 BHA786604:BHA786614 BQW786604:BQW786614 CAS786604:CAS786614 CKO786604:CKO786614 CUK786604:CUK786614 DEG786604:DEG786614 DOC786604:DOC786614 DXY786604:DXY786614 EHU786604:EHU786614 ERQ786604:ERQ786614 FBM786604:FBM786614 FLI786604:FLI786614 FVE786604:FVE786614 GFA786604:GFA786614 GOW786604:GOW786614 GYS786604:GYS786614 HIO786604:HIO786614 HSK786604:HSK786614 ICG786604:ICG786614 IMC786604:IMC786614 IVY786604:IVY786614 JFU786604:JFU786614 JPQ786604:JPQ786614 JZM786604:JZM786614 KJI786604:KJI786614 KTE786604:KTE786614 LDA786604:LDA786614 LMW786604:LMW786614 LWS786604:LWS786614 MGO786604:MGO786614 MQK786604:MQK786614 NAG786604:NAG786614 NKC786604:NKC786614 NTY786604:NTY786614 ODU786604:ODU786614 ONQ786604:ONQ786614 OXM786604:OXM786614 PHI786604:PHI786614 PRE786604:PRE786614 QBA786604:QBA786614 QKW786604:QKW786614 QUS786604:QUS786614 REO786604:REO786614 ROK786604:ROK786614 RYG786604:RYG786614 SIC786604:SIC786614 SRY786604:SRY786614 TBU786604:TBU786614 TLQ786604:TLQ786614 TVM786604:TVM786614 UFI786604:UFI786614 UPE786604:UPE786614 UZA786604:UZA786614 VIW786604:VIW786614 VSS786604:VSS786614 WCO786604:WCO786614 WMK786604:WMK786614 WWG786604:WWG786614 Y852140:Y852150 JU852140:JU852150 TQ852140:TQ852150 ADM852140:ADM852150 ANI852140:ANI852150 AXE852140:AXE852150 BHA852140:BHA852150 BQW852140:BQW852150 CAS852140:CAS852150 CKO852140:CKO852150 CUK852140:CUK852150 DEG852140:DEG852150 DOC852140:DOC852150 DXY852140:DXY852150 EHU852140:EHU852150 ERQ852140:ERQ852150 FBM852140:FBM852150 FLI852140:FLI852150 FVE852140:FVE852150 GFA852140:GFA852150 GOW852140:GOW852150 GYS852140:GYS852150 HIO852140:HIO852150 HSK852140:HSK852150 ICG852140:ICG852150 IMC852140:IMC852150 IVY852140:IVY852150 JFU852140:JFU852150 JPQ852140:JPQ852150 JZM852140:JZM852150 KJI852140:KJI852150 KTE852140:KTE852150 LDA852140:LDA852150 LMW852140:LMW852150 LWS852140:LWS852150 MGO852140:MGO852150 MQK852140:MQK852150 NAG852140:NAG852150 NKC852140:NKC852150 NTY852140:NTY852150 ODU852140:ODU852150 ONQ852140:ONQ852150 OXM852140:OXM852150 PHI852140:PHI852150 PRE852140:PRE852150 QBA852140:QBA852150 QKW852140:QKW852150 QUS852140:QUS852150 REO852140:REO852150 ROK852140:ROK852150 RYG852140:RYG852150 SIC852140:SIC852150 SRY852140:SRY852150 TBU852140:TBU852150 TLQ852140:TLQ852150 TVM852140:TVM852150 UFI852140:UFI852150 UPE852140:UPE852150 UZA852140:UZA852150 VIW852140:VIW852150 VSS852140:VSS852150 WCO852140:WCO852150 WMK852140:WMK852150 WWG852140:WWG852150 Y917676:Y917686 JU917676:JU917686 TQ917676:TQ917686 ADM917676:ADM917686 ANI917676:ANI917686 AXE917676:AXE917686 BHA917676:BHA917686 BQW917676:BQW917686 CAS917676:CAS917686 CKO917676:CKO917686 CUK917676:CUK917686 DEG917676:DEG917686 DOC917676:DOC917686 DXY917676:DXY917686 EHU917676:EHU917686 ERQ917676:ERQ917686 FBM917676:FBM917686 FLI917676:FLI917686 FVE917676:FVE917686 GFA917676:GFA917686 GOW917676:GOW917686 GYS917676:GYS917686 HIO917676:HIO917686 HSK917676:HSK917686 ICG917676:ICG917686 IMC917676:IMC917686 IVY917676:IVY917686 JFU917676:JFU917686 JPQ917676:JPQ917686 JZM917676:JZM917686 KJI917676:KJI917686 KTE917676:KTE917686 LDA917676:LDA917686 LMW917676:LMW917686 LWS917676:LWS917686 MGO917676:MGO917686 MQK917676:MQK917686 NAG917676:NAG917686 NKC917676:NKC917686 NTY917676:NTY917686 ODU917676:ODU917686 ONQ917676:ONQ917686 OXM917676:OXM917686 PHI917676:PHI917686 PRE917676:PRE917686 QBA917676:QBA917686 QKW917676:QKW917686 QUS917676:QUS917686 REO917676:REO917686 ROK917676:ROK917686 RYG917676:RYG917686 SIC917676:SIC917686 SRY917676:SRY917686 TBU917676:TBU917686 TLQ917676:TLQ917686 TVM917676:TVM917686 UFI917676:UFI917686 UPE917676:UPE917686 UZA917676:UZA917686 VIW917676:VIW917686 VSS917676:VSS917686 WCO917676:WCO917686 WMK917676:WMK917686 WWG917676:WWG917686 Y983212:Y983222 JU983212:JU983222 TQ983212:TQ983222 ADM983212:ADM983222 ANI983212:ANI983222 AXE983212:AXE983222 BHA983212:BHA983222 BQW983212:BQW983222 CAS983212:CAS983222 CKO983212:CKO983222 CUK983212:CUK983222 DEG983212:DEG983222 DOC983212:DOC983222 DXY983212:DXY983222 EHU983212:EHU983222 ERQ983212:ERQ983222 FBM983212:FBM983222 FLI983212:FLI983222 FVE983212:FVE983222 GFA983212:GFA983222 GOW983212:GOW983222 GYS983212:GYS983222 HIO983212:HIO983222 HSK983212:HSK983222 ICG983212:ICG983222 IMC983212:IMC983222 IVY983212:IVY983222 JFU983212:JFU983222 JPQ983212:JPQ983222 JZM983212:JZM983222 KJI983212:KJI983222 KTE983212:KTE983222 LDA983212:LDA983222 LMW983212:LMW983222 LWS983212:LWS983222 MGO983212:MGO983222 MQK983212:MQK983222 NAG983212:NAG983222 NKC983212:NKC983222 NTY983212:NTY983222 ODU983212:ODU983222 ONQ983212:ONQ983222 OXM983212:OXM983222 PHI983212:PHI983222 PRE983212:PRE983222 QBA983212:QBA983222 QKW983212:QKW983222 QUS983212:QUS983222 REO983212:REO983222 ROK983212:ROK983222 RYG983212:RYG983222 SIC983212:SIC983222 SRY983212:SRY983222 TBU983212:TBU983222 TLQ983212:TLQ983222 TVM983212:TVM983222 UFI983212:UFI983222 UPE983212:UPE983222 UZA983212:UZA983222 VIW983212:VIW983222 VSS983212:VSS983222 WCO983212:WCO983222 WMK983212:WMK983222 WWG983212:WWG983222 AH172:AI180 KD172:KE180 TZ172:UA180 ADV172:ADW180 ANR172:ANS180 AXN172:AXO180 BHJ172:BHK180 BRF172:BRG180 CBB172:CBC180 CKX172:CKY180 CUT172:CUU180 DEP172:DEQ180 DOL172:DOM180 DYH172:DYI180 EID172:EIE180 ERZ172:ESA180 FBV172:FBW180 FLR172:FLS180 FVN172:FVO180 GFJ172:GFK180 GPF172:GPG180 GZB172:GZC180 HIX172:HIY180 HST172:HSU180 ICP172:ICQ180 IML172:IMM180 IWH172:IWI180 JGD172:JGE180 JPZ172:JQA180 JZV172:JZW180 KJR172:KJS180 KTN172:KTO180 LDJ172:LDK180 LNF172:LNG180 LXB172:LXC180 MGX172:MGY180 MQT172:MQU180 NAP172:NAQ180 NKL172:NKM180 NUH172:NUI180 OED172:OEE180 ONZ172:OOA180 OXV172:OXW180 PHR172:PHS180 PRN172:PRO180 QBJ172:QBK180 QLF172:QLG180 QVB172:QVC180 REX172:REY180 ROT172:ROU180 RYP172:RYQ180 SIL172:SIM180 SSH172:SSI180 TCD172:TCE180 TLZ172:TMA180 TVV172:TVW180 UFR172:UFS180 UPN172:UPO180 UZJ172:UZK180 VJF172:VJG180 VTB172:VTC180 WCX172:WCY180 WMT172:WMU180 WWP172:WWQ180 AH65708:AI65716 KD65708:KE65716 TZ65708:UA65716 ADV65708:ADW65716 ANR65708:ANS65716 AXN65708:AXO65716 BHJ65708:BHK65716 BRF65708:BRG65716 CBB65708:CBC65716 CKX65708:CKY65716 CUT65708:CUU65716 DEP65708:DEQ65716 DOL65708:DOM65716 DYH65708:DYI65716 EID65708:EIE65716 ERZ65708:ESA65716 FBV65708:FBW65716 FLR65708:FLS65716 FVN65708:FVO65716 GFJ65708:GFK65716 GPF65708:GPG65716 GZB65708:GZC65716 HIX65708:HIY65716 HST65708:HSU65716 ICP65708:ICQ65716 IML65708:IMM65716 IWH65708:IWI65716 JGD65708:JGE65716 JPZ65708:JQA65716 JZV65708:JZW65716 KJR65708:KJS65716 KTN65708:KTO65716 LDJ65708:LDK65716 LNF65708:LNG65716 LXB65708:LXC65716 MGX65708:MGY65716 MQT65708:MQU65716 NAP65708:NAQ65716 NKL65708:NKM65716 NUH65708:NUI65716 OED65708:OEE65716 ONZ65708:OOA65716 OXV65708:OXW65716 PHR65708:PHS65716 PRN65708:PRO65716 QBJ65708:QBK65716 QLF65708:QLG65716 QVB65708:QVC65716 REX65708:REY65716 ROT65708:ROU65716 RYP65708:RYQ65716 SIL65708:SIM65716 SSH65708:SSI65716 TCD65708:TCE65716 TLZ65708:TMA65716 TVV65708:TVW65716 UFR65708:UFS65716 UPN65708:UPO65716 UZJ65708:UZK65716 VJF65708:VJG65716 VTB65708:VTC65716 WCX65708:WCY65716 WMT65708:WMU65716 WWP65708:WWQ65716 AH131244:AI131252 KD131244:KE131252 TZ131244:UA131252 ADV131244:ADW131252 ANR131244:ANS131252 AXN131244:AXO131252 BHJ131244:BHK131252 BRF131244:BRG131252 CBB131244:CBC131252 CKX131244:CKY131252 CUT131244:CUU131252 DEP131244:DEQ131252 DOL131244:DOM131252 DYH131244:DYI131252 EID131244:EIE131252 ERZ131244:ESA131252 FBV131244:FBW131252 FLR131244:FLS131252 FVN131244:FVO131252 GFJ131244:GFK131252 GPF131244:GPG131252 GZB131244:GZC131252 HIX131244:HIY131252 HST131244:HSU131252 ICP131244:ICQ131252 IML131244:IMM131252 IWH131244:IWI131252 JGD131244:JGE131252 JPZ131244:JQA131252 JZV131244:JZW131252 KJR131244:KJS131252 KTN131244:KTO131252 LDJ131244:LDK131252 LNF131244:LNG131252 LXB131244:LXC131252 MGX131244:MGY131252 MQT131244:MQU131252 NAP131244:NAQ131252 NKL131244:NKM131252 NUH131244:NUI131252 OED131244:OEE131252 ONZ131244:OOA131252 OXV131244:OXW131252 PHR131244:PHS131252 PRN131244:PRO131252 QBJ131244:QBK131252 QLF131244:QLG131252 QVB131244:QVC131252 REX131244:REY131252 ROT131244:ROU131252 RYP131244:RYQ131252 SIL131244:SIM131252 SSH131244:SSI131252 TCD131244:TCE131252 TLZ131244:TMA131252 TVV131244:TVW131252 UFR131244:UFS131252 UPN131244:UPO131252 UZJ131244:UZK131252 VJF131244:VJG131252 VTB131244:VTC131252 WCX131244:WCY131252 WMT131244:WMU131252 WWP131244:WWQ131252 AH196780:AI196788 KD196780:KE196788 TZ196780:UA196788 ADV196780:ADW196788 ANR196780:ANS196788 AXN196780:AXO196788 BHJ196780:BHK196788 BRF196780:BRG196788 CBB196780:CBC196788 CKX196780:CKY196788 CUT196780:CUU196788 DEP196780:DEQ196788 DOL196780:DOM196788 DYH196780:DYI196788 EID196780:EIE196788 ERZ196780:ESA196788 FBV196780:FBW196788 FLR196780:FLS196788 FVN196780:FVO196788 GFJ196780:GFK196788 GPF196780:GPG196788 GZB196780:GZC196788 HIX196780:HIY196788 HST196780:HSU196788 ICP196780:ICQ196788 IML196780:IMM196788 IWH196780:IWI196788 JGD196780:JGE196788 JPZ196780:JQA196788 JZV196780:JZW196788 KJR196780:KJS196788 KTN196780:KTO196788 LDJ196780:LDK196788 LNF196780:LNG196788 LXB196780:LXC196788 MGX196780:MGY196788 MQT196780:MQU196788 NAP196780:NAQ196788 NKL196780:NKM196788 NUH196780:NUI196788 OED196780:OEE196788 ONZ196780:OOA196788 OXV196780:OXW196788 PHR196780:PHS196788 PRN196780:PRO196788 QBJ196780:QBK196788 QLF196780:QLG196788 QVB196780:QVC196788 REX196780:REY196788 ROT196780:ROU196788 RYP196780:RYQ196788 SIL196780:SIM196788 SSH196780:SSI196788 TCD196780:TCE196788 TLZ196780:TMA196788 TVV196780:TVW196788 UFR196780:UFS196788 UPN196780:UPO196788 UZJ196780:UZK196788 VJF196780:VJG196788 VTB196780:VTC196788 WCX196780:WCY196788 WMT196780:WMU196788 WWP196780:WWQ196788 AH262316:AI262324 KD262316:KE262324 TZ262316:UA262324 ADV262316:ADW262324 ANR262316:ANS262324 AXN262316:AXO262324 BHJ262316:BHK262324 BRF262316:BRG262324 CBB262316:CBC262324 CKX262316:CKY262324 CUT262316:CUU262324 DEP262316:DEQ262324 DOL262316:DOM262324 DYH262316:DYI262324 EID262316:EIE262324 ERZ262316:ESA262324 FBV262316:FBW262324 FLR262316:FLS262324 FVN262316:FVO262324 GFJ262316:GFK262324 GPF262316:GPG262324 GZB262316:GZC262324 HIX262316:HIY262324 HST262316:HSU262324 ICP262316:ICQ262324 IML262316:IMM262324 IWH262316:IWI262324 JGD262316:JGE262324 JPZ262316:JQA262324 JZV262316:JZW262324 KJR262316:KJS262324 KTN262316:KTO262324 LDJ262316:LDK262324 LNF262316:LNG262324 LXB262316:LXC262324 MGX262316:MGY262324 MQT262316:MQU262324 NAP262316:NAQ262324 NKL262316:NKM262324 NUH262316:NUI262324 OED262316:OEE262324 ONZ262316:OOA262324 OXV262316:OXW262324 PHR262316:PHS262324 PRN262316:PRO262324 QBJ262316:QBK262324 QLF262316:QLG262324 QVB262316:QVC262324 REX262316:REY262324 ROT262316:ROU262324 RYP262316:RYQ262324 SIL262316:SIM262324 SSH262316:SSI262324 TCD262316:TCE262324 TLZ262316:TMA262324 TVV262316:TVW262324 UFR262316:UFS262324 UPN262316:UPO262324 UZJ262316:UZK262324 VJF262316:VJG262324 VTB262316:VTC262324 WCX262316:WCY262324 WMT262316:WMU262324 WWP262316:WWQ262324 AH327852:AI327860 KD327852:KE327860 TZ327852:UA327860 ADV327852:ADW327860 ANR327852:ANS327860 AXN327852:AXO327860 BHJ327852:BHK327860 BRF327852:BRG327860 CBB327852:CBC327860 CKX327852:CKY327860 CUT327852:CUU327860 DEP327852:DEQ327860 DOL327852:DOM327860 DYH327852:DYI327860 EID327852:EIE327860 ERZ327852:ESA327860 FBV327852:FBW327860 FLR327852:FLS327860 FVN327852:FVO327860 GFJ327852:GFK327860 GPF327852:GPG327860 GZB327852:GZC327860 HIX327852:HIY327860 HST327852:HSU327860 ICP327852:ICQ327860 IML327852:IMM327860 IWH327852:IWI327860 JGD327852:JGE327860 JPZ327852:JQA327860 JZV327852:JZW327860 KJR327852:KJS327860 KTN327852:KTO327860 LDJ327852:LDK327860 LNF327852:LNG327860 LXB327852:LXC327860 MGX327852:MGY327860 MQT327852:MQU327860 NAP327852:NAQ327860 NKL327852:NKM327860 NUH327852:NUI327860 OED327852:OEE327860 ONZ327852:OOA327860 OXV327852:OXW327860 PHR327852:PHS327860 PRN327852:PRO327860 QBJ327852:QBK327860 QLF327852:QLG327860 QVB327852:QVC327860 REX327852:REY327860 ROT327852:ROU327860 RYP327852:RYQ327860 SIL327852:SIM327860 SSH327852:SSI327860 TCD327852:TCE327860 TLZ327852:TMA327860 TVV327852:TVW327860 UFR327852:UFS327860 UPN327852:UPO327860 UZJ327852:UZK327860 VJF327852:VJG327860 VTB327852:VTC327860 WCX327852:WCY327860 WMT327852:WMU327860 WWP327852:WWQ327860 AH393388:AI393396 KD393388:KE393396 TZ393388:UA393396 ADV393388:ADW393396 ANR393388:ANS393396 AXN393388:AXO393396 BHJ393388:BHK393396 BRF393388:BRG393396 CBB393388:CBC393396 CKX393388:CKY393396 CUT393388:CUU393396 DEP393388:DEQ393396 DOL393388:DOM393396 DYH393388:DYI393396 EID393388:EIE393396 ERZ393388:ESA393396 FBV393388:FBW393396 FLR393388:FLS393396 FVN393388:FVO393396 GFJ393388:GFK393396 GPF393388:GPG393396 GZB393388:GZC393396 HIX393388:HIY393396 HST393388:HSU393396 ICP393388:ICQ393396 IML393388:IMM393396 IWH393388:IWI393396 JGD393388:JGE393396 JPZ393388:JQA393396 JZV393388:JZW393396 KJR393388:KJS393396 KTN393388:KTO393396 LDJ393388:LDK393396 LNF393388:LNG393396 LXB393388:LXC393396 MGX393388:MGY393396 MQT393388:MQU393396 NAP393388:NAQ393396 NKL393388:NKM393396 NUH393388:NUI393396 OED393388:OEE393396 ONZ393388:OOA393396 OXV393388:OXW393396 PHR393388:PHS393396 PRN393388:PRO393396 QBJ393388:QBK393396 QLF393388:QLG393396 QVB393388:QVC393396 REX393388:REY393396 ROT393388:ROU393396 RYP393388:RYQ393396 SIL393388:SIM393396 SSH393388:SSI393396 TCD393388:TCE393396 TLZ393388:TMA393396 TVV393388:TVW393396 UFR393388:UFS393396 UPN393388:UPO393396 UZJ393388:UZK393396 VJF393388:VJG393396 VTB393388:VTC393396 WCX393388:WCY393396 WMT393388:WMU393396 WWP393388:WWQ393396 AH458924:AI458932 KD458924:KE458932 TZ458924:UA458932 ADV458924:ADW458932 ANR458924:ANS458932 AXN458924:AXO458932 BHJ458924:BHK458932 BRF458924:BRG458932 CBB458924:CBC458932 CKX458924:CKY458932 CUT458924:CUU458932 DEP458924:DEQ458932 DOL458924:DOM458932 DYH458924:DYI458932 EID458924:EIE458932 ERZ458924:ESA458932 FBV458924:FBW458932 FLR458924:FLS458932 FVN458924:FVO458932 GFJ458924:GFK458932 GPF458924:GPG458932 GZB458924:GZC458932 HIX458924:HIY458932 HST458924:HSU458932 ICP458924:ICQ458932 IML458924:IMM458932 IWH458924:IWI458932 JGD458924:JGE458932 JPZ458924:JQA458932 JZV458924:JZW458932 KJR458924:KJS458932 KTN458924:KTO458932 LDJ458924:LDK458932 LNF458924:LNG458932 LXB458924:LXC458932 MGX458924:MGY458932 MQT458924:MQU458932 NAP458924:NAQ458932 NKL458924:NKM458932 NUH458924:NUI458932 OED458924:OEE458932 ONZ458924:OOA458932 OXV458924:OXW458932 PHR458924:PHS458932 PRN458924:PRO458932 QBJ458924:QBK458932 QLF458924:QLG458932 QVB458924:QVC458932 REX458924:REY458932 ROT458924:ROU458932 RYP458924:RYQ458932 SIL458924:SIM458932 SSH458924:SSI458932 TCD458924:TCE458932 TLZ458924:TMA458932 TVV458924:TVW458932 UFR458924:UFS458932 UPN458924:UPO458932 UZJ458924:UZK458932 VJF458924:VJG458932 VTB458924:VTC458932 WCX458924:WCY458932 WMT458924:WMU458932 WWP458924:WWQ458932 AH524460:AI524468 KD524460:KE524468 TZ524460:UA524468 ADV524460:ADW524468 ANR524460:ANS524468 AXN524460:AXO524468 BHJ524460:BHK524468 BRF524460:BRG524468 CBB524460:CBC524468 CKX524460:CKY524468 CUT524460:CUU524468 DEP524460:DEQ524468 DOL524460:DOM524468 DYH524460:DYI524468 EID524460:EIE524468 ERZ524460:ESA524468 FBV524460:FBW524468 FLR524460:FLS524468 FVN524460:FVO524468 GFJ524460:GFK524468 GPF524460:GPG524468 GZB524460:GZC524468 HIX524460:HIY524468 HST524460:HSU524468 ICP524460:ICQ524468 IML524460:IMM524468 IWH524460:IWI524468 JGD524460:JGE524468 JPZ524460:JQA524468 JZV524460:JZW524468 KJR524460:KJS524468 KTN524460:KTO524468 LDJ524460:LDK524468 LNF524460:LNG524468 LXB524460:LXC524468 MGX524460:MGY524468 MQT524460:MQU524468 NAP524460:NAQ524468 NKL524460:NKM524468 NUH524460:NUI524468 OED524460:OEE524468 ONZ524460:OOA524468 OXV524460:OXW524468 PHR524460:PHS524468 PRN524460:PRO524468 QBJ524460:QBK524468 QLF524460:QLG524468 QVB524460:QVC524468 REX524460:REY524468 ROT524460:ROU524468 RYP524460:RYQ524468 SIL524460:SIM524468 SSH524460:SSI524468 TCD524460:TCE524468 TLZ524460:TMA524468 TVV524460:TVW524468 UFR524460:UFS524468 UPN524460:UPO524468 UZJ524460:UZK524468 VJF524460:VJG524468 VTB524460:VTC524468 WCX524460:WCY524468 WMT524460:WMU524468 WWP524460:WWQ524468 AH589996:AI590004 KD589996:KE590004 TZ589996:UA590004 ADV589996:ADW590004 ANR589996:ANS590004 AXN589996:AXO590004 BHJ589996:BHK590004 BRF589996:BRG590004 CBB589996:CBC590004 CKX589996:CKY590004 CUT589996:CUU590004 DEP589996:DEQ590004 DOL589996:DOM590004 DYH589996:DYI590004 EID589996:EIE590004 ERZ589996:ESA590004 FBV589996:FBW590004 FLR589996:FLS590004 FVN589996:FVO590004 GFJ589996:GFK590004 GPF589996:GPG590004 GZB589996:GZC590004 HIX589996:HIY590004 HST589996:HSU590004 ICP589996:ICQ590004 IML589996:IMM590004 IWH589996:IWI590004 JGD589996:JGE590004 JPZ589996:JQA590004 JZV589996:JZW590004 KJR589996:KJS590004 KTN589996:KTO590004 LDJ589996:LDK590004 LNF589996:LNG590004 LXB589996:LXC590004 MGX589996:MGY590004 MQT589996:MQU590004 NAP589996:NAQ590004 NKL589996:NKM590004 NUH589996:NUI590004 OED589996:OEE590004 ONZ589996:OOA590004 OXV589996:OXW590004 PHR589996:PHS590004 PRN589996:PRO590004 QBJ589996:QBK590004 QLF589996:QLG590004 QVB589996:QVC590004 REX589996:REY590004 ROT589996:ROU590004 RYP589996:RYQ590004 SIL589996:SIM590004 SSH589996:SSI590004 TCD589996:TCE590004 TLZ589996:TMA590004 TVV589996:TVW590004 UFR589996:UFS590004 UPN589996:UPO590004 UZJ589996:UZK590004 VJF589996:VJG590004 VTB589996:VTC590004 WCX589996:WCY590004 WMT589996:WMU590004 WWP589996:WWQ590004 AH655532:AI655540 KD655532:KE655540 TZ655532:UA655540 ADV655532:ADW655540 ANR655532:ANS655540 AXN655532:AXO655540 BHJ655532:BHK655540 BRF655532:BRG655540 CBB655532:CBC655540 CKX655532:CKY655540 CUT655532:CUU655540 DEP655532:DEQ655540 DOL655532:DOM655540 DYH655532:DYI655540 EID655532:EIE655540 ERZ655532:ESA655540 FBV655532:FBW655540 FLR655532:FLS655540 FVN655532:FVO655540 GFJ655532:GFK655540 GPF655532:GPG655540 GZB655532:GZC655540 HIX655532:HIY655540 HST655532:HSU655540 ICP655532:ICQ655540 IML655532:IMM655540 IWH655532:IWI655540 JGD655532:JGE655540 JPZ655532:JQA655540 JZV655532:JZW655540 KJR655532:KJS655540 KTN655532:KTO655540 LDJ655532:LDK655540 LNF655532:LNG655540 LXB655532:LXC655540 MGX655532:MGY655540 MQT655532:MQU655540 NAP655532:NAQ655540 NKL655532:NKM655540 NUH655532:NUI655540 OED655532:OEE655540 ONZ655532:OOA655540 OXV655532:OXW655540 PHR655532:PHS655540 PRN655532:PRO655540 QBJ655532:QBK655540 QLF655532:QLG655540 QVB655532:QVC655540 REX655532:REY655540 ROT655532:ROU655540 RYP655532:RYQ655540 SIL655532:SIM655540 SSH655532:SSI655540 TCD655532:TCE655540 TLZ655532:TMA655540 TVV655532:TVW655540 UFR655532:UFS655540 UPN655532:UPO655540 UZJ655532:UZK655540 VJF655532:VJG655540 VTB655532:VTC655540 WCX655532:WCY655540 WMT655532:WMU655540 WWP655532:WWQ655540 AH721068:AI721076 KD721068:KE721076 TZ721068:UA721076 ADV721068:ADW721076 ANR721068:ANS721076 AXN721068:AXO721076 BHJ721068:BHK721076 BRF721068:BRG721076 CBB721068:CBC721076 CKX721068:CKY721076 CUT721068:CUU721076 DEP721068:DEQ721076 DOL721068:DOM721076 DYH721068:DYI721076 EID721068:EIE721076 ERZ721068:ESA721076 FBV721068:FBW721076 FLR721068:FLS721076 FVN721068:FVO721076 GFJ721068:GFK721076 GPF721068:GPG721076 GZB721068:GZC721076 HIX721068:HIY721076 HST721068:HSU721076 ICP721068:ICQ721076 IML721068:IMM721076 IWH721068:IWI721076 JGD721068:JGE721076 JPZ721068:JQA721076 JZV721068:JZW721076 KJR721068:KJS721076 KTN721068:KTO721076 LDJ721068:LDK721076 LNF721068:LNG721076 LXB721068:LXC721076 MGX721068:MGY721076 MQT721068:MQU721076 NAP721068:NAQ721076 NKL721068:NKM721076 NUH721068:NUI721076 OED721068:OEE721076 ONZ721068:OOA721076 OXV721068:OXW721076 PHR721068:PHS721076 PRN721068:PRO721076 QBJ721068:QBK721076 QLF721068:QLG721076 QVB721068:QVC721076 REX721068:REY721076 ROT721068:ROU721076 RYP721068:RYQ721076 SIL721068:SIM721076 SSH721068:SSI721076 TCD721068:TCE721076 TLZ721068:TMA721076 TVV721068:TVW721076 UFR721068:UFS721076 UPN721068:UPO721076 UZJ721068:UZK721076 VJF721068:VJG721076 VTB721068:VTC721076 WCX721068:WCY721076 WMT721068:WMU721076 WWP721068:WWQ721076 AH786604:AI786612 KD786604:KE786612 TZ786604:UA786612 ADV786604:ADW786612 ANR786604:ANS786612 AXN786604:AXO786612 BHJ786604:BHK786612 BRF786604:BRG786612 CBB786604:CBC786612 CKX786604:CKY786612 CUT786604:CUU786612 DEP786604:DEQ786612 DOL786604:DOM786612 DYH786604:DYI786612 EID786604:EIE786612 ERZ786604:ESA786612 FBV786604:FBW786612 FLR786604:FLS786612 FVN786604:FVO786612 GFJ786604:GFK786612 GPF786604:GPG786612 GZB786604:GZC786612 HIX786604:HIY786612 HST786604:HSU786612 ICP786604:ICQ786612 IML786604:IMM786612 IWH786604:IWI786612 JGD786604:JGE786612 JPZ786604:JQA786612 JZV786604:JZW786612 KJR786604:KJS786612 KTN786604:KTO786612 LDJ786604:LDK786612 LNF786604:LNG786612 LXB786604:LXC786612 MGX786604:MGY786612 MQT786604:MQU786612 NAP786604:NAQ786612 NKL786604:NKM786612 NUH786604:NUI786612 OED786604:OEE786612 ONZ786604:OOA786612 OXV786604:OXW786612 PHR786604:PHS786612 PRN786604:PRO786612 QBJ786604:QBK786612 QLF786604:QLG786612 QVB786604:QVC786612 REX786604:REY786612 ROT786604:ROU786612 RYP786604:RYQ786612 SIL786604:SIM786612 SSH786604:SSI786612 TCD786604:TCE786612 TLZ786604:TMA786612 TVV786604:TVW786612 UFR786604:UFS786612 UPN786604:UPO786612 UZJ786604:UZK786612 VJF786604:VJG786612 VTB786604:VTC786612 WCX786604:WCY786612 WMT786604:WMU786612 WWP786604:WWQ786612 AH852140:AI852148 KD852140:KE852148 TZ852140:UA852148 ADV852140:ADW852148 ANR852140:ANS852148 AXN852140:AXO852148 BHJ852140:BHK852148 BRF852140:BRG852148 CBB852140:CBC852148 CKX852140:CKY852148 CUT852140:CUU852148 DEP852140:DEQ852148 DOL852140:DOM852148 DYH852140:DYI852148 EID852140:EIE852148 ERZ852140:ESA852148 FBV852140:FBW852148 FLR852140:FLS852148 FVN852140:FVO852148 GFJ852140:GFK852148 GPF852140:GPG852148 GZB852140:GZC852148 HIX852140:HIY852148 HST852140:HSU852148 ICP852140:ICQ852148 IML852140:IMM852148 IWH852140:IWI852148 JGD852140:JGE852148 JPZ852140:JQA852148 JZV852140:JZW852148 KJR852140:KJS852148 KTN852140:KTO852148 LDJ852140:LDK852148 LNF852140:LNG852148 LXB852140:LXC852148 MGX852140:MGY852148 MQT852140:MQU852148 NAP852140:NAQ852148 NKL852140:NKM852148 NUH852140:NUI852148 OED852140:OEE852148 ONZ852140:OOA852148 OXV852140:OXW852148 PHR852140:PHS852148 PRN852140:PRO852148 QBJ852140:QBK852148 QLF852140:QLG852148 QVB852140:QVC852148 REX852140:REY852148 ROT852140:ROU852148 RYP852140:RYQ852148 SIL852140:SIM852148 SSH852140:SSI852148 TCD852140:TCE852148 TLZ852140:TMA852148 TVV852140:TVW852148 UFR852140:UFS852148 UPN852140:UPO852148 UZJ852140:UZK852148 VJF852140:VJG852148 VTB852140:VTC852148 WCX852140:WCY852148 WMT852140:WMU852148 WWP852140:WWQ852148 AH917676:AI917684 KD917676:KE917684 TZ917676:UA917684 ADV917676:ADW917684 ANR917676:ANS917684 AXN917676:AXO917684 BHJ917676:BHK917684 BRF917676:BRG917684 CBB917676:CBC917684 CKX917676:CKY917684 CUT917676:CUU917684 DEP917676:DEQ917684 DOL917676:DOM917684 DYH917676:DYI917684 EID917676:EIE917684 ERZ917676:ESA917684 FBV917676:FBW917684 FLR917676:FLS917684 FVN917676:FVO917684 GFJ917676:GFK917684 GPF917676:GPG917684 GZB917676:GZC917684 HIX917676:HIY917684 HST917676:HSU917684 ICP917676:ICQ917684 IML917676:IMM917684 IWH917676:IWI917684 JGD917676:JGE917684 JPZ917676:JQA917684 JZV917676:JZW917684 KJR917676:KJS917684 KTN917676:KTO917684 LDJ917676:LDK917684 LNF917676:LNG917684 LXB917676:LXC917684 MGX917676:MGY917684 MQT917676:MQU917684 NAP917676:NAQ917684 NKL917676:NKM917684 NUH917676:NUI917684 OED917676:OEE917684 ONZ917676:OOA917684 OXV917676:OXW917684 PHR917676:PHS917684 PRN917676:PRO917684 QBJ917676:QBK917684 QLF917676:QLG917684 QVB917676:QVC917684 REX917676:REY917684 ROT917676:ROU917684 RYP917676:RYQ917684 SIL917676:SIM917684 SSH917676:SSI917684 TCD917676:TCE917684 TLZ917676:TMA917684 TVV917676:TVW917684 UFR917676:UFS917684 UPN917676:UPO917684 UZJ917676:UZK917684 VJF917676:VJG917684 VTB917676:VTC917684 WCX917676:WCY917684 WMT917676:WMU917684 WWP917676:WWQ917684 AH983212:AI983220 KD983212:KE983220 TZ983212:UA983220 ADV983212:ADW983220 ANR983212:ANS983220 AXN983212:AXO983220 BHJ983212:BHK983220 BRF983212:BRG983220 CBB983212:CBC983220 CKX983212:CKY983220 CUT983212:CUU983220 DEP983212:DEQ983220 DOL983212:DOM983220 DYH983212:DYI983220 EID983212:EIE983220 ERZ983212:ESA983220 FBV983212:FBW983220 FLR983212:FLS983220 FVN983212:FVO983220 GFJ983212:GFK983220 GPF983212:GPG983220 GZB983212:GZC983220 HIX983212:HIY983220 HST983212:HSU983220 ICP983212:ICQ983220 IML983212:IMM983220 IWH983212:IWI983220 JGD983212:JGE983220 JPZ983212:JQA983220 JZV983212:JZW983220 KJR983212:KJS983220 KTN983212:KTO983220 LDJ983212:LDK983220 LNF983212:LNG983220 LXB983212:LXC983220 MGX983212:MGY983220 MQT983212:MQU983220 NAP983212:NAQ983220 NKL983212:NKM983220 NUH983212:NUI983220 OED983212:OEE983220 ONZ983212:OOA983220 OXV983212:OXW983220 PHR983212:PHS983220 PRN983212:PRO983220 QBJ983212:QBK983220 QLF983212:QLG983220 QVB983212:QVC983220 REX983212:REY983220 ROT983212:ROU983220 RYP983212:RYQ983220 SIL983212:SIM983220 SSH983212:SSI983220 TCD983212:TCE983220 TLZ983212:TMA983220 TVV983212:TVW983220 UFR983212:UFS983220 UPN983212:UPO983220 UZJ983212:UZK983220 VJF983212:VJG983220 VTB983212:VTC983220 WCX983212:WCY983220 WMT983212:WMU983220 WWP983212:WWQ983220 S172:S183 JO172:JO183 TK172:TK183 ADG172:ADG183 ANC172:ANC183 AWY172:AWY183 BGU172:BGU183 BQQ172:BQQ183 CAM172:CAM183 CKI172:CKI183 CUE172:CUE183 DEA172:DEA183 DNW172:DNW183 DXS172:DXS183 EHO172:EHO183 ERK172:ERK183 FBG172:FBG183 FLC172:FLC183 FUY172:FUY183 GEU172:GEU183 GOQ172:GOQ183 GYM172:GYM183 HII172:HII183 HSE172:HSE183 ICA172:ICA183 ILW172:ILW183 IVS172:IVS183 JFO172:JFO183 JPK172:JPK183 JZG172:JZG183 KJC172:KJC183 KSY172:KSY183 LCU172:LCU183 LMQ172:LMQ183 LWM172:LWM183 MGI172:MGI183 MQE172:MQE183 NAA172:NAA183 NJW172:NJW183 NTS172:NTS183 ODO172:ODO183 ONK172:ONK183 OXG172:OXG183 PHC172:PHC183 PQY172:PQY183 QAU172:QAU183 QKQ172:QKQ183 QUM172:QUM183 REI172:REI183 ROE172:ROE183 RYA172:RYA183 SHW172:SHW183 SRS172:SRS183 TBO172:TBO183 TLK172:TLK183 TVG172:TVG183 UFC172:UFC183 UOY172:UOY183 UYU172:UYU183 VIQ172:VIQ183 VSM172:VSM183 WCI172:WCI183 WME172:WME183 WWA172:WWA183 S65708:S65719 JO65708:JO65719 TK65708:TK65719 ADG65708:ADG65719 ANC65708:ANC65719 AWY65708:AWY65719 BGU65708:BGU65719 BQQ65708:BQQ65719 CAM65708:CAM65719 CKI65708:CKI65719 CUE65708:CUE65719 DEA65708:DEA65719 DNW65708:DNW65719 DXS65708:DXS65719 EHO65708:EHO65719 ERK65708:ERK65719 FBG65708:FBG65719 FLC65708:FLC65719 FUY65708:FUY65719 GEU65708:GEU65719 GOQ65708:GOQ65719 GYM65708:GYM65719 HII65708:HII65719 HSE65708:HSE65719 ICA65708:ICA65719 ILW65708:ILW65719 IVS65708:IVS65719 JFO65708:JFO65719 JPK65708:JPK65719 JZG65708:JZG65719 KJC65708:KJC65719 KSY65708:KSY65719 LCU65708:LCU65719 LMQ65708:LMQ65719 LWM65708:LWM65719 MGI65708:MGI65719 MQE65708:MQE65719 NAA65708:NAA65719 NJW65708:NJW65719 NTS65708:NTS65719 ODO65708:ODO65719 ONK65708:ONK65719 OXG65708:OXG65719 PHC65708:PHC65719 PQY65708:PQY65719 QAU65708:QAU65719 QKQ65708:QKQ65719 QUM65708:QUM65719 REI65708:REI65719 ROE65708:ROE65719 RYA65708:RYA65719 SHW65708:SHW65719 SRS65708:SRS65719 TBO65708:TBO65719 TLK65708:TLK65719 TVG65708:TVG65719 UFC65708:UFC65719 UOY65708:UOY65719 UYU65708:UYU65719 VIQ65708:VIQ65719 VSM65708:VSM65719 WCI65708:WCI65719 WME65708:WME65719 WWA65708:WWA65719 S131244:S131255 JO131244:JO131255 TK131244:TK131255 ADG131244:ADG131255 ANC131244:ANC131255 AWY131244:AWY131255 BGU131244:BGU131255 BQQ131244:BQQ131255 CAM131244:CAM131255 CKI131244:CKI131255 CUE131244:CUE131255 DEA131244:DEA131255 DNW131244:DNW131255 DXS131244:DXS131255 EHO131244:EHO131255 ERK131244:ERK131255 FBG131244:FBG131255 FLC131244:FLC131255 FUY131244:FUY131255 GEU131244:GEU131255 GOQ131244:GOQ131255 GYM131244:GYM131255 HII131244:HII131255 HSE131244:HSE131255 ICA131244:ICA131255 ILW131244:ILW131255 IVS131244:IVS131255 JFO131244:JFO131255 JPK131244:JPK131255 JZG131244:JZG131255 KJC131244:KJC131255 KSY131244:KSY131255 LCU131244:LCU131255 LMQ131244:LMQ131255 LWM131244:LWM131255 MGI131244:MGI131255 MQE131244:MQE131255 NAA131244:NAA131255 NJW131244:NJW131255 NTS131244:NTS131255 ODO131244:ODO131255 ONK131244:ONK131255 OXG131244:OXG131255 PHC131244:PHC131255 PQY131244:PQY131255 QAU131244:QAU131255 QKQ131244:QKQ131255 QUM131244:QUM131255 REI131244:REI131255 ROE131244:ROE131255 RYA131244:RYA131255 SHW131244:SHW131255 SRS131244:SRS131255 TBO131244:TBO131255 TLK131244:TLK131255 TVG131244:TVG131255 UFC131244:UFC131255 UOY131244:UOY131255 UYU131244:UYU131255 VIQ131244:VIQ131255 VSM131244:VSM131255 WCI131244:WCI131255 WME131244:WME131255 WWA131244:WWA131255 S196780:S196791 JO196780:JO196791 TK196780:TK196791 ADG196780:ADG196791 ANC196780:ANC196791 AWY196780:AWY196791 BGU196780:BGU196791 BQQ196780:BQQ196791 CAM196780:CAM196791 CKI196780:CKI196791 CUE196780:CUE196791 DEA196780:DEA196791 DNW196780:DNW196791 DXS196780:DXS196791 EHO196780:EHO196791 ERK196780:ERK196791 FBG196780:FBG196791 FLC196780:FLC196791 FUY196780:FUY196791 GEU196780:GEU196791 GOQ196780:GOQ196791 GYM196780:GYM196791 HII196780:HII196791 HSE196780:HSE196791 ICA196780:ICA196791 ILW196780:ILW196791 IVS196780:IVS196791 JFO196780:JFO196791 JPK196780:JPK196791 JZG196780:JZG196791 KJC196780:KJC196791 KSY196780:KSY196791 LCU196780:LCU196791 LMQ196780:LMQ196791 LWM196780:LWM196791 MGI196780:MGI196791 MQE196780:MQE196791 NAA196780:NAA196791 NJW196780:NJW196791 NTS196780:NTS196791 ODO196780:ODO196791 ONK196780:ONK196791 OXG196780:OXG196791 PHC196780:PHC196791 PQY196780:PQY196791 QAU196780:QAU196791 QKQ196780:QKQ196791 QUM196780:QUM196791 REI196780:REI196791 ROE196780:ROE196791 RYA196780:RYA196791 SHW196780:SHW196791 SRS196780:SRS196791 TBO196780:TBO196791 TLK196780:TLK196791 TVG196780:TVG196791 UFC196780:UFC196791 UOY196780:UOY196791 UYU196780:UYU196791 VIQ196780:VIQ196791 VSM196780:VSM196791 WCI196780:WCI196791 WME196780:WME196791 WWA196780:WWA196791 S262316:S262327 JO262316:JO262327 TK262316:TK262327 ADG262316:ADG262327 ANC262316:ANC262327 AWY262316:AWY262327 BGU262316:BGU262327 BQQ262316:BQQ262327 CAM262316:CAM262327 CKI262316:CKI262327 CUE262316:CUE262327 DEA262316:DEA262327 DNW262316:DNW262327 DXS262316:DXS262327 EHO262316:EHO262327 ERK262316:ERK262327 FBG262316:FBG262327 FLC262316:FLC262327 FUY262316:FUY262327 GEU262316:GEU262327 GOQ262316:GOQ262327 GYM262316:GYM262327 HII262316:HII262327 HSE262316:HSE262327 ICA262316:ICA262327 ILW262316:ILW262327 IVS262316:IVS262327 JFO262316:JFO262327 JPK262316:JPK262327 JZG262316:JZG262327 KJC262316:KJC262327 KSY262316:KSY262327 LCU262316:LCU262327 LMQ262316:LMQ262327 LWM262316:LWM262327 MGI262316:MGI262327 MQE262316:MQE262327 NAA262316:NAA262327 NJW262316:NJW262327 NTS262316:NTS262327 ODO262316:ODO262327 ONK262316:ONK262327 OXG262316:OXG262327 PHC262316:PHC262327 PQY262316:PQY262327 QAU262316:QAU262327 QKQ262316:QKQ262327 QUM262316:QUM262327 REI262316:REI262327 ROE262316:ROE262327 RYA262316:RYA262327 SHW262316:SHW262327 SRS262316:SRS262327 TBO262316:TBO262327 TLK262316:TLK262327 TVG262316:TVG262327 UFC262316:UFC262327 UOY262316:UOY262327 UYU262316:UYU262327 VIQ262316:VIQ262327 VSM262316:VSM262327 WCI262316:WCI262327 WME262316:WME262327 WWA262316:WWA262327 S327852:S327863 JO327852:JO327863 TK327852:TK327863 ADG327852:ADG327863 ANC327852:ANC327863 AWY327852:AWY327863 BGU327852:BGU327863 BQQ327852:BQQ327863 CAM327852:CAM327863 CKI327852:CKI327863 CUE327852:CUE327863 DEA327852:DEA327863 DNW327852:DNW327863 DXS327852:DXS327863 EHO327852:EHO327863 ERK327852:ERK327863 FBG327852:FBG327863 FLC327852:FLC327863 FUY327852:FUY327863 GEU327852:GEU327863 GOQ327852:GOQ327863 GYM327852:GYM327863 HII327852:HII327863 HSE327852:HSE327863 ICA327852:ICA327863 ILW327852:ILW327863 IVS327852:IVS327863 JFO327852:JFO327863 JPK327852:JPK327863 JZG327852:JZG327863 KJC327852:KJC327863 KSY327852:KSY327863 LCU327852:LCU327863 LMQ327852:LMQ327863 LWM327852:LWM327863 MGI327852:MGI327863 MQE327852:MQE327863 NAA327852:NAA327863 NJW327852:NJW327863 NTS327852:NTS327863 ODO327852:ODO327863 ONK327852:ONK327863 OXG327852:OXG327863 PHC327852:PHC327863 PQY327852:PQY327863 QAU327852:QAU327863 QKQ327852:QKQ327863 QUM327852:QUM327863 REI327852:REI327863 ROE327852:ROE327863 RYA327852:RYA327863 SHW327852:SHW327863 SRS327852:SRS327863 TBO327852:TBO327863 TLK327852:TLK327863 TVG327852:TVG327863 UFC327852:UFC327863 UOY327852:UOY327863 UYU327852:UYU327863 VIQ327852:VIQ327863 VSM327852:VSM327863 WCI327852:WCI327863 WME327852:WME327863 WWA327852:WWA327863 S393388:S393399 JO393388:JO393399 TK393388:TK393399 ADG393388:ADG393399 ANC393388:ANC393399 AWY393388:AWY393399 BGU393388:BGU393399 BQQ393388:BQQ393399 CAM393388:CAM393399 CKI393388:CKI393399 CUE393388:CUE393399 DEA393388:DEA393399 DNW393388:DNW393399 DXS393388:DXS393399 EHO393388:EHO393399 ERK393388:ERK393399 FBG393388:FBG393399 FLC393388:FLC393399 FUY393388:FUY393399 GEU393388:GEU393399 GOQ393388:GOQ393399 GYM393388:GYM393399 HII393388:HII393399 HSE393388:HSE393399 ICA393388:ICA393399 ILW393388:ILW393399 IVS393388:IVS393399 JFO393388:JFO393399 JPK393388:JPK393399 JZG393388:JZG393399 KJC393388:KJC393399 KSY393388:KSY393399 LCU393388:LCU393399 LMQ393388:LMQ393399 LWM393388:LWM393399 MGI393388:MGI393399 MQE393388:MQE393399 NAA393388:NAA393399 NJW393388:NJW393399 NTS393388:NTS393399 ODO393388:ODO393399 ONK393388:ONK393399 OXG393388:OXG393399 PHC393388:PHC393399 PQY393388:PQY393399 QAU393388:QAU393399 QKQ393388:QKQ393399 QUM393388:QUM393399 REI393388:REI393399 ROE393388:ROE393399 RYA393388:RYA393399 SHW393388:SHW393399 SRS393388:SRS393399 TBO393388:TBO393399 TLK393388:TLK393399 TVG393388:TVG393399 UFC393388:UFC393399 UOY393388:UOY393399 UYU393388:UYU393399 VIQ393388:VIQ393399 VSM393388:VSM393399 WCI393388:WCI393399 WME393388:WME393399 WWA393388:WWA393399 S458924:S458935 JO458924:JO458935 TK458924:TK458935 ADG458924:ADG458935 ANC458924:ANC458935 AWY458924:AWY458935 BGU458924:BGU458935 BQQ458924:BQQ458935 CAM458924:CAM458935 CKI458924:CKI458935 CUE458924:CUE458935 DEA458924:DEA458935 DNW458924:DNW458935 DXS458924:DXS458935 EHO458924:EHO458935 ERK458924:ERK458935 FBG458924:FBG458935 FLC458924:FLC458935 FUY458924:FUY458935 GEU458924:GEU458935 GOQ458924:GOQ458935 GYM458924:GYM458935 HII458924:HII458935 HSE458924:HSE458935 ICA458924:ICA458935 ILW458924:ILW458935 IVS458924:IVS458935 JFO458924:JFO458935 JPK458924:JPK458935 JZG458924:JZG458935 KJC458924:KJC458935 KSY458924:KSY458935 LCU458924:LCU458935 LMQ458924:LMQ458935 LWM458924:LWM458935 MGI458924:MGI458935 MQE458924:MQE458935 NAA458924:NAA458935 NJW458924:NJW458935 NTS458924:NTS458935 ODO458924:ODO458935 ONK458924:ONK458935 OXG458924:OXG458935 PHC458924:PHC458935 PQY458924:PQY458935 QAU458924:QAU458935 QKQ458924:QKQ458935 QUM458924:QUM458935 REI458924:REI458935 ROE458924:ROE458935 RYA458924:RYA458935 SHW458924:SHW458935 SRS458924:SRS458935 TBO458924:TBO458935 TLK458924:TLK458935 TVG458924:TVG458935 UFC458924:UFC458935 UOY458924:UOY458935 UYU458924:UYU458935 VIQ458924:VIQ458935 VSM458924:VSM458935 WCI458924:WCI458935 WME458924:WME458935 WWA458924:WWA458935 S524460:S524471 JO524460:JO524471 TK524460:TK524471 ADG524460:ADG524471 ANC524460:ANC524471 AWY524460:AWY524471 BGU524460:BGU524471 BQQ524460:BQQ524471 CAM524460:CAM524471 CKI524460:CKI524471 CUE524460:CUE524471 DEA524460:DEA524471 DNW524460:DNW524471 DXS524460:DXS524471 EHO524460:EHO524471 ERK524460:ERK524471 FBG524460:FBG524471 FLC524460:FLC524471 FUY524460:FUY524471 GEU524460:GEU524471 GOQ524460:GOQ524471 GYM524460:GYM524471 HII524460:HII524471 HSE524460:HSE524471 ICA524460:ICA524471 ILW524460:ILW524471 IVS524460:IVS524471 JFO524460:JFO524471 JPK524460:JPK524471 JZG524460:JZG524471 KJC524460:KJC524471 KSY524460:KSY524471 LCU524460:LCU524471 LMQ524460:LMQ524471 LWM524460:LWM524471 MGI524460:MGI524471 MQE524460:MQE524471 NAA524460:NAA524471 NJW524460:NJW524471 NTS524460:NTS524471 ODO524460:ODO524471 ONK524460:ONK524471 OXG524460:OXG524471 PHC524460:PHC524471 PQY524460:PQY524471 QAU524460:QAU524471 QKQ524460:QKQ524471 QUM524460:QUM524471 REI524460:REI524471 ROE524460:ROE524471 RYA524460:RYA524471 SHW524460:SHW524471 SRS524460:SRS524471 TBO524460:TBO524471 TLK524460:TLK524471 TVG524460:TVG524471 UFC524460:UFC524471 UOY524460:UOY524471 UYU524460:UYU524471 VIQ524460:VIQ524471 VSM524460:VSM524471 WCI524460:WCI524471 WME524460:WME524471 WWA524460:WWA524471 S589996:S590007 JO589996:JO590007 TK589996:TK590007 ADG589996:ADG590007 ANC589996:ANC590007 AWY589996:AWY590007 BGU589996:BGU590007 BQQ589996:BQQ590007 CAM589996:CAM590007 CKI589996:CKI590007 CUE589996:CUE590007 DEA589996:DEA590007 DNW589996:DNW590007 DXS589996:DXS590007 EHO589996:EHO590007 ERK589996:ERK590007 FBG589996:FBG590007 FLC589996:FLC590007 FUY589996:FUY590007 GEU589996:GEU590007 GOQ589996:GOQ590007 GYM589996:GYM590007 HII589996:HII590007 HSE589996:HSE590007 ICA589996:ICA590007 ILW589996:ILW590007 IVS589996:IVS590007 JFO589996:JFO590007 JPK589996:JPK590007 JZG589996:JZG590007 KJC589996:KJC590007 KSY589996:KSY590007 LCU589996:LCU590007 LMQ589996:LMQ590007 LWM589996:LWM590007 MGI589996:MGI590007 MQE589996:MQE590007 NAA589996:NAA590007 NJW589996:NJW590007 NTS589996:NTS590007 ODO589996:ODO590007 ONK589996:ONK590007 OXG589996:OXG590007 PHC589996:PHC590007 PQY589996:PQY590007 QAU589996:QAU590007 QKQ589996:QKQ590007 QUM589996:QUM590007 REI589996:REI590007 ROE589996:ROE590007 RYA589996:RYA590007 SHW589996:SHW590007 SRS589996:SRS590007 TBO589996:TBO590007 TLK589996:TLK590007 TVG589996:TVG590007 UFC589996:UFC590007 UOY589996:UOY590007 UYU589996:UYU590007 VIQ589996:VIQ590007 VSM589996:VSM590007 WCI589996:WCI590007 WME589996:WME590007 WWA589996:WWA590007 S655532:S655543 JO655532:JO655543 TK655532:TK655543 ADG655532:ADG655543 ANC655532:ANC655543 AWY655532:AWY655543 BGU655532:BGU655543 BQQ655532:BQQ655543 CAM655532:CAM655543 CKI655532:CKI655543 CUE655532:CUE655543 DEA655532:DEA655543 DNW655532:DNW655543 DXS655532:DXS655543 EHO655532:EHO655543 ERK655532:ERK655543 FBG655532:FBG655543 FLC655532:FLC655543 FUY655532:FUY655543 GEU655532:GEU655543 GOQ655532:GOQ655543 GYM655532:GYM655543 HII655532:HII655543 HSE655532:HSE655543 ICA655532:ICA655543 ILW655532:ILW655543 IVS655532:IVS655543 JFO655532:JFO655543 JPK655532:JPK655543 JZG655532:JZG655543 KJC655532:KJC655543 KSY655532:KSY655543 LCU655532:LCU655543 LMQ655532:LMQ655543 LWM655532:LWM655543 MGI655532:MGI655543 MQE655532:MQE655543 NAA655532:NAA655543 NJW655532:NJW655543 NTS655532:NTS655543 ODO655532:ODO655543 ONK655532:ONK655543 OXG655532:OXG655543 PHC655532:PHC655543 PQY655532:PQY655543 QAU655532:QAU655543 QKQ655532:QKQ655543 QUM655532:QUM655543 REI655532:REI655543 ROE655532:ROE655543 RYA655532:RYA655543 SHW655532:SHW655543 SRS655532:SRS655543 TBO655532:TBO655543 TLK655532:TLK655543 TVG655532:TVG655543 UFC655532:UFC655543 UOY655532:UOY655543 UYU655532:UYU655543 VIQ655532:VIQ655543 VSM655532:VSM655543 WCI655532:WCI655543 WME655532:WME655543 WWA655532:WWA655543 S721068:S721079 JO721068:JO721079 TK721068:TK721079 ADG721068:ADG721079 ANC721068:ANC721079 AWY721068:AWY721079 BGU721068:BGU721079 BQQ721068:BQQ721079 CAM721068:CAM721079 CKI721068:CKI721079 CUE721068:CUE721079 DEA721068:DEA721079 DNW721068:DNW721079 DXS721068:DXS721079 EHO721068:EHO721079 ERK721068:ERK721079 FBG721068:FBG721079 FLC721068:FLC721079 FUY721068:FUY721079 GEU721068:GEU721079 GOQ721068:GOQ721079 GYM721068:GYM721079 HII721068:HII721079 HSE721068:HSE721079 ICA721068:ICA721079 ILW721068:ILW721079 IVS721068:IVS721079 JFO721068:JFO721079 JPK721068:JPK721079 JZG721068:JZG721079 KJC721068:KJC721079 KSY721068:KSY721079 LCU721068:LCU721079 LMQ721068:LMQ721079 LWM721068:LWM721079 MGI721068:MGI721079 MQE721068:MQE721079 NAA721068:NAA721079 NJW721068:NJW721079 NTS721068:NTS721079 ODO721068:ODO721079 ONK721068:ONK721079 OXG721068:OXG721079 PHC721068:PHC721079 PQY721068:PQY721079 QAU721068:QAU721079 QKQ721068:QKQ721079 QUM721068:QUM721079 REI721068:REI721079 ROE721068:ROE721079 RYA721068:RYA721079 SHW721068:SHW721079 SRS721068:SRS721079 TBO721068:TBO721079 TLK721068:TLK721079 TVG721068:TVG721079 UFC721068:UFC721079 UOY721068:UOY721079 UYU721068:UYU721079 VIQ721068:VIQ721079 VSM721068:VSM721079 WCI721068:WCI721079 WME721068:WME721079 WWA721068:WWA721079 S786604:S786615 JO786604:JO786615 TK786604:TK786615 ADG786604:ADG786615 ANC786604:ANC786615 AWY786604:AWY786615 BGU786604:BGU786615 BQQ786604:BQQ786615 CAM786604:CAM786615 CKI786604:CKI786615 CUE786604:CUE786615 DEA786604:DEA786615 DNW786604:DNW786615 DXS786604:DXS786615 EHO786604:EHO786615 ERK786604:ERK786615 FBG786604:FBG786615 FLC786604:FLC786615 FUY786604:FUY786615 GEU786604:GEU786615 GOQ786604:GOQ786615 GYM786604:GYM786615 HII786604:HII786615 HSE786604:HSE786615 ICA786604:ICA786615 ILW786604:ILW786615 IVS786604:IVS786615 JFO786604:JFO786615 JPK786604:JPK786615 JZG786604:JZG786615 KJC786604:KJC786615 KSY786604:KSY786615 LCU786604:LCU786615 LMQ786604:LMQ786615 LWM786604:LWM786615 MGI786604:MGI786615 MQE786604:MQE786615 NAA786604:NAA786615 NJW786604:NJW786615 NTS786604:NTS786615 ODO786604:ODO786615 ONK786604:ONK786615 OXG786604:OXG786615 PHC786604:PHC786615 PQY786604:PQY786615 QAU786604:QAU786615 QKQ786604:QKQ786615 QUM786604:QUM786615 REI786604:REI786615 ROE786604:ROE786615 RYA786604:RYA786615 SHW786604:SHW786615 SRS786604:SRS786615 TBO786604:TBO786615 TLK786604:TLK786615 TVG786604:TVG786615 UFC786604:UFC786615 UOY786604:UOY786615 UYU786604:UYU786615 VIQ786604:VIQ786615 VSM786604:VSM786615 WCI786604:WCI786615 WME786604:WME786615 WWA786604:WWA786615 S852140:S852151 JO852140:JO852151 TK852140:TK852151 ADG852140:ADG852151 ANC852140:ANC852151 AWY852140:AWY852151 BGU852140:BGU852151 BQQ852140:BQQ852151 CAM852140:CAM852151 CKI852140:CKI852151 CUE852140:CUE852151 DEA852140:DEA852151 DNW852140:DNW852151 DXS852140:DXS852151 EHO852140:EHO852151 ERK852140:ERK852151 FBG852140:FBG852151 FLC852140:FLC852151 FUY852140:FUY852151 GEU852140:GEU852151 GOQ852140:GOQ852151 GYM852140:GYM852151 HII852140:HII852151 HSE852140:HSE852151 ICA852140:ICA852151 ILW852140:ILW852151 IVS852140:IVS852151 JFO852140:JFO852151 JPK852140:JPK852151 JZG852140:JZG852151 KJC852140:KJC852151 KSY852140:KSY852151 LCU852140:LCU852151 LMQ852140:LMQ852151 LWM852140:LWM852151 MGI852140:MGI852151 MQE852140:MQE852151 NAA852140:NAA852151 NJW852140:NJW852151 NTS852140:NTS852151 ODO852140:ODO852151 ONK852140:ONK852151 OXG852140:OXG852151 PHC852140:PHC852151 PQY852140:PQY852151 QAU852140:QAU852151 QKQ852140:QKQ852151 QUM852140:QUM852151 REI852140:REI852151 ROE852140:ROE852151 RYA852140:RYA852151 SHW852140:SHW852151 SRS852140:SRS852151 TBO852140:TBO852151 TLK852140:TLK852151 TVG852140:TVG852151 UFC852140:UFC852151 UOY852140:UOY852151 UYU852140:UYU852151 VIQ852140:VIQ852151 VSM852140:VSM852151 WCI852140:WCI852151 WME852140:WME852151 WWA852140:WWA852151 S917676:S917687 JO917676:JO917687 TK917676:TK917687 ADG917676:ADG917687 ANC917676:ANC917687 AWY917676:AWY917687 BGU917676:BGU917687 BQQ917676:BQQ917687 CAM917676:CAM917687 CKI917676:CKI917687 CUE917676:CUE917687 DEA917676:DEA917687 DNW917676:DNW917687 DXS917676:DXS917687 EHO917676:EHO917687 ERK917676:ERK917687 FBG917676:FBG917687 FLC917676:FLC917687 FUY917676:FUY917687 GEU917676:GEU917687 GOQ917676:GOQ917687 GYM917676:GYM917687 HII917676:HII917687 HSE917676:HSE917687 ICA917676:ICA917687 ILW917676:ILW917687 IVS917676:IVS917687 JFO917676:JFO917687 JPK917676:JPK917687 JZG917676:JZG917687 KJC917676:KJC917687 KSY917676:KSY917687 LCU917676:LCU917687 LMQ917676:LMQ917687 LWM917676:LWM917687 MGI917676:MGI917687 MQE917676:MQE917687 NAA917676:NAA917687 NJW917676:NJW917687 NTS917676:NTS917687 ODO917676:ODO917687 ONK917676:ONK917687 OXG917676:OXG917687 PHC917676:PHC917687 PQY917676:PQY917687 QAU917676:QAU917687 QKQ917676:QKQ917687 QUM917676:QUM917687 REI917676:REI917687 ROE917676:ROE917687 RYA917676:RYA917687 SHW917676:SHW917687 SRS917676:SRS917687 TBO917676:TBO917687 TLK917676:TLK917687 TVG917676:TVG917687 UFC917676:UFC917687 UOY917676:UOY917687 UYU917676:UYU917687 VIQ917676:VIQ917687 VSM917676:VSM917687 WCI917676:WCI917687 WME917676:WME917687 WWA917676:WWA917687 S983212:S983223 JO983212:JO983223 TK983212:TK983223 ADG983212:ADG983223 ANC983212:ANC983223 AWY983212:AWY983223 BGU983212:BGU983223 BQQ983212:BQQ983223 CAM983212:CAM983223 CKI983212:CKI983223 CUE983212:CUE983223 DEA983212:DEA983223 DNW983212:DNW983223 DXS983212:DXS983223 EHO983212:EHO983223 ERK983212:ERK983223 FBG983212:FBG983223 FLC983212:FLC983223 FUY983212:FUY983223 GEU983212:GEU983223 GOQ983212:GOQ983223 GYM983212:GYM983223 HII983212:HII983223 HSE983212:HSE983223 ICA983212:ICA983223 ILW983212:ILW983223 IVS983212:IVS983223 JFO983212:JFO983223 JPK983212:JPK983223 JZG983212:JZG983223 KJC983212:KJC983223 KSY983212:KSY983223 LCU983212:LCU983223 LMQ983212:LMQ983223 LWM983212:LWM983223 MGI983212:MGI983223 MQE983212:MQE983223 NAA983212:NAA983223 NJW983212:NJW983223 NTS983212:NTS983223 ODO983212:ODO983223 ONK983212:ONK983223 OXG983212:OXG983223 PHC983212:PHC983223 PQY983212:PQY983223 QAU983212:QAU983223 QKQ983212:QKQ983223 QUM983212:QUM983223 REI983212:REI983223 ROE983212:ROE983223 RYA983212:RYA983223 SHW983212:SHW983223 SRS983212:SRS983223 TBO983212:TBO983223 TLK983212:TLK983223 TVG983212:TVG983223 UFC983212:UFC983223 UOY983212:UOY983223 UYU983212:UYU983223 VIQ983212:VIQ983223 VSM983212:VSM983223 WCI983212:WCI983223 WME983212:WME983223 WWA983212:WWA983223 AH181:AH183 KD181:KD183 TZ181:TZ183 ADV181:ADV183 ANR181:ANR183 AXN181:AXN183 BHJ181:BHJ183 BRF181:BRF183 CBB181:CBB183 CKX181:CKX183 CUT181:CUT183 DEP181:DEP183 DOL181:DOL183 DYH181:DYH183 EID181:EID183 ERZ181:ERZ183 FBV181:FBV183 FLR181:FLR183 FVN181:FVN183 GFJ181:GFJ183 GPF181:GPF183 GZB181:GZB183 HIX181:HIX183 HST181:HST183 ICP181:ICP183 IML181:IML183 IWH181:IWH183 JGD181:JGD183 JPZ181:JPZ183 JZV181:JZV183 KJR181:KJR183 KTN181:KTN183 LDJ181:LDJ183 LNF181:LNF183 LXB181:LXB183 MGX181:MGX183 MQT181:MQT183 NAP181:NAP183 NKL181:NKL183 NUH181:NUH183 OED181:OED183 ONZ181:ONZ183 OXV181:OXV183 PHR181:PHR183 PRN181:PRN183 QBJ181:QBJ183 QLF181:QLF183 QVB181:QVB183 REX181:REX183 ROT181:ROT183 RYP181:RYP183 SIL181:SIL183 SSH181:SSH183 TCD181:TCD183 TLZ181:TLZ183 TVV181:TVV183 UFR181:UFR183 UPN181:UPN183 UZJ181:UZJ183 VJF181:VJF183 VTB181:VTB183 WCX181:WCX183 WMT181:WMT183 WWP181:WWP183 AH65717:AH65719 KD65717:KD65719 TZ65717:TZ65719 ADV65717:ADV65719 ANR65717:ANR65719 AXN65717:AXN65719 BHJ65717:BHJ65719 BRF65717:BRF65719 CBB65717:CBB65719 CKX65717:CKX65719 CUT65717:CUT65719 DEP65717:DEP65719 DOL65717:DOL65719 DYH65717:DYH65719 EID65717:EID65719 ERZ65717:ERZ65719 FBV65717:FBV65719 FLR65717:FLR65719 FVN65717:FVN65719 GFJ65717:GFJ65719 GPF65717:GPF65719 GZB65717:GZB65719 HIX65717:HIX65719 HST65717:HST65719 ICP65717:ICP65719 IML65717:IML65719 IWH65717:IWH65719 JGD65717:JGD65719 JPZ65717:JPZ65719 JZV65717:JZV65719 KJR65717:KJR65719 KTN65717:KTN65719 LDJ65717:LDJ65719 LNF65717:LNF65719 LXB65717:LXB65719 MGX65717:MGX65719 MQT65717:MQT65719 NAP65717:NAP65719 NKL65717:NKL65719 NUH65717:NUH65719 OED65717:OED65719 ONZ65717:ONZ65719 OXV65717:OXV65719 PHR65717:PHR65719 PRN65717:PRN65719 QBJ65717:QBJ65719 QLF65717:QLF65719 QVB65717:QVB65719 REX65717:REX65719 ROT65717:ROT65719 RYP65717:RYP65719 SIL65717:SIL65719 SSH65717:SSH65719 TCD65717:TCD65719 TLZ65717:TLZ65719 TVV65717:TVV65719 UFR65717:UFR65719 UPN65717:UPN65719 UZJ65717:UZJ65719 VJF65717:VJF65719 VTB65717:VTB65719 WCX65717:WCX65719 WMT65717:WMT65719 WWP65717:WWP65719 AH131253:AH131255 KD131253:KD131255 TZ131253:TZ131255 ADV131253:ADV131255 ANR131253:ANR131255 AXN131253:AXN131255 BHJ131253:BHJ131255 BRF131253:BRF131255 CBB131253:CBB131255 CKX131253:CKX131255 CUT131253:CUT131255 DEP131253:DEP131255 DOL131253:DOL131255 DYH131253:DYH131255 EID131253:EID131255 ERZ131253:ERZ131255 FBV131253:FBV131255 FLR131253:FLR131255 FVN131253:FVN131255 GFJ131253:GFJ131255 GPF131253:GPF131255 GZB131253:GZB131255 HIX131253:HIX131255 HST131253:HST131255 ICP131253:ICP131255 IML131253:IML131255 IWH131253:IWH131255 JGD131253:JGD131255 JPZ131253:JPZ131255 JZV131253:JZV131255 KJR131253:KJR131255 KTN131253:KTN131255 LDJ131253:LDJ131255 LNF131253:LNF131255 LXB131253:LXB131255 MGX131253:MGX131255 MQT131253:MQT131255 NAP131253:NAP131255 NKL131253:NKL131255 NUH131253:NUH131255 OED131253:OED131255 ONZ131253:ONZ131255 OXV131253:OXV131255 PHR131253:PHR131255 PRN131253:PRN131255 QBJ131253:QBJ131255 QLF131253:QLF131255 QVB131253:QVB131255 REX131253:REX131255 ROT131253:ROT131255 RYP131253:RYP131255 SIL131253:SIL131255 SSH131253:SSH131255 TCD131253:TCD131255 TLZ131253:TLZ131255 TVV131253:TVV131255 UFR131253:UFR131255 UPN131253:UPN131255 UZJ131253:UZJ131255 VJF131253:VJF131255 VTB131253:VTB131255 WCX131253:WCX131255 WMT131253:WMT131255 WWP131253:WWP131255 AH196789:AH196791 KD196789:KD196791 TZ196789:TZ196791 ADV196789:ADV196791 ANR196789:ANR196791 AXN196789:AXN196791 BHJ196789:BHJ196791 BRF196789:BRF196791 CBB196789:CBB196791 CKX196789:CKX196791 CUT196789:CUT196791 DEP196789:DEP196791 DOL196789:DOL196791 DYH196789:DYH196791 EID196789:EID196791 ERZ196789:ERZ196791 FBV196789:FBV196791 FLR196789:FLR196791 FVN196789:FVN196791 GFJ196789:GFJ196791 GPF196789:GPF196791 GZB196789:GZB196791 HIX196789:HIX196791 HST196789:HST196791 ICP196789:ICP196791 IML196789:IML196791 IWH196789:IWH196791 JGD196789:JGD196791 JPZ196789:JPZ196791 JZV196789:JZV196791 KJR196789:KJR196791 KTN196789:KTN196791 LDJ196789:LDJ196791 LNF196789:LNF196791 LXB196789:LXB196791 MGX196789:MGX196791 MQT196789:MQT196791 NAP196789:NAP196791 NKL196789:NKL196791 NUH196789:NUH196791 OED196789:OED196791 ONZ196789:ONZ196791 OXV196789:OXV196791 PHR196789:PHR196791 PRN196789:PRN196791 QBJ196789:QBJ196791 QLF196789:QLF196791 QVB196789:QVB196791 REX196789:REX196791 ROT196789:ROT196791 RYP196789:RYP196791 SIL196789:SIL196791 SSH196789:SSH196791 TCD196789:TCD196791 TLZ196789:TLZ196791 TVV196789:TVV196791 UFR196789:UFR196791 UPN196789:UPN196791 UZJ196789:UZJ196791 VJF196789:VJF196791 VTB196789:VTB196791 WCX196789:WCX196791 WMT196789:WMT196791 WWP196789:WWP196791 AH262325:AH262327 KD262325:KD262327 TZ262325:TZ262327 ADV262325:ADV262327 ANR262325:ANR262327 AXN262325:AXN262327 BHJ262325:BHJ262327 BRF262325:BRF262327 CBB262325:CBB262327 CKX262325:CKX262327 CUT262325:CUT262327 DEP262325:DEP262327 DOL262325:DOL262327 DYH262325:DYH262327 EID262325:EID262327 ERZ262325:ERZ262327 FBV262325:FBV262327 FLR262325:FLR262327 FVN262325:FVN262327 GFJ262325:GFJ262327 GPF262325:GPF262327 GZB262325:GZB262327 HIX262325:HIX262327 HST262325:HST262327 ICP262325:ICP262327 IML262325:IML262327 IWH262325:IWH262327 JGD262325:JGD262327 JPZ262325:JPZ262327 JZV262325:JZV262327 KJR262325:KJR262327 KTN262325:KTN262327 LDJ262325:LDJ262327 LNF262325:LNF262327 LXB262325:LXB262327 MGX262325:MGX262327 MQT262325:MQT262327 NAP262325:NAP262327 NKL262325:NKL262327 NUH262325:NUH262327 OED262325:OED262327 ONZ262325:ONZ262327 OXV262325:OXV262327 PHR262325:PHR262327 PRN262325:PRN262327 QBJ262325:QBJ262327 QLF262325:QLF262327 QVB262325:QVB262327 REX262325:REX262327 ROT262325:ROT262327 RYP262325:RYP262327 SIL262325:SIL262327 SSH262325:SSH262327 TCD262325:TCD262327 TLZ262325:TLZ262327 TVV262325:TVV262327 UFR262325:UFR262327 UPN262325:UPN262327 UZJ262325:UZJ262327 VJF262325:VJF262327 VTB262325:VTB262327 WCX262325:WCX262327 WMT262325:WMT262327 WWP262325:WWP262327 AH327861:AH327863 KD327861:KD327863 TZ327861:TZ327863 ADV327861:ADV327863 ANR327861:ANR327863 AXN327861:AXN327863 BHJ327861:BHJ327863 BRF327861:BRF327863 CBB327861:CBB327863 CKX327861:CKX327863 CUT327861:CUT327863 DEP327861:DEP327863 DOL327861:DOL327863 DYH327861:DYH327863 EID327861:EID327863 ERZ327861:ERZ327863 FBV327861:FBV327863 FLR327861:FLR327863 FVN327861:FVN327863 GFJ327861:GFJ327863 GPF327861:GPF327863 GZB327861:GZB327863 HIX327861:HIX327863 HST327861:HST327863 ICP327861:ICP327863 IML327861:IML327863 IWH327861:IWH327863 JGD327861:JGD327863 JPZ327861:JPZ327863 JZV327861:JZV327863 KJR327861:KJR327863 KTN327861:KTN327863 LDJ327861:LDJ327863 LNF327861:LNF327863 LXB327861:LXB327863 MGX327861:MGX327863 MQT327861:MQT327863 NAP327861:NAP327863 NKL327861:NKL327863 NUH327861:NUH327863 OED327861:OED327863 ONZ327861:ONZ327863 OXV327861:OXV327863 PHR327861:PHR327863 PRN327861:PRN327863 QBJ327861:QBJ327863 QLF327861:QLF327863 QVB327861:QVB327863 REX327861:REX327863 ROT327861:ROT327863 RYP327861:RYP327863 SIL327861:SIL327863 SSH327861:SSH327863 TCD327861:TCD327863 TLZ327861:TLZ327863 TVV327861:TVV327863 UFR327861:UFR327863 UPN327861:UPN327863 UZJ327861:UZJ327863 VJF327861:VJF327863 VTB327861:VTB327863 WCX327861:WCX327863 WMT327861:WMT327863 WWP327861:WWP327863 AH393397:AH393399 KD393397:KD393399 TZ393397:TZ393399 ADV393397:ADV393399 ANR393397:ANR393399 AXN393397:AXN393399 BHJ393397:BHJ393399 BRF393397:BRF393399 CBB393397:CBB393399 CKX393397:CKX393399 CUT393397:CUT393399 DEP393397:DEP393399 DOL393397:DOL393399 DYH393397:DYH393399 EID393397:EID393399 ERZ393397:ERZ393399 FBV393397:FBV393399 FLR393397:FLR393399 FVN393397:FVN393399 GFJ393397:GFJ393399 GPF393397:GPF393399 GZB393397:GZB393399 HIX393397:HIX393399 HST393397:HST393399 ICP393397:ICP393399 IML393397:IML393399 IWH393397:IWH393399 JGD393397:JGD393399 JPZ393397:JPZ393399 JZV393397:JZV393399 KJR393397:KJR393399 KTN393397:KTN393399 LDJ393397:LDJ393399 LNF393397:LNF393399 LXB393397:LXB393399 MGX393397:MGX393399 MQT393397:MQT393399 NAP393397:NAP393399 NKL393397:NKL393399 NUH393397:NUH393399 OED393397:OED393399 ONZ393397:ONZ393399 OXV393397:OXV393399 PHR393397:PHR393399 PRN393397:PRN393399 QBJ393397:QBJ393399 QLF393397:QLF393399 QVB393397:QVB393399 REX393397:REX393399 ROT393397:ROT393399 RYP393397:RYP393399 SIL393397:SIL393399 SSH393397:SSH393399 TCD393397:TCD393399 TLZ393397:TLZ393399 TVV393397:TVV393399 UFR393397:UFR393399 UPN393397:UPN393399 UZJ393397:UZJ393399 VJF393397:VJF393399 VTB393397:VTB393399 WCX393397:WCX393399 WMT393397:WMT393399 WWP393397:WWP393399 AH458933:AH458935 KD458933:KD458935 TZ458933:TZ458935 ADV458933:ADV458935 ANR458933:ANR458935 AXN458933:AXN458935 BHJ458933:BHJ458935 BRF458933:BRF458935 CBB458933:CBB458935 CKX458933:CKX458935 CUT458933:CUT458935 DEP458933:DEP458935 DOL458933:DOL458935 DYH458933:DYH458935 EID458933:EID458935 ERZ458933:ERZ458935 FBV458933:FBV458935 FLR458933:FLR458935 FVN458933:FVN458935 GFJ458933:GFJ458935 GPF458933:GPF458935 GZB458933:GZB458935 HIX458933:HIX458935 HST458933:HST458935 ICP458933:ICP458935 IML458933:IML458935 IWH458933:IWH458935 JGD458933:JGD458935 JPZ458933:JPZ458935 JZV458933:JZV458935 KJR458933:KJR458935 KTN458933:KTN458935 LDJ458933:LDJ458935 LNF458933:LNF458935 LXB458933:LXB458935 MGX458933:MGX458935 MQT458933:MQT458935 NAP458933:NAP458935 NKL458933:NKL458935 NUH458933:NUH458935 OED458933:OED458935 ONZ458933:ONZ458935 OXV458933:OXV458935 PHR458933:PHR458935 PRN458933:PRN458935 QBJ458933:QBJ458935 QLF458933:QLF458935 QVB458933:QVB458935 REX458933:REX458935 ROT458933:ROT458935 RYP458933:RYP458935 SIL458933:SIL458935 SSH458933:SSH458935 TCD458933:TCD458935 TLZ458933:TLZ458935 TVV458933:TVV458935 UFR458933:UFR458935 UPN458933:UPN458935 UZJ458933:UZJ458935 VJF458933:VJF458935 VTB458933:VTB458935 WCX458933:WCX458935 WMT458933:WMT458935 WWP458933:WWP458935 AH524469:AH524471 KD524469:KD524471 TZ524469:TZ524471 ADV524469:ADV524471 ANR524469:ANR524471 AXN524469:AXN524471 BHJ524469:BHJ524471 BRF524469:BRF524471 CBB524469:CBB524471 CKX524469:CKX524471 CUT524469:CUT524471 DEP524469:DEP524471 DOL524469:DOL524471 DYH524469:DYH524471 EID524469:EID524471 ERZ524469:ERZ524471 FBV524469:FBV524471 FLR524469:FLR524471 FVN524469:FVN524471 GFJ524469:GFJ524471 GPF524469:GPF524471 GZB524469:GZB524471 HIX524469:HIX524471 HST524469:HST524471 ICP524469:ICP524471 IML524469:IML524471 IWH524469:IWH524471 JGD524469:JGD524471 JPZ524469:JPZ524471 JZV524469:JZV524471 KJR524469:KJR524471 KTN524469:KTN524471 LDJ524469:LDJ524471 LNF524469:LNF524471 LXB524469:LXB524471 MGX524469:MGX524471 MQT524469:MQT524471 NAP524469:NAP524471 NKL524469:NKL524471 NUH524469:NUH524471 OED524469:OED524471 ONZ524469:ONZ524471 OXV524469:OXV524471 PHR524469:PHR524471 PRN524469:PRN524471 QBJ524469:QBJ524471 QLF524469:QLF524471 QVB524469:QVB524471 REX524469:REX524471 ROT524469:ROT524471 RYP524469:RYP524471 SIL524469:SIL524471 SSH524469:SSH524471 TCD524469:TCD524471 TLZ524469:TLZ524471 TVV524469:TVV524471 UFR524469:UFR524471 UPN524469:UPN524471 UZJ524469:UZJ524471 VJF524469:VJF524471 VTB524469:VTB524471 WCX524469:WCX524471 WMT524469:WMT524471 WWP524469:WWP524471 AH590005:AH590007 KD590005:KD590007 TZ590005:TZ590007 ADV590005:ADV590007 ANR590005:ANR590007 AXN590005:AXN590007 BHJ590005:BHJ590007 BRF590005:BRF590007 CBB590005:CBB590007 CKX590005:CKX590007 CUT590005:CUT590007 DEP590005:DEP590007 DOL590005:DOL590007 DYH590005:DYH590007 EID590005:EID590007 ERZ590005:ERZ590007 FBV590005:FBV590007 FLR590005:FLR590007 FVN590005:FVN590007 GFJ590005:GFJ590007 GPF590005:GPF590007 GZB590005:GZB590007 HIX590005:HIX590007 HST590005:HST590007 ICP590005:ICP590007 IML590005:IML590007 IWH590005:IWH590007 JGD590005:JGD590007 JPZ590005:JPZ590007 JZV590005:JZV590007 KJR590005:KJR590007 KTN590005:KTN590007 LDJ590005:LDJ590007 LNF590005:LNF590007 LXB590005:LXB590007 MGX590005:MGX590007 MQT590005:MQT590007 NAP590005:NAP590007 NKL590005:NKL590007 NUH590005:NUH590007 OED590005:OED590007 ONZ590005:ONZ590007 OXV590005:OXV590007 PHR590005:PHR590007 PRN590005:PRN590007 QBJ590005:QBJ590007 QLF590005:QLF590007 QVB590005:QVB590007 REX590005:REX590007 ROT590005:ROT590007 RYP590005:RYP590007 SIL590005:SIL590007 SSH590005:SSH590007 TCD590005:TCD590007 TLZ590005:TLZ590007 TVV590005:TVV590007 UFR590005:UFR590007 UPN590005:UPN590007 UZJ590005:UZJ590007 VJF590005:VJF590007 VTB590005:VTB590007 WCX590005:WCX590007 WMT590005:WMT590007 WWP590005:WWP590007 AH655541:AH655543 KD655541:KD655543 TZ655541:TZ655543 ADV655541:ADV655543 ANR655541:ANR655543 AXN655541:AXN655543 BHJ655541:BHJ655543 BRF655541:BRF655543 CBB655541:CBB655543 CKX655541:CKX655543 CUT655541:CUT655543 DEP655541:DEP655543 DOL655541:DOL655543 DYH655541:DYH655543 EID655541:EID655543 ERZ655541:ERZ655543 FBV655541:FBV655543 FLR655541:FLR655543 FVN655541:FVN655543 GFJ655541:GFJ655543 GPF655541:GPF655543 GZB655541:GZB655543 HIX655541:HIX655543 HST655541:HST655543 ICP655541:ICP655543 IML655541:IML655543 IWH655541:IWH655543 JGD655541:JGD655543 JPZ655541:JPZ655543 JZV655541:JZV655543 KJR655541:KJR655543 KTN655541:KTN655543 LDJ655541:LDJ655543 LNF655541:LNF655543 LXB655541:LXB655543 MGX655541:MGX655543 MQT655541:MQT655543 NAP655541:NAP655543 NKL655541:NKL655543 NUH655541:NUH655543 OED655541:OED655543 ONZ655541:ONZ655543 OXV655541:OXV655543 PHR655541:PHR655543 PRN655541:PRN655543 QBJ655541:QBJ655543 QLF655541:QLF655543 QVB655541:QVB655543 REX655541:REX655543 ROT655541:ROT655543 RYP655541:RYP655543 SIL655541:SIL655543 SSH655541:SSH655543 TCD655541:TCD655543 TLZ655541:TLZ655543 TVV655541:TVV655543 UFR655541:UFR655543 UPN655541:UPN655543 UZJ655541:UZJ655543 VJF655541:VJF655543 VTB655541:VTB655543 WCX655541:WCX655543 WMT655541:WMT655543 WWP655541:WWP655543 AH721077:AH721079 KD721077:KD721079 TZ721077:TZ721079 ADV721077:ADV721079 ANR721077:ANR721079 AXN721077:AXN721079 BHJ721077:BHJ721079 BRF721077:BRF721079 CBB721077:CBB721079 CKX721077:CKX721079 CUT721077:CUT721079 DEP721077:DEP721079 DOL721077:DOL721079 DYH721077:DYH721079 EID721077:EID721079 ERZ721077:ERZ721079 FBV721077:FBV721079 FLR721077:FLR721079 FVN721077:FVN721079 GFJ721077:GFJ721079 GPF721077:GPF721079 GZB721077:GZB721079 HIX721077:HIX721079 HST721077:HST721079 ICP721077:ICP721079 IML721077:IML721079 IWH721077:IWH721079 JGD721077:JGD721079 JPZ721077:JPZ721079 JZV721077:JZV721079 KJR721077:KJR721079 KTN721077:KTN721079 LDJ721077:LDJ721079 LNF721077:LNF721079 LXB721077:LXB721079 MGX721077:MGX721079 MQT721077:MQT721079 NAP721077:NAP721079 NKL721077:NKL721079 NUH721077:NUH721079 OED721077:OED721079 ONZ721077:ONZ721079 OXV721077:OXV721079 PHR721077:PHR721079 PRN721077:PRN721079 QBJ721077:QBJ721079 QLF721077:QLF721079 QVB721077:QVB721079 REX721077:REX721079 ROT721077:ROT721079 RYP721077:RYP721079 SIL721077:SIL721079 SSH721077:SSH721079 TCD721077:TCD721079 TLZ721077:TLZ721079 TVV721077:TVV721079 UFR721077:UFR721079 UPN721077:UPN721079 UZJ721077:UZJ721079 VJF721077:VJF721079 VTB721077:VTB721079 WCX721077:WCX721079 WMT721077:WMT721079 WWP721077:WWP721079 AH786613:AH786615 KD786613:KD786615 TZ786613:TZ786615 ADV786613:ADV786615 ANR786613:ANR786615 AXN786613:AXN786615 BHJ786613:BHJ786615 BRF786613:BRF786615 CBB786613:CBB786615 CKX786613:CKX786615 CUT786613:CUT786615 DEP786613:DEP786615 DOL786613:DOL786615 DYH786613:DYH786615 EID786613:EID786615 ERZ786613:ERZ786615 FBV786613:FBV786615 FLR786613:FLR786615 FVN786613:FVN786615 GFJ786613:GFJ786615 GPF786613:GPF786615 GZB786613:GZB786615 HIX786613:HIX786615 HST786613:HST786615 ICP786613:ICP786615 IML786613:IML786615 IWH786613:IWH786615 JGD786613:JGD786615 JPZ786613:JPZ786615 JZV786613:JZV786615 KJR786613:KJR786615 KTN786613:KTN786615 LDJ786613:LDJ786615 LNF786613:LNF786615 LXB786613:LXB786615 MGX786613:MGX786615 MQT786613:MQT786615 NAP786613:NAP786615 NKL786613:NKL786615 NUH786613:NUH786615 OED786613:OED786615 ONZ786613:ONZ786615 OXV786613:OXV786615 PHR786613:PHR786615 PRN786613:PRN786615 QBJ786613:QBJ786615 QLF786613:QLF786615 QVB786613:QVB786615 REX786613:REX786615 ROT786613:ROT786615 RYP786613:RYP786615 SIL786613:SIL786615 SSH786613:SSH786615 TCD786613:TCD786615 TLZ786613:TLZ786615 TVV786613:TVV786615 UFR786613:UFR786615 UPN786613:UPN786615 UZJ786613:UZJ786615 VJF786613:VJF786615 VTB786613:VTB786615 WCX786613:WCX786615 WMT786613:WMT786615 WWP786613:WWP786615 AH852149:AH852151 KD852149:KD852151 TZ852149:TZ852151 ADV852149:ADV852151 ANR852149:ANR852151 AXN852149:AXN852151 BHJ852149:BHJ852151 BRF852149:BRF852151 CBB852149:CBB852151 CKX852149:CKX852151 CUT852149:CUT852151 DEP852149:DEP852151 DOL852149:DOL852151 DYH852149:DYH852151 EID852149:EID852151 ERZ852149:ERZ852151 FBV852149:FBV852151 FLR852149:FLR852151 FVN852149:FVN852151 GFJ852149:GFJ852151 GPF852149:GPF852151 GZB852149:GZB852151 HIX852149:HIX852151 HST852149:HST852151 ICP852149:ICP852151 IML852149:IML852151 IWH852149:IWH852151 JGD852149:JGD852151 JPZ852149:JPZ852151 JZV852149:JZV852151 KJR852149:KJR852151 KTN852149:KTN852151 LDJ852149:LDJ852151 LNF852149:LNF852151 LXB852149:LXB852151 MGX852149:MGX852151 MQT852149:MQT852151 NAP852149:NAP852151 NKL852149:NKL852151 NUH852149:NUH852151 OED852149:OED852151 ONZ852149:ONZ852151 OXV852149:OXV852151 PHR852149:PHR852151 PRN852149:PRN852151 QBJ852149:QBJ852151 QLF852149:QLF852151 QVB852149:QVB852151 REX852149:REX852151 ROT852149:ROT852151 RYP852149:RYP852151 SIL852149:SIL852151 SSH852149:SSH852151 TCD852149:TCD852151 TLZ852149:TLZ852151 TVV852149:TVV852151 UFR852149:UFR852151 UPN852149:UPN852151 UZJ852149:UZJ852151 VJF852149:VJF852151 VTB852149:VTB852151 WCX852149:WCX852151 WMT852149:WMT852151 WWP852149:WWP852151 AH917685:AH917687 KD917685:KD917687 TZ917685:TZ917687 ADV917685:ADV917687 ANR917685:ANR917687 AXN917685:AXN917687 BHJ917685:BHJ917687 BRF917685:BRF917687 CBB917685:CBB917687 CKX917685:CKX917687 CUT917685:CUT917687 DEP917685:DEP917687 DOL917685:DOL917687 DYH917685:DYH917687 EID917685:EID917687 ERZ917685:ERZ917687 FBV917685:FBV917687 FLR917685:FLR917687 FVN917685:FVN917687 GFJ917685:GFJ917687 GPF917685:GPF917687 GZB917685:GZB917687 HIX917685:HIX917687 HST917685:HST917687 ICP917685:ICP917687 IML917685:IML917687 IWH917685:IWH917687 JGD917685:JGD917687 JPZ917685:JPZ917687 JZV917685:JZV917687 KJR917685:KJR917687 KTN917685:KTN917687 LDJ917685:LDJ917687 LNF917685:LNF917687 LXB917685:LXB917687 MGX917685:MGX917687 MQT917685:MQT917687 NAP917685:NAP917687 NKL917685:NKL917687 NUH917685:NUH917687 OED917685:OED917687 ONZ917685:ONZ917687 OXV917685:OXV917687 PHR917685:PHR917687 PRN917685:PRN917687 QBJ917685:QBJ917687 QLF917685:QLF917687 QVB917685:QVB917687 REX917685:REX917687 ROT917685:ROT917687 RYP917685:RYP917687 SIL917685:SIL917687 SSH917685:SSH917687 TCD917685:TCD917687 TLZ917685:TLZ917687 TVV917685:TVV917687 UFR917685:UFR917687 UPN917685:UPN917687 UZJ917685:UZJ917687 VJF917685:VJF917687 VTB917685:VTB917687 WCX917685:WCX917687 WMT917685:WMT917687 WWP917685:WWP917687 AH983221:AH983223 KD983221:KD983223 TZ983221:TZ983223 ADV983221:ADV983223 ANR983221:ANR983223 AXN983221:AXN983223 BHJ983221:BHJ983223 BRF983221:BRF983223 CBB983221:CBB983223 CKX983221:CKX983223 CUT983221:CUT983223 DEP983221:DEP983223 DOL983221:DOL983223 DYH983221:DYH983223 EID983221:EID983223 ERZ983221:ERZ983223 FBV983221:FBV983223 FLR983221:FLR983223 FVN983221:FVN983223 GFJ983221:GFJ983223 GPF983221:GPF983223 GZB983221:GZB983223 HIX983221:HIX983223 HST983221:HST983223 ICP983221:ICP983223 IML983221:IML983223 IWH983221:IWH983223 JGD983221:JGD983223 JPZ983221:JPZ983223 JZV983221:JZV983223 KJR983221:KJR983223 KTN983221:KTN983223 LDJ983221:LDJ983223 LNF983221:LNF983223 LXB983221:LXB983223 MGX983221:MGX983223 MQT983221:MQT983223 NAP983221:NAP983223 NKL983221:NKL983223 NUH983221:NUH983223 OED983221:OED983223 ONZ983221:ONZ983223 OXV983221:OXV983223 PHR983221:PHR983223 PRN983221:PRN983223 QBJ983221:QBJ983223 QLF983221:QLF983223 QVB983221:QVB983223 REX983221:REX983223 ROT983221:ROT983223 RYP983221:RYP983223 SIL983221:SIL983223 SSH983221:SSH983223 TCD983221:TCD983223 TLZ983221:TLZ983223 TVV983221:TVV983223 UFR983221:UFR983223 UPN983221:UPN983223 UZJ983221:UZJ983223 VJF983221:VJF983223 VTB983221:VTB983223 WCX983221:WCX983223 WMT983221:WMT983223 WWP983221:WWP983223 AB172:AC183 JX172:JY183 TT172:TU183 ADP172:ADQ183 ANL172:ANM183 AXH172:AXI183 BHD172:BHE183 BQZ172:BRA183 CAV172:CAW183 CKR172:CKS183 CUN172:CUO183 DEJ172:DEK183 DOF172:DOG183 DYB172:DYC183 EHX172:EHY183 ERT172:ERU183 FBP172:FBQ183 FLL172:FLM183 FVH172:FVI183 GFD172:GFE183 GOZ172:GPA183 GYV172:GYW183 HIR172:HIS183 HSN172:HSO183 ICJ172:ICK183 IMF172:IMG183 IWB172:IWC183 JFX172:JFY183 JPT172:JPU183 JZP172:JZQ183 KJL172:KJM183 KTH172:KTI183 LDD172:LDE183 LMZ172:LNA183 LWV172:LWW183 MGR172:MGS183 MQN172:MQO183 NAJ172:NAK183 NKF172:NKG183 NUB172:NUC183 ODX172:ODY183 ONT172:ONU183 OXP172:OXQ183 PHL172:PHM183 PRH172:PRI183 QBD172:QBE183 QKZ172:QLA183 QUV172:QUW183 RER172:RES183 RON172:ROO183 RYJ172:RYK183 SIF172:SIG183 SSB172:SSC183 TBX172:TBY183 TLT172:TLU183 TVP172:TVQ183 UFL172:UFM183 UPH172:UPI183 UZD172:UZE183 VIZ172:VJA183 VSV172:VSW183 WCR172:WCS183 WMN172:WMO183 WWJ172:WWK183 AB65708:AC65719 JX65708:JY65719 TT65708:TU65719 ADP65708:ADQ65719 ANL65708:ANM65719 AXH65708:AXI65719 BHD65708:BHE65719 BQZ65708:BRA65719 CAV65708:CAW65719 CKR65708:CKS65719 CUN65708:CUO65719 DEJ65708:DEK65719 DOF65708:DOG65719 DYB65708:DYC65719 EHX65708:EHY65719 ERT65708:ERU65719 FBP65708:FBQ65719 FLL65708:FLM65719 FVH65708:FVI65719 GFD65708:GFE65719 GOZ65708:GPA65719 GYV65708:GYW65719 HIR65708:HIS65719 HSN65708:HSO65719 ICJ65708:ICK65719 IMF65708:IMG65719 IWB65708:IWC65719 JFX65708:JFY65719 JPT65708:JPU65719 JZP65708:JZQ65719 KJL65708:KJM65719 KTH65708:KTI65719 LDD65708:LDE65719 LMZ65708:LNA65719 LWV65708:LWW65719 MGR65708:MGS65719 MQN65708:MQO65719 NAJ65708:NAK65719 NKF65708:NKG65719 NUB65708:NUC65719 ODX65708:ODY65719 ONT65708:ONU65719 OXP65708:OXQ65719 PHL65708:PHM65719 PRH65708:PRI65719 QBD65708:QBE65719 QKZ65708:QLA65719 QUV65708:QUW65719 RER65708:RES65719 RON65708:ROO65719 RYJ65708:RYK65719 SIF65708:SIG65719 SSB65708:SSC65719 TBX65708:TBY65719 TLT65708:TLU65719 TVP65708:TVQ65719 UFL65708:UFM65719 UPH65708:UPI65719 UZD65708:UZE65719 VIZ65708:VJA65719 VSV65708:VSW65719 WCR65708:WCS65719 WMN65708:WMO65719 WWJ65708:WWK65719 AB131244:AC131255 JX131244:JY131255 TT131244:TU131255 ADP131244:ADQ131255 ANL131244:ANM131255 AXH131244:AXI131255 BHD131244:BHE131255 BQZ131244:BRA131255 CAV131244:CAW131255 CKR131244:CKS131255 CUN131244:CUO131255 DEJ131244:DEK131255 DOF131244:DOG131255 DYB131244:DYC131255 EHX131244:EHY131255 ERT131244:ERU131255 FBP131244:FBQ131255 FLL131244:FLM131255 FVH131244:FVI131255 GFD131244:GFE131255 GOZ131244:GPA131255 GYV131244:GYW131255 HIR131244:HIS131255 HSN131244:HSO131255 ICJ131244:ICK131255 IMF131244:IMG131255 IWB131244:IWC131255 JFX131244:JFY131255 JPT131244:JPU131255 JZP131244:JZQ131255 KJL131244:KJM131255 KTH131244:KTI131255 LDD131244:LDE131255 LMZ131244:LNA131255 LWV131244:LWW131255 MGR131244:MGS131255 MQN131244:MQO131255 NAJ131244:NAK131255 NKF131244:NKG131255 NUB131244:NUC131255 ODX131244:ODY131255 ONT131244:ONU131255 OXP131244:OXQ131255 PHL131244:PHM131255 PRH131244:PRI131255 QBD131244:QBE131255 QKZ131244:QLA131255 QUV131244:QUW131255 RER131244:RES131255 RON131244:ROO131255 RYJ131244:RYK131255 SIF131244:SIG131255 SSB131244:SSC131255 TBX131244:TBY131255 TLT131244:TLU131255 TVP131244:TVQ131255 UFL131244:UFM131255 UPH131244:UPI131255 UZD131244:UZE131255 VIZ131244:VJA131255 VSV131244:VSW131255 WCR131244:WCS131255 WMN131244:WMO131255 WWJ131244:WWK131255 AB196780:AC196791 JX196780:JY196791 TT196780:TU196791 ADP196780:ADQ196791 ANL196780:ANM196791 AXH196780:AXI196791 BHD196780:BHE196791 BQZ196780:BRA196791 CAV196780:CAW196791 CKR196780:CKS196791 CUN196780:CUO196791 DEJ196780:DEK196791 DOF196780:DOG196791 DYB196780:DYC196791 EHX196780:EHY196791 ERT196780:ERU196791 FBP196780:FBQ196791 FLL196780:FLM196791 FVH196780:FVI196791 GFD196780:GFE196791 GOZ196780:GPA196791 GYV196780:GYW196791 HIR196780:HIS196791 HSN196780:HSO196791 ICJ196780:ICK196791 IMF196780:IMG196791 IWB196780:IWC196791 JFX196780:JFY196791 JPT196780:JPU196791 JZP196780:JZQ196791 KJL196780:KJM196791 KTH196780:KTI196791 LDD196780:LDE196791 LMZ196780:LNA196791 LWV196780:LWW196791 MGR196780:MGS196791 MQN196780:MQO196791 NAJ196780:NAK196791 NKF196780:NKG196791 NUB196780:NUC196791 ODX196780:ODY196791 ONT196780:ONU196791 OXP196780:OXQ196791 PHL196780:PHM196791 PRH196780:PRI196791 QBD196780:QBE196791 QKZ196780:QLA196791 QUV196780:QUW196791 RER196780:RES196791 RON196780:ROO196791 RYJ196780:RYK196791 SIF196780:SIG196791 SSB196780:SSC196791 TBX196780:TBY196791 TLT196780:TLU196791 TVP196780:TVQ196791 UFL196780:UFM196791 UPH196780:UPI196791 UZD196780:UZE196791 VIZ196780:VJA196791 VSV196780:VSW196791 WCR196780:WCS196791 WMN196780:WMO196791 WWJ196780:WWK196791 AB262316:AC262327 JX262316:JY262327 TT262316:TU262327 ADP262316:ADQ262327 ANL262316:ANM262327 AXH262316:AXI262327 BHD262316:BHE262327 BQZ262316:BRA262327 CAV262316:CAW262327 CKR262316:CKS262327 CUN262316:CUO262327 DEJ262316:DEK262327 DOF262316:DOG262327 DYB262316:DYC262327 EHX262316:EHY262327 ERT262316:ERU262327 FBP262316:FBQ262327 FLL262316:FLM262327 FVH262316:FVI262327 GFD262316:GFE262327 GOZ262316:GPA262327 GYV262316:GYW262327 HIR262316:HIS262327 HSN262316:HSO262327 ICJ262316:ICK262327 IMF262316:IMG262327 IWB262316:IWC262327 JFX262316:JFY262327 JPT262316:JPU262327 JZP262316:JZQ262327 KJL262316:KJM262327 KTH262316:KTI262327 LDD262316:LDE262327 LMZ262316:LNA262327 LWV262316:LWW262327 MGR262316:MGS262327 MQN262316:MQO262327 NAJ262316:NAK262327 NKF262316:NKG262327 NUB262316:NUC262327 ODX262316:ODY262327 ONT262316:ONU262327 OXP262316:OXQ262327 PHL262316:PHM262327 PRH262316:PRI262327 QBD262316:QBE262327 QKZ262316:QLA262327 QUV262316:QUW262327 RER262316:RES262327 RON262316:ROO262327 RYJ262316:RYK262327 SIF262316:SIG262327 SSB262316:SSC262327 TBX262316:TBY262327 TLT262316:TLU262327 TVP262316:TVQ262327 UFL262316:UFM262327 UPH262316:UPI262327 UZD262316:UZE262327 VIZ262316:VJA262327 VSV262316:VSW262327 WCR262316:WCS262327 WMN262316:WMO262327 WWJ262316:WWK262327 AB327852:AC327863 JX327852:JY327863 TT327852:TU327863 ADP327852:ADQ327863 ANL327852:ANM327863 AXH327852:AXI327863 BHD327852:BHE327863 BQZ327852:BRA327863 CAV327852:CAW327863 CKR327852:CKS327863 CUN327852:CUO327863 DEJ327852:DEK327863 DOF327852:DOG327863 DYB327852:DYC327863 EHX327852:EHY327863 ERT327852:ERU327863 FBP327852:FBQ327863 FLL327852:FLM327863 FVH327852:FVI327863 GFD327852:GFE327863 GOZ327852:GPA327863 GYV327852:GYW327863 HIR327852:HIS327863 HSN327852:HSO327863 ICJ327852:ICK327863 IMF327852:IMG327863 IWB327852:IWC327863 JFX327852:JFY327863 JPT327852:JPU327863 JZP327852:JZQ327863 KJL327852:KJM327863 KTH327852:KTI327863 LDD327852:LDE327863 LMZ327852:LNA327863 LWV327852:LWW327863 MGR327852:MGS327863 MQN327852:MQO327863 NAJ327852:NAK327863 NKF327852:NKG327863 NUB327852:NUC327863 ODX327852:ODY327863 ONT327852:ONU327863 OXP327852:OXQ327863 PHL327852:PHM327863 PRH327852:PRI327863 QBD327852:QBE327863 QKZ327852:QLA327863 QUV327852:QUW327863 RER327852:RES327863 RON327852:ROO327863 RYJ327852:RYK327863 SIF327852:SIG327863 SSB327852:SSC327863 TBX327852:TBY327863 TLT327852:TLU327863 TVP327852:TVQ327863 UFL327852:UFM327863 UPH327852:UPI327863 UZD327852:UZE327863 VIZ327852:VJA327863 VSV327852:VSW327863 WCR327852:WCS327863 WMN327852:WMO327863 WWJ327852:WWK327863 AB393388:AC393399 JX393388:JY393399 TT393388:TU393399 ADP393388:ADQ393399 ANL393388:ANM393399 AXH393388:AXI393399 BHD393388:BHE393399 BQZ393388:BRA393399 CAV393388:CAW393399 CKR393388:CKS393399 CUN393388:CUO393399 DEJ393388:DEK393399 DOF393388:DOG393399 DYB393388:DYC393399 EHX393388:EHY393399 ERT393388:ERU393399 FBP393388:FBQ393399 FLL393388:FLM393399 FVH393388:FVI393399 GFD393388:GFE393399 GOZ393388:GPA393399 GYV393388:GYW393399 HIR393388:HIS393399 HSN393388:HSO393399 ICJ393388:ICK393399 IMF393388:IMG393399 IWB393388:IWC393399 JFX393388:JFY393399 JPT393388:JPU393399 JZP393388:JZQ393399 KJL393388:KJM393399 KTH393388:KTI393399 LDD393388:LDE393399 LMZ393388:LNA393399 LWV393388:LWW393399 MGR393388:MGS393399 MQN393388:MQO393399 NAJ393388:NAK393399 NKF393388:NKG393399 NUB393388:NUC393399 ODX393388:ODY393399 ONT393388:ONU393399 OXP393388:OXQ393399 PHL393388:PHM393399 PRH393388:PRI393399 QBD393388:QBE393399 QKZ393388:QLA393399 QUV393388:QUW393399 RER393388:RES393399 RON393388:ROO393399 RYJ393388:RYK393399 SIF393388:SIG393399 SSB393388:SSC393399 TBX393388:TBY393399 TLT393388:TLU393399 TVP393388:TVQ393399 UFL393388:UFM393399 UPH393388:UPI393399 UZD393388:UZE393399 VIZ393388:VJA393399 VSV393388:VSW393399 WCR393388:WCS393399 WMN393388:WMO393399 WWJ393388:WWK393399 AB458924:AC458935 JX458924:JY458935 TT458924:TU458935 ADP458924:ADQ458935 ANL458924:ANM458935 AXH458924:AXI458935 BHD458924:BHE458935 BQZ458924:BRA458935 CAV458924:CAW458935 CKR458924:CKS458935 CUN458924:CUO458935 DEJ458924:DEK458935 DOF458924:DOG458935 DYB458924:DYC458935 EHX458924:EHY458935 ERT458924:ERU458935 FBP458924:FBQ458935 FLL458924:FLM458935 FVH458924:FVI458935 GFD458924:GFE458935 GOZ458924:GPA458935 GYV458924:GYW458935 HIR458924:HIS458935 HSN458924:HSO458935 ICJ458924:ICK458935 IMF458924:IMG458935 IWB458924:IWC458935 JFX458924:JFY458935 JPT458924:JPU458935 JZP458924:JZQ458935 KJL458924:KJM458935 KTH458924:KTI458935 LDD458924:LDE458935 LMZ458924:LNA458935 LWV458924:LWW458935 MGR458924:MGS458935 MQN458924:MQO458935 NAJ458924:NAK458935 NKF458924:NKG458935 NUB458924:NUC458935 ODX458924:ODY458935 ONT458924:ONU458935 OXP458924:OXQ458935 PHL458924:PHM458935 PRH458924:PRI458935 QBD458924:QBE458935 QKZ458924:QLA458935 QUV458924:QUW458935 RER458924:RES458935 RON458924:ROO458935 RYJ458924:RYK458935 SIF458924:SIG458935 SSB458924:SSC458935 TBX458924:TBY458935 TLT458924:TLU458935 TVP458924:TVQ458935 UFL458924:UFM458935 UPH458924:UPI458935 UZD458924:UZE458935 VIZ458924:VJA458935 VSV458924:VSW458935 WCR458924:WCS458935 WMN458924:WMO458935 WWJ458924:WWK458935 AB524460:AC524471 JX524460:JY524471 TT524460:TU524471 ADP524460:ADQ524471 ANL524460:ANM524471 AXH524460:AXI524471 BHD524460:BHE524471 BQZ524460:BRA524471 CAV524460:CAW524471 CKR524460:CKS524471 CUN524460:CUO524471 DEJ524460:DEK524471 DOF524460:DOG524471 DYB524460:DYC524471 EHX524460:EHY524471 ERT524460:ERU524471 FBP524460:FBQ524471 FLL524460:FLM524471 FVH524460:FVI524471 GFD524460:GFE524471 GOZ524460:GPA524471 GYV524460:GYW524471 HIR524460:HIS524471 HSN524460:HSO524471 ICJ524460:ICK524471 IMF524460:IMG524471 IWB524460:IWC524471 JFX524460:JFY524471 JPT524460:JPU524471 JZP524460:JZQ524471 KJL524460:KJM524471 KTH524460:KTI524471 LDD524460:LDE524471 LMZ524460:LNA524471 LWV524460:LWW524471 MGR524460:MGS524471 MQN524460:MQO524471 NAJ524460:NAK524471 NKF524460:NKG524471 NUB524460:NUC524471 ODX524460:ODY524471 ONT524460:ONU524471 OXP524460:OXQ524471 PHL524460:PHM524471 PRH524460:PRI524471 QBD524460:QBE524471 QKZ524460:QLA524471 QUV524460:QUW524471 RER524460:RES524471 RON524460:ROO524471 RYJ524460:RYK524471 SIF524460:SIG524471 SSB524460:SSC524471 TBX524460:TBY524471 TLT524460:TLU524471 TVP524460:TVQ524471 UFL524460:UFM524471 UPH524460:UPI524471 UZD524460:UZE524471 VIZ524460:VJA524471 VSV524460:VSW524471 WCR524460:WCS524471 WMN524460:WMO524471 WWJ524460:WWK524471 AB589996:AC590007 JX589996:JY590007 TT589996:TU590007 ADP589996:ADQ590007 ANL589996:ANM590007 AXH589996:AXI590007 BHD589996:BHE590007 BQZ589996:BRA590007 CAV589996:CAW590007 CKR589996:CKS590007 CUN589996:CUO590007 DEJ589996:DEK590007 DOF589996:DOG590007 DYB589996:DYC590007 EHX589996:EHY590007 ERT589996:ERU590007 FBP589996:FBQ590007 FLL589996:FLM590007 FVH589996:FVI590007 GFD589996:GFE590007 GOZ589996:GPA590007 GYV589996:GYW590007 HIR589996:HIS590007 HSN589996:HSO590007 ICJ589996:ICK590007 IMF589996:IMG590007 IWB589996:IWC590007 JFX589996:JFY590007 JPT589996:JPU590007 JZP589996:JZQ590007 KJL589996:KJM590007 KTH589996:KTI590007 LDD589996:LDE590007 LMZ589996:LNA590007 LWV589996:LWW590007 MGR589996:MGS590007 MQN589996:MQO590007 NAJ589996:NAK590007 NKF589996:NKG590007 NUB589996:NUC590007 ODX589996:ODY590007 ONT589996:ONU590007 OXP589996:OXQ590007 PHL589996:PHM590007 PRH589996:PRI590007 QBD589996:QBE590007 QKZ589996:QLA590007 QUV589996:QUW590007 RER589996:RES590007 RON589996:ROO590007 RYJ589996:RYK590007 SIF589996:SIG590007 SSB589996:SSC590007 TBX589996:TBY590007 TLT589996:TLU590007 TVP589996:TVQ590007 UFL589996:UFM590007 UPH589996:UPI590007 UZD589996:UZE590007 VIZ589996:VJA590007 VSV589996:VSW590007 WCR589996:WCS590007 WMN589996:WMO590007 WWJ589996:WWK590007 AB655532:AC655543 JX655532:JY655543 TT655532:TU655543 ADP655532:ADQ655543 ANL655532:ANM655543 AXH655532:AXI655543 BHD655532:BHE655543 BQZ655532:BRA655543 CAV655532:CAW655543 CKR655532:CKS655543 CUN655532:CUO655543 DEJ655532:DEK655543 DOF655532:DOG655543 DYB655532:DYC655543 EHX655532:EHY655543 ERT655532:ERU655543 FBP655532:FBQ655543 FLL655532:FLM655543 FVH655532:FVI655543 GFD655532:GFE655543 GOZ655532:GPA655543 GYV655532:GYW655543 HIR655532:HIS655543 HSN655532:HSO655543 ICJ655532:ICK655543 IMF655532:IMG655543 IWB655532:IWC655543 JFX655532:JFY655543 JPT655532:JPU655543 JZP655532:JZQ655543 KJL655532:KJM655543 KTH655532:KTI655543 LDD655532:LDE655543 LMZ655532:LNA655543 LWV655532:LWW655543 MGR655532:MGS655543 MQN655532:MQO655543 NAJ655532:NAK655543 NKF655532:NKG655543 NUB655532:NUC655543 ODX655532:ODY655543 ONT655532:ONU655543 OXP655532:OXQ655543 PHL655532:PHM655543 PRH655532:PRI655543 QBD655532:QBE655543 QKZ655532:QLA655543 QUV655532:QUW655543 RER655532:RES655543 RON655532:ROO655543 RYJ655532:RYK655543 SIF655532:SIG655543 SSB655532:SSC655543 TBX655532:TBY655543 TLT655532:TLU655543 TVP655532:TVQ655543 UFL655532:UFM655543 UPH655532:UPI655543 UZD655532:UZE655543 VIZ655532:VJA655543 VSV655532:VSW655543 WCR655532:WCS655543 WMN655532:WMO655543 WWJ655532:WWK655543 AB721068:AC721079 JX721068:JY721079 TT721068:TU721079 ADP721068:ADQ721079 ANL721068:ANM721079 AXH721068:AXI721079 BHD721068:BHE721079 BQZ721068:BRA721079 CAV721068:CAW721079 CKR721068:CKS721079 CUN721068:CUO721079 DEJ721068:DEK721079 DOF721068:DOG721079 DYB721068:DYC721079 EHX721068:EHY721079 ERT721068:ERU721079 FBP721068:FBQ721079 FLL721068:FLM721079 FVH721068:FVI721079 GFD721068:GFE721079 GOZ721068:GPA721079 GYV721068:GYW721079 HIR721068:HIS721079 HSN721068:HSO721079 ICJ721068:ICK721079 IMF721068:IMG721079 IWB721068:IWC721079 JFX721068:JFY721079 JPT721068:JPU721079 JZP721068:JZQ721079 KJL721068:KJM721079 KTH721068:KTI721079 LDD721068:LDE721079 LMZ721068:LNA721079 LWV721068:LWW721079 MGR721068:MGS721079 MQN721068:MQO721079 NAJ721068:NAK721079 NKF721068:NKG721079 NUB721068:NUC721079 ODX721068:ODY721079 ONT721068:ONU721079 OXP721068:OXQ721079 PHL721068:PHM721079 PRH721068:PRI721079 QBD721068:QBE721079 QKZ721068:QLA721079 QUV721068:QUW721079 RER721068:RES721079 RON721068:ROO721079 RYJ721068:RYK721079 SIF721068:SIG721079 SSB721068:SSC721079 TBX721068:TBY721079 TLT721068:TLU721079 TVP721068:TVQ721079 UFL721068:UFM721079 UPH721068:UPI721079 UZD721068:UZE721079 VIZ721068:VJA721079 VSV721068:VSW721079 WCR721068:WCS721079 WMN721068:WMO721079 WWJ721068:WWK721079 AB786604:AC786615 JX786604:JY786615 TT786604:TU786615 ADP786604:ADQ786615 ANL786604:ANM786615 AXH786604:AXI786615 BHD786604:BHE786615 BQZ786604:BRA786615 CAV786604:CAW786615 CKR786604:CKS786615 CUN786604:CUO786615 DEJ786604:DEK786615 DOF786604:DOG786615 DYB786604:DYC786615 EHX786604:EHY786615 ERT786604:ERU786615 FBP786604:FBQ786615 FLL786604:FLM786615 FVH786604:FVI786615 GFD786604:GFE786615 GOZ786604:GPA786615 GYV786604:GYW786615 HIR786604:HIS786615 HSN786604:HSO786615 ICJ786604:ICK786615 IMF786604:IMG786615 IWB786604:IWC786615 JFX786604:JFY786615 JPT786604:JPU786615 JZP786604:JZQ786615 KJL786604:KJM786615 KTH786604:KTI786615 LDD786604:LDE786615 LMZ786604:LNA786615 LWV786604:LWW786615 MGR786604:MGS786615 MQN786604:MQO786615 NAJ786604:NAK786615 NKF786604:NKG786615 NUB786604:NUC786615 ODX786604:ODY786615 ONT786604:ONU786615 OXP786604:OXQ786615 PHL786604:PHM786615 PRH786604:PRI786615 QBD786604:QBE786615 QKZ786604:QLA786615 QUV786604:QUW786615 RER786604:RES786615 RON786604:ROO786615 RYJ786604:RYK786615 SIF786604:SIG786615 SSB786604:SSC786615 TBX786604:TBY786615 TLT786604:TLU786615 TVP786604:TVQ786615 UFL786604:UFM786615 UPH786604:UPI786615 UZD786604:UZE786615 VIZ786604:VJA786615 VSV786604:VSW786615 WCR786604:WCS786615 WMN786604:WMO786615 WWJ786604:WWK786615 AB852140:AC852151 JX852140:JY852151 TT852140:TU852151 ADP852140:ADQ852151 ANL852140:ANM852151 AXH852140:AXI852151 BHD852140:BHE852151 BQZ852140:BRA852151 CAV852140:CAW852151 CKR852140:CKS852151 CUN852140:CUO852151 DEJ852140:DEK852151 DOF852140:DOG852151 DYB852140:DYC852151 EHX852140:EHY852151 ERT852140:ERU852151 FBP852140:FBQ852151 FLL852140:FLM852151 FVH852140:FVI852151 GFD852140:GFE852151 GOZ852140:GPA852151 GYV852140:GYW852151 HIR852140:HIS852151 HSN852140:HSO852151 ICJ852140:ICK852151 IMF852140:IMG852151 IWB852140:IWC852151 JFX852140:JFY852151 JPT852140:JPU852151 JZP852140:JZQ852151 KJL852140:KJM852151 KTH852140:KTI852151 LDD852140:LDE852151 LMZ852140:LNA852151 LWV852140:LWW852151 MGR852140:MGS852151 MQN852140:MQO852151 NAJ852140:NAK852151 NKF852140:NKG852151 NUB852140:NUC852151 ODX852140:ODY852151 ONT852140:ONU852151 OXP852140:OXQ852151 PHL852140:PHM852151 PRH852140:PRI852151 QBD852140:QBE852151 QKZ852140:QLA852151 QUV852140:QUW852151 RER852140:RES852151 RON852140:ROO852151 RYJ852140:RYK852151 SIF852140:SIG852151 SSB852140:SSC852151 TBX852140:TBY852151 TLT852140:TLU852151 TVP852140:TVQ852151 UFL852140:UFM852151 UPH852140:UPI852151 UZD852140:UZE852151 VIZ852140:VJA852151 VSV852140:VSW852151 WCR852140:WCS852151 WMN852140:WMO852151 WWJ852140:WWK852151 AB917676:AC917687 JX917676:JY917687 TT917676:TU917687 ADP917676:ADQ917687 ANL917676:ANM917687 AXH917676:AXI917687 BHD917676:BHE917687 BQZ917676:BRA917687 CAV917676:CAW917687 CKR917676:CKS917687 CUN917676:CUO917687 DEJ917676:DEK917687 DOF917676:DOG917687 DYB917676:DYC917687 EHX917676:EHY917687 ERT917676:ERU917687 FBP917676:FBQ917687 FLL917676:FLM917687 FVH917676:FVI917687 GFD917676:GFE917687 GOZ917676:GPA917687 GYV917676:GYW917687 HIR917676:HIS917687 HSN917676:HSO917687 ICJ917676:ICK917687 IMF917676:IMG917687 IWB917676:IWC917687 JFX917676:JFY917687 JPT917676:JPU917687 JZP917676:JZQ917687 KJL917676:KJM917687 KTH917676:KTI917687 LDD917676:LDE917687 LMZ917676:LNA917687 LWV917676:LWW917687 MGR917676:MGS917687 MQN917676:MQO917687 NAJ917676:NAK917687 NKF917676:NKG917687 NUB917676:NUC917687 ODX917676:ODY917687 ONT917676:ONU917687 OXP917676:OXQ917687 PHL917676:PHM917687 PRH917676:PRI917687 QBD917676:QBE917687 QKZ917676:QLA917687 QUV917676:QUW917687 RER917676:RES917687 RON917676:ROO917687 RYJ917676:RYK917687 SIF917676:SIG917687 SSB917676:SSC917687 TBX917676:TBY917687 TLT917676:TLU917687 TVP917676:TVQ917687 UFL917676:UFM917687 UPH917676:UPI917687 UZD917676:UZE917687 VIZ917676:VJA917687 VSV917676:VSW917687 WCR917676:WCS917687 WMN917676:WMO917687 WWJ917676:WWK917687 AB983212:AC983223 JX983212:JY983223 TT983212:TU983223 ADP983212:ADQ983223 ANL983212:ANM983223 AXH983212:AXI983223 BHD983212:BHE983223 BQZ983212:BRA983223 CAV983212:CAW983223 CKR983212:CKS983223 CUN983212:CUO983223 DEJ983212:DEK983223 DOF983212:DOG983223 DYB983212:DYC983223 EHX983212:EHY983223 ERT983212:ERU983223 FBP983212:FBQ983223 FLL983212:FLM983223 FVH983212:FVI983223 GFD983212:GFE983223 GOZ983212:GPA983223 GYV983212:GYW983223 HIR983212:HIS983223 HSN983212:HSO983223 ICJ983212:ICK983223 IMF983212:IMG983223 IWB983212:IWC983223 JFX983212:JFY983223 JPT983212:JPU983223 JZP983212:JZQ983223 KJL983212:KJM983223 KTH983212:KTI983223 LDD983212:LDE983223 LMZ983212:LNA983223 LWV983212:LWW983223 MGR983212:MGS983223 MQN983212:MQO983223 NAJ983212:NAK983223 NKF983212:NKG983223 NUB983212:NUC983223 ODX983212:ODY983223 ONT983212:ONU983223 OXP983212:OXQ983223 PHL983212:PHM983223 PRH983212:PRI983223 QBD983212:QBE983223 QKZ983212:QLA983223 QUV983212:QUW983223 RER983212:RES983223 RON983212:ROO983223 RYJ983212:RYK983223 SIF983212:SIG983223 SSB983212:SSC983223 TBX983212:TBY983223 TLT983212:TLU983223 TVP983212:TVQ983223 UFL983212:UFM983223 UPH983212:UPI983223 UZD983212:UZE983223 VIZ983212:VJA983223 VSV983212:VSW983223 WCR983212:WCS983223 WMN983212:WMO983223 WWJ983212:WWK983223 AE172:AF183 KA172:KB183 TW172:TX183 ADS172:ADT183 ANO172:ANP183 AXK172:AXL183 BHG172:BHH183 BRC172:BRD183 CAY172:CAZ183 CKU172:CKV183 CUQ172:CUR183 DEM172:DEN183 DOI172:DOJ183 DYE172:DYF183 EIA172:EIB183 ERW172:ERX183 FBS172:FBT183 FLO172:FLP183 FVK172:FVL183 GFG172:GFH183 GPC172:GPD183 GYY172:GYZ183 HIU172:HIV183 HSQ172:HSR183 ICM172:ICN183 IMI172:IMJ183 IWE172:IWF183 JGA172:JGB183 JPW172:JPX183 JZS172:JZT183 KJO172:KJP183 KTK172:KTL183 LDG172:LDH183 LNC172:LND183 LWY172:LWZ183 MGU172:MGV183 MQQ172:MQR183 NAM172:NAN183 NKI172:NKJ183 NUE172:NUF183 OEA172:OEB183 ONW172:ONX183 OXS172:OXT183 PHO172:PHP183 PRK172:PRL183 QBG172:QBH183 QLC172:QLD183 QUY172:QUZ183 REU172:REV183 ROQ172:ROR183 RYM172:RYN183 SII172:SIJ183 SSE172:SSF183 TCA172:TCB183 TLW172:TLX183 TVS172:TVT183 UFO172:UFP183 UPK172:UPL183 UZG172:UZH183 VJC172:VJD183 VSY172:VSZ183 WCU172:WCV183 WMQ172:WMR183 WWM172:WWN183 AE65708:AF65719 KA65708:KB65719 TW65708:TX65719 ADS65708:ADT65719 ANO65708:ANP65719 AXK65708:AXL65719 BHG65708:BHH65719 BRC65708:BRD65719 CAY65708:CAZ65719 CKU65708:CKV65719 CUQ65708:CUR65719 DEM65708:DEN65719 DOI65708:DOJ65719 DYE65708:DYF65719 EIA65708:EIB65719 ERW65708:ERX65719 FBS65708:FBT65719 FLO65708:FLP65719 FVK65708:FVL65719 GFG65708:GFH65719 GPC65708:GPD65719 GYY65708:GYZ65719 HIU65708:HIV65719 HSQ65708:HSR65719 ICM65708:ICN65719 IMI65708:IMJ65719 IWE65708:IWF65719 JGA65708:JGB65719 JPW65708:JPX65719 JZS65708:JZT65719 KJO65708:KJP65719 KTK65708:KTL65719 LDG65708:LDH65719 LNC65708:LND65719 LWY65708:LWZ65719 MGU65708:MGV65719 MQQ65708:MQR65719 NAM65708:NAN65719 NKI65708:NKJ65719 NUE65708:NUF65719 OEA65708:OEB65719 ONW65708:ONX65719 OXS65708:OXT65719 PHO65708:PHP65719 PRK65708:PRL65719 QBG65708:QBH65719 QLC65708:QLD65719 QUY65708:QUZ65719 REU65708:REV65719 ROQ65708:ROR65719 RYM65708:RYN65719 SII65708:SIJ65719 SSE65708:SSF65719 TCA65708:TCB65719 TLW65708:TLX65719 TVS65708:TVT65719 UFO65708:UFP65719 UPK65708:UPL65719 UZG65708:UZH65719 VJC65708:VJD65719 VSY65708:VSZ65719 WCU65708:WCV65719 WMQ65708:WMR65719 WWM65708:WWN65719 AE131244:AF131255 KA131244:KB131255 TW131244:TX131255 ADS131244:ADT131255 ANO131244:ANP131255 AXK131244:AXL131255 BHG131244:BHH131255 BRC131244:BRD131255 CAY131244:CAZ131255 CKU131244:CKV131255 CUQ131244:CUR131255 DEM131244:DEN131255 DOI131244:DOJ131255 DYE131244:DYF131255 EIA131244:EIB131255 ERW131244:ERX131255 FBS131244:FBT131255 FLO131244:FLP131255 FVK131244:FVL131255 GFG131244:GFH131255 GPC131244:GPD131255 GYY131244:GYZ131255 HIU131244:HIV131255 HSQ131244:HSR131255 ICM131244:ICN131255 IMI131244:IMJ131255 IWE131244:IWF131255 JGA131244:JGB131255 JPW131244:JPX131255 JZS131244:JZT131255 KJO131244:KJP131255 KTK131244:KTL131255 LDG131244:LDH131255 LNC131244:LND131255 LWY131244:LWZ131255 MGU131244:MGV131255 MQQ131244:MQR131255 NAM131244:NAN131255 NKI131244:NKJ131255 NUE131244:NUF131255 OEA131244:OEB131255 ONW131244:ONX131255 OXS131244:OXT131255 PHO131244:PHP131255 PRK131244:PRL131255 QBG131244:QBH131255 QLC131244:QLD131255 QUY131244:QUZ131255 REU131244:REV131255 ROQ131244:ROR131255 RYM131244:RYN131255 SII131244:SIJ131255 SSE131244:SSF131255 TCA131244:TCB131255 TLW131244:TLX131255 TVS131244:TVT131255 UFO131244:UFP131255 UPK131244:UPL131255 UZG131244:UZH131255 VJC131244:VJD131255 VSY131244:VSZ131255 WCU131244:WCV131255 WMQ131244:WMR131255 WWM131244:WWN131255 AE196780:AF196791 KA196780:KB196791 TW196780:TX196791 ADS196780:ADT196791 ANO196780:ANP196791 AXK196780:AXL196791 BHG196780:BHH196791 BRC196780:BRD196791 CAY196780:CAZ196791 CKU196780:CKV196791 CUQ196780:CUR196791 DEM196780:DEN196791 DOI196780:DOJ196791 DYE196780:DYF196791 EIA196780:EIB196791 ERW196780:ERX196791 FBS196780:FBT196791 FLO196780:FLP196791 FVK196780:FVL196791 GFG196780:GFH196791 GPC196780:GPD196791 GYY196780:GYZ196791 HIU196780:HIV196791 HSQ196780:HSR196791 ICM196780:ICN196791 IMI196780:IMJ196791 IWE196780:IWF196791 JGA196780:JGB196791 JPW196780:JPX196791 JZS196780:JZT196791 KJO196780:KJP196791 KTK196780:KTL196791 LDG196780:LDH196791 LNC196780:LND196791 LWY196780:LWZ196791 MGU196780:MGV196791 MQQ196780:MQR196791 NAM196780:NAN196791 NKI196780:NKJ196791 NUE196780:NUF196791 OEA196780:OEB196791 ONW196780:ONX196791 OXS196780:OXT196791 PHO196780:PHP196791 PRK196780:PRL196791 QBG196780:QBH196791 QLC196780:QLD196791 QUY196780:QUZ196791 REU196780:REV196791 ROQ196780:ROR196791 RYM196780:RYN196791 SII196780:SIJ196791 SSE196780:SSF196791 TCA196780:TCB196791 TLW196780:TLX196791 TVS196780:TVT196791 UFO196780:UFP196791 UPK196780:UPL196791 UZG196780:UZH196791 VJC196780:VJD196791 VSY196780:VSZ196791 WCU196780:WCV196791 WMQ196780:WMR196791 WWM196780:WWN196791 AE262316:AF262327 KA262316:KB262327 TW262316:TX262327 ADS262316:ADT262327 ANO262316:ANP262327 AXK262316:AXL262327 BHG262316:BHH262327 BRC262316:BRD262327 CAY262316:CAZ262327 CKU262316:CKV262327 CUQ262316:CUR262327 DEM262316:DEN262327 DOI262316:DOJ262327 DYE262316:DYF262327 EIA262316:EIB262327 ERW262316:ERX262327 FBS262316:FBT262327 FLO262316:FLP262327 FVK262316:FVL262327 GFG262316:GFH262327 GPC262316:GPD262327 GYY262316:GYZ262327 HIU262316:HIV262327 HSQ262316:HSR262327 ICM262316:ICN262327 IMI262316:IMJ262327 IWE262316:IWF262327 JGA262316:JGB262327 JPW262316:JPX262327 JZS262316:JZT262327 KJO262316:KJP262327 KTK262316:KTL262327 LDG262316:LDH262327 LNC262316:LND262327 LWY262316:LWZ262327 MGU262316:MGV262327 MQQ262316:MQR262327 NAM262316:NAN262327 NKI262316:NKJ262327 NUE262316:NUF262327 OEA262316:OEB262327 ONW262316:ONX262327 OXS262316:OXT262327 PHO262316:PHP262327 PRK262316:PRL262327 QBG262316:QBH262327 QLC262316:QLD262327 QUY262316:QUZ262327 REU262316:REV262327 ROQ262316:ROR262327 RYM262316:RYN262327 SII262316:SIJ262327 SSE262316:SSF262327 TCA262316:TCB262327 TLW262316:TLX262327 TVS262316:TVT262327 UFO262316:UFP262327 UPK262316:UPL262327 UZG262316:UZH262327 VJC262316:VJD262327 VSY262316:VSZ262327 WCU262316:WCV262327 WMQ262316:WMR262327 WWM262316:WWN262327 AE327852:AF327863 KA327852:KB327863 TW327852:TX327863 ADS327852:ADT327863 ANO327852:ANP327863 AXK327852:AXL327863 BHG327852:BHH327863 BRC327852:BRD327863 CAY327852:CAZ327863 CKU327852:CKV327863 CUQ327852:CUR327863 DEM327852:DEN327863 DOI327852:DOJ327863 DYE327852:DYF327863 EIA327852:EIB327863 ERW327852:ERX327863 FBS327852:FBT327863 FLO327852:FLP327863 FVK327852:FVL327863 GFG327852:GFH327863 GPC327852:GPD327863 GYY327852:GYZ327863 HIU327852:HIV327863 HSQ327852:HSR327863 ICM327852:ICN327863 IMI327852:IMJ327863 IWE327852:IWF327863 JGA327852:JGB327863 JPW327852:JPX327863 JZS327852:JZT327863 KJO327852:KJP327863 KTK327852:KTL327863 LDG327852:LDH327863 LNC327852:LND327863 LWY327852:LWZ327863 MGU327852:MGV327863 MQQ327852:MQR327863 NAM327852:NAN327863 NKI327852:NKJ327863 NUE327852:NUF327863 OEA327852:OEB327863 ONW327852:ONX327863 OXS327852:OXT327863 PHO327852:PHP327863 PRK327852:PRL327863 QBG327852:QBH327863 QLC327852:QLD327863 QUY327852:QUZ327863 REU327852:REV327863 ROQ327852:ROR327863 RYM327852:RYN327863 SII327852:SIJ327863 SSE327852:SSF327863 TCA327852:TCB327863 TLW327852:TLX327863 TVS327852:TVT327863 UFO327852:UFP327863 UPK327852:UPL327863 UZG327852:UZH327863 VJC327852:VJD327863 VSY327852:VSZ327863 WCU327852:WCV327863 WMQ327852:WMR327863 WWM327852:WWN327863 AE393388:AF393399 KA393388:KB393399 TW393388:TX393399 ADS393388:ADT393399 ANO393388:ANP393399 AXK393388:AXL393399 BHG393388:BHH393399 BRC393388:BRD393399 CAY393388:CAZ393399 CKU393388:CKV393399 CUQ393388:CUR393399 DEM393388:DEN393399 DOI393388:DOJ393399 DYE393388:DYF393399 EIA393388:EIB393399 ERW393388:ERX393399 FBS393388:FBT393399 FLO393388:FLP393399 FVK393388:FVL393399 GFG393388:GFH393399 GPC393388:GPD393399 GYY393388:GYZ393399 HIU393388:HIV393399 HSQ393388:HSR393399 ICM393388:ICN393399 IMI393388:IMJ393399 IWE393388:IWF393399 JGA393388:JGB393399 JPW393388:JPX393399 JZS393388:JZT393399 KJO393388:KJP393399 KTK393388:KTL393399 LDG393388:LDH393399 LNC393388:LND393399 LWY393388:LWZ393399 MGU393388:MGV393399 MQQ393388:MQR393399 NAM393388:NAN393399 NKI393388:NKJ393399 NUE393388:NUF393399 OEA393388:OEB393399 ONW393388:ONX393399 OXS393388:OXT393399 PHO393388:PHP393399 PRK393388:PRL393399 QBG393388:QBH393399 QLC393388:QLD393399 QUY393388:QUZ393399 REU393388:REV393399 ROQ393388:ROR393399 RYM393388:RYN393399 SII393388:SIJ393399 SSE393388:SSF393399 TCA393388:TCB393399 TLW393388:TLX393399 TVS393388:TVT393399 UFO393388:UFP393399 UPK393388:UPL393399 UZG393388:UZH393399 VJC393388:VJD393399 VSY393388:VSZ393399 WCU393388:WCV393399 WMQ393388:WMR393399 WWM393388:WWN393399 AE458924:AF458935 KA458924:KB458935 TW458924:TX458935 ADS458924:ADT458935 ANO458924:ANP458935 AXK458924:AXL458935 BHG458924:BHH458935 BRC458924:BRD458935 CAY458924:CAZ458935 CKU458924:CKV458935 CUQ458924:CUR458935 DEM458924:DEN458935 DOI458924:DOJ458935 DYE458924:DYF458935 EIA458924:EIB458935 ERW458924:ERX458935 FBS458924:FBT458935 FLO458924:FLP458935 FVK458924:FVL458935 GFG458924:GFH458935 GPC458924:GPD458935 GYY458924:GYZ458935 HIU458924:HIV458935 HSQ458924:HSR458935 ICM458924:ICN458935 IMI458924:IMJ458935 IWE458924:IWF458935 JGA458924:JGB458935 JPW458924:JPX458935 JZS458924:JZT458935 KJO458924:KJP458935 KTK458924:KTL458935 LDG458924:LDH458935 LNC458924:LND458935 LWY458924:LWZ458935 MGU458924:MGV458935 MQQ458924:MQR458935 NAM458924:NAN458935 NKI458924:NKJ458935 NUE458924:NUF458935 OEA458924:OEB458935 ONW458924:ONX458935 OXS458924:OXT458935 PHO458924:PHP458935 PRK458924:PRL458935 QBG458924:QBH458935 QLC458924:QLD458935 QUY458924:QUZ458935 REU458924:REV458935 ROQ458924:ROR458935 RYM458924:RYN458935 SII458924:SIJ458935 SSE458924:SSF458935 TCA458924:TCB458935 TLW458924:TLX458935 TVS458924:TVT458935 UFO458924:UFP458935 UPK458924:UPL458935 UZG458924:UZH458935 VJC458924:VJD458935 VSY458924:VSZ458935 WCU458924:WCV458935 WMQ458924:WMR458935 WWM458924:WWN458935 AE524460:AF524471 KA524460:KB524471 TW524460:TX524471 ADS524460:ADT524471 ANO524460:ANP524471 AXK524460:AXL524471 BHG524460:BHH524471 BRC524460:BRD524471 CAY524460:CAZ524471 CKU524460:CKV524471 CUQ524460:CUR524471 DEM524460:DEN524471 DOI524460:DOJ524471 DYE524460:DYF524471 EIA524460:EIB524471 ERW524460:ERX524471 FBS524460:FBT524471 FLO524460:FLP524471 FVK524460:FVL524471 GFG524460:GFH524471 GPC524460:GPD524471 GYY524460:GYZ524471 HIU524460:HIV524471 HSQ524460:HSR524471 ICM524460:ICN524471 IMI524460:IMJ524471 IWE524460:IWF524471 JGA524460:JGB524471 JPW524460:JPX524471 JZS524460:JZT524471 KJO524460:KJP524471 KTK524460:KTL524471 LDG524460:LDH524471 LNC524460:LND524471 LWY524460:LWZ524471 MGU524460:MGV524471 MQQ524460:MQR524471 NAM524460:NAN524471 NKI524460:NKJ524471 NUE524460:NUF524471 OEA524460:OEB524471 ONW524460:ONX524471 OXS524460:OXT524471 PHO524460:PHP524471 PRK524460:PRL524471 QBG524460:QBH524471 QLC524460:QLD524471 QUY524460:QUZ524471 REU524460:REV524471 ROQ524460:ROR524471 RYM524460:RYN524471 SII524460:SIJ524471 SSE524460:SSF524471 TCA524460:TCB524471 TLW524460:TLX524471 TVS524460:TVT524471 UFO524460:UFP524471 UPK524460:UPL524471 UZG524460:UZH524471 VJC524460:VJD524471 VSY524460:VSZ524471 WCU524460:WCV524471 WMQ524460:WMR524471 WWM524460:WWN524471 AE589996:AF590007 KA589996:KB590007 TW589996:TX590007 ADS589996:ADT590007 ANO589996:ANP590007 AXK589996:AXL590007 BHG589996:BHH590007 BRC589996:BRD590007 CAY589996:CAZ590007 CKU589996:CKV590007 CUQ589996:CUR590007 DEM589996:DEN590007 DOI589996:DOJ590007 DYE589996:DYF590007 EIA589996:EIB590007 ERW589996:ERX590007 FBS589996:FBT590007 FLO589996:FLP590007 FVK589996:FVL590007 GFG589996:GFH590007 GPC589996:GPD590007 GYY589996:GYZ590007 HIU589996:HIV590007 HSQ589996:HSR590007 ICM589996:ICN590007 IMI589996:IMJ590007 IWE589996:IWF590007 JGA589996:JGB590007 JPW589996:JPX590007 JZS589996:JZT590007 KJO589996:KJP590007 KTK589996:KTL590007 LDG589996:LDH590007 LNC589996:LND590007 LWY589996:LWZ590007 MGU589996:MGV590007 MQQ589996:MQR590007 NAM589996:NAN590007 NKI589996:NKJ590007 NUE589996:NUF590007 OEA589996:OEB590007 ONW589996:ONX590007 OXS589996:OXT590007 PHO589996:PHP590007 PRK589996:PRL590007 QBG589996:QBH590007 QLC589996:QLD590007 QUY589996:QUZ590007 REU589996:REV590007 ROQ589996:ROR590007 RYM589996:RYN590007 SII589996:SIJ590007 SSE589996:SSF590007 TCA589996:TCB590007 TLW589996:TLX590007 TVS589996:TVT590007 UFO589996:UFP590007 UPK589996:UPL590007 UZG589996:UZH590007 VJC589996:VJD590007 VSY589996:VSZ590007 WCU589996:WCV590007 WMQ589996:WMR590007 WWM589996:WWN590007 AE655532:AF655543 KA655532:KB655543 TW655532:TX655543 ADS655532:ADT655543 ANO655532:ANP655543 AXK655532:AXL655543 BHG655532:BHH655543 BRC655532:BRD655543 CAY655532:CAZ655543 CKU655532:CKV655543 CUQ655532:CUR655543 DEM655532:DEN655543 DOI655532:DOJ655543 DYE655532:DYF655543 EIA655532:EIB655543 ERW655532:ERX655543 FBS655532:FBT655543 FLO655532:FLP655543 FVK655532:FVL655543 GFG655532:GFH655543 GPC655532:GPD655543 GYY655532:GYZ655543 HIU655532:HIV655543 HSQ655532:HSR655543 ICM655532:ICN655543 IMI655532:IMJ655543 IWE655532:IWF655543 JGA655532:JGB655543 JPW655532:JPX655543 JZS655532:JZT655543 KJO655532:KJP655543 KTK655532:KTL655543 LDG655532:LDH655543 LNC655532:LND655543 LWY655532:LWZ655543 MGU655532:MGV655543 MQQ655532:MQR655543 NAM655532:NAN655543 NKI655532:NKJ655543 NUE655532:NUF655543 OEA655532:OEB655543 ONW655532:ONX655543 OXS655532:OXT655543 PHO655532:PHP655543 PRK655532:PRL655543 QBG655532:QBH655543 QLC655532:QLD655543 QUY655532:QUZ655543 REU655532:REV655543 ROQ655532:ROR655543 RYM655532:RYN655543 SII655532:SIJ655543 SSE655532:SSF655543 TCA655532:TCB655543 TLW655532:TLX655543 TVS655532:TVT655543 UFO655532:UFP655543 UPK655532:UPL655543 UZG655532:UZH655543 VJC655532:VJD655543 VSY655532:VSZ655543 WCU655532:WCV655543 WMQ655532:WMR655543 WWM655532:WWN655543 AE721068:AF721079 KA721068:KB721079 TW721068:TX721079 ADS721068:ADT721079 ANO721068:ANP721079 AXK721068:AXL721079 BHG721068:BHH721079 BRC721068:BRD721079 CAY721068:CAZ721079 CKU721068:CKV721079 CUQ721068:CUR721079 DEM721068:DEN721079 DOI721068:DOJ721079 DYE721068:DYF721079 EIA721068:EIB721079 ERW721068:ERX721079 FBS721068:FBT721079 FLO721068:FLP721079 FVK721068:FVL721079 GFG721068:GFH721079 GPC721068:GPD721079 GYY721068:GYZ721079 HIU721068:HIV721079 HSQ721068:HSR721079 ICM721068:ICN721079 IMI721068:IMJ721079 IWE721068:IWF721079 JGA721068:JGB721079 JPW721068:JPX721079 JZS721068:JZT721079 KJO721068:KJP721079 KTK721068:KTL721079 LDG721068:LDH721079 LNC721068:LND721079 LWY721068:LWZ721079 MGU721068:MGV721079 MQQ721068:MQR721079 NAM721068:NAN721079 NKI721068:NKJ721079 NUE721068:NUF721079 OEA721068:OEB721079 ONW721068:ONX721079 OXS721068:OXT721079 PHO721068:PHP721079 PRK721068:PRL721079 QBG721068:QBH721079 QLC721068:QLD721079 QUY721068:QUZ721079 REU721068:REV721079 ROQ721068:ROR721079 RYM721068:RYN721079 SII721068:SIJ721079 SSE721068:SSF721079 TCA721068:TCB721079 TLW721068:TLX721079 TVS721068:TVT721079 UFO721068:UFP721079 UPK721068:UPL721079 UZG721068:UZH721079 VJC721068:VJD721079 VSY721068:VSZ721079 WCU721068:WCV721079 WMQ721068:WMR721079 WWM721068:WWN721079 AE786604:AF786615 KA786604:KB786615 TW786604:TX786615 ADS786604:ADT786615 ANO786604:ANP786615 AXK786604:AXL786615 BHG786604:BHH786615 BRC786604:BRD786615 CAY786604:CAZ786615 CKU786604:CKV786615 CUQ786604:CUR786615 DEM786604:DEN786615 DOI786604:DOJ786615 DYE786604:DYF786615 EIA786604:EIB786615 ERW786604:ERX786615 FBS786604:FBT786615 FLO786604:FLP786615 FVK786604:FVL786615 GFG786604:GFH786615 GPC786604:GPD786615 GYY786604:GYZ786615 HIU786604:HIV786615 HSQ786604:HSR786615 ICM786604:ICN786615 IMI786604:IMJ786615 IWE786604:IWF786615 JGA786604:JGB786615 JPW786604:JPX786615 JZS786604:JZT786615 KJO786604:KJP786615 KTK786604:KTL786615 LDG786604:LDH786615 LNC786604:LND786615 LWY786604:LWZ786615 MGU786604:MGV786615 MQQ786604:MQR786615 NAM786604:NAN786615 NKI786604:NKJ786615 NUE786604:NUF786615 OEA786604:OEB786615 ONW786604:ONX786615 OXS786604:OXT786615 PHO786604:PHP786615 PRK786604:PRL786615 QBG786604:QBH786615 QLC786604:QLD786615 QUY786604:QUZ786615 REU786604:REV786615 ROQ786604:ROR786615 RYM786604:RYN786615 SII786604:SIJ786615 SSE786604:SSF786615 TCA786604:TCB786615 TLW786604:TLX786615 TVS786604:TVT786615 UFO786604:UFP786615 UPK786604:UPL786615 UZG786604:UZH786615 VJC786604:VJD786615 VSY786604:VSZ786615 WCU786604:WCV786615 WMQ786604:WMR786615 WWM786604:WWN786615 AE852140:AF852151 KA852140:KB852151 TW852140:TX852151 ADS852140:ADT852151 ANO852140:ANP852151 AXK852140:AXL852151 BHG852140:BHH852151 BRC852140:BRD852151 CAY852140:CAZ852151 CKU852140:CKV852151 CUQ852140:CUR852151 DEM852140:DEN852151 DOI852140:DOJ852151 DYE852140:DYF852151 EIA852140:EIB852151 ERW852140:ERX852151 FBS852140:FBT852151 FLO852140:FLP852151 FVK852140:FVL852151 GFG852140:GFH852151 GPC852140:GPD852151 GYY852140:GYZ852151 HIU852140:HIV852151 HSQ852140:HSR852151 ICM852140:ICN852151 IMI852140:IMJ852151 IWE852140:IWF852151 JGA852140:JGB852151 JPW852140:JPX852151 JZS852140:JZT852151 KJO852140:KJP852151 KTK852140:KTL852151 LDG852140:LDH852151 LNC852140:LND852151 LWY852140:LWZ852151 MGU852140:MGV852151 MQQ852140:MQR852151 NAM852140:NAN852151 NKI852140:NKJ852151 NUE852140:NUF852151 OEA852140:OEB852151 ONW852140:ONX852151 OXS852140:OXT852151 PHO852140:PHP852151 PRK852140:PRL852151 QBG852140:QBH852151 QLC852140:QLD852151 QUY852140:QUZ852151 REU852140:REV852151 ROQ852140:ROR852151 RYM852140:RYN852151 SII852140:SIJ852151 SSE852140:SSF852151 TCA852140:TCB852151 TLW852140:TLX852151 TVS852140:TVT852151 UFO852140:UFP852151 UPK852140:UPL852151 UZG852140:UZH852151 VJC852140:VJD852151 VSY852140:VSZ852151 WCU852140:WCV852151 WMQ852140:WMR852151 WWM852140:WWN852151 AE917676:AF917687 KA917676:KB917687 TW917676:TX917687 ADS917676:ADT917687 ANO917676:ANP917687 AXK917676:AXL917687 BHG917676:BHH917687 BRC917676:BRD917687 CAY917676:CAZ917687 CKU917676:CKV917687 CUQ917676:CUR917687 DEM917676:DEN917687 DOI917676:DOJ917687 DYE917676:DYF917687 EIA917676:EIB917687 ERW917676:ERX917687 FBS917676:FBT917687 FLO917676:FLP917687 FVK917676:FVL917687 GFG917676:GFH917687 GPC917676:GPD917687 GYY917676:GYZ917687 HIU917676:HIV917687 HSQ917676:HSR917687 ICM917676:ICN917687 IMI917676:IMJ917687 IWE917676:IWF917687 JGA917676:JGB917687 JPW917676:JPX917687 JZS917676:JZT917687 KJO917676:KJP917687 KTK917676:KTL917687 LDG917676:LDH917687 LNC917676:LND917687 LWY917676:LWZ917687 MGU917676:MGV917687 MQQ917676:MQR917687 NAM917676:NAN917687 NKI917676:NKJ917687 NUE917676:NUF917687 OEA917676:OEB917687 ONW917676:ONX917687 OXS917676:OXT917687 PHO917676:PHP917687 PRK917676:PRL917687 QBG917676:QBH917687 QLC917676:QLD917687 QUY917676:QUZ917687 REU917676:REV917687 ROQ917676:ROR917687 RYM917676:RYN917687 SII917676:SIJ917687 SSE917676:SSF917687 TCA917676:TCB917687 TLW917676:TLX917687 TVS917676:TVT917687 UFO917676:UFP917687 UPK917676:UPL917687 UZG917676:UZH917687 VJC917676:VJD917687 VSY917676:VSZ917687 WCU917676:WCV917687 WMQ917676:WMR917687 WWM917676:WWN917687 AE983212:AF983223 KA983212:KB983223 TW983212:TX983223 ADS983212:ADT983223 ANO983212:ANP983223 AXK983212:AXL983223 BHG983212:BHH983223 BRC983212:BRD983223 CAY983212:CAZ983223 CKU983212:CKV983223 CUQ983212:CUR983223 DEM983212:DEN983223 DOI983212:DOJ983223 DYE983212:DYF983223 EIA983212:EIB983223 ERW983212:ERX983223 FBS983212:FBT983223 FLO983212:FLP983223 FVK983212:FVL983223 GFG983212:GFH983223 GPC983212:GPD983223 GYY983212:GYZ983223 HIU983212:HIV983223 HSQ983212:HSR983223 ICM983212:ICN983223 IMI983212:IMJ983223 IWE983212:IWF983223 JGA983212:JGB983223 JPW983212:JPX983223 JZS983212:JZT983223 KJO983212:KJP983223 KTK983212:KTL983223 LDG983212:LDH983223 LNC983212:LND983223 LWY983212:LWZ983223 MGU983212:MGV983223 MQQ983212:MQR983223 NAM983212:NAN983223 NKI983212:NKJ983223 NUE983212:NUF983223 OEA983212:OEB983223 ONW983212:ONX983223 OXS983212:OXT983223 PHO983212:PHP983223 PRK983212:PRL983223 QBG983212:QBH983223 QLC983212:QLD983223 QUY983212:QUZ983223 REU983212:REV983223 ROQ983212:ROR983223 RYM983212:RYN983223 SII983212:SIJ983223 SSE983212:SSF983223 TCA983212:TCB983223 TLW983212:TLX983223 TVS983212:TVT983223 UFO983212:UFP983223 UPK983212:UPL983223 UZG983212:UZH983223 VJC983212:VJD983223 VSY983212:VSZ983223 WCU983212:WCV983223 WMQ983212:WMR983223 WWM983212:WWN983223 AI182:AI184 KE182:KE184 UA182:UA184 ADW182:ADW184 ANS182:ANS184 AXO182:AXO184 BHK182:BHK184 BRG182:BRG184 CBC182:CBC184 CKY182:CKY184 CUU182:CUU184 DEQ182:DEQ184 DOM182:DOM184 DYI182:DYI184 EIE182:EIE184 ESA182:ESA184 FBW182:FBW184 FLS182:FLS184 FVO182:FVO184 GFK182:GFK184 GPG182:GPG184 GZC182:GZC184 HIY182:HIY184 HSU182:HSU184 ICQ182:ICQ184 IMM182:IMM184 IWI182:IWI184 JGE182:JGE184 JQA182:JQA184 JZW182:JZW184 KJS182:KJS184 KTO182:KTO184 LDK182:LDK184 LNG182:LNG184 LXC182:LXC184 MGY182:MGY184 MQU182:MQU184 NAQ182:NAQ184 NKM182:NKM184 NUI182:NUI184 OEE182:OEE184 OOA182:OOA184 OXW182:OXW184 PHS182:PHS184 PRO182:PRO184 QBK182:QBK184 QLG182:QLG184 QVC182:QVC184 REY182:REY184 ROU182:ROU184 RYQ182:RYQ184 SIM182:SIM184 SSI182:SSI184 TCE182:TCE184 TMA182:TMA184 TVW182:TVW184 UFS182:UFS184 UPO182:UPO184 UZK182:UZK184 VJG182:VJG184 VTC182:VTC184 WCY182:WCY184 WMU182:WMU184 WWQ182:WWQ184 AI65718:AI65720 KE65718:KE65720 UA65718:UA65720 ADW65718:ADW65720 ANS65718:ANS65720 AXO65718:AXO65720 BHK65718:BHK65720 BRG65718:BRG65720 CBC65718:CBC65720 CKY65718:CKY65720 CUU65718:CUU65720 DEQ65718:DEQ65720 DOM65718:DOM65720 DYI65718:DYI65720 EIE65718:EIE65720 ESA65718:ESA65720 FBW65718:FBW65720 FLS65718:FLS65720 FVO65718:FVO65720 GFK65718:GFK65720 GPG65718:GPG65720 GZC65718:GZC65720 HIY65718:HIY65720 HSU65718:HSU65720 ICQ65718:ICQ65720 IMM65718:IMM65720 IWI65718:IWI65720 JGE65718:JGE65720 JQA65718:JQA65720 JZW65718:JZW65720 KJS65718:KJS65720 KTO65718:KTO65720 LDK65718:LDK65720 LNG65718:LNG65720 LXC65718:LXC65720 MGY65718:MGY65720 MQU65718:MQU65720 NAQ65718:NAQ65720 NKM65718:NKM65720 NUI65718:NUI65720 OEE65718:OEE65720 OOA65718:OOA65720 OXW65718:OXW65720 PHS65718:PHS65720 PRO65718:PRO65720 QBK65718:QBK65720 QLG65718:QLG65720 QVC65718:QVC65720 REY65718:REY65720 ROU65718:ROU65720 RYQ65718:RYQ65720 SIM65718:SIM65720 SSI65718:SSI65720 TCE65718:TCE65720 TMA65718:TMA65720 TVW65718:TVW65720 UFS65718:UFS65720 UPO65718:UPO65720 UZK65718:UZK65720 VJG65718:VJG65720 VTC65718:VTC65720 WCY65718:WCY65720 WMU65718:WMU65720 WWQ65718:WWQ65720 AI131254:AI131256 KE131254:KE131256 UA131254:UA131256 ADW131254:ADW131256 ANS131254:ANS131256 AXO131254:AXO131256 BHK131254:BHK131256 BRG131254:BRG131256 CBC131254:CBC131256 CKY131254:CKY131256 CUU131254:CUU131256 DEQ131254:DEQ131256 DOM131254:DOM131256 DYI131254:DYI131256 EIE131254:EIE131256 ESA131254:ESA131256 FBW131254:FBW131256 FLS131254:FLS131256 FVO131254:FVO131256 GFK131254:GFK131256 GPG131254:GPG131256 GZC131254:GZC131256 HIY131254:HIY131256 HSU131254:HSU131256 ICQ131254:ICQ131256 IMM131254:IMM131256 IWI131254:IWI131256 JGE131254:JGE131256 JQA131254:JQA131256 JZW131254:JZW131256 KJS131254:KJS131256 KTO131254:KTO131256 LDK131254:LDK131256 LNG131254:LNG131256 LXC131254:LXC131256 MGY131254:MGY131256 MQU131254:MQU131256 NAQ131254:NAQ131256 NKM131254:NKM131256 NUI131254:NUI131256 OEE131254:OEE131256 OOA131254:OOA131256 OXW131254:OXW131256 PHS131254:PHS131256 PRO131254:PRO131256 QBK131254:QBK131256 QLG131254:QLG131256 QVC131254:QVC131256 REY131254:REY131256 ROU131254:ROU131256 RYQ131254:RYQ131256 SIM131254:SIM131256 SSI131254:SSI131256 TCE131254:TCE131256 TMA131254:TMA131256 TVW131254:TVW131256 UFS131254:UFS131256 UPO131254:UPO131256 UZK131254:UZK131256 VJG131254:VJG131256 VTC131254:VTC131256 WCY131254:WCY131256 WMU131254:WMU131256 WWQ131254:WWQ131256 AI196790:AI196792 KE196790:KE196792 UA196790:UA196792 ADW196790:ADW196792 ANS196790:ANS196792 AXO196790:AXO196792 BHK196790:BHK196792 BRG196790:BRG196792 CBC196790:CBC196792 CKY196790:CKY196792 CUU196790:CUU196792 DEQ196790:DEQ196792 DOM196790:DOM196792 DYI196790:DYI196792 EIE196790:EIE196792 ESA196790:ESA196792 FBW196790:FBW196792 FLS196790:FLS196792 FVO196790:FVO196792 GFK196790:GFK196792 GPG196790:GPG196792 GZC196790:GZC196792 HIY196790:HIY196792 HSU196790:HSU196792 ICQ196790:ICQ196792 IMM196790:IMM196792 IWI196790:IWI196792 JGE196790:JGE196792 JQA196790:JQA196792 JZW196790:JZW196792 KJS196790:KJS196792 KTO196790:KTO196792 LDK196790:LDK196792 LNG196790:LNG196792 LXC196790:LXC196792 MGY196790:MGY196792 MQU196790:MQU196792 NAQ196790:NAQ196792 NKM196790:NKM196792 NUI196790:NUI196792 OEE196790:OEE196792 OOA196790:OOA196792 OXW196790:OXW196792 PHS196790:PHS196792 PRO196790:PRO196792 QBK196790:QBK196792 QLG196790:QLG196792 QVC196790:QVC196792 REY196790:REY196792 ROU196790:ROU196792 RYQ196790:RYQ196792 SIM196790:SIM196792 SSI196790:SSI196792 TCE196790:TCE196792 TMA196790:TMA196792 TVW196790:TVW196792 UFS196790:UFS196792 UPO196790:UPO196792 UZK196790:UZK196792 VJG196790:VJG196792 VTC196790:VTC196792 WCY196790:WCY196792 WMU196790:WMU196792 WWQ196790:WWQ196792 AI262326:AI262328 KE262326:KE262328 UA262326:UA262328 ADW262326:ADW262328 ANS262326:ANS262328 AXO262326:AXO262328 BHK262326:BHK262328 BRG262326:BRG262328 CBC262326:CBC262328 CKY262326:CKY262328 CUU262326:CUU262328 DEQ262326:DEQ262328 DOM262326:DOM262328 DYI262326:DYI262328 EIE262326:EIE262328 ESA262326:ESA262328 FBW262326:FBW262328 FLS262326:FLS262328 FVO262326:FVO262328 GFK262326:GFK262328 GPG262326:GPG262328 GZC262326:GZC262328 HIY262326:HIY262328 HSU262326:HSU262328 ICQ262326:ICQ262328 IMM262326:IMM262328 IWI262326:IWI262328 JGE262326:JGE262328 JQA262326:JQA262328 JZW262326:JZW262328 KJS262326:KJS262328 KTO262326:KTO262328 LDK262326:LDK262328 LNG262326:LNG262328 LXC262326:LXC262328 MGY262326:MGY262328 MQU262326:MQU262328 NAQ262326:NAQ262328 NKM262326:NKM262328 NUI262326:NUI262328 OEE262326:OEE262328 OOA262326:OOA262328 OXW262326:OXW262328 PHS262326:PHS262328 PRO262326:PRO262328 QBK262326:QBK262328 QLG262326:QLG262328 QVC262326:QVC262328 REY262326:REY262328 ROU262326:ROU262328 RYQ262326:RYQ262328 SIM262326:SIM262328 SSI262326:SSI262328 TCE262326:TCE262328 TMA262326:TMA262328 TVW262326:TVW262328 UFS262326:UFS262328 UPO262326:UPO262328 UZK262326:UZK262328 VJG262326:VJG262328 VTC262326:VTC262328 WCY262326:WCY262328 WMU262326:WMU262328 WWQ262326:WWQ262328 AI327862:AI327864 KE327862:KE327864 UA327862:UA327864 ADW327862:ADW327864 ANS327862:ANS327864 AXO327862:AXO327864 BHK327862:BHK327864 BRG327862:BRG327864 CBC327862:CBC327864 CKY327862:CKY327864 CUU327862:CUU327864 DEQ327862:DEQ327864 DOM327862:DOM327864 DYI327862:DYI327864 EIE327862:EIE327864 ESA327862:ESA327864 FBW327862:FBW327864 FLS327862:FLS327864 FVO327862:FVO327864 GFK327862:GFK327864 GPG327862:GPG327864 GZC327862:GZC327864 HIY327862:HIY327864 HSU327862:HSU327864 ICQ327862:ICQ327864 IMM327862:IMM327864 IWI327862:IWI327864 JGE327862:JGE327864 JQA327862:JQA327864 JZW327862:JZW327864 KJS327862:KJS327864 KTO327862:KTO327864 LDK327862:LDK327864 LNG327862:LNG327864 LXC327862:LXC327864 MGY327862:MGY327864 MQU327862:MQU327864 NAQ327862:NAQ327864 NKM327862:NKM327864 NUI327862:NUI327864 OEE327862:OEE327864 OOA327862:OOA327864 OXW327862:OXW327864 PHS327862:PHS327864 PRO327862:PRO327864 QBK327862:QBK327864 QLG327862:QLG327864 QVC327862:QVC327864 REY327862:REY327864 ROU327862:ROU327864 RYQ327862:RYQ327864 SIM327862:SIM327864 SSI327862:SSI327864 TCE327862:TCE327864 TMA327862:TMA327864 TVW327862:TVW327864 UFS327862:UFS327864 UPO327862:UPO327864 UZK327862:UZK327864 VJG327862:VJG327864 VTC327862:VTC327864 WCY327862:WCY327864 WMU327862:WMU327864 WWQ327862:WWQ327864 AI393398:AI393400 KE393398:KE393400 UA393398:UA393400 ADW393398:ADW393400 ANS393398:ANS393400 AXO393398:AXO393400 BHK393398:BHK393400 BRG393398:BRG393400 CBC393398:CBC393400 CKY393398:CKY393400 CUU393398:CUU393400 DEQ393398:DEQ393400 DOM393398:DOM393400 DYI393398:DYI393400 EIE393398:EIE393400 ESA393398:ESA393400 FBW393398:FBW393400 FLS393398:FLS393400 FVO393398:FVO393400 GFK393398:GFK393400 GPG393398:GPG393400 GZC393398:GZC393400 HIY393398:HIY393400 HSU393398:HSU393400 ICQ393398:ICQ393400 IMM393398:IMM393400 IWI393398:IWI393400 JGE393398:JGE393400 JQA393398:JQA393400 JZW393398:JZW393400 KJS393398:KJS393400 KTO393398:KTO393400 LDK393398:LDK393400 LNG393398:LNG393400 LXC393398:LXC393400 MGY393398:MGY393400 MQU393398:MQU393400 NAQ393398:NAQ393400 NKM393398:NKM393400 NUI393398:NUI393400 OEE393398:OEE393400 OOA393398:OOA393400 OXW393398:OXW393400 PHS393398:PHS393400 PRO393398:PRO393400 QBK393398:QBK393400 QLG393398:QLG393400 QVC393398:QVC393400 REY393398:REY393400 ROU393398:ROU393400 RYQ393398:RYQ393400 SIM393398:SIM393400 SSI393398:SSI393400 TCE393398:TCE393400 TMA393398:TMA393400 TVW393398:TVW393400 UFS393398:UFS393400 UPO393398:UPO393400 UZK393398:UZK393400 VJG393398:VJG393400 VTC393398:VTC393400 WCY393398:WCY393400 WMU393398:WMU393400 WWQ393398:WWQ393400 AI458934:AI458936 KE458934:KE458936 UA458934:UA458936 ADW458934:ADW458936 ANS458934:ANS458936 AXO458934:AXO458936 BHK458934:BHK458936 BRG458934:BRG458936 CBC458934:CBC458936 CKY458934:CKY458936 CUU458934:CUU458936 DEQ458934:DEQ458936 DOM458934:DOM458936 DYI458934:DYI458936 EIE458934:EIE458936 ESA458934:ESA458936 FBW458934:FBW458936 FLS458934:FLS458936 FVO458934:FVO458936 GFK458934:GFK458936 GPG458934:GPG458936 GZC458934:GZC458936 HIY458934:HIY458936 HSU458934:HSU458936 ICQ458934:ICQ458936 IMM458934:IMM458936 IWI458934:IWI458936 JGE458934:JGE458936 JQA458934:JQA458936 JZW458934:JZW458936 KJS458934:KJS458936 KTO458934:KTO458936 LDK458934:LDK458936 LNG458934:LNG458936 LXC458934:LXC458936 MGY458934:MGY458936 MQU458934:MQU458936 NAQ458934:NAQ458936 NKM458934:NKM458936 NUI458934:NUI458936 OEE458934:OEE458936 OOA458934:OOA458936 OXW458934:OXW458936 PHS458934:PHS458936 PRO458934:PRO458936 QBK458934:QBK458936 QLG458934:QLG458936 QVC458934:QVC458936 REY458934:REY458936 ROU458934:ROU458936 RYQ458934:RYQ458936 SIM458934:SIM458936 SSI458934:SSI458936 TCE458934:TCE458936 TMA458934:TMA458936 TVW458934:TVW458936 UFS458934:UFS458936 UPO458934:UPO458936 UZK458934:UZK458936 VJG458934:VJG458936 VTC458934:VTC458936 WCY458934:WCY458936 WMU458934:WMU458936 WWQ458934:WWQ458936 AI524470:AI524472 KE524470:KE524472 UA524470:UA524472 ADW524470:ADW524472 ANS524470:ANS524472 AXO524470:AXO524472 BHK524470:BHK524472 BRG524470:BRG524472 CBC524470:CBC524472 CKY524470:CKY524472 CUU524470:CUU524472 DEQ524470:DEQ524472 DOM524470:DOM524472 DYI524470:DYI524472 EIE524470:EIE524472 ESA524470:ESA524472 FBW524470:FBW524472 FLS524470:FLS524472 FVO524470:FVO524472 GFK524470:GFK524472 GPG524470:GPG524472 GZC524470:GZC524472 HIY524470:HIY524472 HSU524470:HSU524472 ICQ524470:ICQ524472 IMM524470:IMM524472 IWI524470:IWI524472 JGE524470:JGE524472 JQA524470:JQA524472 JZW524470:JZW524472 KJS524470:KJS524472 KTO524470:KTO524472 LDK524470:LDK524472 LNG524470:LNG524472 LXC524470:LXC524472 MGY524470:MGY524472 MQU524470:MQU524472 NAQ524470:NAQ524472 NKM524470:NKM524472 NUI524470:NUI524472 OEE524470:OEE524472 OOA524470:OOA524472 OXW524470:OXW524472 PHS524470:PHS524472 PRO524470:PRO524472 QBK524470:QBK524472 QLG524470:QLG524472 QVC524470:QVC524472 REY524470:REY524472 ROU524470:ROU524472 RYQ524470:RYQ524472 SIM524470:SIM524472 SSI524470:SSI524472 TCE524470:TCE524472 TMA524470:TMA524472 TVW524470:TVW524472 UFS524470:UFS524472 UPO524470:UPO524472 UZK524470:UZK524472 VJG524470:VJG524472 VTC524470:VTC524472 WCY524470:WCY524472 WMU524470:WMU524472 WWQ524470:WWQ524472 AI590006:AI590008 KE590006:KE590008 UA590006:UA590008 ADW590006:ADW590008 ANS590006:ANS590008 AXO590006:AXO590008 BHK590006:BHK590008 BRG590006:BRG590008 CBC590006:CBC590008 CKY590006:CKY590008 CUU590006:CUU590008 DEQ590006:DEQ590008 DOM590006:DOM590008 DYI590006:DYI590008 EIE590006:EIE590008 ESA590006:ESA590008 FBW590006:FBW590008 FLS590006:FLS590008 FVO590006:FVO590008 GFK590006:GFK590008 GPG590006:GPG590008 GZC590006:GZC590008 HIY590006:HIY590008 HSU590006:HSU590008 ICQ590006:ICQ590008 IMM590006:IMM590008 IWI590006:IWI590008 JGE590006:JGE590008 JQA590006:JQA590008 JZW590006:JZW590008 KJS590006:KJS590008 KTO590006:KTO590008 LDK590006:LDK590008 LNG590006:LNG590008 LXC590006:LXC590008 MGY590006:MGY590008 MQU590006:MQU590008 NAQ590006:NAQ590008 NKM590006:NKM590008 NUI590006:NUI590008 OEE590006:OEE590008 OOA590006:OOA590008 OXW590006:OXW590008 PHS590006:PHS590008 PRO590006:PRO590008 QBK590006:QBK590008 QLG590006:QLG590008 QVC590006:QVC590008 REY590006:REY590008 ROU590006:ROU590008 RYQ590006:RYQ590008 SIM590006:SIM590008 SSI590006:SSI590008 TCE590006:TCE590008 TMA590006:TMA590008 TVW590006:TVW590008 UFS590006:UFS590008 UPO590006:UPO590008 UZK590006:UZK590008 VJG590006:VJG590008 VTC590006:VTC590008 WCY590006:WCY590008 WMU590006:WMU590008 WWQ590006:WWQ590008 AI655542:AI655544 KE655542:KE655544 UA655542:UA655544 ADW655542:ADW655544 ANS655542:ANS655544 AXO655542:AXO655544 BHK655542:BHK655544 BRG655542:BRG655544 CBC655542:CBC655544 CKY655542:CKY655544 CUU655542:CUU655544 DEQ655542:DEQ655544 DOM655542:DOM655544 DYI655542:DYI655544 EIE655542:EIE655544 ESA655542:ESA655544 FBW655542:FBW655544 FLS655542:FLS655544 FVO655542:FVO655544 GFK655542:GFK655544 GPG655542:GPG655544 GZC655542:GZC655544 HIY655542:HIY655544 HSU655542:HSU655544 ICQ655542:ICQ655544 IMM655542:IMM655544 IWI655542:IWI655544 JGE655542:JGE655544 JQA655542:JQA655544 JZW655542:JZW655544 KJS655542:KJS655544 KTO655542:KTO655544 LDK655542:LDK655544 LNG655542:LNG655544 LXC655542:LXC655544 MGY655542:MGY655544 MQU655542:MQU655544 NAQ655542:NAQ655544 NKM655542:NKM655544 NUI655542:NUI655544 OEE655542:OEE655544 OOA655542:OOA655544 OXW655542:OXW655544 PHS655542:PHS655544 PRO655542:PRO655544 QBK655542:QBK655544 QLG655542:QLG655544 QVC655542:QVC655544 REY655542:REY655544 ROU655542:ROU655544 RYQ655542:RYQ655544 SIM655542:SIM655544 SSI655542:SSI655544 TCE655542:TCE655544 TMA655542:TMA655544 TVW655542:TVW655544 UFS655542:UFS655544 UPO655542:UPO655544 UZK655542:UZK655544 VJG655542:VJG655544 VTC655542:VTC655544 WCY655542:WCY655544 WMU655542:WMU655544 WWQ655542:WWQ655544 AI721078:AI721080 KE721078:KE721080 UA721078:UA721080 ADW721078:ADW721080 ANS721078:ANS721080 AXO721078:AXO721080 BHK721078:BHK721080 BRG721078:BRG721080 CBC721078:CBC721080 CKY721078:CKY721080 CUU721078:CUU721080 DEQ721078:DEQ721080 DOM721078:DOM721080 DYI721078:DYI721080 EIE721078:EIE721080 ESA721078:ESA721080 FBW721078:FBW721080 FLS721078:FLS721080 FVO721078:FVO721080 GFK721078:GFK721080 GPG721078:GPG721080 GZC721078:GZC721080 HIY721078:HIY721080 HSU721078:HSU721080 ICQ721078:ICQ721080 IMM721078:IMM721080 IWI721078:IWI721080 JGE721078:JGE721080 JQA721078:JQA721080 JZW721078:JZW721080 KJS721078:KJS721080 KTO721078:KTO721080 LDK721078:LDK721080 LNG721078:LNG721080 LXC721078:LXC721080 MGY721078:MGY721080 MQU721078:MQU721080 NAQ721078:NAQ721080 NKM721078:NKM721080 NUI721078:NUI721080 OEE721078:OEE721080 OOA721078:OOA721080 OXW721078:OXW721080 PHS721078:PHS721080 PRO721078:PRO721080 QBK721078:QBK721080 QLG721078:QLG721080 QVC721078:QVC721080 REY721078:REY721080 ROU721078:ROU721080 RYQ721078:RYQ721080 SIM721078:SIM721080 SSI721078:SSI721080 TCE721078:TCE721080 TMA721078:TMA721080 TVW721078:TVW721080 UFS721078:UFS721080 UPO721078:UPO721080 UZK721078:UZK721080 VJG721078:VJG721080 VTC721078:VTC721080 WCY721078:WCY721080 WMU721078:WMU721080 WWQ721078:WWQ721080 AI786614:AI786616 KE786614:KE786616 UA786614:UA786616 ADW786614:ADW786616 ANS786614:ANS786616 AXO786614:AXO786616 BHK786614:BHK786616 BRG786614:BRG786616 CBC786614:CBC786616 CKY786614:CKY786616 CUU786614:CUU786616 DEQ786614:DEQ786616 DOM786614:DOM786616 DYI786614:DYI786616 EIE786614:EIE786616 ESA786614:ESA786616 FBW786614:FBW786616 FLS786614:FLS786616 FVO786614:FVO786616 GFK786614:GFK786616 GPG786614:GPG786616 GZC786614:GZC786616 HIY786614:HIY786616 HSU786614:HSU786616 ICQ786614:ICQ786616 IMM786614:IMM786616 IWI786614:IWI786616 JGE786614:JGE786616 JQA786614:JQA786616 JZW786614:JZW786616 KJS786614:KJS786616 KTO786614:KTO786616 LDK786614:LDK786616 LNG786614:LNG786616 LXC786614:LXC786616 MGY786614:MGY786616 MQU786614:MQU786616 NAQ786614:NAQ786616 NKM786614:NKM786616 NUI786614:NUI786616 OEE786614:OEE786616 OOA786614:OOA786616 OXW786614:OXW786616 PHS786614:PHS786616 PRO786614:PRO786616 QBK786614:QBK786616 QLG786614:QLG786616 QVC786614:QVC786616 REY786614:REY786616 ROU786614:ROU786616 RYQ786614:RYQ786616 SIM786614:SIM786616 SSI786614:SSI786616 TCE786614:TCE786616 TMA786614:TMA786616 TVW786614:TVW786616 UFS786614:UFS786616 UPO786614:UPO786616 UZK786614:UZK786616 VJG786614:VJG786616 VTC786614:VTC786616 WCY786614:WCY786616 WMU786614:WMU786616 WWQ786614:WWQ786616 AI852150:AI852152 KE852150:KE852152 UA852150:UA852152 ADW852150:ADW852152 ANS852150:ANS852152 AXO852150:AXO852152 BHK852150:BHK852152 BRG852150:BRG852152 CBC852150:CBC852152 CKY852150:CKY852152 CUU852150:CUU852152 DEQ852150:DEQ852152 DOM852150:DOM852152 DYI852150:DYI852152 EIE852150:EIE852152 ESA852150:ESA852152 FBW852150:FBW852152 FLS852150:FLS852152 FVO852150:FVO852152 GFK852150:GFK852152 GPG852150:GPG852152 GZC852150:GZC852152 HIY852150:HIY852152 HSU852150:HSU852152 ICQ852150:ICQ852152 IMM852150:IMM852152 IWI852150:IWI852152 JGE852150:JGE852152 JQA852150:JQA852152 JZW852150:JZW852152 KJS852150:KJS852152 KTO852150:KTO852152 LDK852150:LDK852152 LNG852150:LNG852152 LXC852150:LXC852152 MGY852150:MGY852152 MQU852150:MQU852152 NAQ852150:NAQ852152 NKM852150:NKM852152 NUI852150:NUI852152 OEE852150:OEE852152 OOA852150:OOA852152 OXW852150:OXW852152 PHS852150:PHS852152 PRO852150:PRO852152 QBK852150:QBK852152 QLG852150:QLG852152 QVC852150:QVC852152 REY852150:REY852152 ROU852150:ROU852152 RYQ852150:RYQ852152 SIM852150:SIM852152 SSI852150:SSI852152 TCE852150:TCE852152 TMA852150:TMA852152 TVW852150:TVW852152 UFS852150:UFS852152 UPO852150:UPO852152 UZK852150:UZK852152 VJG852150:VJG852152 VTC852150:VTC852152 WCY852150:WCY852152 WMU852150:WMU852152 WWQ852150:WWQ852152 AI917686:AI917688 KE917686:KE917688 UA917686:UA917688 ADW917686:ADW917688 ANS917686:ANS917688 AXO917686:AXO917688 BHK917686:BHK917688 BRG917686:BRG917688 CBC917686:CBC917688 CKY917686:CKY917688 CUU917686:CUU917688 DEQ917686:DEQ917688 DOM917686:DOM917688 DYI917686:DYI917688 EIE917686:EIE917688 ESA917686:ESA917688 FBW917686:FBW917688 FLS917686:FLS917688 FVO917686:FVO917688 GFK917686:GFK917688 GPG917686:GPG917688 GZC917686:GZC917688 HIY917686:HIY917688 HSU917686:HSU917688 ICQ917686:ICQ917688 IMM917686:IMM917688 IWI917686:IWI917688 JGE917686:JGE917688 JQA917686:JQA917688 JZW917686:JZW917688 KJS917686:KJS917688 KTO917686:KTO917688 LDK917686:LDK917688 LNG917686:LNG917688 LXC917686:LXC917688 MGY917686:MGY917688 MQU917686:MQU917688 NAQ917686:NAQ917688 NKM917686:NKM917688 NUI917686:NUI917688 OEE917686:OEE917688 OOA917686:OOA917688 OXW917686:OXW917688 PHS917686:PHS917688 PRO917686:PRO917688 QBK917686:QBK917688 QLG917686:QLG917688 QVC917686:QVC917688 REY917686:REY917688 ROU917686:ROU917688 RYQ917686:RYQ917688 SIM917686:SIM917688 SSI917686:SSI917688 TCE917686:TCE917688 TMA917686:TMA917688 TVW917686:TVW917688 UFS917686:UFS917688 UPO917686:UPO917688 UZK917686:UZK917688 VJG917686:VJG917688 VTC917686:VTC917688 WCY917686:WCY917688 WMU917686:WMU917688 WWQ917686:WWQ917688 AI983222:AI983224 KE983222:KE983224 UA983222:UA983224 ADW983222:ADW983224 ANS983222:ANS983224 AXO983222:AXO983224 BHK983222:BHK983224 BRG983222:BRG983224 CBC983222:CBC983224 CKY983222:CKY983224 CUU983222:CUU983224 DEQ983222:DEQ983224 DOM983222:DOM983224 DYI983222:DYI983224 EIE983222:EIE983224 ESA983222:ESA983224 FBW983222:FBW983224 FLS983222:FLS983224 FVO983222:FVO983224 GFK983222:GFK983224 GPG983222:GPG983224 GZC983222:GZC983224 HIY983222:HIY983224 HSU983222:HSU983224 ICQ983222:ICQ983224 IMM983222:IMM983224 IWI983222:IWI983224 JGE983222:JGE983224 JQA983222:JQA983224 JZW983222:JZW983224 KJS983222:KJS983224 KTO983222:KTO983224 LDK983222:LDK983224 LNG983222:LNG983224 LXC983222:LXC983224 MGY983222:MGY983224 MQU983222:MQU983224 NAQ983222:NAQ983224 NKM983222:NKM983224 NUI983222:NUI983224 OEE983222:OEE983224 OOA983222:OOA983224 OXW983222:OXW983224 PHS983222:PHS983224 PRO983222:PRO983224 QBK983222:QBK983224 QLG983222:QLG983224 QVC983222:QVC983224 REY983222:REY983224 ROU983222:ROU983224 RYQ983222:RYQ983224 SIM983222:SIM983224 SSI983222:SSI983224 TCE983222:TCE983224 TMA983222:TMA983224 TVW983222:TVW983224 UFS983222:UFS983224 UPO983222:UPO983224 UZK983222:UZK983224 VJG983222:VJG983224 VTC983222:VTC983224 WCY983222:WCY983224 WMU983222:WMU983224 WWQ983222:WWQ983224 S9:S32 JO9:JO32 TK9:TK32 ADG9:ADG32 ANC9:ANC32 AWY9:AWY32 BGU9:BGU32 BQQ9:BQQ32 CAM9:CAM32 CKI9:CKI32 CUE9:CUE32 DEA9:DEA32 DNW9:DNW32 DXS9:DXS32 EHO9:EHO32 ERK9:ERK32 FBG9:FBG32 FLC9:FLC32 FUY9:FUY32 GEU9:GEU32 GOQ9:GOQ32 GYM9:GYM32 HII9:HII32 HSE9:HSE32 ICA9:ICA32 ILW9:ILW32 IVS9:IVS32 JFO9:JFO32 JPK9:JPK32 JZG9:JZG32 KJC9:KJC32 KSY9:KSY32 LCU9:LCU32 LMQ9:LMQ32 LWM9:LWM32 MGI9:MGI32 MQE9:MQE32 NAA9:NAA32 NJW9:NJW32 NTS9:NTS32 ODO9:ODO32 ONK9:ONK32 OXG9:OXG32 PHC9:PHC32 PQY9:PQY32 QAU9:QAU32 QKQ9:QKQ32 QUM9:QUM32 REI9:REI32 ROE9:ROE32 RYA9:RYA32 SHW9:SHW32 SRS9:SRS32 TBO9:TBO32 TLK9:TLK32 TVG9:TVG32 UFC9:UFC32 UOY9:UOY32 UYU9:UYU32 VIQ9:VIQ32 VSM9:VSM32 WCI9:WCI32 WME9:WME32 WWA9:WWA32 S65545:S65568 JO65545:JO65568 TK65545:TK65568 ADG65545:ADG65568 ANC65545:ANC65568 AWY65545:AWY65568 BGU65545:BGU65568 BQQ65545:BQQ65568 CAM65545:CAM65568 CKI65545:CKI65568 CUE65545:CUE65568 DEA65545:DEA65568 DNW65545:DNW65568 DXS65545:DXS65568 EHO65545:EHO65568 ERK65545:ERK65568 FBG65545:FBG65568 FLC65545:FLC65568 FUY65545:FUY65568 GEU65545:GEU65568 GOQ65545:GOQ65568 GYM65545:GYM65568 HII65545:HII65568 HSE65545:HSE65568 ICA65545:ICA65568 ILW65545:ILW65568 IVS65545:IVS65568 JFO65545:JFO65568 JPK65545:JPK65568 JZG65545:JZG65568 KJC65545:KJC65568 KSY65545:KSY65568 LCU65545:LCU65568 LMQ65545:LMQ65568 LWM65545:LWM65568 MGI65545:MGI65568 MQE65545:MQE65568 NAA65545:NAA65568 NJW65545:NJW65568 NTS65545:NTS65568 ODO65545:ODO65568 ONK65545:ONK65568 OXG65545:OXG65568 PHC65545:PHC65568 PQY65545:PQY65568 QAU65545:QAU65568 QKQ65545:QKQ65568 QUM65545:QUM65568 REI65545:REI65568 ROE65545:ROE65568 RYA65545:RYA65568 SHW65545:SHW65568 SRS65545:SRS65568 TBO65545:TBO65568 TLK65545:TLK65568 TVG65545:TVG65568 UFC65545:UFC65568 UOY65545:UOY65568 UYU65545:UYU65568 VIQ65545:VIQ65568 VSM65545:VSM65568 WCI65545:WCI65568 WME65545:WME65568 WWA65545:WWA65568 S131081:S131104 JO131081:JO131104 TK131081:TK131104 ADG131081:ADG131104 ANC131081:ANC131104 AWY131081:AWY131104 BGU131081:BGU131104 BQQ131081:BQQ131104 CAM131081:CAM131104 CKI131081:CKI131104 CUE131081:CUE131104 DEA131081:DEA131104 DNW131081:DNW131104 DXS131081:DXS131104 EHO131081:EHO131104 ERK131081:ERK131104 FBG131081:FBG131104 FLC131081:FLC131104 FUY131081:FUY131104 GEU131081:GEU131104 GOQ131081:GOQ131104 GYM131081:GYM131104 HII131081:HII131104 HSE131081:HSE131104 ICA131081:ICA131104 ILW131081:ILW131104 IVS131081:IVS131104 JFO131081:JFO131104 JPK131081:JPK131104 JZG131081:JZG131104 KJC131081:KJC131104 KSY131081:KSY131104 LCU131081:LCU131104 LMQ131081:LMQ131104 LWM131081:LWM131104 MGI131081:MGI131104 MQE131081:MQE131104 NAA131081:NAA131104 NJW131081:NJW131104 NTS131081:NTS131104 ODO131081:ODO131104 ONK131081:ONK131104 OXG131081:OXG131104 PHC131081:PHC131104 PQY131081:PQY131104 QAU131081:QAU131104 QKQ131081:QKQ131104 QUM131081:QUM131104 REI131081:REI131104 ROE131081:ROE131104 RYA131081:RYA131104 SHW131081:SHW131104 SRS131081:SRS131104 TBO131081:TBO131104 TLK131081:TLK131104 TVG131081:TVG131104 UFC131081:UFC131104 UOY131081:UOY131104 UYU131081:UYU131104 VIQ131081:VIQ131104 VSM131081:VSM131104 WCI131081:WCI131104 WME131081:WME131104 WWA131081:WWA131104 S196617:S196640 JO196617:JO196640 TK196617:TK196640 ADG196617:ADG196640 ANC196617:ANC196640 AWY196617:AWY196640 BGU196617:BGU196640 BQQ196617:BQQ196640 CAM196617:CAM196640 CKI196617:CKI196640 CUE196617:CUE196640 DEA196617:DEA196640 DNW196617:DNW196640 DXS196617:DXS196640 EHO196617:EHO196640 ERK196617:ERK196640 FBG196617:FBG196640 FLC196617:FLC196640 FUY196617:FUY196640 GEU196617:GEU196640 GOQ196617:GOQ196640 GYM196617:GYM196640 HII196617:HII196640 HSE196617:HSE196640 ICA196617:ICA196640 ILW196617:ILW196640 IVS196617:IVS196640 JFO196617:JFO196640 JPK196617:JPK196640 JZG196617:JZG196640 KJC196617:KJC196640 KSY196617:KSY196640 LCU196617:LCU196640 LMQ196617:LMQ196640 LWM196617:LWM196640 MGI196617:MGI196640 MQE196617:MQE196640 NAA196617:NAA196640 NJW196617:NJW196640 NTS196617:NTS196640 ODO196617:ODO196640 ONK196617:ONK196640 OXG196617:OXG196640 PHC196617:PHC196640 PQY196617:PQY196640 QAU196617:QAU196640 QKQ196617:QKQ196640 QUM196617:QUM196640 REI196617:REI196640 ROE196617:ROE196640 RYA196617:RYA196640 SHW196617:SHW196640 SRS196617:SRS196640 TBO196617:TBO196640 TLK196617:TLK196640 TVG196617:TVG196640 UFC196617:UFC196640 UOY196617:UOY196640 UYU196617:UYU196640 VIQ196617:VIQ196640 VSM196617:VSM196640 WCI196617:WCI196640 WME196617:WME196640 WWA196617:WWA196640 S262153:S262176 JO262153:JO262176 TK262153:TK262176 ADG262153:ADG262176 ANC262153:ANC262176 AWY262153:AWY262176 BGU262153:BGU262176 BQQ262153:BQQ262176 CAM262153:CAM262176 CKI262153:CKI262176 CUE262153:CUE262176 DEA262153:DEA262176 DNW262153:DNW262176 DXS262153:DXS262176 EHO262153:EHO262176 ERK262153:ERK262176 FBG262153:FBG262176 FLC262153:FLC262176 FUY262153:FUY262176 GEU262153:GEU262176 GOQ262153:GOQ262176 GYM262153:GYM262176 HII262153:HII262176 HSE262153:HSE262176 ICA262153:ICA262176 ILW262153:ILW262176 IVS262153:IVS262176 JFO262153:JFO262176 JPK262153:JPK262176 JZG262153:JZG262176 KJC262153:KJC262176 KSY262153:KSY262176 LCU262153:LCU262176 LMQ262153:LMQ262176 LWM262153:LWM262176 MGI262153:MGI262176 MQE262153:MQE262176 NAA262153:NAA262176 NJW262153:NJW262176 NTS262153:NTS262176 ODO262153:ODO262176 ONK262153:ONK262176 OXG262153:OXG262176 PHC262153:PHC262176 PQY262153:PQY262176 QAU262153:QAU262176 QKQ262153:QKQ262176 QUM262153:QUM262176 REI262153:REI262176 ROE262153:ROE262176 RYA262153:RYA262176 SHW262153:SHW262176 SRS262153:SRS262176 TBO262153:TBO262176 TLK262153:TLK262176 TVG262153:TVG262176 UFC262153:UFC262176 UOY262153:UOY262176 UYU262153:UYU262176 VIQ262153:VIQ262176 VSM262153:VSM262176 WCI262153:WCI262176 WME262153:WME262176 WWA262153:WWA262176 S327689:S327712 JO327689:JO327712 TK327689:TK327712 ADG327689:ADG327712 ANC327689:ANC327712 AWY327689:AWY327712 BGU327689:BGU327712 BQQ327689:BQQ327712 CAM327689:CAM327712 CKI327689:CKI327712 CUE327689:CUE327712 DEA327689:DEA327712 DNW327689:DNW327712 DXS327689:DXS327712 EHO327689:EHO327712 ERK327689:ERK327712 FBG327689:FBG327712 FLC327689:FLC327712 FUY327689:FUY327712 GEU327689:GEU327712 GOQ327689:GOQ327712 GYM327689:GYM327712 HII327689:HII327712 HSE327689:HSE327712 ICA327689:ICA327712 ILW327689:ILW327712 IVS327689:IVS327712 JFO327689:JFO327712 JPK327689:JPK327712 JZG327689:JZG327712 KJC327689:KJC327712 KSY327689:KSY327712 LCU327689:LCU327712 LMQ327689:LMQ327712 LWM327689:LWM327712 MGI327689:MGI327712 MQE327689:MQE327712 NAA327689:NAA327712 NJW327689:NJW327712 NTS327689:NTS327712 ODO327689:ODO327712 ONK327689:ONK327712 OXG327689:OXG327712 PHC327689:PHC327712 PQY327689:PQY327712 QAU327689:QAU327712 QKQ327689:QKQ327712 QUM327689:QUM327712 REI327689:REI327712 ROE327689:ROE327712 RYA327689:RYA327712 SHW327689:SHW327712 SRS327689:SRS327712 TBO327689:TBO327712 TLK327689:TLK327712 TVG327689:TVG327712 UFC327689:UFC327712 UOY327689:UOY327712 UYU327689:UYU327712 VIQ327689:VIQ327712 VSM327689:VSM327712 WCI327689:WCI327712 WME327689:WME327712 WWA327689:WWA327712 S393225:S393248 JO393225:JO393248 TK393225:TK393248 ADG393225:ADG393248 ANC393225:ANC393248 AWY393225:AWY393248 BGU393225:BGU393248 BQQ393225:BQQ393248 CAM393225:CAM393248 CKI393225:CKI393248 CUE393225:CUE393248 DEA393225:DEA393248 DNW393225:DNW393248 DXS393225:DXS393248 EHO393225:EHO393248 ERK393225:ERK393248 FBG393225:FBG393248 FLC393225:FLC393248 FUY393225:FUY393248 GEU393225:GEU393248 GOQ393225:GOQ393248 GYM393225:GYM393248 HII393225:HII393248 HSE393225:HSE393248 ICA393225:ICA393248 ILW393225:ILW393248 IVS393225:IVS393248 JFO393225:JFO393248 JPK393225:JPK393248 JZG393225:JZG393248 KJC393225:KJC393248 KSY393225:KSY393248 LCU393225:LCU393248 LMQ393225:LMQ393248 LWM393225:LWM393248 MGI393225:MGI393248 MQE393225:MQE393248 NAA393225:NAA393248 NJW393225:NJW393248 NTS393225:NTS393248 ODO393225:ODO393248 ONK393225:ONK393248 OXG393225:OXG393248 PHC393225:PHC393248 PQY393225:PQY393248 QAU393225:QAU393248 QKQ393225:QKQ393248 QUM393225:QUM393248 REI393225:REI393248 ROE393225:ROE393248 RYA393225:RYA393248 SHW393225:SHW393248 SRS393225:SRS393248 TBO393225:TBO393248 TLK393225:TLK393248 TVG393225:TVG393248 UFC393225:UFC393248 UOY393225:UOY393248 UYU393225:UYU393248 VIQ393225:VIQ393248 VSM393225:VSM393248 WCI393225:WCI393248 WME393225:WME393248 WWA393225:WWA393248 S458761:S458784 JO458761:JO458784 TK458761:TK458784 ADG458761:ADG458784 ANC458761:ANC458784 AWY458761:AWY458784 BGU458761:BGU458784 BQQ458761:BQQ458784 CAM458761:CAM458784 CKI458761:CKI458784 CUE458761:CUE458784 DEA458761:DEA458784 DNW458761:DNW458784 DXS458761:DXS458784 EHO458761:EHO458784 ERK458761:ERK458784 FBG458761:FBG458784 FLC458761:FLC458784 FUY458761:FUY458784 GEU458761:GEU458784 GOQ458761:GOQ458784 GYM458761:GYM458784 HII458761:HII458784 HSE458761:HSE458784 ICA458761:ICA458784 ILW458761:ILW458784 IVS458761:IVS458784 JFO458761:JFO458784 JPK458761:JPK458784 JZG458761:JZG458784 KJC458761:KJC458784 KSY458761:KSY458784 LCU458761:LCU458784 LMQ458761:LMQ458784 LWM458761:LWM458784 MGI458761:MGI458784 MQE458761:MQE458784 NAA458761:NAA458784 NJW458761:NJW458784 NTS458761:NTS458784 ODO458761:ODO458784 ONK458761:ONK458784 OXG458761:OXG458784 PHC458761:PHC458784 PQY458761:PQY458784 QAU458761:QAU458784 QKQ458761:QKQ458784 QUM458761:QUM458784 REI458761:REI458784 ROE458761:ROE458784 RYA458761:RYA458784 SHW458761:SHW458784 SRS458761:SRS458784 TBO458761:TBO458784 TLK458761:TLK458784 TVG458761:TVG458784 UFC458761:UFC458784 UOY458761:UOY458784 UYU458761:UYU458784 VIQ458761:VIQ458784 VSM458761:VSM458784 WCI458761:WCI458784 WME458761:WME458784 WWA458761:WWA458784 S524297:S524320 JO524297:JO524320 TK524297:TK524320 ADG524297:ADG524320 ANC524297:ANC524320 AWY524297:AWY524320 BGU524297:BGU524320 BQQ524297:BQQ524320 CAM524297:CAM524320 CKI524297:CKI524320 CUE524297:CUE524320 DEA524297:DEA524320 DNW524297:DNW524320 DXS524297:DXS524320 EHO524297:EHO524320 ERK524297:ERK524320 FBG524297:FBG524320 FLC524297:FLC524320 FUY524297:FUY524320 GEU524297:GEU524320 GOQ524297:GOQ524320 GYM524297:GYM524320 HII524297:HII524320 HSE524297:HSE524320 ICA524297:ICA524320 ILW524297:ILW524320 IVS524297:IVS524320 JFO524297:JFO524320 JPK524297:JPK524320 JZG524297:JZG524320 KJC524297:KJC524320 KSY524297:KSY524320 LCU524297:LCU524320 LMQ524297:LMQ524320 LWM524297:LWM524320 MGI524297:MGI524320 MQE524297:MQE524320 NAA524297:NAA524320 NJW524297:NJW524320 NTS524297:NTS524320 ODO524297:ODO524320 ONK524297:ONK524320 OXG524297:OXG524320 PHC524297:PHC524320 PQY524297:PQY524320 QAU524297:QAU524320 QKQ524297:QKQ524320 QUM524297:QUM524320 REI524297:REI524320 ROE524297:ROE524320 RYA524297:RYA524320 SHW524297:SHW524320 SRS524297:SRS524320 TBO524297:TBO524320 TLK524297:TLK524320 TVG524297:TVG524320 UFC524297:UFC524320 UOY524297:UOY524320 UYU524297:UYU524320 VIQ524297:VIQ524320 VSM524297:VSM524320 WCI524297:WCI524320 WME524297:WME524320 WWA524297:WWA524320 S589833:S589856 JO589833:JO589856 TK589833:TK589856 ADG589833:ADG589856 ANC589833:ANC589856 AWY589833:AWY589856 BGU589833:BGU589856 BQQ589833:BQQ589856 CAM589833:CAM589856 CKI589833:CKI589856 CUE589833:CUE589856 DEA589833:DEA589856 DNW589833:DNW589856 DXS589833:DXS589856 EHO589833:EHO589856 ERK589833:ERK589856 FBG589833:FBG589856 FLC589833:FLC589856 FUY589833:FUY589856 GEU589833:GEU589856 GOQ589833:GOQ589856 GYM589833:GYM589856 HII589833:HII589856 HSE589833:HSE589856 ICA589833:ICA589856 ILW589833:ILW589856 IVS589833:IVS589856 JFO589833:JFO589856 JPK589833:JPK589856 JZG589833:JZG589856 KJC589833:KJC589856 KSY589833:KSY589856 LCU589833:LCU589856 LMQ589833:LMQ589856 LWM589833:LWM589856 MGI589833:MGI589856 MQE589833:MQE589856 NAA589833:NAA589856 NJW589833:NJW589856 NTS589833:NTS589856 ODO589833:ODO589856 ONK589833:ONK589856 OXG589833:OXG589856 PHC589833:PHC589856 PQY589833:PQY589856 QAU589833:QAU589856 QKQ589833:QKQ589856 QUM589833:QUM589856 REI589833:REI589856 ROE589833:ROE589856 RYA589833:RYA589856 SHW589833:SHW589856 SRS589833:SRS589856 TBO589833:TBO589856 TLK589833:TLK589856 TVG589833:TVG589856 UFC589833:UFC589856 UOY589833:UOY589856 UYU589833:UYU589856 VIQ589833:VIQ589856 VSM589833:VSM589856 WCI589833:WCI589856 WME589833:WME589856 WWA589833:WWA589856 S655369:S655392 JO655369:JO655392 TK655369:TK655392 ADG655369:ADG655392 ANC655369:ANC655392 AWY655369:AWY655392 BGU655369:BGU655392 BQQ655369:BQQ655392 CAM655369:CAM655392 CKI655369:CKI655392 CUE655369:CUE655392 DEA655369:DEA655392 DNW655369:DNW655392 DXS655369:DXS655392 EHO655369:EHO655392 ERK655369:ERK655392 FBG655369:FBG655392 FLC655369:FLC655392 FUY655369:FUY655392 GEU655369:GEU655392 GOQ655369:GOQ655392 GYM655369:GYM655392 HII655369:HII655392 HSE655369:HSE655392 ICA655369:ICA655392 ILW655369:ILW655392 IVS655369:IVS655392 JFO655369:JFO655392 JPK655369:JPK655392 JZG655369:JZG655392 KJC655369:KJC655392 KSY655369:KSY655392 LCU655369:LCU655392 LMQ655369:LMQ655392 LWM655369:LWM655392 MGI655369:MGI655392 MQE655369:MQE655392 NAA655369:NAA655392 NJW655369:NJW655392 NTS655369:NTS655392 ODO655369:ODO655392 ONK655369:ONK655392 OXG655369:OXG655392 PHC655369:PHC655392 PQY655369:PQY655392 QAU655369:QAU655392 QKQ655369:QKQ655392 QUM655369:QUM655392 REI655369:REI655392 ROE655369:ROE655392 RYA655369:RYA655392 SHW655369:SHW655392 SRS655369:SRS655392 TBO655369:TBO655392 TLK655369:TLK655392 TVG655369:TVG655392 UFC655369:UFC655392 UOY655369:UOY655392 UYU655369:UYU655392 VIQ655369:VIQ655392 VSM655369:VSM655392 WCI655369:WCI655392 WME655369:WME655392 WWA655369:WWA655392 S720905:S720928 JO720905:JO720928 TK720905:TK720928 ADG720905:ADG720928 ANC720905:ANC720928 AWY720905:AWY720928 BGU720905:BGU720928 BQQ720905:BQQ720928 CAM720905:CAM720928 CKI720905:CKI720928 CUE720905:CUE720928 DEA720905:DEA720928 DNW720905:DNW720928 DXS720905:DXS720928 EHO720905:EHO720928 ERK720905:ERK720928 FBG720905:FBG720928 FLC720905:FLC720928 FUY720905:FUY720928 GEU720905:GEU720928 GOQ720905:GOQ720928 GYM720905:GYM720928 HII720905:HII720928 HSE720905:HSE720928 ICA720905:ICA720928 ILW720905:ILW720928 IVS720905:IVS720928 JFO720905:JFO720928 JPK720905:JPK720928 JZG720905:JZG720928 KJC720905:KJC720928 KSY720905:KSY720928 LCU720905:LCU720928 LMQ720905:LMQ720928 LWM720905:LWM720928 MGI720905:MGI720928 MQE720905:MQE720928 NAA720905:NAA720928 NJW720905:NJW720928 NTS720905:NTS720928 ODO720905:ODO720928 ONK720905:ONK720928 OXG720905:OXG720928 PHC720905:PHC720928 PQY720905:PQY720928 QAU720905:QAU720928 QKQ720905:QKQ720928 QUM720905:QUM720928 REI720905:REI720928 ROE720905:ROE720928 RYA720905:RYA720928 SHW720905:SHW720928 SRS720905:SRS720928 TBO720905:TBO720928 TLK720905:TLK720928 TVG720905:TVG720928 UFC720905:UFC720928 UOY720905:UOY720928 UYU720905:UYU720928 VIQ720905:VIQ720928 VSM720905:VSM720928 WCI720905:WCI720928 WME720905:WME720928 WWA720905:WWA720928 S786441:S786464 JO786441:JO786464 TK786441:TK786464 ADG786441:ADG786464 ANC786441:ANC786464 AWY786441:AWY786464 BGU786441:BGU786464 BQQ786441:BQQ786464 CAM786441:CAM786464 CKI786441:CKI786464 CUE786441:CUE786464 DEA786441:DEA786464 DNW786441:DNW786464 DXS786441:DXS786464 EHO786441:EHO786464 ERK786441:ERK786464 FBG786441:FBG786464 FLC786441:FLC786464 FUY786441:FUY786464 GEU786441:GEU786464 GOQ786441:GOQ786464 GYM786441:GYM786464 HII786441:HII786464 HSE786441:HSE786464 ICA786441:ICA786464 ILW786441:ILW786464 IVS786441:IVS786464 JFO786441:JFO786464 JPK786441:JPK786464 JZG786441:JZG786464 KJC786441:KJC786464 KSY786441:KSY786464 LCU786441:LCU786464 LMQ786441:LMQ786464 LWM786441:LWM786464 MGI786441:MGI786464 MQE786441:MQE786464 NAA786441:NAA786464 NJW786441:NJW786464 NTS786441:NTS786464 ODO786441:ODO786464 ONK786441:ONK786464 OXG786441:OXG786464 PHC786441:PHC786464 PQY786441:PQY786464 QAU786441:QAU786464 QKQ786441:QKQ786464 QUM786441:QUM786464 REI786441:REI786464 ROE786441:ROE786464 RYA786441:RYA786464 SHW786441:SHW786464 SRS786441:SRS786464 TBO786441:TBO786464 TLK786441:TLK786464 TVG786441:TVG786464 UFC786441:UFC786464 UOY786441:UOY786464 UYU786441:UYU786464 VIQ786441:VIQ786464 VSM786441:VSM786464 WCI786441:WCI786464 WME786441:WME786464 WWA786441:WWA786464 S851977:S852000 JO851977:JO852000 TK851977:TK852000 ADG851977:ADG852000 ANC851977:ANC852000 AWY851977:AWY852000 BGU851977:BGU852000 BQQ851977:BQQ852000 CAM851977:CAM852000 CKI851977:CKI852000 CUE851977:CUE852000 DEA851977:DEA852000 DNW851977:DNW852000 DXS851977:DXS852000 EHO851977:EHO852000 ERK851977:ERK852000 FBG851977:FBG852000 FLC851977:FLC852000 FUY851977:FUY852000 GEU851977:GEU852000 GOQ851977:GOQ852000 GYM851977:GYM852000 HII851977:HII852000 HSE851977:HSE852000 ICA851977:ICA852000 ILW851977:ILW852000 IVS851977:IVS852000 JFO851977:JFO852000 JPK851977:JPK852000 JZG851977:JZG852000 KJC851977:KJC852000 KSY851977:KSY852000 LCU851977:LCU852000 LMQ851977:LMQ852000 LWM851977:LWM852000 MGI851977:MGI852000 MQE851977:MQE852000 NAA851977:NAA852000 NJW851977:NJW852000 NTS851977:NTS852000 ODO851977:ODO852000 ONK851977:ONK852000 OXG851977:OXG852000 PHC851977:PHC852000 PQY851977:PQY852000 QAU851977:QAU852000 QKQ851977:QKQ852000 QUM851977:QUM852000 REI851977:REI852000 ROE851977:ROE852000 RYA851977:RYA852000 SHW851977:SHW852000 SRS851977:SRS852000 TBO851977:TBO852000 TLK851977:TLK852000 TVG851977:TVG852000 UFC851977:UFC852000 UOY851977:UOY852000 UYU851977:UYU852000 VIQ851977:VIQ852000 VSM851977:VSM852000 WCI851977:WCI852000 WME851977:WME852000 WWA851977:WWA852000 S917513:S917536 JO917513:JO917536 TK917513:TK917536 ADG917513:ADG917536 ANC917513:ANC917536 AWY917513:AWY917536 BGU917513:BGU917536 BQQ917513:BQQ917536 CAM917513:CAM917536 CKI917513:CKI917536 CUE917513:CUE917536 DEA917513:DEA917536 DNW917513:DNW917536 DXS917513:DXS917536 EHO917513:EHO917536 ERK917513:ERK917536 FBG917513:FBG917536 FLC917513:FLC917536 FUY917513:FUY917536 GEU917513:GEU917536 GOQ917513:GOQ917536 GYM917513:GYM917536 HII917513:HII917536 HSE917513:HSE917536 ICA917513:ICA917536 ILW917513:ILW917536 IVS917513:IVS917536 JFO917513:JFO917536 JPK917513:JPK917536 JZG917513:JZG917536 KJC917513:KJC917536 KSY917513:KSY917536 LCU917513:LCU917536 LMQ917513:LMQ917536 LWM917513:LWM917536 MGI917513:MGI917536 MQE917513:MQE917536 NAA917513:NAA917536 NJW917513:NJW917536 NTS917513:NTS917536 ODO917513:ODO917536 ONK917513:ONK917536 OXG917513:OXG917536 PHC917513:PHC917536 PQY917513:PQY917536 QAU917513:QAU917536 QKQ917513:QKQ917536 QUM917513:QUM917536 REI917513:REI917536 ROE917513:ROE917536 RYA917513:RYA917536 SHW917513:SHW917536 SRS917513:SRS917536 TBO917513:TBO917536 TLK917513:TLK917536 TVG917513:TVG917536 UFC917513:UFC917536 UOY917513:UOY917536 UYU917513:UYU917536 VIQ917513:VIQ917536 VSM917513:VSM917536 WCI917513:WCI917536 WME917513:WME917536 WWA917513:WWA917536 S983049:S983072 JO983049:JO983072 TK983049:TK983072 ADG983049:ADG983072 ANC983049:ANC983072 AWY983049:AWY983072 BGU983049:BGU983072 BQQ983049:BQQ983072 CAM983049:CAM983072 CKI983049:CKI983072 CUE983049:CUE983072 DEA983049:DEA983072 DNW983049:DNW983072 DXS983049:DXS983072 EHO983049:EHO983072 ERK983049:ERK983072 FBG983049:FBG983072 FLC983049:FLC983072 FUY983049:FUY983072 GEU983049:GEU983072 GOQ983049:GOQ983072 GYM983049:GYM983072 HII983049:HII983072 HSE983049:HSE983072 ICA983049:ICA983072 ILW983049:ILW983072 IVS983049:IVS983072 JFO983049:JFO983072 JPK983049:JPK983072 JZG983049:JZG983072 KJC983049:KJC983072 KSY983049:KSY983072 LCU983049:LCU983072 LMQ983049:LMQ983072 LWM983049:LWM983072 MGI983049:MGI983072 MQE983049:MQE983072 NAA983049:NAA983072 NJW983049:NJW983072 NTS983049:NTS983072 ODO983049:ODO983072 ONK983049:ONK983072 OXG983049:OXG983072 PHC983049:PHC983072 PQY983049:PQY983072 QAU983049:QAU983072 QKQ983049:QKQ983072 QUM983049:QUM983072 REI983049:REI983072 ROE983049:ROE983072 RYA983049:RYA983072 SHW983049:SHW983072 SRS983049:SRS983072 TBO983049:TBO983072 TLK983049:TLK983072 TVG983049:TVG983072 UFC983049:UFC983072 UOY983049:UOY983072 UYU983049:UYU983072 VIQ983049:VIQ983072 VSM983049:VSM983072 WCI983049:WCI983072 WME983049:WME983072 WWA983049:WWA983072 Y9:Y49 JU9:JU49 TQ9:TQ49 ADM9:ADM49 ANI9:ANI49 AXE9:AXE49 BHA9:BHA49 BQW9:BQW49 CAS9:CAS49 CKO9:CKO49 CUK9:CUK49 DEG9:DEG49 DOC9:DOC49 DXY9:DXY49 EHU9:EHU49 ERQ9:ERQ49 FBM9:FBM49 FLI9:FLI49 FVE9:FVE49 GFA9:GFA49 GOW9:GOW49 GYS9:GYS49 HIO9:HIO49 HSK9:HSK49 ICG9:ICG49 IMC9:IMC49 IVY9:IVY49 JFU9:JFU49 JPQ9:JPQ49 JZM9:JZM49 KJI9:KJI49 KTE9:KTE49 LDA9:LDA49 LMW9:LMW49 LWS9:LWS49 MGO9:MGO49 MQK9:MQK49 NAG9:NAG49 NKC9:NKC49 NTY9:NTY49 ODU9:ODU49 ONQ9:ONQ49 OXM9:OXM49 PHI9:PHI49 PRE9:PRE49 QBA9:QBA49 QKW9:QKW49 QUS9:QUS49 REO9:REO49 ROK9:ROK49 RYG9:RYG49 SIC9:SIC49 SRY9:SRY49 TBU9:TBU49 TLQ9:TLQ49 TVM9:TVM49 UFI9:UFI49 UPE9:UPE49 UZA9:UZA49 VIW9:VIW49 VSS9:VSS49 WCO9:WCO49 WMK9:WMK49 WWG9:WWG49 Y65545:Y65585 JU65545:JU65585 TQ65545:TQ65585 ADM65545:ADM65585 ANI65545:ANI65585 AXE65545:AXE65585 BHA65545:BHA65585 BQW65545:BQW65585 CAS65545:CAS65585 CKO65545:CKO65585 CUK65545:CUK65585 DEG65545:DEG65585 DOC65545:DOC65585 DXY65545:DXY65585 EHU65545:EHU65585 ERQ65545:ERQ65585 FBM65545:FBM65585 FLI65545:FLI65585 FVE65545:FVE65585 GFA65545:GFA65585 GOW65545:GOW65585 GYS65545:GYS65585 HIO65545:HIO65585 HSK65545:HSK65585 ICG65545:ICG65585 IMC65545:IMC65585 IVY65545:IVY65585 JFU65545:JFU65585 JPQ65545:JPQ65585 JZM65545:JZM65585 KJI65545:KJI65585 KTE65545:KTE65585 LDA65545:LDA65585 LMW65545:LMW65585 LWS65545:LWS65585 MGO65545:MGO65585 MQK65545:MQK65585 NAG65545:NAG65585 NKC65545:NKC65585 NTY65545:NTY65585 ODU65545:ODU65585 ONQ65545:ONQ65585 OXM65545:OXM65585 PHI65545:PHI65585 PRE65545:PRE65585 QBA65545:QBA65585 QKW65545:QKW65585 QUS65545:QUS65585 REO65545:REO65585 ROK65545:ROK65585 RYG65545:RYG65585 SIC65545:SIC65585 SRY65545:SRY65585 TBU65545:TBU65585 TLQ65545:TLQ65585 TVM65545:TVM65585 UFI65545:UFI65585 UPE65545:UPE65585 UZA65545:UZA65585 VIW65545:VIW65585 VSS65545:VSS65585 WCO65545:WCO65585 WMK65545:WMK65585 WWG65545:WWG65585 Y131081:Y131121 JU131081:JU131121 TQ131081:TQ131121 ADM131081:ADM131121 ANI131081:ANI131121 AXE131081:AXE131121 BHA131081:BHA131121 BQW131081:BQW131121 CAS131081:CAS131121 CKO131081:CKO131121 CUK131081:CUK131121 DEG131081:DEG131121 DOC131081:DOC131121 DXY131081:DXY131121 EHU131081:EHU131121 ERQ131081:ERQ131121 FBM131081:FBM131121 FLI131081:FLI131121 FVE131081:FVE131121 GFA131081:GFA131121 GOW131081:GOW131121 GYS131081:GYS131121 HIO131081:HIO131121 HSK131081:HSK131121 ICG131081:ICG131121 IMC131081:IMC131121 IVY131081:IVY131121 JFU131081:JFU131121 JPQ131081:JPQ131121 JZM131081:JZM131121 KJI131081:KJI131121 KTE131081:KTE131121 LDA131081:LDA131121 LMW131081:LMW131121 LWS131081:LWS131121 MGO131081:MGO131121 MQK131081:MQK131121 NAG131081:NAG131121 NKC131081:NKC131121 NTY131081:NTY131121 ODU131081:ODU131121 ONQ131081:ONQ131121 OXM131081:OXM131121 PHI131081:PHI131121 PRE131081:PRE131121 QBA131081:QBA131121 QKW131081:QKW131121 QUS131081:QUS131121 REO131081:REO131121 ROK131081:ROK131121 RYG131081:RYG131121 SIC131081:SIC131121 SRY131081:SRY131121 TBU131081:TBU131121 TLQ131081:TLQ131121 TVM131081:TVM131121 UFI131081:UFI131121 UPE131081:UPE131121 UZA131081:UZA131121 VIW131081:VIW131121 VSS131081:VSS131121 WCO131081:WCO131121 WMK131081:WMK131121 WWG131081:WWG131121 Y196617:Y196657 JU196617:JU196657 TQ196617:TQ196657 ADM196617:ADM196657 ANI196617:ANI196657 AXE196617:AXE196657 BHA196617:BHA196657 BQW196617:BQW196657 CAS196617:CAS196657 CKO196617:CKO196657 CUK196617:CUK196657 DEG196617:DEG196657 DOC196617:DOC196657 DXY196617:DXY196657 EHU196617:EHU196657 ERQ196617:ERQ196657 FBM196617:FBM196657 FLI196617:FLI196657 FVE196617:FVE196657 GFA196617:GFA196657 GOW196617:GOW196657 GYS196617:GYS196657 HIO196617:HIO196657 HSK196617:HSK196657 ICG196617:ICG196657 IMC196617:IMC196657 IVY196617:IVY196657 JFU196617:JFU196657 JPQ196617:JPQ196657 JZM196617:JZM196657 KJI196617:KJI196657 KTE196617:KTE196657 LDA196617:LDA196657 LMW196617:LMW196657 LWS196617:LWS196657 MGO196617:MGO196657 MQK196617:MQK196657 NAG196617:NAG196657 NKC196617:NKC196657 NTY196617:NTY196657 ODU196617:ODU196657 ONQ196617:ONQ196657 OXM196617:OXM196657 PHI196617:PHI196657 PRE196617:PRE196657 QBA196617:QBA196657 QKW196617:QKW196657 QUS196617:QUS196657 REO196617:REO196657 ROK196617:ROK196657 RYG196617:RYG196657 SIC196617:SIC196657 SRY196617:SRY196657 TBU196617:TBU196657 TLQ196617:TLQ196657 TVM196617:TVM196657 UFI196617:UFI196657 UPE196617:UPE196657 UZA196617:UZA196657 VIW196617:VIW196657 VSS196617:VSS196657 WCO196617:WCO196657 WMK196617:WMK196657 WWG196617:WWG196657 Y262153:Y262193 JU262153:JU262193 TQ262153:TQ262193 ADM262153:ADM262193 ANI262153:ANI262193 AXE262153:AXE262193 BHA262153:BHA262193 BQW262153:BQW262193 CAS262153:CAS262193 CKO262153:CKO262193 CUK262153:CUK262193 DEG262153:DEG262193 DOC262153:DOC262193 DXY262153:DXY262193 EHU262153:EHU262193 ERQ262153:ERQ262193 FBM262153:FBM262193 FLI262153:FLI262193 FVE262153:FVE262193 GFA262153:GFA262193 GOW262153:GOW262193 GYS262153:GYS262193 HIO262153:HIO262193 HSK262153:HSK262193 ICG262153:ICG262193 IMC262153:IMC262193 IVY262153:IVY262193 JFU262153:JFU262193 JPQ262153:JPQ262193 JZM262153:JZM262193 KJI262153:KJI262193 KTE262153:KTE262193 LDA262153:LDA262193 LMW262153:LMW262193 LWS262153:LWS262193 MGO262153:MGO262193 MQK262153:MQK262193 NAG262153:NAG262193 NKC262153:NKC262193 NTY262153:NTY262193 ODU262153:ODU262193 ONQ262153:ONQ262193 OXM262153:OXM262193 PHI262153:PHI262193 PRE262153:PRE262193 QBA262153:QBA262193 QKW262153:QKW262193 QUS262153:QUS262193 REO262153:REO262193 ROK262153:ROK262193 RYG262153:RYG262193 SIC262153:SIC262193 SRY262153:SRY262193 TBU262153:TBU262193 TLQ262153:TLQ262193 TVM262153:TVM262193 UFI262153:UFI262193 UPE262153:UPE262193 UZA262153:UZA262193 VIW262153:VIW262193 VSS262153:VSS262193 WCO262153:WCO262193 WMK262153:WMK262193 WWG262153:WWG262193 Y327689:Y327729 JU327689:JU327729 TQ327689:TQ327729 ADM327689:ADM327729 ANI327689:ANI327729 AXE327689:AXE327729 BHA327689:BHA327729 BQW327689:BQW327729 CAS327689:CAS327729 CKO327689:CKO327729 CUK327689:CUK327729 DEG327689:DEG327729 DOC327689:DOC327729 DXY327689:DXY327729 EHU327689:EHU327729 ERQ327689:ERQ327729 FBM327689:FBM327729 FLI327689:FLI327729 FVE327689:FVE327729 GFA327689:GFA327729 GOW327689:GOW327729 GYS327689:GYS327729 HIO327689:HIO327729 HSK327689:HSK327729 ICG327689:ICG327729 IMC327689:IMC327729 IVY327689:IVY327729 JFU327689:JFU327729 JPQ327689:JPQ327729 JZM327689:JZM327729 KJI327689:KJI327729 KTE327689:KTE327729 LDA327689:LDA327729 LMW327689:LMW327729 LWS327689:LWS327729 MGO327689:MGO327729 MQK327689:MQK327729 NAG327689:NAG327729 NKC327689:NKC327729 NTY327689:NTY327729 ODU327689:ODU327729 ONQ327689:ONQ327729 OXM327689:OXM327729 PHI327689:PHI327729 PRE327689:PRE327729 QBA327689:QBA327729 QKW327689:QKW327729 QUS327689:QUS327729 REO327689:REO327729 ROK327689:ROK327729 RYG327689:RYG327729 SIC327689:SIC327729 SRY327689:SRY327729 TBU327689:TBU327729 TLQ327689:TLQ327729 TVM327689:TVM327729 UFI327689:UFI327729 UPE327689:UPE327729 UZA327689:UZA327729 VIW327689:VIW327729 VSS327689:VSS327729 WCO327689:WCO327729 WMK327689:WMK327729 WWG327689:WWG327729 Y393225:Y393265 JU393225:JU393265 TQ393225:TQ393265 ADM393225:ADM393265 ANI393225:ANI393265 AXE393225:AXE393265 BHA393225:BHA393265 BQW393225:BQW393265 CAS393225:CAS393265 CKO393225:CKO393265 CUK393225:CUK393265 DEG393225:DEG393265 DOC393225:DOC393265 DXY393225:DXY393265 EHU393225:EHU393265 ERQ393225:ERQ393265 FBM393225:FBM393265 FLI393225:FLI393265 FVE393225:FVE393265 GFA393225:GFA393265 GOW393225:GOW393265 GYS393225:GYS393265 HIO393225:HIO393265 HSK393225:HSK393265 ICG393225:ICG393265 IMC393225:IMC393265 IVY393225:IVY393265 JFU393225:JFU393265 JPQ393225:JPQ393265 JZM393225:JZM393265 KJI393225:KJI393265 KTE393225:KTE393265 LDA393225:LDA393265 LMW393225:LMW393265 LWS393225:LWS393265 MGO393225:MGO393265 MQK393225:MQK393265 NAG393225:NAG393265 NKC393225:NKC393265 NTY393225:NTY393265 ODU393225:ODU393265 ONQ393225:ONQ393265 OXM393225:OXM393265 PHI393225:PHI393265 PRE393225:PRE393265 QBA393225:QBA393265 QKW393225:QKW393265 QUS393225:QUS393265 REO393225:REO393265 ROK393225:ROK393265 RYG393225:RYG393265 SIC393225:SIC393265 SRY393225:SRY393265 TBU393225:TBU393265 TLQ393225:TLQ393265 TVM393225:TVM393265 UFI393225:UFI393265 UPE393225:UPE393265 UZA393225:UZA393265 VIW393225:VIW393265 VSS393225:VSS393265 WCO393225:WCO393265 WMK393225:WMK393265 WWG393225:WWG393265 Y458761:Y458801 JU458761:JU458801 TQ458761:TQ458801 ADM458761:ADM458801 ANI458761:ANI458801 AXE458761:AXE458801 BHA458761:BHA458801 BQW458761:BQW458801 CAS458761:CAS458801 CKO458761:CKO458801 CUK458761:CUK458801 DEG458761:DEG458801 DOC458761:DOC458801 DXY458761:DXY458801 EHU458761:EHU458801 ERQ458761:ERQ458801 FBM458761:FBM458801 FLI458761:FLI458801 FVE458761:FVE458801 GFA458761:GFA458801 GOW458761:GOW458801 GYS458761:GYS458801 HIO458761:HIO458801 HSK458761:HSK458801 ICG458761:ICG458801 IMC458761:IMC458801 IVY458761:IVY458801 JFU458761:JFU458801 JPQ458761:JPQ458801 JZM458761:JZM458801 KJI458761:KJI458801 KTE458761:KTE458801 LDA458761:LDA458801 LMW458761:LMW458801 LWS458761:LWS458801 MGO458761:MGO458801 MQK458761:MQK458801 NAG458761:NAG458801 NKC458761:NKC458801 NTY458761:NTY458801 ODU458761:ODU458801 ONQ458761:ONQ458801 OXM458761:OXM458801 PHI458761:PHI458801 PRE458761:PRE458801 QBA458761:QBA458801 QKW458761:QKW458801 QUS458761:QUS458801 REO458761:REO458801 ROK458761:ROK458801 RYG458761:RYG458801 SIC458761:SIC458801 SRY458761:SRY458801 TBU458761:TBU458801 TLQ458761:TLQ458801 TVM458761:TVM458801 UFI458761:UFI458801 UPE458761:UPE458801 UZA458761:UZA458801 VIW458761:VIW458801 VSS458761:VSS458801 WCO458761:WCO458801 WMK458761:WMK458801 WWG458761:WWG458801 Y524297:Y524337 JU524297:JU524337 TQ524297:TQ524337 ADM524297:ADM524337 ANI524297:ANI524337 AXE524297:AXE524337 BHA524297:BHA524337 BQW524297:BQW524337 CAS524297:CAS524337 CKO524297:CKO524337 CUK524297:CUK524337 DEG524297:DEG524337 DOC524297:DOC524337 DXY524297:DXY524337 EHU524297:EHU524337 ERQ524297:ERQ524337 FBM524297:FBM524337 FLI524297:FLI524337 FVE524297:FVE524337 GFA524297:GFA524337 GOW524297:GOW524337 GYS524297:GYS524337 HIO524297:HIO524337 HSK524297:HSK524337 ICG524297:ICG524337 IMC524297:IMC524337 IVY524297:IVY524337 JFU524297:JFU524337 JPQ524297:JPQ524337 JZM524297:JZM524337 KJI524297:KJI524337 KTE524297:KTE524337 LDA524297:LDA524337 LMW524297:LMW524337 LWS524297:LWS524337 MGO524297:MGO524337 MQK524297:MQK524337 NAG524297:NAG524337 NKC524297:NKC524337 NTY524297:NTY524337 ODU524297:ODU524337 ONQ524297:ONQ524337 OXM524297:OXM524337 PHI524297:PHI524337 PRE524297:PRE524337 QBA524297:QBA524337 QKW524297:QKW524337 QUS524297:QUS524337 REO524297:REO524337 ROK524297:ROK524337 RYG524297:RYG524337 SIC524297:SIC524337 SRY524297:SRY524337 TBU524297:TBU524337 TLQ524297:TLQ524337 TVM524297:TVM524337 UFI524297:UFI524337 UPE524297:UPE524337 UZA524297:UZA524337 VIW524297:VIW524337 VSS524297:VSS524337 WCO524297:WCO524337 WMK524297:WMK524337 WWG524297:WWG524337 Y589833:Y589873 JU589833:JU589873 TQ589833:TQ589873 ADM589833:ADM589873 ANI589833:ANI589873 AXE589833:AXE589873 BHA589833:BHA589873 BQW589833:BQW589873 CAS589833:CAS589873 CKO589833:CKO589873 CUK589833:CUK589873 DEG589833:DEG589873 DOC589833:DOC589873 DXY589833:DXY589873 EHU589833:EHU589873 ERQ589833:ERQ589873 FBM589833:FBM589873 FLI589833:FLI589873 FVE589833:FVE589873 GFA589833:GFA589873 GOW589833:GOW589873 GYS589833:GYS589873 HIO589833:HIO589873 HSK589833:HSK589873 ICG589833:ICG589873 IMC589833:IMC589873 IVY589833:IVY589873 JFU589833:JFU589873 JPQ589833:JPQ589873 JZM589833:JZM589873 KJI589833:KJI589873 KTE589833:KTE589873 LDA589833:LDA589873 LMW589833:LMW589873 LWS589833:LWS589873 MGO589833:MGO589873 MQK589833:MQK589873 NAG589833:NAG589873 NKC589833:NKC589873 NTY589833:NTY589873 ODU589833:ODU589873 ONQ589833:ONQ589873 OXM589833:OXM589873 PHI589833:PHI589873 PRE589833:PRE589873 QBA589833:QBA589873 QKW589833:QKW589873 QUS589833:QUS589873 REO589833:REO589873 ROK589833:ROK589873 RYG589833:RYG589873 SIC589833:SIC589873 SRY589833:SRY589873 TBU589833:TBU589873 TLQ589833:TLQ589873 TVM589833:TVM589873 UFI589833:UFI589873 UPE589833:UPE589873 UZA589833:UZA589873 VIW589833:VIW589873 VSS589833:VSS589873 WCO589833:WCO589873 WMK589833:WMK589873 WWG589833:WWG589873 Y655369:Y655409 JU655369:JU655409 TQ655369:TQ655409 ADM655369:ADM655409 ANI655369:ANI655409 AXE655369:AXE655409 BHA655369:BHA655409 BQW655369:BQW655409 CAS655369:CAS655409 CKO655369:CKO655409 CUK655369:CUK655409 DEG655369:DEG655409 DOC655369:DOC655409 DXY655369:DXY655409 EHU655369:EHU655409 ERQ655369:ERQ655409 FBM655369:FBM655409 FLI655369:FLI655409 FVE655369:FVE655409 GFA655369:GFA655409 GOW655369:GOW655409 GYS655369:GYS655409 HIO655369:HIO655409 HSK655369:HSK655409 ICG655369:ICG655409 IMC655369:IMC655409 IVY655369:IVY655409 JFU655369:JFU655409 JPQ655369:JPQ655409 JZM655369:JZM655409 KJI655369:KJI655409 KTE655369:KTE655409 LDA655369:LDA655409 LMW655369:LMW655409 LWS655369:LWS655409 MGO655369:MGO655409 MQK655369:MQK655409 NAG655369:NAG655409 NKC655369:NKC655409 NTY655369:NTY655409 ODU655369:ODU655409 ONQ655369:ONQ655409 OXM655369:OXM655409 PHI655369:PHI655409 PRE655369:PRE655409 QBA655369:QBA655409 QKW655369:QKW655409 QUS655369:QUS655409 REO655369:REO655409 ROK655369:ROK655409 RYG655369:RYG655409 SIC655369:SIC655409 SRY655369:SRY655409 TBU655369:TBU655409 TLQ655369:TLQ655409 TVM655369:TVM655409 UFI655369:UFI655409 UPE655369:UPE655409 UZA655369:UZA655409 VIW655369:VIW655409 VSS655369:VSS655409 WCO655369:WCO655409 WMK655369:WMK655409 WWG655369:WWG655409 Y720905:Y720945 JU720905:JU720945 TQ720905:TQ720945 ADM720905:ADM720945 ANI720905:ANI720945 AXE720905:AXE720945 BHA720905:BHA720945 BQW720905:BQW720945 CAS720905:CAS720945 CKO720905:CKO720945 CUK720905:CUK720945 DEG720905:DEG720945 DOC720905:DOC720945 DXY720905:DXY720945 EHU720905:EHU720945 ERQ720905:ERQ720945 FBM720905:FBM720945 FLI720905:FLI720945 FVE720905:FVE720945 GFA720905:GFA720945 GOW720905:GOW720945 GYS720905:GYS720945 HIO720905:HIO720945 HSK720905:HSK720945 ICG720905:ICG720945 IMC720905:IMC720945 IVY720905:IVY720945 JFU720905:JFU720945 JPQ720905:JPQ720945 JZM720905:JZM720945 KJI720905:KJI720945 KTE720905:KTE720945 LDA720905:LDA720945 LMW720905:LMW720945 LWS720905:LWS720945 MGO720905:MGO720945 MQK720905:MQK720945 NAG720905:NAG720945 NKC720905:NKC720945 NTY720905:NTY720945 ODU720905:ODU720945 ONQ720905:ONQ720945 OXM720905:OXM720945 PHI720905:PHI720945 PRE720905:PRE720945 QBA720905:QBA720945 QKW720905:QKW720945 QUS720905:QUS720945 REO720905:REO720945 ROK720905:ROK720945 RYG720905:RYG720945 SIC720905:SIC720945 SRY720905:SRY720945 TBU720905:TBU720945 TLQ720905:TLQ720945 TVM720905:TVM720945 UFI720905:UFI720945 UPE720905:UPE720945 UZA720905:UZA720945 VIW720905:VIW720945 VSS720905:VSS720945 WCO720905:WCO720945 WMK720905:WMK720945 WWG720905:WWG720945 Y786441:Y786481 JU786441:JU786481 TQ786441:TQ786481 ADM786441:ADM786481 ANI786441:ANI786481 AXE786441:AXE786481 BHA786441:BHA786481 BQW786441:BQW786481 CAS786441:CAS786481 CKO786441:CKO786481 CUK786441:CUK786481 DEG786441:DEG786481 DOC786441:DOC786481 DXY786441:DXY786481 EHU786441:EHU786481 ERQ786441:ERQ786481 FBM786441:FBM786481 FLI786441:FLI786481 FVE786441:FVE786481 GFA786441:GFA786481 GOW786441:GOW786481 GYS786441:GYS786481 HIO786441:HIO786481 HSK786441:HSK786481 ICG786441:ICG786481 IMC786441:IMC786481 IVY786441:IVY786481 JFU786441:JFU786481 JPQ786441:JPQ786481 JZM786441:JZM786481 KJI786441:KJI786481 KTE786441:KTE786481 LDA786441:LDA786481 LMW786441:LMW786481 LWS786441:LWS786481 MGO786441:MGO786481 MQK786441:MQK786481 NAG786441:NAG786481 NKC786441:NKC786481 NTY786441:NTY786481 ODU786441:ODU786481 ONQ786441:ONQ786481 OXM786441:OXM786481 PHI786441:PHI786481 PRE786441:PRE786481 QBA786441:QBA786481 QKW786441:QKW786481 QUS786441:QUS786481 REO786441:REO786481 ROK786441:ROK786481 RYG786441:RYG786481 SIC786441:SIC786481 SRY786441:SRY786481 TBU786441:TBU786481 TLQ786441:TLQ786481 TVM786441:TVM786481 UFI786441:UFI786481 UPE786441:UPE786481 UZA786441:UZA786481 VIW786441:VIW786481 VSS786441:VSS786481 WCO786441:WCO786481 WMK786441:WMK786481 WWG786441:WWG786481 Y851977:Y852017 JU851977:JU852017 TQ851977:TQ852017 ADM851977:ADM852017 ANI851977:ANI852017 AXE851977:AXE852017 BHA851977:BHA852017 BQW851977:BQW852017 CAS851977:CAS852017 CKO851977:CKO852017 CUK851977:CUK852017 DEG851977:DEG852017 DOC851977:DOC852017 DXY851977:DXY852017 EHU851977:EHU852017 ERQ851977:ERQ852017 FBM851977:FBM852017 FLI851977:FLI852017 FVE851977:FVE852017 GFA851977:GFA852017 GOW851977:GOW852017 GYS851977:GYS852017 HIO851977:HIO852017 HSK851977:HSK852017 ICG851977:ICG852017 IMC851977:IMC852017 IVY851977:IVY852017 JFU851977:JFU852017 JPQ851977:JPQ852017 JZM851977:JZM852017 KJI851977:KJI852017 KTE851977:KTE852017 LDA851977:LDA852017 LMW851977:LMW852017 LWS851977:LWS852017 MGO851977:MGO852017 MQK851977:MQK852017 NAG851977:NAG852017 NKC851977:NKC852017 NTY851977:NTY852017 ODU851977:ODU852017 ONQ851977:ONQ852017 OXM851977:OXM852017 PHI851977:PHI852017 PRE851977:PRE852017 QBA851977:QBA852017 QKW851977:QKW852017 QUS851977:QUS852017 REO851977:REO852017 ROK851977:ROK852017 RYG851977:RYG852017 SIC851977:SIC852017 SRY851977:SRY852017 TBU851977:TBU852017 TLQ851977:TLQ852017 TVM851977:TVM852017 UFI851977:UFI852017 UPE851977:UPE852017 UZA851977:UZA852017 VIW851977:VIW852017 VSS851977:VSS852017 WCO851977:WCO852017 WMK851977:WMK852017 WWG851977:WWG852017 Y917513:Y917553 JU917513:JU917553 TQ917513:TQ917553 ADM917513:ADM917553 ANI917513:ANI917553 AXE917513:AXE917553 BHA917513:BHA917553 BQW917513:BQW917553 CAS917513:CAS917553 CKO917513:CKO917553 CUK917513:CUK917553 DEG917513:DEG917553 DOC917513:DOC917553 DXY917513:DXY917553 EHU917513:EHU917553 ERQ917513:ERQ917553 FBM917513:FBM917553 FLI917513:FLI917553 FVE917513:FVE917553 GFA917513:GFA917553 GOW917513:GOW917553 GYS917513:GYS917553 HIO917513:HIO917553 HSK917513:HSK917553 ICG917513:ICG917553 IMC917513:IMC917553 IVY917513:IVY917553 JFU917513:JFU917553 JPQ917513:JPQ917553 JZM917513:JZM917553 KJI917513:KJI917553 KTE917513:KTE917553 LDA917513:LDA917553 LMW917513:LMW917553 LWS917513:LWS917553 MGO917513:MGO917553 MQK917513:MQK917553 NAG917513:NAG917553 NKC917513:NKC917553 NTY917513:NTY917553 ODU917513:ODU917553 ONQ917513:ONQ917553 OXM917513:OXM917553 PHI917513:PHI917553 PRE917513:PRE917553 QBA917513:QBA917553 QKW917513:QKW917553 QUS917513:QUS917553 REO917513:REO917553 ROK917513:ROK917553 RYG917513:RYG917553 SIC917513:SIC917553 SRY917513:SRY917553 TBU917513:TBU917553 TLQ917513:TLQ917553 TVM917513:TVM917553 UFI917513:UFI917553 UPE917513:UPE917553 UZA917513:UZA917553 VIW917513:VIW917553 VSS917513:VSS917553 WCO917513:WCO917553 WMK917513:WMK917553 WWG917513:WWG917553 Y983049:Y983089 JU983049:JU983089 TQ983049:TQ983089 ADM983049:ADM983089 ANI983049:ANI983089 AXE983049:AXE983089 BHA983049:BHA983089 BQW983049:BQW983089 CAS983049:CAS983089 CKO983049:CKO983089 CUK983049:CUK983089 DEG983049:DEG983089 DOC983049:DOC983089 DXY983049:DXY983089 EHU983049:EHU983089 ERQ983049:ERQ983089 FBM983049:FBM983089 FLI983049:FLI983089 FVE983049:FVE983089 GFA983049:GFA983089 GOW983049:GOW983089 GYS983049:GYS983089 HIO983049:HIO983089 HSK983049:HSK983089 ICG983049:ICG983089 IMC983049:IMC983089 IVY983049:IVY983089 JFU983049:JFU983089 JPQ983049:JPQ983089 JZM983049:JZM983089 KJI983049:KJI983089 KTE983049:KTE983089 LDA983049:LDA983089 LMW983049:LMW983089 LWS983049:LWS983089 MGO983049:MGO983089 MQK983049:MQK983089 NAG983049:NAG983089 NKC983049:NKC983089 NTY983049:NTY983089 ODU983049:ODU983089 ONQ983049:ONQ983089 OXM983049:OXM983089 PHI983049:PHI983089 PRE983049:PRE983089 QBA983049:QBA983089 QKW983049:QKW983089 QUS983049:QUS983089 REO983049:REO983089 ROK983049:ROK983089 RYG983049:RYG983089 SIC983049:SIC983089 SRY983049:SRY983089 TBU983049:TBU983089 TLQ983049:TLQ983089 TVM983049:TVM983089 UFI983049:UFI983089 UPE983049:UPE983089 UZA983049:UZA983089 VIW983049:VIW983089 VSS983049:VSS983089 WCO983049:WCO983089 WMK983049:WMK983089 WWG983049:WWG983089 AB12:AB49 JX12:JX49 TT12:TT49 ADP12:ADP49 ANL12:ANL49 AXH12:AXH49 BHD12:BHD49 BQZ12:BQZ49 CAV12:CAV49 CKR12:CKR49 CUN12:CUN49 DEJ12:DEJ49 DOF12:DOF49 DYB12:DYB49 EHX12:EHX49 ERT12:ERT49 FBP12:FBP49 FLL12:FLL49 FVH12:FVH49 GFD12:GFD49 GOZ12:GOZ49 GYV12:GYV49 HIR12:HIR49 HSN12:HSN49 ICJ12:ICJ49 IMF12:IMF49 IWB12:IWB49 JFX12:JFX49 JPT12:JPT49 JZP12:JZP49 KJL12:KJL49 KTH12:KTH49 LDD12:LDD49 LMZ12:LMZ49 LWV12:LWV49 MGR12:MGR49 MQN12:MQN49 NAJ12:NAJ49 NKF12:NKF49 NUB12:NUB49 ODX12:ODX49 ONT12:ONT49 OXP12:OXP49 PHL12:PHL49 PRH12:PRH49 QBD12:QBD49 QKZ12:QKZ49 QUV12:QUV49 RER12:RER49 RON12:RON49 RYJ12:RYJ49 SIF12:SIF49 SSB12:SSB49 TBX12:TBX49 TLT12:TLT49 TVP12:TVP49 UFL12:UFL49 UPH12:UPH49 UZD12:UZD49 VIZ12:VIZ49 VSV12:VSV49 WCR12:WCR49 WMN12:WMN49 WWJ12:WWJ49 AB65548:AB65585 JX65548:JX65585 TT65548:TT65585 ADP65548:ADP65585 ANL65548:ANL65585 AXH65548:AXH65585 BHD65548:BHD65585 BQZ65548:BQZ65585 CAV65548:CAV65585 CKR65548:CKR65585 CUN65548:CUN65585 DEJ65548:DEJ65585 DOF65548:DOF65585 DYB65548:DYB65585 EHX65548:EHX65585 ERT65548:ERT65585 FBP65548:FBP65585 FLL65548:FLL65585 FVH65548:FVH65585 GFD65548:GFD65585 GOZ65548:GOZ65585 GYV65548:GYV65585 HIR65548:HIR65585 HSN65548:HSN65585 ICJ65548:ICJ65585 IMF65548:IMF65585 IWB65548:IWB65585 JFX65548:JFX65585 JPT65548:JPT65585 JZP65548:JZP65585 KJL65548:KJL65585 KTH65548:KTH65585 LDD65548:LDD65585 LMZ65548:LMZ65585 LWV65548:LWV65585 MGR65548:MGR65585 MQN65548:MQN65585 NAJ65548:NAJ65585 NKF65548:NKF65585 NUB65548:NUB65585 ODX65548:ODX65585 ONT65548:ONT65585 OXP65548:OXP65585 PHL65548:PHL65585 PRH65548:PRH65585 QBD65548:QBD65585 QKZ65548:QKZ65585 QUV65548:QUV65585 RER65548:RER65585 RON65548:RON65585 RYJ65548:RYJ65585 SIF65548:SIF65585 SSB65548:SSB65585 TBX65548:TBX65585 TLT65548:TLT65585 TVP65548:TVP65585 UFL65548:UFL65585 UPH65548:UPH65585 UZD65548:UZD65585 VIZ65548:VIZ65585 VSV65548:VSV65585 WCR65548:WCR65585 WMN65548:WMN65585 WWJ65548:WWJ65585 AB131084:AB131121 JX131084:JX131121 TT131084:TT131121 ADP131084:ADP131121 ANL131084:ANL131121 AXH131084:AXH131121 BHD131084:BHD131121 BQZ131084:BQZ131121 CAV131084:CAV131121 CKR131084:CKR131121 CUN131084:CUN131121 DEJ131084:DEJ131121 DOF131084:DOF131121 DYB131084:DYB131121 EHX131084:EHX131121 ERT131084:ERT131121 FBP131084:FBP131121 FLL131084:FLL131121 FVH131084:FVH131121 GFD131084:GFD131121 GOZ131084:GOZ131121 GYV131084:GYV131121 HIR131084:HIR131121 HSN131084:HSN131121 ICJ131084:ICJ131121 IMF131084:IMF131121 IWB131084:IWB131121 JFX131084:JFX131121 JPT131084:JPT131121 JZP131084:JZP131121 KJL131084:KJL131121 KTH131084:KTH131121 LDD131084:LDD131121 LMZ131084:LMZ131121 LWV131084:LWV131121 MGR131084:MGR131121 MQN131084:MQN131121 NAJ131084:NAJ131121 NKF131084:NKF131121 NUB131084:NUB131121 ODX131084:ODX131121 ONT131084:ONT131121 OXP131084:OXP131121 PHL131084:PHL131121 PRH131084:PRH131121 QBD131084:QBD131121 QKZ131084:QKZ131121 QUV131084:QUV131121 RER131084:RER131121 RON131084:RON131121 RYJ131084:RYJ131121 SIF131084:SIF131121 SSB131084:SSB131121 TBX131084:TBX131121 TLT131084:TLT131121 TVP131084:TVP131121 UFL131084:UFL131121 UPH131084:UPH131121 UZD131084:UZD131121 VIZ131084:VIZ131121 VSV131084:VSV131121 WCR131084:WCR131121 WMN131084:WMN131121 WWJ131084:WWJ131121 AB196620:AB196657 JX196620:JX196657 TT196620:TT196657 ADP196620:ADP196657 ANL196620:ANL196657 AXH196620:AXH196657 BHD196620:BHD196657 BQZ196620:BQZ196657 CAV196620:CAV196657 CKR196620:CKR196657 CUN196620:CUN196657 DEJ196620:DEJ196657 DOF196620:DOF196657 DYB196620:DYB196657 EHX196620:EHX196657 ERT196620:ERT196657 FBP196620:FBP196657 FLL196620:FLL196657 FVH196620:FVH196657 GFD196620:GFD196657 GOZ196620:GOZ196657 GYV196620:GYV196657 HIR196620:HIR196657 HSN196620:HSN196657 ICJ196620:ICJ196657 IMF196620:IMF196657 IWB196620:IWB196657 JFX196620:JFX196657 JPT196620:JPT196657 JZP196620:JZP196657 KJL196620:KJL196657 KTH196620:KTH196657 LDD196620:LDD196657 LMZ196620:LMZ196657 LWV196620:LWV196657 MGR196620:MGR196657 MQN196620:MQN196657 NAJ196620:NAJ196657 NKF196620:NKF196657 NUB196620:NUB196657 ODX196620:ODX196657 ONT196620:ONT196657 OXP196620:OXP196657 PHL196620:PHL196657 PRH196620:PRH196657 QBD196620:QBD196657 QKZ196620:QKZ196657 QUV196620:QUV196657 RER196620:RER196657 RON196620:RON196657 RYJ196620:RYJ196657 SIF196620:SIF196657 SSB196620:SSB196657 TBX196620:TBX196657 TLT196620:TLT196657 TVP196620:TVP196657 UFL196620:UFL196657 UPH196620:UPH196657 UZD196620:UZD196657 VIZ196620:VIZ196657 VSV196620:VSV196657 WCR196620:WCR196657 WMN196620:WMN196657 WWJ196620:WWJ196657 AB262156:AB262193 JX262156:JX262193 TT262156:TT262193 ADP262156:ADP262193 ANL262156:ANL262193 AXH262156:AXH262193 BHD262156:BHD262193 BQZ262156:BQZ262193 CAV262156:CAV262193 CKR262156:CKR262193 CUN262156:CUN262193 DEJ262156:DEJ262193 DOF262156:DOF262193 DYB262156:DYB262193 EHX262156:EHX262193 ERT262156:ERT262193 FBP262156:FBP262193 FLL262156:FLL262193 FVH262156:FVH262193 GFD262156:GFD262193 GOZ262156:GOZ262193 GYV262156:GYV262193 HIR262156:HIR262193 HSN262156:HSN262193 ICJ262156:ICJ262193 IMF262156:IMF262193 IWB262156:IWB262193 JFX262156:JFX262193 JPT262156:JPT262193 JZP262156:JZP262193 KJL262156:KJL262193 KTH262156:KTH262193 LDD262156:LDD262193 LMZ262156:LMZ262193 LWV262156:LWV262193 MGR262156:MGR262193 MQN262156:MQN262193 NAJ262156:NAJ262193 NKF262156:NKF262193 NUB262156:NUB262193 ODX262156:ODX262193 ONT262156:ONT262193 OXP262156:OXP262193 PHL262156:PHL262193 PRH262156:PRH262193 QBD262156:QBD262193 QKZ262156:QKZ262193 QUV262156:QUV262193 RER262156:RER262193 RON262156:RON262193 RYJ262156:RYJ262193 SIF262156:SIF262193 SSB262156:SSB262193 TBX262156:TBX262193 TLT262156:TLT262193 TVP262156:TVP262193 UFL262156:UFL262193 UPH262156:UPH262193 UZD262156:UZD262193 VIZ262156:VIZ262193 VSV262156:VSV262193 WCR262156:WCR262193 WMN262156:WMN262193 WWJ262156:WWJ262193 AB327692:AB327729 JX327692:JX327729 TT327692:TT327729 ADP327692:ADP327729 ANL327692:ANL327729 AXH327692:AXH327729 BHD327692:BHD327729 BQZ327692:BQZ327729 CAV327692:CAV327729 CKR327692:CKR327729 CUN327692:CUN327729 DEJ327692:DEJ327729 DOF327692:DOF327729 DYB327692:DYB327729 EHX327692:EHX327729 ERT327692:ERT327729 FBP327692:FBP327729 FLL327692:FLL327729 FVH327692:FVH327729 GFD327692:GFD327729 GOZ327692:GOZ327729 GYV327692:GYV327729 HIR327692:HIR327729 HSN327692:HSN327729 ICJ327692:ICJ327729 IMF327692:IMF327729 IWB327692:IWB327729 JFX327692:JFX327729 JPT327692:JPT327729 JZP327692:JZP327729 KJL327692:KJL327729 KTH327692:KTH327729 LDD327692:LDD327729 LMZ327692:LMZ327729 LWV327692:LWV327729 MGR327692:MGR327729 MQN327692:MQN327729 NAJ327692:NAJ327729 NKF327692:NKF327729 NUB327692:NUB327729 ODX327692:ODX327729 ONT327692:ONT327729 OXP327692:OXP327729 PHL327692:PHL327729 PRH327692:PRH327729 QBD327692:QBD327729 QKZ327692:QKZ327729 QUV327692:QUV327729 RER327692:RER327729 RON327692:RON327729 RYJ327692:RYJ327729 SIF327692:SIF327729 SSB327692:SSB327729 TBX327692:TBX327729 TLT327692:TLT327729 TVP327692:TVP327729 UFL327692:UFL327729 UPH327692:UPH327729 UZD327692:UZD327729 VIZ327692:VIZ327729 VSV327692:VSV327729 WCR327692:WCR327729 WMN327692:WMN327729 WWJ327692:WWJ327729 AB393228:AB393265 JX393228:JX393265 TT393228:TT393265 ADP393228:ADP393265 ANL393228:ANL393265 AXH393228:AXH393265 BHD393228:BHD393265 BQZ393228:BQZ393265 CAV393228:CAV393265 CKR393228:CKR393265 CUN393228:CUN393265 DEJ393228:DEJ393265 DOF393228:DOF393265 DYB393228:DYB393265 EHX393228:EHX393265 ERT393228:ERT393265 FBP393228:FBP393265 FLL393228:FLL393265 FVH393228:FVH393265 GFD393228:GFD393265 GOZ393228:GOZ393265 GYV393228:GYV393265 HIR393228:HIR393265 HSN393228:HSN393265 ICJ393228:ICJ393265 IMF393228:IMF393265 IWB393228:IWB393265 JFX393228:JFX393265 JPT393228:JPT393265 JZP393228:JZP393265 KJL393228:KJL393265 KTH393228:KTH393265 LDD393228:LDD393265 LMZ393228:LMZ393265 LWV393228:LWV393265 MGR393228:MGR393265 MQN393228:MQN393265 NAJ393228:NAJ393265 NKF393228:NKF393265 NUB393228:NUB393265 ODX393228:ODX393265 ONT393228:ONT393265 OXP393228:OXP393265 PHL393228:PHL393265 PRH393228:PRH393265 QBD393228:QBD393265 QKZ393228:QKZ393265 QUV393228:QUV393265 RER393228:RER393265 RON393228:RON393265 RYJ393228:RYJ393265 SIF393228:SIF393265 SSB393228:SSB393265 TBX393228:TBX393265 TLT393228:TLT393265 TVP393228:TVP393265 UFL393228:UFL393265 UPH393228:UPH393265 UZD393228:UZD393265 VIZ393228:VIZ393265 VSV393228:VSV393265 WCR393228:WCR393265 WMN393228:WMN393265 WWJ393228:WWJ393265 AB458764:AB458801 JX458764:JX458801 TT458764:TT458801 ADP458764:ADP458801 ANL458764:ANL458801 AXH458764:AXH458801 BHD458764:BHD458801 BQZ458764:BQZ458801 CAV458764:CAV458801 CKR458764:CKR458801 CUN458764:CUN458801 DEJ458764:DEJ458801 DOF458764:DOF458801 DYB458764:DYB458801 EHX458764:EHX458801 ERT458764:ERT458801 FBP458764:FBP458801 FLL458764:FLL458801 FVH458764:FVH458801 GFD458764:GFD458801 GOZ458764:GOZ458801 GYV458764:GYV458801 HIR458764:HIR458801 HSN458764:HSN458801 ICJ458764:ICJ458801 IMF458764:IMF458801 IWB458764:IWB458801 JFX458764:JFX458801 JPT458764:JPT458801 JZP458764:JZP458801 KJL458764:KJL458801 KTH458764:KTH458801 LDD458764:LDD458801 LMZ458764:LMZ458801 LWV458764:LWV458801 MGR458764:MGR458801 MQN458764:MQN458801 NAJ458764:NAJ458801 NKF458764:NKF458801 NUB458764:NUB458801 ODX458764:ODX458801 ONT458764:ONT458801 OXP458764:OXP458801 PHL458764:PHL458801 PRH458764:PRH458801 QBD458764:QBD458801 QKZ458764:QKZ458801 QUV458764:QUV458801 RER458764:RER458801 RON458764:RON458801 RYJ458764:RYJ458801 SIF458764:SIF458801 SSB458764:SSB458801 TBX458764:TBX458801 TLT458764:TLT458801 TVP458764:TVP458801 UFL458764:UFL458801 UPH458764:UPH458801 UZD458764:UZD458801 VIZ458764:VIZ458801 VSV458764:VSV458801 WCR458764:WCR458801 WMN458764:WMN458801 WWJ458764:WWJ458801 AB524300:AB524337 JX524300:JX524337 TT524300:TT524337 ADP524300:ADP524337 ANL524300:ANL524337 AXH524300:AXH524337 BHD524300:BHD524337 BQZ524300:BQZ524337 CAV524300:CAV524337 CKR524300:CKR524337 CUN524300:CUN524337 DEJ524300:DEJ524337 DOF524300:DOF524337 DYB524300:DYB524337 EHX524300:EHX524337 ERT524300:ERT524337 FBP524300:FBP524337 FLL524300:FLL524337 FVH524300:FVH524337 GFD524300:GFD524337 GOZ524300:GOZ524337 GYV524300:GYV524337 HIR524300:HIR524337 HSN524300:HSN524337 ICJ524300:ICJ524337 IMF524300:IMF524337 IWB524300:IWB524337 JFX524300:JFX524337 JPT524300:JPT524337 JZP524300:JZP524337 KJL524300:KJL524337 KTH524300:KTH524337 LDD524300:LDD524337 LMZ524300:LMZ524337 LWV524300:LWV524337 MGR524300:MGR524337 MQN524300:MQN524337 NAJ524300:NAJ524337 NKF524300:NKF524337 NUB524300:NUB524337 ODX524300:ODX524337 ONT524300:ONT524337 OXP524300:OXP524337 PHL524300:PHL524337 PRH524300:PRH524337 QBD524300:QBD524337 QKZ524300:QKZ524337 QUV524300:QUV524337 RER524300:RER524337 RON524300:RON524337 RYJ524300:RYJ524337 SIF524300:SIF524337 SSB524300:SSB524337 TBX524300:TBX524337 TLT524300:TLT524337 TVP524300:TVP524337 UFL524300:UFL524337 UPH524300:UPH524337 UZD524300:UZD524337 VIZ524300:VIZ524337 VSV524300:VSV524337 WCR524300:WCR524337 WMN524300:WMN524337 WWJ524300:WWJ524337 AB589836:AB589873 JX589836:JX589873 TT589836:TT589873 ADP589836:ADP589873 ANL589836:ANL589873 AXH589836:AXH589873 BHD589836:BHD589873 BQZ589836:BQZ589873 CAV589836:CAV589873 CKR589836:CKR589873 CUN589836:CUN589873 DEJ589836:DEJ589873 DOF589836:DOF589873 DYB589836:DYB589873 EHX589836:EHX589873 ERT589836:ERT589873 FBP589836:FBP589873 FLL589836:FLL589873 FVH589836:FVH589873 GFD589836:GFD589873 GOZ589836:GOZ589873 GYV589836:GYV589873 HIR589836:HIR589873 HSN589836:HSN589873 ICJ589836:ICJ589873 IMF589836:IMF589873 IWB589836:IWB589873 JFX589836:JFX589873 JPT589836:JPT589873 JZP589836:JZP589873 KJL589836:KJL589873 KTH589836:KTH589873 LDD589836:LDD589873 LMZ589836:LMZ589873 LWV589836:LWV589873 MGR589836:MGR589873 MQN589836:MQN589873 NAJ589836:NAJ589873 NKF589836:NKF589873 NUB589836:NUB589873 ODX589836:ODX589873 ONT589836:ONT589873 OXP589836:OXP589873 PHL589836:PHL589873 PRH589836:PRH589873 QBD589836:QBD589873 QKZ589836:QKZ589873 QUV589836:QUV589873 RER589836:RER589873 RON589836:RON589873 RYJ589836:RYJ589873 SIF589836:SIF589873 SSB589836:SSB589873 TBX589836:TBX589873 TLT589836:TLT589873 TVP589836:TVP589873 UFL589836:UFL589873 UPH589836:UPH589873 UZD589836:UZD589873 VIZ589836:VIZ589873 VSV589836:VSV589873 WCR589836:WCR589873 WMN589836:WMN589873 WWJ589836:WWJ589873 AB655372:AB655409 JX655372:JX655409 TT655372:TT655409 ADP655372:ADP655409 ANL655372:ANL655409 AXH655372:AXH655409 BHD655372:BHD655409 BQZ655372:BQZ655409 CAV655372:CAV655409 CKR655372:CKR655409 CUN655372:CUN655409 DEJ655372:DEJ655409 DOF655372:DOF655409 DYB655372:DYB655409 EHX655372:EHX655409 ERT655372:ERT655409 FBP655372:FBP655409 FLL655372:FLL655409 FVH655372:FVH655409 GFD655372:GFD655409 GOZ655372:GOZ655409 GYV655372:GYV655409 HIR655372:HIR655409 HSN655372:HSN655409 ICJ655372:ICJ655409 IMF655372:IMF655409 IWB655372:IWB655409 JFX655372:JFX655409 JPT655372:JPT655409 JZP655372:JZP655409 KJL655372:KJL655409 KTH655372:KTH655409 LDD655372:LDD655409 LMZ655372:LMZ655409 LWV655372:LWV655409 MGR655372:MGR655409 MQN655372:MQN655409 NAJ655372:NAJ655409 NKF655372:NKF655409 NUB655372:NUB655409 ODX655372:ODX655409 ONT655372:ONT655409 OXP655372:OXP655409 PHL655372:PHL655409 PRH655372:PRH655409 QBD655372:QBD655409 QKZ655372:QKZ655409 QUV655372:QUV655409 RER655372:RER655409 RON655372:RON655409 RYJ655372:RYJ655409 SIF655372:SIF655409 SSB655372:SSB655409 TBX655372:TBX655409 TLT655372:TLT655409 TVP655372:TVP655409 UFL655372:UFL655409 UPH655372:UPH655409 UZD655372:UZD655409 VIZ655372:VIZ655409 VSV655372:VSV655409 WCR655372:WCR655409 WMN655372:WMN655409 WWJ655372:WWJ655409 AB720908:AB720945 JX720908:JX720945 TT720908:TT720945 ADP720908:ADP720945 ANL720908:ANL720945 AXH720908:AXH720945 BHD720908:BHD720945 BQZ720908:BQZ720945 CAV720908:CAV720945 CKR720908:CKR720945 CUN720908:CUN720945 DEJ720908:DEJ720945 DOF720908:DOF720945 DYB720908:DYB720945 EHX720908:EHX720945 ERT720908:ERT720945 FBP720908:FBP720945 FLL720908:FLL720945 FVH720908:FVH720945 GFD720908:GFD720945 GOZ720908:GOZ720945 GYV720908:GYV720945 HIR720908:HIR720945 HSN720908:HSN720945 ICJ720908:ICJ720945 IMF720908:IMF720945 IWB720908:IWB720945 JFX720908:JFX720945 JPT720908:JPT720945 JZP720908:JZP720945 KJL720908:KJL720945 KTH720908:KTH720945 LDD720908:LDD720945 LMZ720908:LMZ720945 LWV720908:LWV720945 MGR720908:MGR720945 MQN720908:MQN720945 NAJ720908:NAJ720945 NKF720908:NKF720945 NUB720908:NUB720945 ODX720908:ODX720945 ONT720908:ONT720945 OXP720908:OXP720945 PHL720908:PHL720945 PRH720908:PRH720945 QBD720908:QBD720945 QKZ720908:QKZ720945 QUV720908:QUV720945 RER720908:RER720945 RON720908:RON720945 RYJ720908:RYJ720945 SIF720908:SIF720945 SSB720908:SSB720945 TBX720908:TBX720945 TLT720908:TLT720945 TVP720908:TVP720945 UFL720908:UFL720945 UPH720908:UPH720945 UZD720908:UZD720945 VIZ720908:VIZ720945 VSV720908:VSV720945 WCR720908:WCR720945 WMN720908:WMN720945 WWJ720908:WWJ720945 AB786444:AB786481 JX786444:JX786481 TT786444:TT786481 ADP786444:ADP786481 ANL786444:ANL786481 AXH786444:AXH786481 BHD786444:BHD786481 BQZ786444:BQZ786481 CAV786444:CAV786481 CKR786444:CKR786481 CUN786444:CUN786481 DEJ786444:DEJ786481 DOF786444:DOF786481 DYB786444:DYB786481 EHX786444:EHX786481 ERT786444:ERT786481 FBP786444:FBP786481 FLL786444:FLL786481 FVH786444:FVH786481 GFD786444:GFD786481 GOZ786444:GOZ786481 GYV786444:GYV786481 HIR786444:HIR786481 HSN786444:HSN786481 ICJ786444:ICJ786481 IMF786444:IMF786481 IWB786444:IWB786481 JFX786444:JFX786481 JPT786444:JPT786481 JZP786444:JZP786481 KJL786444:KJL786481 KTH786444:KTH786481 LDD786444:LDD786481 LMZ786444:LMZ786481 LWV786444:LWV786481 MGR786444:MGR786481 MQN786444:MQN786481 NAJ786444:NAJ786481 NKF786444:NKF786481 NUB786444:NUB786481 ODX786444:ODX786481 ONT786444:ONT786481 OXP786444:OXP786481 PHL786444:PHL786481 PRH786444:PRH786481 QBD786444:QBD786481 QKZ786444:QKZ786481 QUV786444:QUV786481 RER786444:RER786481 RON786444:RON786481 RYJ786444:RYJ786481 SIF786444:SIF786481 SSB786444:SSB786481 TBX786444:TBX786481 TLT786444:TLT786481 TVP786444:TVP786481 UFL786444:UFL786481 UPH786444:UPH786481 UZD786444:UZD786481 VIZ786444:VIZ786481 VSV786444:VSV786481 WCR786444:WCR786481 WMN786444:WMN786481 WWJ786444:WWJ786481 AB851980:AB852017 JX851980:JX852017 TT851980:TT852017 ADP851980:ADP852017 ANL851980:ANL852017 AXH851980:AXH852017 BHD851980:BHD852017 BQZ851980:BQZ852017 CAV851980:CAV852017 CKR851980:CKR852017 CUN851980:CUN852017 DEJ851980:DEJ852017 DOF851980:DOF852017 DYB851980:DYB852017 EHX851980:EHX852017 ERT851980:ERT852017 FBP851980:FBP852017 FLL851980:FLL852017 FVH851980:FVH852017 GFD851980:GFD852017 GOZ851980:GOZ852017 GYV851980:GYV852017 HIR851980:HIR852017 HSN851980:HSN852017 ICJ851980:ICJ852017 IMF851980:IMF852017 IWB851980:IWB852017 JFX851980:JFX852017 JPT851980:JPT852017 JZP851980:JZP852017 KJL851980:KJL852017 KTH851980:KTH852017 LDD851980:LDD852017 LMZ851980:LMZ852017 LWV851980:LWV852017 MGR851980:MGR852017 MQN851980:MQN852017 NAJ851980:NAJ852017 NKF851980:NKF852017 NUB851980:NUB852017 ODX851980:ODX852017 ONT851980:ONT852017 OXP851980:OXP852017 PHL851980:PHL852017 PRH851980:PRH852017 QBD851980:QBD852017 QKZ851980:QKZ852017 QUV851980:QUV852017 RER851980:RER852017 RON851980:RON852017 RYJ851980:RYJ852017 SIF851980:SIF852017 SSB851980:SSB852017 TBX851980:TBX852017 TLT851980:TLT852017 TVP851980:TVP852017 UFL851980:UFL852017 UPH851980:UPH852017 UZD851980:UZD852017 VIZ851980:VIZ852017 VSV851980:VSV852017 WCR851980:WCR852017 WMN851980:WMN852017 WWJ851980:WWJ852017 AB917516:AB917553 JX917516:JX917553 TT917516:TT917553 ADP917516:ADP917553 ANL917516:ANL917553 AXH917516:AXH917553 BHD917516:BHD917553 BQZ917516:BQZ917553 CAV917516:CAV917553 CKR917516:CKR917553 CUN917516:CUN917553 DEJ917516:DEJ917553 DOF917516:DOF917553 DYB917516:DYB917553 EHX917516:EHX917553 ERT917516:ERT917553 FBP917516:FBP917553 FLL917516:FLL917553 FVH917516:FVH917553 GFD917516:GFD917553 GOZ917516:GOZ917553 GYV917516:GYV917553 HIR917516:HIR917553 HSN917516:HSN917553 ICJ917516:ICJ917553 IMF917516:IMF917553 IWB917516:IWB917553 JFX917516:JFX917553 JPT917516:JPT917553 JZP917516:JZP917553 KJL917516:KJL917553 KTH917516:KTH917553 LDD917516:LDD917553 LMZ917516:LMZ917553 LWV917516:LWV917553 MGR917516:MGR917553 MQN917516:MQN917553 NAJ917516:NAJ917553 NKF917516:NKF917553 NUB917516:NUB917553 ODX917516:ODX917553 ONT917516:ONT917553 OXP917516:OXP917553 PHL917516:PHL917553 PRH917516:PRH917553 QBD917516:QBD917553 QKZ917516:QKZ917553 QUV917516:QUV917553 RER917516:RER917553 RON917516:RON917553 RYJ917516:RYJ917553 SIF917516:SIF917553 SSB917516:SSB917553 TBX917516:TBX917553 TLT917516:TLT917553 TVP917516:TVP917553 UFL917516:UFL917553 UPH917516:UPH917553 UZD917516:UZD917553 VIZ917516:VIZ917553 VSV917516:VSV917553 WCR917516:WCR917553 WMN917516:WMN917553 WWJ917516:WWJ917553 AB983052:AB983089 JX983052:JX983089 TT983052:TT983089 ADP983052:ADP983089 ANL983052:ANL983089 AXH983052:AXH983089 BHD983052:BHD983089 BQZ983052:BQZ983089 CAV983052:CAV983089 CKR983052:CKR983089 CUN983052:CUN983089 DEJ983052:DEJ983089 DOF983052:DOF983089 DYB983052:DYB983089 EHX983052:EHX983089 ERT983052:ERT983089 FBP983052:FBP983089 FLL983052:FLL983089 FVH983052:FVH983089 GFD983052:GFD983089 GOZ983052:GOZ983089 GYV983052:GYV983089 HIR983052:HIR983089 HSN983052:HSN983089 ICJ983052:ICJ983089 IMF983052:IMF983089 IWB983052:IWB983089 JFX983052:JFX983089 JPT983052:JPT983089 JZP983052:JZP983089 KJL983052:KJL983089 KTH983052:KTH983089 LDD983052:LDD983089 LMZ983052:LMZ983089 LWV983052:LWV983089 MGR983052:MGR983089 MQN983052:MQN983089 NAJ983052:NAJ983089 NKF983052:NKF983089 NUB983052:NUB983089 ODX983052:ODX983089 ONT983052:ONT983089 OXP983052:OXP983089 PHL983052:PHL983089 PRH983052:PRH983089 QBD983052:QBD983089 QKZ983052:QKZ983089 QUV983052:QUV983089 RER983052:RER983089 RON983052:RON983089 RYJ983052:RYJ983089 SIF983052:SIF983089 SSB983052:SSB983089 TBX983052:TBX983089 TLT983052:TLT983089 TVP983052:TVP983089 UFL983052:UFL983089 UPH983052:UPH983089 UZD983052:UZD983089 VIZ983052:VIZ983089 VSV983052:VSV983089 WCR983052:WCR983089 WMN983052:WMN983089 WWJ983052:WWJ983089 AE12:AE49 KA12:KA49 TW12:TW49 ADS12:ADS49 ANO12:ANO49 AXK12:AXK49 BHG12:BHG49 BRC12:BRC49 CAY12:CAY49 CKU12:CKU49 CUQ12:CUQ49 DEM12:DEM49 DOI12:DOI49 DYE12:DYE49 EIA12:EIA49 ERW12:ERW49 FBS12:FBS49 FLO12:FLO49 FVK12:FVK49 GFG12:GFG49 GPC12:GPC49 GYY12:GYY49 HIU12:HIU49 HSQ12:HSQ49 ICM12:ICM49 IMI12:IMI49 IWE12:IWE49 JGA12:JGA49 JPW12:JPW49 JZS12:JZS49 KJO12:KJO49 KTK12:KTK49 LDG12:LDG49 LNC12:LNC49 LWY12:LWY49 MGU12:MGU49 MQQ12:MQQ49 NAM12:NAM49 NKI12:NKI49 NUE12:NUE49 OEA12:OEA49 ONW12:ONW49 OXS12:OXS49 PHO12:PHO49 PRK12:PRK49 QBG12:QBG49 QLC12:QLC49 QUY12:QUY49 REU12:REU49 ROQ12:ROQ49 RYM12:RYM49 SII12:SII49 SSE12:SSE49 TCA12:TCA49 TLW12:TLW49 TVS12:TVS49 UFO12:UFO49 UPK12:UPK49 UZG12:UZG49 VJC12:VJC49 VSY12:VSY49 WCU12:WCU49 WMQ12:WMQ49 WWM12:WWM49 AE65548:AE65585 KA65548:KA65585 TW65548:TW65585 ADS65548:ADS65585 ANO65548:ANO65585 AXK65548:AXK65585 BHG65548:BHG65585 BRC65548:BRC65585 CAY65548:CAY65585 CKU65548:CKU65585 CUQ65548:CUQ65585 DEM65548:DEM65585 DOI65548:DOI65585 DYE65548:DYE65585 EIA65548:EIA65585 ERW65548:ERW65585 FBS65548:FBS65585 FLO65548:FLO65585 FVK65548:FVK65585 GFG65548:GFG65585 GPC65548:GPC65585 GYY65548:GYY65585 HIU65548:HIU65585 HSQ65548:HSQ65585 ICM65548:ICM65585 IMI65548:IMI65585 IWE65548:IWE65585 JGA65548:JGA65585 JPW65548:JPW65585 JZS65548:JZS65585 KJO65548:KJO65585 KTK65548:KTK65585 LDG65548:LDG65585 LNC65548:LNC65585 LWY65548:LWY65585 MGU65548:MGU65585 MQQ65548:MQQ65585 NAM65548:NAM65585 NKI65548:NKI65585 NUE65548:NUE65585 OEA65548:OEA65585 ONW65548:ONW65585 OXS65548:OXS65585 PHO65548:PHO65585 PRK65548:PRK65585 QBG65548:QBG65585 QLC65548:QLC65585 QUY65548:QUY65585 REU65548:REU65585 ROQ65548:ROQ65585 RYM65548:RYM65585 SII65548:SII65585 SSE65548:SSE65585 TCA65548:TCA65585 TLW65548:TLW65585 TVS65548:TVS65585 UFO65548:UFO65585 UPK65548:UPK65585 UZG65548:UZG65585 VJC65548:VJC65585 VSY65548:VSY65585 WCU65548:WCU65585 WMQ65548:WMQ65585 WWM65548:WWM65585 AE131084:AE131121 KA131084:KA131121 TW131084:TW131121 ADS131084:ADS131121 ANO131084:ANO131121 AXK131084:AXK131121 BHG131084:BHG131121 BRC131084:BRC131121 CAY131084:CAY131121 CKU131084:CKU131121 CUQ131084:CUQ131121 DEM131084:DEM131121 DOI131084:DOI131121 DYE131084:DYE131121 EIA131084:EIA131121 ERW131084:ERW131121 FBS131084:FBS131121 FLO131084:FLO131121 FVK131084:FVK131121 GFG131084:GFG131121 GPC131084:GPC131121 GYY131084:GYY131121 HIU131084:HIU131121 HSQ131084:HSQ131121 ICM131084:ICM131121 IMI131084:IMI131121 IWE131084:IWE131121 JGA131084:JGA131121 JPW131084:JPW131121 JZS131084:JZS131121 KJO131084:KJO131121 KTK131084:KTK131121 LDG131084:LDG131121 LNC131084:LNC131121 LWY131084:LWY131121 MGU131084:MGU131121 MQQ131084:MQQ131121 NAM131084:NAM131121 NKI131084:NKI131121 NUE131084:NUE131121 OEA131084:OEA131121 ONW131084:ONW131121 OXS131084:OXS131121 PHO131084:PHO131121 PRK131084:PRK131121 QBG131084:QBG131121 QLC131084:QLC131121 QUY131084:QUY131121 REU131084:REU131121 ROQ131084:ROQ131121 RYM131084:RYM131121 SII131084:SII131121 SSE131084:SSE131121 TCA131084:TCA131121 TLW131084:TLW131121 TVS131084:TVS131121 UFO131084:UFO131121 UPK131084:UPK131121 UZG131084:UZG131121 VJC131084:VJC131121 VSY131084:VSY131121 WCU131084:WCU131121 WMQ131084:WMQ131121 WWM131084:WWM131121 AE196620:AE196657 KA196620:KA196657 TW196620:TW196657 ADS196620:ADS196657 ANO196620:ANO196657 AXK196620:AXK196657 BHG196620:BHG196657 BRC196620:BRC196657 CAY196620:CAY196657 CKU196620:CKU196657 CUQ196620:CUQ196657 DEM196620:DEM196657 DOI196620:DOI196657 DYE196620:DYE196657 EIA196620:EIA196657 ERW196620:ERW196657 FBS196620:FBS196657 FLO196620:FLO196657 FVK196620:FVK196657 GFG196620:GFG196657 GPC196620:GPC196657 GYY196620:GYY196657 HIU196620:HIU196657 HSQ196620:HSQ196657 ICM196620:ICM196657 IMI196620:IMI196657 IWE196620:IWE196657 JGA196620:JGA196657 JPW196620:JPW196657 JZS196620:JZS196657 KJO196620:KJO196657 KTK196620:KTK196657 LDG196620:LDG196657 LNC196620:LNC196657 LWY196620:LWY196657 MGU196620:MGU196657 MQQ196620:MQQ196657 NAM196620:NAM196657 NKI196620:NKI196657 NUE196620:NUE196657 OEA196620:OEA196657 ONW196620:ONW196657 OXS196620:OXS196657 PHO196620:PHO196657 PRK196620:PRK196657 QBG196620:QBG196657 QLC196620:QLC196657 QUY196620:QUY196657 REU196620:REU196657 ROQ196620:ROQ196657 RYM196620:RYM196657 SII196620:SII196657 SSE196620:SSE196657 TCA196620:TCA196657 TLW196620:TLW196657 TVS196620:TVS196657 UFO196620:UFO196657 UPK196620:UPK196657 UZG196620:UZG196657 VJC196620:VJC196657 VSY196620:VSY196657 WCU196620:WCU196657 WMQ196620:WMQ196657 WWM196620:WWM196657 AE262156:AE262193 KA262156:KA262193 TW262156:TW262193 ADS262156:ADS262193 ANO262156:ANO262193 AXK262156:AXK262193 BHG262156:BHG262193 BRC262156:BRC262193 CAY262156:CAY262193 CKU262156:CKU262193 CUQ262156:CUQ262193 DEM262156:DEM262193 DOI262156:DOI262193 DYE262156:DYE262193 EIA262156:EIA262193 ERW262156:ERW262193 FBS262156:FBS262193 FLO262156:FLO262193 FVK262156:FVK262193 GFG262156:GFG262193 GPC262156:GPC262193 GYY262156:GYY262193 HIU262156:HIU262193 HSQ262156:HSQ262193 ICM262156:ICM262193 IMI262156:IMI262193 IWE262156:IWE262193 JGA262156:JGA262193 JPW262156:JPW262193 JZS262156:JZS262193 KJO262156:KJO262193 KTK262156:KTK262193 LDG262156:LDG262193 LNC262156:LNC262193 LWY262156:LWY262193 MGU262156:MGU262193 MQQ262156:MQQ262193 NAM262156:NAM262193 NKI262156:NKI262193 NUE262156:NUE262193 OEA262156:OEA262193 ONW262156:ONW262193 OXS262156:OXS262193 PHO262156:PHO262193 PRK262156:PRK262193 QBG262156:QBG262193 QLC262156:QLC262193 QUY262156:QUY262193 REU262156:REU262193 ROQ262156:ROQ262193 RYM262156:RYM262193 SII262156:SII262193 SSE262156:SSE262193 TCA262156:TCA262193 TLW262156:TLW262193 TVS262156:TVS262193 UFO262156:UFO262193 UPK262156:UPK262193 UZG262156:UZG262193 VJC262156:VJC262193 VSY262156:VSY262193 WCU262156:WCU262193 WMQ262156:WMQ262193 WWM262156:WWM262193 AE327692:AE327729 KA327692:KA327729 TW327692:TW327729 ADS327692:ADS327729 ANO327692:ANO327729 AXK327692:AXK327729 BHG327692:BHG327729 BRC327692:BRC327729 CAY327692:CAY327729 CKU327692:CKU327729 CUQ327692:CUQ327729 DEM327692:DEM327729 DOI327692:DOI327729 DYE327692:DYE327729 EIA327692:EIA327729 ERW327692:ERW327729 FBS327692:FBS327729 FLO327692:FLO327729 FVK327692:FVK327729 GFG327692:GFG327729 GPC327692:GPC327729 GYY327692:GYY327729 HIU327692:HIU327729 HSQ327692:HSQ327729 ICM327692:ICM327729 IMI327692:IMI327729 IWE327692:IWE327729 JGA327692:JGA327729 JPW327692:JPW327729 JZS327692:JZS327729 KJO327692:KJO327729 KTK327692:KTK327729 LDG327692:LDG327729 LNC327692:LNC327729 LWY327692:LWY327729 MGU327692:MGU327729 MQQ327692:MQQ327729 NAM327692:NAM327729 NKI327692:NKI327729 NUE327692:NUE327729 OEA327692:OEA327729 ONW327692:ONW327729 OXS327692:OXS327729 PHO327692:PHO327729 PRK327692:PRK327729 QBG327692:QBG327729 QLC327692:QLC327729 QUY327692:QUY327729 REU327692:REU327729 ROQ327692:ROQ327729 RYM327692:RYM327729 SII327692:SII327729 SSE327692:SSE327729 TCA327692:TCA327729 TLW327692:TLW327729 TVS327692:TVS327729 UFO327692:UFO327729 UPK327692:UPK327729 UZG327692:UZG327729 VJC327692:VJC327729 VSY327692:VSY327729 WCU327692:WCU327729 WMQ327692:WMQ327729 WWM327692:WWM327729 AE393228:AE393265 KA393228:KA393265 TW393228:TW393265 ADS393228:ADS393265 ANO393228:ANO393265 AXK393228:AXK393265 BHG393228:BHG393265 BRC393228:BRC393265 CAY393228:CAY393265 CKU393228:CKU393265 CUQ393228:CUQ393265 DEM393228:DEM393265 DOI393228:DOI393265 DYE393228:DYE393265 EIA393228:EIA393265 ERW393228:ERW393265 FBS393228:FBS393265 FLO393228:FLO393265 FVK393228:FVK393265 GFG393228:GFG393265 GPC393228:GPC393265 GYY393228:GYY393265 HIU393228:HIU393265 HSQ393228:HSQ393265 ICM393228:ICM393265 IMI393228:IMI393265 IWE393228:IWE393265 JGA393228:JGA393265 JPW393228:JPW393265 JZS393228:JZS393265 KJO393228:KJO393265 KTK393228:KTK393265 LDG393228:LDG393265 LNC393228:LNC393265 LWY393228:LWY393265 MGU393228:MGU393265 MQQ393228:MQQ393265 NAM393228:NAM393265 NKI393228:NKI393265 NUE393228:NUE393265 OEA393228:OEA393265 ONW393228:ONW393265 OXS393228:OXS393265 PHO393228:PHO393265 PRK393228:PRK393265 QBG393228:QBG393265 QLC393228:QLC393265 QUY393228:QUY393265 REU393228:REU393265 ROQ393228:ROQ393265 RYM393228:RYM393265 SII393228:SII393265 SSE393228:SSE393265 TCA393228:TCA393265 TLW393228:TLW393265 TVS393228:TVS393265 UFO393228:UFO393265 UPK393228:UPK393265 UZG393228:UZG393265 VJC393228:VJC393265 VSY393228:VSY393265 WCU393228:WCU393265 WMQ393228:WMQ393265 WWM393228:WWM393265 AE458764:AE458801 KA458764:KA458801 TW458764:TW458801 ADS458764:ADS458801 ANO458764:ANO458801 AXK458764:AXK458801 BHG458764:BHG458801 BRC458764:BRC458801 CAY458764:CAY458801 CKU458764:CKU458801 CUQ458764:CUQ458801 DEM458764:DEM458801 DOI458764:DOI458801 DYE458764:DYE458801 EIA458764:EIA458801 ERW458764:ERW458801 FBS458764:FBS458801 FLO458764:FLO458801 FVK458764:FVK458801 GFG458764:GFG458801 GPC458764:GPC458801 GYY458764:GYY458801 HIU458764:HIU458801 HSQ458764:HSQ458801 ICM458764:ICM458801 IMI458764:IMI458801 IWE458764:IWE458801 JGA458764:JGA458801 JPW458764:JPW458801 JZS458764:JZS458801 KJO458764:KJO458801 KTK458764:KTK458801 LDG458764:LDG458801 LNC458764:LNC458801 LWY458764:LWY458801 MGU458764:MGU458801 MQQ458764:MQQ458801 NAM458764:NAM458801 NKI458764:NKI458801 NUE458764:NUE458801 OEA458764:OEA458801 ONW458764:ONW458801 OXS458764:OXS458801 PHO458764:PHO458801 PRK458764:PRK458801 QBG458764:QBG458801 QLC458764:QLC458801 QUY458764:QUY458801 REU458764:REU458801 ROQ458764:ROQ458801 RYM458764:RYM458801 SII458764:SII458801 SSE458764:SSE458801 TCA458764:TCA458801 TLW458764:TLW458801 TVS458764:TVS458801 UFO458764:UFO458801 UPK458764:UPK458801 UZG458764:UZG458801 VJC458764:VJC458801 VSY458764:VSY458801 WCU458764:WCU458801 WMQ458764:WMQ458801 WWM458764:WWM458801 AE524300:AE524337 KA524300:KA524337 TW524300:TW524337 ADS524300:ADS524337 ANO524300:ANO524337 AXK524300:AXK524337 BHG524300:BHG524337 BRC524300:BRC524337 CAY524300:CAY524337 CKU524300:CKU524337 CUQ524300:CUQ524337 DEM524300:DEM524337 DOI524300:DOI524337 DYE524300:DYE524337 EIA524300:EIA524337 ERW524300:ERW524337 FBS524300:FBS524337 FLO524300:FLO524337 FVK524300:FVK524337 GFG524300:GFG524337 GPC524300:GPC524337 GYY524300:GYY524337 HIU524300:HIU524337 HSQ524300:HSQ524337 ICM524300:ICM524337 IMI524300:IMI524337 IWE524300:IWE524337 JGA524300:JGA524337 JPW524300:JPW524337 JZS524300:JZS524337 KJO524300:KJO524337 KTK524300:KTK524337 LDG524300:LDG524337 LNC524300:LNC524337 LWY524300:LWY524337 MGU524300:MGU524337 MQQ524300:MQQ524337 NAM524300:NAM524337 NKI524300:NKI524337 NUE524300:NUE524337 OEA524300:OEA524337 ONW524300:ONW524337 OXS524300:OXS524337 PHO524300:PHO524337 PRK524300:PRK524337 QBG524300:QBG524337 QLC524300:QLC524337 QUY524300:QUY524337 REU524300:REU524337 ROQ524300:ROQ524337 RYM524300:RYM524337 SII524300:SII524337 SSE524300:SSE524337 TCA524300:TCA524337 TLW524300:TLW524337 TVS524300:TVS524337 UFO524300:UFO524337 UPK524300:UPK524337 UZG524300:UZG524337 VJC524300:VJC524337 VSY524300:VSY524337 WCU524300:WCU524337 WMQ524300:WMQ524337 WWM524300:WWM524337 AE589836:AE589873 KA589836:KA589873 TW589836:TW589873 ADS589836:ADS589873 ANO589836:ANO589873 AXK589836:AXK589873 BHG589836:BHG589873 BRC589836:BRC589873 CAY589836:CAY589873 CKU589836:CKU589873 CUQ589836:CUQ589873 DEM589836:DEM589873 DOI589836:DOI589873 DYE589836:DYE589873 EIA589836:EIA589873 ERW589836:ERW589873 FBS589836:FBS589873 FLO589836:FLO589873 FVK589836:FVK589873 GFG589836:GFG589873 GPC589836:GPC589873 GYY589836:GYY589873 HIU589836:HIU589873 HSQ589836:HSQ589873 ICM589836:ICM589873 IMI589836:IMI589873 IWE589836:IWE589873 JGA589836:JGA589873 JPW589836:JPW589873 JZS589836:JZS589873 KJO589836:KJO589873 KTK589836:KTK589873 LDG589836:LDG589873 LNC589836:LNC589873 LWY589836:LWY589873 MGU589836:MGU589873 MQQ589836:MQQ589873 NAM589836:NAM589873 NKI589836:NKI589873 NUE589836:NUE589873 OEA589836:OEA589873 ONW589836:ONW589873 OXS589836:OXS589873 PHO589836:PHO589873 PRK589836:PRK589873 QBG589836:QBG589873 QLC589836:QLC589873 QUY589836:QUY589873 REU589836:REU589873 ROQ589836:ROQ589873 RYM589836:RYM589873 SII589836:SII589873 SSE589836:SSE589873 TCA589836:TCA589873 TLW589836:TLW589873 TVS589836:TVS589873 UFO589836:UFO589873 UPK589836:UPK589873 UZG589836:UZG589873 VJC589836:VJC589873 VSY589836:VSY589873 WCU589836:WCU589873 WMQ589836:WMQ589873 WWM589836:WWM589873 AE655372:AE655409 KA655372:KA655409 TW655372:TW655409 ADS655372:ADS655409 ANO655372:ANO655409 AXK655372:AXK655409 BHG655372:BHG655409 BRC655372:BRC655409 CAY655372:CAY655409 CKU655372:CKU655409 CUQ655372:CUQ655409 DEM655372:DEM655409 DOI655372:DOI655409 DYE655372:DYE655409 EIA655372:EIA655409 ERW655372:ERW655409 FBS655372:FBS655409 FLO655372:FLO655409 FVK655372:FVK655409 GFG655372:GFG655409 GPC655372:GPC655409 GYY655372:GYY655409 HIU655372:HIU655409 HSQ655372:HSQ655409 ICM655372:ICM655409 IMI655372:IMI655409 IWE655372:IWE655409 JGA655372:JGA655409 JPW655372:JPW655409 JZS655372:JZS655409 KJO655372:KJO655409 KTK655372:KTK655409 LDG655372:LDG655409 LNC655372:LNC655409 LWY655372:LWY655409 MGU655372:MGU655409 MQQ655372:MQQ655409 NAM655372:NAM655409 NKI655372:NKI655409 NUE655372:NUE655409 OEA655372:OEA655409 ONW655372:ONW655409 OXS655372:OXS655409 PHO655372:PHO655409 PRK655372:PRK655409 QBG655372:QBG655409 QLC655372:QLC655409 QUY655372:QUY655409 REU655372:REU655409 ROQ655372:ROQ655409 RYM655372:RYM655409 SII655372:SII655409 SSE655372:SSE655409 TCA655372:TCA655409 TLW655372:TLW655409 TVS655372:TVS655409 UFO655372:UFO655409 UPK655372:UPK655409 UZG655372:UZG655409 VJC655372:VJC655409 VSY655372:VSY655409 WCU655372:WCU655409 WMQ655372:WMQ655409 WWM655372:WWM655409 AE720908:AE720945 KA720908:KA720945 TW720908:TW720945 ADS720908:ADS720945 ANO720908:ANO720945 AXK720908:AXK720945 BHG720908:BHG720945 BRC720908:BRC720945 CAY720908:CAY720945 CKU720908:CKU720945 CUQ720908:CUQ720945 DEM720908:DEM720945 DOI720908:DOI720945 DYE720908:DYE720945 EIA720908:EIA720945 ERW720908:ERW720945 FBS720908:FBS720945 FLO720908:FLO720945 FVK720908:FVK720945 GFG720908:GFG720945 GPC720908:GPC720945 GYY720908:GYY720945 HIU720908:HIU720945 HSQ720908:HSQ720945 ICM720908:ICM720945 IMI720908:IMI720945 IWE720908:IWE720945 JGA720908:JGA720945 JPW720908:JPW720945 JZS720908:JZS720945 KJO720908:KJO720945 KTK720908:KTK720945 LDG720908:LDG720945 LNC720908:LNC720945 LWY720908:LWY720945 MGU720908:MGU720945 MQQ720908:MQQ720945 NAM720908:NAM720945 NKI720908:NKI720945 NUE720908:NUE720945 OEA720908:OEA720945 ONW720908:ONW720945 OXS720908:OXS720945 PHO720908:PHO720945 PRK720908:PRK720945 QBG720908:QBG720945 QLC720908:QLC720945 QUY720908:QUY720945 REU720908:REU720945 ROQ720908:ROQ720945 RYM720908:RYM720945 SII720908:SII720945 SSE720908:SSE720945 TCA720908:TCA720945 TLW720908:TLW720945 TVS720908:TVS720945 UFO720908:UFO720945 UPK720908:UPK720945 UZG720908:UZG720945 VJC720908:VJC720945 VSY720908:VSY720945 WCU720908:WCU720945 WMQ720908:WMQ720945 WWM720908:WWM720945 AE786444:AE786481 KA786444:KA786481 TW786444:TW786481 ADS786444:ADS786481 ANO786444:ANO786481 AXK786444:AXK786481 BHG786444:BHG786481 BRC786444:BRC786481 CAY786444:CAY786481 CKU786444:CKU786481 CUQ786444:CUQ786481 DEM786444:DEM786481 DOI786444:DOI786481 DYE786444:DYE786481 EIA786444:EIA786481 ERW786444:ERW786481 FBS786444:FBS786481 FLO786444:FLO786481 FVK786444:FVK786481 GFG786444:GFG786481 GPC786444:GPC786481 GYY786444:GYY786481 HIU786444:HIU786481 HSQ786444:HSQ786481 ICM786444:ICM786481 IMI786444:IMI786481 IWE786444:IWE786481 JGA786444:JGA786481 JPW786444:JPW786481 JZS786444:JZS786481 KJO786444:KJO786481 KTK786444:KTK786481 LDG786444:LDG786481 LNC786444:LNC786481 LWY786444:LWY786481 MGU786444:MGU786481 MQQ786444:MQQ786481 NAM786444:NAM786481 NKI786444:NKI786481 NUE786444:NUE786481 OEA786444:OEA786481 ONW786444:ONW786481 OXS786444:OXS786481 PHO786444:PHO786481 PRK786444:PRK786481 QBG786444:QBG786481 QLC786444:QLC786481 QUY786444:QUY786481 REU786444:REU786481 ROQ786444:ROQ786481 RYM786444:RYM786481 SII786444:SII786481 SSE786444:SSE786481 TCA786444:TCA786481 TLW786444:TLW786481 TVS786444:TVS786481 UFO786444:UFO786481 UPK786444:UPK786481 UZG786444:UZG786481 VJC786444:VJC786481 VSY786444:VSY786481 WCU786444:WCU786481 WMQ786444:WMQ786481 WWM786444:WWM786481 AE851980:AE852017 KA851980:KA852017 TW851980:TW852017 ADS851980:ADS852017 ANO851980:ANO852017 AXK851980:AXK852017 BHG851980:BHG852017 BRC851980:BRC852017 CAY851980:CAY852017 CKU851980:CKU852017 CUQ851980:CUQ852017 DEM851980:DEM852017 DOI851980:DOI852017 DYE851980:DYE852017 EIA851980:EIA852017 ERW851980:ERW852017 FBS851980:FBS852017 FLO851980:FLO852017 FVK851980:FVK852017 GFG851980:GFG852017 GPC851980:GPC852017 GYY851980:GYY852017 HIU851980:HIU852017 HSQ851980:HSQ852017 ICM851980:ICM852017 IMI851980:IMI852017 IWE851980:IWE852017 JGA851980:JGA852017 JPW851980:JPW852017 JZS851980:JZS852017 KJO851980:KJO852017 KTK851980:KTK852017 LDG851980:LDG852017 LNC851980:LNC852017 LWY851980:LWY852017 MGU851980:MGU852017 MQQ851980:MQQ852017 NAM851980:NAM852017 NKI851980:NKI852017 NUE851980:NUE852017 OEA851980:OEA852017 ONW851980:ONW852017 OXS851980:OXS852017 PHO851980:PHO852017 PRK851980:PRK852017 QBG851980:QBG852017 QLC851980:QLC852017 QUY851980:QUY852017 REU851980:REU852017 ROQ851980:ROQ852017 RYM851980:RYM852017 SII851980:SII852017 SSE851980:SSE852017 TCA851980:TCA852017 TLW851980:TLW852017 TVS851980:TVS852017 UFO851980:UFO852017 UPK851980:UPK852017 UZG851980:UZG852017 VJC851980:VJC852017 VSY851980:VSY852017 WCU851980:WCU852017 WMQ851980:WMQ852017 WWM851980:WWM852017 AE917516:AE917553 KA917516:KA917553 TW917516:TW917553 ADS917516:ADS917553 ANO917516:ANO917553 AXK917516:AXK917553 BHG917516:BHG917553 BRC917516:BRC917553 CAY917516:CAY917553 CKU917516:CKU917553 CUQ917516:CUQ917553 DEM917516:DEM917553 DOI917516:DOI917553 DYE917516:DYE917553 EIA917516:EIA917553 ERW917516:ERW917553 FBS917516:FBS917553 FLO917516:FLO917553 FVK917516:FVK917553 GFG917516:GFG917553 GPC917516:GPC917553 GYY917516:GYY917553 HIU917516:HIU917553 HSQ917516:HSQ917553 ICM917516:ICM917553 IMI917516:IMI917553 IWE917516:IWE917553 JGA917516:JGA917553 JPW917516:JPW917553 JZS917516:JZS917553 KJO917516:KJO917553 KTK917516:KTK917553 LDG917516:LDG917553 LNC917516:LNC917553 LWY917516:LWY917553 MGU917516:MGU917553 MQQ917516:MQQ917553 NAM917516:NAM917553 NKI917516:NKI917553 NUE917516:NUE917553 OEA917516:OEA917553 ONW917516:ONW917553 OXS917516:OXS917553 PHO917516:PHO917553 PRK917516:PRK917553 QBG917516:QBG917553 QLC917516:QLC917553 QUY917516:QUY917553 REU917516:REU917553 ROQ917516:ROQ917553 RYM917516:RYM917553 SII917516:SII917553 SSE917516:SSE917553 TCA917516:TCA917553 TLW917516:TLW917553 TVS917516:TVS917553 UFO917516:UFO917553 UPK917516:UPK917553 UZG917516:UZG917553 VJC917516:VJC917553 VSY917516:VSY917553 WCU917516:WCU917553 WMQ917516:WMQ917553 WWM917516:WWM917553 AE983052:AE983089 KA983052:KA983089 TW983052:TW983089 ADS983052:ADS983089 ANO983052:ANO983089 AXK983052:AXK983089 BHG983052:BHG983089 BRC983052:BRC983089 CAY983052:CAY983089 CKU983052:CKU983089 CUQ983052:CUQ983089 DEM983052:DEM983089 DOI983052:DOI983089 DYE983052:DYE983089 EIA983052:EIA983089 ERW983052:ERW983089 FBS983052:FBS983089 FLO983052:FLO983089 FVK983052:FVK983089 GFG983052:GFG983089 GPC983052:GPC983089 GYY983052:GYY983089 HIU983052:HIU983089 HSQ983052:HSQ983089 ICM983052:ICM983089 IMI983052:IMI983089 IWE983052:IWE983089 JGA983052:JGA983089 JPW983052:JPW983089 JZS983052:JZS983089 KJO983052:KJO983089 KTK983052:KTK983089 LDG983052:LDG983089 LNC983052:LNC983089 LWY983052:LWY983089 MGU983052:MGU983089 MQQ983052:MQQ983089 NAM983052:NAM983089 NKI983052:NKI983089 NUE983052:NUE983089 OEA983052:OEA983089 ONW983052:ONW983089 OXS983052:OXS983089 PHO983052:PHO983089 PRK983052:PRK983089 QBG983052:QBG983089 QLC983052:QLC983089 QUY983052:QUY983089 REU983052:REU983089 ROQ983052:ROQ983089 RYM983052:RYM983089 SII983052:SII983089 SSE983052:SSE983089 TCA983052:TCA983089 TLW983052:TLW983089 TVS983052:TVS983089 UFO983052:UFO983089 UPK983052:UPK983089 UZG983052:UZG983089 VJC983052:VJC983089 VSY983052:VSY983089 WCU983052:WCU983089 WMQ983052:WMQ983089 WWM983052:WWM983089 AI24 KE24 UA24 ADW24 ANS24 AXO24 BHK24 BRG24 CBC24 CKY24 CUU24 DEQ24 DOM24 DYI24 EIE24 ESA24 FBW24 FLS24 FVO24 GFK24 GPG24 GZC24 HIY24 HSU24 ICQ24 IMM24 IWI24 JGE24 JQA24 JZW24 KJS24 KTO24 LDK24 LNG24 LXC24 MGY24 MQU24 NAQ24 NKM24 NUI24 OEE24 OOA24 OXW24 PHS24 PRO24 QBK24 QLG24 QVC24 REY24 ROU24 RYQ24 SIM24 SSI24 TCE24 TMA24 TVW24 UFS24 UPO24 UZK24 VJG24 VTC24 WCY24 WMU24 WWQ24 AI65560 KE65560 UA65560 ADW65560 ANS65560 AXO65560 BHK65560 BRG65560 CBC65560 CKY65560 CUU65560 DEQ65560 DOM65560 DYI65560 EIE65560 ESA65560 FBW65560 FLS65560 FVO65560 GFK65560 GPG65560 GZC65560 HIY65560 HSU65560 ICQ65560 IMM65560 IWI65560 JGE65560 JQA65560 JZW65560 KJS65560 KTO65560 LDK65560 LNG65560 LXC65560 MGY65560 MQU65560 NAQ65560 NKM65560 NUI65560 OEE65560 OOA65560 OXW65560 PHS65560 PRO65560 QBK65560 QLG65560 QVC65560 REY65560 ROU65560 RYQ65560 SIM65560 SSI65560 TCE65560 TMA65560 TVW65560 UFS65560 UPO65560 UZK65560 VJG65560 VTC65560 WCY65560 WMU65560 WWQ65560 AI131096 KE131096 UA131096 ADW131096 ANS131096 AXO131096 BHK131096 BRG131096 CBC131096 CKY131096 CUU131096 DEQ131096 DOM131096 DYI131096 EIE131096 ESA131096 FBW131096 FLS131096 FVO131096 GFK131096 GPG131096 GZC131096 HIY131096 HSU131096 ICQ131096 IMM131096 IWI131096 JGE131096 JQA131096 JZW131096 KJS131096 KTO131096 LDK131096 LNG131096 LXC131096 MGY131096 MQU131096 NAQ131096 NKM131096 NUI131096 OEE131096 OOA131096 OXW131096 PHS131096 PRO131096 QBK131096 QLG131096 QVC131096 REY131096 ROU131096 RYQ131096 SIM131096 SSI131096 TCE131096 TMA131096 TVW131096 UFS131096 UPO131096 UZK131096 VJG131096 VTC131096 WCY131096 WMU131096 WWQ131096 AI196632 KE196632 UA196632 ADW196632 ANS196632 AXO196632 BHK196632 BRG196632 CBC196632 CKY196632 CUU196632 DEQ196632 DOM196632 DYI196632 EIE196632 ESA196632 FBW196632 FLS196632 FVO196632 GFK196632 GPG196632 GZC196632 HIY196632 HSU196632 ICQ196632 IMM196632 IWI196632 JGE196632 JQA196632 JZW196632 KJS196632 KTO196632 LDK196632 LNG196632 LXC196632 MGY196632 MQU196632 NAQ196632 NKM196632 NUI196632 OEE196632 OOA196632 OXW196632 PHS196632 PRO196632 QBK196632 QLG196632 QVC196632 REY196632 ROU196632 RYQ196632 SIM196632 SSI196632 TCE196632 TMA196632 TVW196632 UFS196632 UPO196632 UZK196632 VJG196632 VTC196632 WCY196632 WMU196632 WWQ196632 AI262168 KE262168 UA262168 ADW262168 ANS262168 AXO262168 BHK262168 BRG262168 CBC262168 CKY262168 CUU262168 DEQ262168 DOM262168 DYI262168 EIE262168 ESA262168 FBW262168 FLS262168 FVO262168 GFK262168 GPG262168 GZC262168 HIY262168 HSU262168 ICQ262168 IMM262168 IWI262168 JGE262168 JQA262168 JZW262168 KJS262168 KTO262168 LDK262168 LNG262168 LXC262168 MGY262168 MQU262168 NAQ262168 NKM262168 NUI262168 OEE262168 OOA262168 OXW262168 PHS262168 PRO262168 QBK262168 QLG262168 QVC262168 REY262168 ROU262168 RYQ262168 SIM262168 SSI262168 TCE262168 TMA262168 TVW262168 UFS262168 UPO262168 UZK262168 VJG262168 VTC262168 WCY262168 WMU262168 WWQ262168 AI327704 KE327704 UA327704 ADW327704 ANS327704 AXO327704 BHK327704 BRG327704 CBC327704 CKY327704 CUU327704 DEQ327704 DOM327704 DYI327704 EIE327704 ESA327704 FBW327704 FLS327704 FVO327704 GFK327704 GPG327704 GZC327704 HIY327704 HSU327704 ICQ327704 IMM327704 IWI327704 JGE327704 JQA327704 JZW327704 KJS327704 KTO327704 LDK327704 LNG327704 LXC327704 MGY327704 MQU327704 NAQ327704 NKM327704 NUI327704 OEE327704 OOA327704 OXW327704 PHS327704 PRO327704 QBK327704 QLG327704 QVC327704 REY327704 ROU327704 RYQ327704 SIM327704 SSI327704 TCE327704 TMA327704 TVW327704 UFS327704 UPO327704 UZK327704 VJG327704 VTC327704 WCY327704 WMU327704 WWQ327704 AI393240 KE393240 UA393240 ADW393240 ANS393240 AXO393240 BHK393240 BRG393240 CBC393240 CKY393240 CUU393240 DEQ393240 DOM393240 DYI393240 EIE393240 ESA393240 FBW393240 FLS393240 FVO393240 GFK393240 GPG393240 GZC393240 HIY393240 HSU393240 ICQ393240 IMM393240 IWI393240 JGE393240 JQA393240 JZW393240 KJS393240 KTO393240 LDK393240 LNG393240 LXC393240 MGY393240 MQU393240 NAQ393240 NKM393240 NUI393240 OEE393240 OOA393240 OXW393240 PHS393240 PRO393240 QBK393240 QLG393240 QVC393240 REY393240 ROU393240 RYQ393240 SIM393240 SSI393240 TCE393240 TMA393240 TVW393240 UFS393240 UPO393240 UZK393240 VJG393240 VTC393240 WCY393240 WMU393240 WWQ393240 AI458776 KE458776 UA458776 ADW458776 ANS458776 AXO458776 BHK458776 BRG458776 CBC458776 CKY458776 CUU458776 DEQ458776 DOM458776 DYI458776 EIE458776 ESA458776 FBW458776 FLS458776 FVO458776 GFK458776 GPG458776 GZC458776 HIY458776 HSU458776 ICQ458776 IMM458776 IWI458776 JGE458776 JQA458776 JZW458776 KJS458776 KTO458776 LDK458776 LNG458776 LXC458776 MGY458776 MQU458776 NAQ458776 NKM458776 NUI458776 OEE458776 OOA458776 OXW458776 PHS458776 PRO458776 QBK458776 QLG458776 QVC458776 REY458776 ROU458776 RYQ458776 SIM458776 SSI458776 TCE458776 TMA458776 TVW458776 UFS458776 UPO458776 UZK458776 VJG458776 VTC458776 WCY458776 WMU458776 WWQ458776 AI524312 KE524312 UA524312 ADW524312 ANS524312 AXO524312 BHK524312 BRG524312 CBC524312 CKY524312 CUU524312 DEQ524312 DOM524312 DYI524312 EIE524312 ESA524312 FBW524312 FLS524312 FVO524312 GFK524312 GPG524312 GZC524312 HIY524312 HSU524312 ICQ524312 IMM524312 IWI524312 JGE524312 JQA524312 JZW524312 KJS524312 KTO524312 LDK524312 LNG524312 LXC524312 MGY524312 MQU524312 NAQ524312 NKM524312 NUI524312 OEE524312 OOA524312 OXW524312 PHS524312 PRO524312 QBK524312 QLG524312 QVC524312 REY524312 ROU524312 RYQ524312 SIM524312 SSI524312 TCE524312 TMA524312 TVW524312 UFS524312 UPO524312 UZK524312 VJG524312 VTC524312 WCY524312 WMU524312 WWQ524312 AI589848 KE589848 UA589848 ADW589848 ANS589848 AXO589848 BHK589848 BRG589848 CBC589848 CKY589848 CUU589848 DEQ589848 DOM589848 DYI589848 EIE589848 ESA589848 FBW589848 FLS589848 FVO589848 GFK589848 GPG589848 GZC589848 HIY589848 HSU589848 ICQ589848 IMM589848 IWI589848 JGE589848 JQA589848 JZW589848 KJS589848 KTO589848 LDK589848 LNG589848 LXC589848 MGY589848 MQU589848 NAQ589848 NKM589848 NUI589848 OEE589848 OOA589848 OXW589848 PHS589848 PRO589848 QBK589848 QLG589848 QVC589848 REY589848 ROU589848 RYQ589848 SIM589848 SSI589848 TCE589848 TMA589848 TVW589848 UFS589848 UPO589848 UZK589848 VJG589848 VTC589848 WCY589848 WMU589848 WWQ589848 AI655384 KE655384 UA655384 ADW655384 ANS655384 AXO655384 BHK655384 BRG655384 CBC655384 CKY655384 CUU655384 DEQ655384 DOM655384 DYI655384 EIE655384 ESA655384 FBW655384 FLS655384 FVO655384 GFK655384 GPG655384 GZC655384 HIY655384 HSU655384 ICQ655384 IMM655384 IWI655384 JGE655384 JQA655384 JZW655384 KJS655384 KTO655384 LDK655384 LNG655384 LXC655384 MGY655384 MQU655384 NAQ655384 NKM655384 NUI655384 OEE655384 OOA655384 OXW655384 PHS655384 PRO655384 QBK655384 QLG655384 QVC655384 REY655384 ROU655384 RYQ655384 SIM655384 SSI655384 TCE655384 TMA655384 TVW655384 UFS655384 UPO655384 UZK655384 VJG655384 VTC655384 WCY655384 WMU655384 WWQ655384 AI720920 KE720920 UA720920 ADW720920 ANS720920 AXO720920 BHK720920 BRG720920 CBC720920 CKY720920 CUU720920 DEQ720920 DOM720920 DYI720920 EIE720920 ESA720920 FBW720920 FLS720920 FVO720920 GFK720920 GPG720920 GZC720920 HIY720920 HSU720920 ICQ720920 IMM720920 IWI720920 JGE720920 JQA720920 JZW720920 KJS720920 KTO720920 LDK720920 LNG720920 LXC720920 MGY720920 MQU720920 NAQ720920 NKM720920 NUI720920 OEE720920 OOA720920 OXW720920 PHS720920 PRO720920 QBK720920 QLG720920 QVC720920 REY720920 ROU720920 RYQ720920 SIM720920 SSI720920 TCE720920 TMA720920 TVW720920 UFS720920 UPO720920 UZK720920 VJG720920 VTC720920 WCY720920 WMU720920 WWQ720920 AI786456 KE786456 UA786456 ADW786456 ANS786456 AXO786456 BHK786456 BRG786456 CBC786456 CKY786456 CUU786456 DEQ786456 DOM786456 DYI786456 EIE786456 ESA786456 FBW786456 FLS786456 FVO786456 GFK786456 GPG786456 GZC786456 HIY786456 HSU786456 ICQ786456 IMM786456 IWI786456 JGE786456 JQA786456 JZW786456 KJS786456 KTO786456 LDK786456 LNG786456 LXC786456 MGY786456 MQU786456 NAQ786456 NKM786456 NUI786456 OEE786456 OOA786456 OXW786456 PHS786456 PRO786456 QBK786456 QLG786456 QVC786456 REY786456 ROU786456 RYQ786456 SIM786456 SSI786456 TCE786456 TMA786456 TVW786456 UFS786456 UPO786456 UZK786456 VJG786456 VTC786456 WCY786456 WMU786456 WWQ786456 AI851992 KE851992 UA851992 ADW851992 ANS851992 AXO851992 BHK851992 BRG851992 CBC851992 CKY851992 CUU851992 DEQ851992 DOM851992 DYI851992 EIE851992 ESA851992 FBW851992 FLS851992 FVO851992 GFK851992 GPG851992 GZC851992 HIY851992 HSU851992 ICQ851992 IMM851992 IWI851992 JGE851992 JQA851992 JZW851992 KJS851992 KTO851992 LDK851992 LNG851992 LXC851992 MGY851992 MQU851992 NAQ851992 NKM851992 NUI851992 OEE851992 OOA851992 OXW851992 PHS851992 PRO851992 QBK851992 QLG851992 QVC851992 REY851992 ROU851992 RYQ851992 SIM851992 SSI851992 TCE851992 TMA851992 TVW851992 UFS851992 UPO851992 UZK851992 VJG851992 VTC851992 WCY851992 WMU851992 WWQ851992 AI917528 KE917528 UA917528 ADW917528 ANS917528 AXO917528 BHK917528 BRG917528 CBC917528 CKY917528 CUU917528 DEQ917528 DOM917528 DYI917528 EIE917528 ESA917528 FBW917528 FLS917528 FVO917528 GFK917528 GPG917528 GZC917528 HIY917528 HSU917528 ICQ917528 IMM917528 IWI917528 JGE917528 JQA917528 JZW917528 KJS917528 KTO917528 LDK917528 LNG917528 LXC917528 MGY917528 MQU917528 NAQ917528 NKM917528 NUI917528 OEE917528 OOA917528 OXW917528 PHS917528 PRO917528 QBK917528 QLG917528 QVC917528 REY917528 ROU917528 RYQ917528 SIM917528 SSI917528 TCE917528 TMA917528 TVW917528 UFS917528 UPO917528 UZK917528 VJG917528 VTC917528 WCY917528 WMU917528 WWQ917528 AI983064 KE983064 UA983064 ADW983064 ANS983064 AXO983064 BHK983064 BRG983064 CBC983064 CKY983064 CUU983064 DEQ983064 DOM983064 DYI983064 EIE983064 ESA983064 FBW983064 FLS983064 FVO983064 GFK983064 GPG983064 GZC983064 HIY983064 HSU983064 ICQ983064 IMM983064 IWI983064 JGE983064 JQA983064 JZW983064 KJS983064 KTO983064 LDK983064 LNG983064 LXC983064 MGY983064 MQU983064 NAQ983064 NKM983064 NUI983064 OEE983064 OOA983064 OXW983064 PHS983064 PRO983064 QBK983064 QLG983064 QVC983064 REY983064 ROU983064 RYQ983064 SIM983064 SSI983064 TCE983064 TMA983064 TVW983064 UFS983064 UPO983064 UZK983064 VJG983064 VTC983064 WCY983064 WMU983064 WWQ983064 S34:S49 JO34:JO49 TK34:TK49 ADG34:ADG49 ANC34:ANC49 AWY34:AWY49 BGU34:BGU49 BQQ34:BQQ49 CAM34:CAM49 CKI34:CKI49 CUE34:CUE49 DEA34:DEA49 DNW34:DNW49 DXS34:DXS49 EHO34:EHO49 ERK34:ERK49 FBG34:FBG49 FLC34:FLC49 FUY34:FUY49 GEU34:GEU49 GOQ34:GOQ49 GYM34:GYM49 HII34:HII49 HSE34:HSE49 ICA34:ICA49 ILW34:ILW49 IVS34:IVS49 JFO34:JFO49 JPK34:JPK49 JZG34:JZG49 KJC34:KJC49 KSY34:KSY49 LCU34:LCU49 LMQ34:LMQ49 LWM34:LWM49 MGI34:MGI49 MQE34:MQE49 NAA34:NAA49 NJW34:NJW49 NTS34:NTS49 ODO34:ODO49 ONK34:ONK49 OXG34:OXG49 PHC34:PHC49 PQY34:PQY49 QAU34:QAU49 QKQ34:QKQ49 QUM34:QUM49 REI34:REI49 ROE34:ROE49 RYA34:RYA49 SHW34:SHW49 SRS34:SRS49 TBO34:TBO49 TLK34:TLK49 TVG34:TVG49 UFC34:UFC49 UOY34:UOY49 UYU34:UYU49 VIQ34:VIQ49 VSM34:VSM49 WCI34:WCI49 WME34:WME49 WWA34:WWA49 S65570:S65585 JO65570:JO65585 TK65570:TK65585 ADG65570:ADG65585 ANC65570:ANC65585 AWY65570:AWY65585 BGU65570:BGU65585 BQQ65570:BQQ65585 CAM65570:CAM65585 CKI65570:CKI65585 CUE65570:CUE65585 DEA65570:DEA65585 DNW65570:DNW65585 DXS65570:DXS65585 EHO65570:EHO65585 ERK65570:ERK65585 FBG65570:FBG65585 FLC65570:FLC65585 FUY65570:FUY65585 GEU65570:GEU65585 GOQ65570:GOQ65585 GYM65570:GYM65585 HII65570:HII65585 HSE65570:HSE65585 ICA65570:ICA65585 ILW65570:ILW65585 IVS65570:IVS65585 JFO65570:JFO65585 JPK65570:JPK65585 JZG65570:JZG65585 KJC65570:KJC65585 KSY65570:KSY65585 LCU65570:LCU65585 LMQ65570:LMQ65585 LWM65570:LWM65585 MGI65570:MGI65585 MQE65570:MQE65585 NAA65570:NAA65585 NJW65570:NJW65585 NTS65570:NTS65585 ODO65570:ODO65585 ONK65570:ONK65585 OXG65570:OXG65585 PHC65570:PHC65585 PQY65570:PQY65585 QAU65570:QAU65585 QKQ65570:QKQ65585 QUM65570:QUM65585 REI65570:REI65585 ROE65570:ROE65585 RYA65570:RYA65585 SHW65570:SHW65585 SRS65570:SRS65585 TBO65570:TBO65585 TLK65570:TLK65585 TVG65570:TVG65585 UFC65570:UFC65585 UOY65570:UOY65585 UYU65570:UYU65585 VIQ65570:VIQ65585 VSM65570:VSM65585 WCI65570:WCI65585 WME65570:WME65585 WWA65570:WWA65585 S131106:S131121 JO131106:JO131121 TK131106:TK131121 ADG131106:ADG131121 ANC131106:ANC131121 AWY131106:AWY131121 BGU131106:BGU131121 BQQ131106:BQQ131121 CAM131106:CAM131121 CKI131106:CKI131121 CUE131106:CUE131121 DEA131106:DEA131121 DNW131106:DNW131121 DXS131106:DXS131121 EHO131106:EHO131121 ERK131106:ERK131121 FBG131106:FBG131121 FLC131106:FLC131121 FUY131106:FUY131121 GEU131106:GEU131121 GOQ131106:GOQ131121 GYM131106:GYM131121 HII131106:HII131121 HSE131106:HSE131121 ICA131106:ICA131121 ILW131106:ILW131121 IVS131106:IVS131121 JFO131106:JFO131121 JPK131106:JPK131121 JZG131106:JZG131121 KJC131106:KJC131121 KSY131106:KSY131121 LCU131106:LCU131121 LMQ131106:LMQ131121 LWM131106:LWM131121 MGI131106:MGI131121 MQE131106:MQE131121 NAA131106:NAA131121 NJW131106:NJW131121 NTS131106:NTS131121 ODO131106:ODO131121 ONK131106:ONK131121 OXG131106:OXG131121 PHC131106:PHC131121 PQY131106:PQY131121 QAU131106:QAU131121 QKQ131106:QKQ131121 QUM131106:QUM131121 REI131106:REI131121 ROE131106:ROE131121 RYA131106:RYA131121 SHW131106:SHW131121 SRS131106:SRS131121 TBO131106:TBO131121 TLK131106:TLK131121 TVG131106:TVG131121 UFC131106:UFC131121 UOY131106:UOY131121 UYU131106:UYU131121 VIQ131106:VIQ131121 VSM131106:VSM131121 WCI131106:WCI131121 WME131106:WME131121 WWA131106:WWA131121 S196642:S196657 JO196642:JO196657 TK196642:TK196657 ADG196642:ADG196657 ANC196642:ANC196657 AWY196642:AWY196657 BGU196642:BGU196657 BQQ196642:BQQ196657 CAM196642:CAM196657 CKI196642:CKI196657 CUE196642:CUE196657 DEA196642:DEA196657 DNW196642:DNW196657 DXS196642:DXS196657 EHO196642:EHO196657 ERK196642:ERK196657 FBG196642:FBG196657 FLC196642:FLC196657 FUY196642:FUY196657 GEU196642:GEU196657 GOQ196642:GOQ196657 GYM196642:GYM196657 HII196642:HII196657 HSE196642:HSE196657 ICA196642:ICA196657 ILW196642:ILW196657 IVS196642:IVS196657 JFO196642:JFO196657 JPK196642:JPK196657 JZG196642:JZG196657 KJC196642:KJC196657 KSY196642:KSY196657 LCU196642:LCU196657 LMQ196642:LMQ196657 LWM196642:LWM196657 MGI196642:MGI196657 MQE196642:MQE196657 NAA196642:NAA196657 NJW196642:NJW196657 NTS196642:NTS196657 ODO196642:ODO196657 ONK196642:ONK196657 OXG196642:OXG196657 PHC196642:PHC196657 PQY196642:PQY196657 QAU196642:QAU196657 QKQ196642:QKQ196657 QUM196642:QUM196657 REI196642:REI196657 ROE196642:ROE196657 RYA196642:RYA196657 SHW196642:SHW196657 SRS196642:SRS196657 TBO196642:TBO196657 TLK196642:TLK196657 TVG196642:TVG196657 UFC196642:UFC196657 UOY196642:UOY196657 UYU196642:UYU196657 VIQ196642:VIQ196657 VSM196642:VSM196657 WCI196642:WCI196657 WME196642:WME196657 WWA196642:WWA196657 S262178:S262193 JO262178:JO262193 TK262178:TK262193 ADG262178:ADG262193 ANC262178:ANC262193 AWY262178:AWY262193 BGU262178:BGU262193 BQQ262178:BQQ262193 CAM262178:CAM262193 CKI262178:CKI262193 CUE262178:CUE262193 DEA262178:DEA262193 DNW262178:DNW262193 DXS262178:DXS262193 EHO262178:EHO262193 ERK262178:ERK262193 FBG262178:FBG262193 FLC262178:FLC262193 FUY262178:FUY262193 GEU262178:GEU262193 GOQ262178:GOQ262193 GYM262178:GYM262193 HII262178:HII262193 HSE262178:HSE262193 ICA262178:ICA262193 ILW262178:ILW262193 IVS262178:IVS262193 JFO262178:JFO262193 JPK262178:JPK262193 JZG262178:JZG262193 KJC262178:KJC262193 KSY262178:KSY262193 LCU262178:LCU262193 LMQ262178:LMQ262193 LWM262178:LWM262193 MGI262178:MGI262193 MQE262178:MQE262193 NAA262178:NAA262193 NJW262178:NJW262193 NTS262178:NTS262193 ODO262178:ODO262193 ONK262178:ONK262193 OXG262178:OXG262193 PHC262178:PHC262193 PQY262178:PQY262193 QAU262178:QAU262193 QKQ262178:QKQ262193 QUM262178:QUM262193 REI262178:REI262193 ROE262178:ROE262193 RYA262178:RYA262193 SHW262178:SHW262193 SRS262178:SRS262193 TBO262178:TBO262193 TLK262178:TLK262193 TVG262178:TVG262193 UFC262178:UFC262193 UOY262178:UOY262193 UYU262178:UYU262193 VIQ262178:VIQ262193 VSM262178:VSM262193 WCI262178:WCI262193 WME262178:WME262193 WWA262178:WWA262193 S327714:S327729 JO327714:JO327729 TK327714:TK327729 ADG327714:ADG327729 ANC327714:ANC327729 AWY327714:AWY327729 BGU327714:BGU327729 BQQ327714:BQQ327729 CAM327714:CAM327729 CKI327714:CKI327729 CUE327714:CUE327729 DEA327714:DEA327729 DNW327714:DNW327729 DXS327714:DXS327729 EHO327714:EHO327729 ERK327714:ERK327729 FBG327714:FBG327729 FLC327714:FLC327729 FUY327714:FUY327729 GEU327714:GEU327729 GOQ327714:GOQ327729 GYM327714:GYM327729 HII327714:HII327729 HSE327714:HSE327729 ICA327714:ICA327729 ILW327714:ILW327729 IVS327714:IVS327729 JFO327714:JFO327729 JPK327714:JPK327729 JZG327714:JZG327729 KJC327714:KJC327729 KSY327714:KSY327729 LCU327714:LCU327729 LMQ327714:LMQ327729 LWM327714:LWM327729 MGI327714:MGI327729 MQE327714:MQE327729 NAA327714:NAA327729 NJW327714:NJW327729 NTS327714:NTS327729 ODO327714:ODO327729 ONK327714:ONK327729 OXG327714:OXG327729 PHC327714:PHC327729 PQY327714:PQY327729 QAU327714:QAU327729 QKQ327714:QKQ327729 QUM327714:QUM327729 REI327714:REI327729 ROE327714:ROE327729 RYA327714:RYA327729 SHW327714:SHW327729 SRS327714:SRS327729 TBO327714:TBO327729 TLK327714:TLK327729 TVG327714:TVG327729 UFC327714:UFC327729 UOY327714:UOY327729 UYU327714:UYU327729 VIQ327714:VIQ327729 VSM327714:VSM327729 WCI327714:WCI327729 WME327714:WME327729 WWA327714:WWA327729 S393250:S393265 JO393250:JO393265 TK393250:TK393265 ADG393250:ADG393265 ANC393250:ANC393265 AWY393250:AWY393265 BGU393250:BGU393265 BQQ393250:BQQ393265 CAM393250:CAM393265 CKI393250:CKI393265 CUE393250:CUE393265 DEA393250:DEA393265 DNW393250:DNW393265 DXS393250:DXS393265 EHO393250:EHO393265 ERK393250:ERK393265 FBG393250:FBG393265 FLC393250:FLC393265 FUY393250:FUY393265 GEU393250:GEU393265 GOQ393250:GOQ393265 GYM393250:GYM393265 HII393250:HII393265 HSE393250:HSE393265 ICA393250:ICA393265 ILW393250:ILW393265 IVS393250:IVS393265 JFO393250:JFO393265 JPK393250:JPK393265 JZG393250:JZG393265 KJC393250:KJC393265 KSY393250:KSY393265 LCU393250:LCU393265 LMQ393250:LMQ393265 LWM393250:LWM393265 MGI393250:MGI393265 MQE393250:MQE393265 NAA393250:NAA393265 NJW393250:NJW393265 NTS393250:NTS393265 ODO393250:ODO393265 ONK393250:ONK393265 OXG393250:OXG393265 PHC393250:PHC393265 PQY393250:PQY393265 QAU393250:QAU393265 QKQ393250:QKQ393265 QUM393250:QUM393265 REI393250:REI393265 ROE393250:ROE393265 RYA393250:RYA393265 SHW393250:SHW393265 SRS393250:SRS393265 TBO393250:TBO393265 TLK393250:TLK393265 TVG393250:TVG393265 UFC393250:UFC393265 UOY393250:UOY393265 UYU393250:UYU393265 VIQ393250:VIQ393265 VSM393250:VSM393265 WCI393250:WCI393265 WME393250:WME393265 WWA393250:WWA393265 S458786:S458801 JO458786:JO458801 TK458786:TK458801 ADG458786:ADG458801 ANC458786:ANC458801 AWY458786:AWY458801 BGU458786:BGU458801 BQQ458786:BQQ458801 CAM458786:CAM458801 CKI458786:CKI458801 CUE458786:CUE458801 DEA458786:DEA458801 DNW458786:DNW458801 DXS458786:DXS458801 EHO458786:EHO458801 ERK458786:ERK458801 FBG458786:FBG458801 FLC458786:FLC458801 FUY458786:FUY458801 GEU458786:GEU458801 GOQ458786:GOQ458801 GYM458786:GYM458801 HII458786:HII458801 HSE458786:HSE458801 ICA458786:ICA458801 ILW458786:ILW458801 IVS458786:IVS458801 JFO458786:JFO458801 JPK458786:JPK458801 JZG458786:JZG458801 KJC458786:KJC458801 KSY458786:KSY458801 LCU458786:LCU458801 LMQ458786:LMQ458801 LWM458786:LWM458801 MGI458786:MGI458801 MQE458786:MQE458801 NAA458786:NAA458801 NJW458786:NJW458801 NTS458786:NTS458801 ODO458786:ODO458801 ONK458786:ONK458801 OXG458786:OXG458801 PHC458786:PHC458801 PQY458786:PQY458801 QAU458786:QAU458801 QKQ458786:QKQ458801 QUM458786:QUM458801 REI458786:REI458801 ROE458786:ROE458801 RYA458786:RYA458801 SHW458786:SHW458801 SRS458786:SRS458801 TBO458786:TBO458801 TLK458786:TLK458801 TVG458786:TVG458801 UFC458786:UFC458801 UOY458786:UOY458801 UYU458786:UYU458801 VIQ458786:VIQ458801 VSM458786:VSM458801 WCI458786:WCI458801 WME458786:WME458801 WWA458786:WWA458801 S524322:S524337 JO524322:JO524337 TK524322:TK524337 ADG524322:ADG524337 ANC524322:ANC524337 AWY524322:AWY524337 BGU524322:BGU524337 BQQ524322:BQQ524337 CAM524322:CAM524337 CKI524322:CKI524337 CUE524322:CUE524337 DEA524322:DEA524337 DNW524322:DNW524337 DXS524322:DXS524337 EHO524322:EHO524337 ERK524322:ERK524337 FBG524322:FBG524337 FLC524322:FLC524337 FUY524322:FUY524337 GEU524322:GEU524337 GOQ524322:GOQ524337 GYM524322:GYM524337 HII524322:HII524337 HSE524322:HSE524337 ICA524322:ICA524337 ILW524322:ILW524337 IVS524322:IVS524337 JFO524322:JFO524337 JPK524322:JPK524337 JZG524322:JZG524337 KJC524322:KJC524337 KSY524322:KSY524337 LCU524322:LCU524337 LMQ524322:LMQ524337 LWM524322:LWM524337 MGI524322:MGI524337 MQE524322:MQE524337 NAA524322:NAA524337 NJW524322:NJW524337 NTS524322:NTS524337 ODO524322:ODO524337 ONK524322:ONK524337 OXG524322:OXG524337 PHC524322:PHC524337 PQY524322:PQY524337 QAU524322:QAU524337 QKQ524322:QKQ524337 QUM524322:QUM524337 REI524322:REI524337 ROE524322:ROE524337 RYA524322:RYA524337 SHW524322:SHW524337 SRS524322:SRS524337 TBO524322:TBO524337 TLK524322:TLK524337 TVG524322:TVG524337 UFC524322:UFC524337 UOY524322:UOY524337 UYU524322:UYU524337 VIQ524322:VIQ524337 VSM524322:VSM524337 WCI524322:WCI524337 WME524322:WME524337 WWA524322:WWA524337 S589858:S589873 JO589858:JO589873 TK589858:TK589873 ADG589858:ADG589873 ANC589858:ANC589873 AWY589858:AWY589873 BGU589858:BGU589873 BQQ589858:BQQ589873 CAM589858:CAM589873 CKI589858:CKI589873 CUE589858:CUE589873 DEA589858:DEA589873 DNW589858:DNW589873 DXS589858:DXS589873 EHO589858:EHO589873 ERK589858:ERK589873 FBG589858:FBG589873 FLC589858:FLC589873 FUY589858:FUY589873 GEU589858:GEU589873 GOQ589858:GOQ589873 GYM589858:GYM589873 HII589858:HII589873 HSE589858:HSE589873 ICA589858:ICA589873 ILW589858:ILW589873 IVS589858:IVS589873 JFO589858:JFO589873 JPK589858:JPK589873 JZG589858:JZG589873 KJC589858:KJC589873 KSY589858:KSY589873 LCU589858:LCU589873 LMQ589858:LMQ589873 LWM589858:LWM589873 MGI589858:MGI589873 MQE589858:MQE589873 NAA589858:NAA589873 NJW589858:NJW589873 NTS589858:NTS589873 ODO589858:ODO589873 ONK589858:ONK589873 OXG589858:OXG589873 PHC589858:PHC589873 PQY589858:PQY589873 QAU589858:QAU589873 QKQ589858:QKQ589873 QUM589858:QUM589873 REI589858:REI589873 ROE589858:ROE589873 RYA589858:RYA589873 SHW589858:SHW589873 SRS589858:SRS589873 TBO589858:TBO589873 TLK589858:TLK589873 TVG589858:TVG589873 UFC589858:UFC589873 UOY589858:UOY589873 UYU589858:UYU589873 VIQ589858:VIQ589873 VSM589858:VSM589873 WCI589858:WCI589873 WME589858:WME589873 WWA589858:WWA589873 S655394:S655409 JO655394:JO655409 TK655394:TK655409 ADG655394:ADG655409 ANC655394:ANC655409 AWY655394:AWY655409 BGU655394:BGU655409 BQQ655394:BQQ655409 CAM655394:CAM655409 CKI655394:CKI655409 CUE655394:CUE655409 DEA655394:DEA655409 DNW655394:DNW655409 DXS655394:DXS655409 EHO655394:EHO655409 ERK655394:ERK655409 FBG655394:FBG655409 FLC655394:FLC655409 FUY655394:FUY655409 GEU655394:GEU655409 GOQ655394:GOQ655409 GYM655394:GYM655409 HII655394:HII655409 HSE655394:HSE655409 ICA655394:ICA655409 ILW655394:ILW655409 IVS655394:IVS655409 JFO655394:JFO655409 JPK655394:JPK655409 JZG655394:JZG655409 KJC655394:KJC655409 KSY655394:KSY655409 LCU655394:LCU655409 LMQ655394:LMQ655409 LWM655394:LWM655409 MGI655394:MGI655409 MQE655394:MQE655409 NAA655394:NAA655409 NJW655394:NJW655409 NTS655394:NTS655409 ODO655394:ODO655409 ONK655394:ONK655409 OXG655394:OXG655409 PHC655394:PHC655409 PQY655394:PQY655409 QAU655394:QAU655409 QKQ655394:QKQ655409 QUM655394:QUM655409 REI655394:REI655409 ROE655394:ROE655409 RYA655394:RYA655409 SHW655394:SHW655409 SRS655394:SRS655409 TBO655394:TBO655409 TLK655394:TLK655409 TVG655394:TVG655409 UFC655394:UFC655409 UOY655394:UOY655409 UYU655394:UYU655409 VIQ655394:VIQ655409 VSM655394:VSM655409 WCI655394:WCI655409 WME655394:WME655409 WWA655394:WWA655409 S720930:S720945 JO720930:JO720945 TK720930:TK720945 ADG720930:ADG720945 ANC720930:ANC720945 AWY720930:AWY720945 BGU720930:BGU720945 BQQ720930:BQQ720945 CAM720930:CAM720945 CKI720930:CKI720945 CUE720930:CUE720945 DEA720930:DEA720945 DNW720930:DNW720945 DXS720930:DXS720945 EHO720930:EHO720945 ERK720930:ERK720945 FBG720930:FBG720945 FLC720930:FLC720945 FUY720930:FUY720945 GEU720930:GEU720945 GOQ720930:GOQ720945 GYM720930:GYM720945 HII720930:HII720945 HSE720930:HSE720945 ICA720930:ICA720945 ILW720930:ILW720945 IVS720930:IVS720945 JFO720930:JFO720945 JPK720930:JPK720945 JZG720930:JZG720945 KJC720930:KJC720945 KSY720930:KSY720945 LCU720930:LCU720945 LMQ720930:LMQ720945 LWM720930:LWM720945 MGI720930:MGI720945 MQE720930:MQE720945 NAA720930:NAA720945 NJW720930:NJW720945 NTS720930:NTS720945 ODO720930:ODO720945 ONK720930:ONK720945 OXG720930:OXG720945 PHC720930:PHC720945 PQY720930:PQY720945 QAU720930:QAU720945 QKQ720930:QKQ720945 QUM720930:QUM720945 REI720930:REI720945 ROE720930:ROE720945 RYA720930:RYA720945 SHW720930:SHW720945 SRS720930:SRS720945 TBO720930:TBO720945 TLK720930:TLK720945 TVG720930:TVG720945 UFC720930:UFC720945 UOY720930:UOY720945 UYU720930:UYU720945 VIQ720930:VIQ720945 VSM720930:VSM720945 WCI720930:WCI720945 WME720930:WME720945 WWA720930:WWA720945 S786466:S786481 JO786466:JO786481 TK786466:TK786481 ADG786466:ADG786481 ANC786466:ANC786481 AWY786466:AWY786481 BGU786466:BGU786481 BQQ786466:BQQ786481 CAM786466:CAM786481 CKI786466:CKI786481 CUE786466:CUE786481 DEA786466:DEA786481 DNW786466:DNW786481 DXS786466:DXS786481 EHO786466:EHO786481 ERK786466:ERK786481 FBG786466:FBG786481 FLC786466:FLC786481 FUY786466:FUY786481 GEU786466:GEU786481 GOQ786466:GOQ786481 GYM786466:GYM786481 HII786466:HII786481 HSE786466:HSE786481 ICA786466:ICA786481 ILW786466:ILW786481 IVS786466:IVS786481 JFO786466:JFO786481 JPK786466:JPK786481 JZG786466:JZG786481 KJC786466:KJC786481 KSY786466:KSY786481 LCU786466:LCU786481 LMQ786466:LMQ786481 LWM786466:LWM786481 MGI786466:MGI786481 MQE786466:MQE786481 NAA786466:NAA786481 NJW786466:NJW786481 NTS786466:NTS786481 ODO786466:ODO786481 ONK786466:ONK786481 OXG786466:OXG786481 PHC786466:PHC786481 PQY786466:PQY786481 QAU786466:QAU786481 QKQ786466:QKQ786481 QUM786466:QUM786481 REI786466:REI786481 ROE786466:ROE786481 RYA786466:RYA786481 SHW786466:SHW786481 SRS786466:SRS786481 TBO786466:TBO786481 TLK786466:TLK786481 TVG786466:TVG786481 UFC786466:UFC786481 UOY786466:UOY786481 UYU786466:UYU786481 VIQ786466:VIQ786481 VSM786466:VSM786481 WCI786466:WCI786481 WME786466:WME786481 WWA786466:WWA786481 S852002:S852017 JO852002:JO852017 TK852002:TK852017 ADG852002:ADG852017 ANC852002:ANC852017 AWY852002:AWY852017 BGU852002:BGU852017 BQQ852002:BQQ852017 CAM852002:CAM852017 CKI852002:CKI852017 CUE852002:CUE852017 DEA852002:DEA852017 DNW852002:DNW852017 DXS852002:DXS852017 EHO852002:EHO852017 ERK852002:ERK852017 FBG852002:FBG852017 FLC852002:FLC852017 FUY852002:FUY852017 GEU852002:GEU852017 GOQ852002:GOQ852017 GYM852002:GYM852017 HII852002:HII852017 HSE852002:HSE852017 ICA852002:ICA852017 ILW852002:ILW852017 IVS852002:IVS852017 JFO852002:JFO852017 JPK852002:JPK852017 JZG852002:JZG852017 KJC852002:KJC852017 KSY852002:KSY852017 LCU852002:LCU852017 LMQ852002:LMQ852017 LWM852002:LWM852017 MGI852002:MGI852017 MQE852002:MQE852017 NAA852002:NAA852017 NJW852002:NJW852017 NTS852002:NTS852017 ODO852002:ODO852017 ONK852002:ONK852017 OXG852002:OXG852017 PHC852002:PHC852017 PQY852002:PQY852017 QAU852002:QAU852017 QKQ852002:QKQ852017 QUM852002:QUM852017 REI852002:REI852017 ROE852002:ROE852017 RYA852002:RYA852017 SHW852002:SHW852017 SRS852002:SRS852017 TBO852002:TBO852017 TLK852002:TLK852017 TVG852002:TVG852017 UFC852002:UFC852017 UOY852002:UOY852017 UYU852002:UYU852017 VIQ852002:VIQ852017 VSM852002:VSM852017 WCI852002:WCI852017 WME852002:WME852017 WWA852002:WWA852017 S917538:S917553 JO917538:JO917553 TK917538:TK917553 ADG917538:ADG917553 ANC917538:ANC917553 AWY917538:AWY917553 BGU917538:BGU917553 BQQ917538:BQQ917553 CAM917538:CAM917553 CKI917538:CKI917553 CUE917538:CUE917553 DEA917538:DEA917553 DNW917538:DNW917553 DXS917538:DXS917553 EHO917538:EHO917553 ERK917538:ERK917553 FBG917538:FBG917553 FLC917538:FLC917553 FUY917538:FUY917553 GEU917538:GEU917553 GOQ917538:GOQ917553 GYM917538:GYM917553 HII917538:HII917553 HSE917538:HSE917553 ICA917538:ICA917553 ILW917538:ILW917553 IVS917538:IVS917553 JFO917538:JFO917553 JPK917538:JPK917553 JZG917538:JZG917553 KJC917538:KJC917553 KSY917538:KSY917553 LCU917538:LCU917553 LMQ917538:LMQ917553 LWM917538:LWM917553 MGI917538:MGI917553 MQE917538:MQE917553 NAA917538:NAA917553 NJW917538:NJW917553 NTS917538:NTS917553 ODO917538:ODO917553 ONK917538:ONK917553 OXG917538:OXG917553 PHC917538:PHC917553 PQY917538:PQY917553 QAU917538:QAU917553 QKQ917538:QKQ917553 QUM917538:QUM917553 REI917538:REI917553 ROE917538:ROE917553 RYA917538:RYA917553 SHW917538:SHW917553 SRS917538:SRS917553 TBO917538:TBO917553 TLK917538:TLK917553 TVG917538:TVG917553 UFC917538:UFC917553 UOY917538:UOY917553 UYU917538:UYU917553 VIQ917538:VIQ917553 VSM917538:VSM917553 WCI917538:WCI917553 WME917538:WME917553 WWA917538:WWA917553 S983074:S983089 JO983074:JO983089 TK983074:TK983089 ADG983074:ADG983089 ANC983074:ANC983089 AWY983074:AWY983089 BGU983074:BGU983089 BQQ983074:BQQ983089 CAM983074:CAM983089 CKI983074:CKI983089 CUE983074:CUE983089 DEA983074:DEA983089 DNW983074:DNW983089 DXS983074:DXS983089 EHO983074:EHO983089 ERK983074:ERK983089 FBG983074:FBG983089 FLC983074:FLC983089 FUY983074:FUY983089 GEU983074:GEU983089 GOQ983074:GOQ983089 GYM983074:GYM983089 HII983074:HII983089 HSE983074:HSE983089 ICA983074:ICA983089 ILW983074:ILW983089 IVS983074:IVS983089 JFO983074:JFO983089 JPK983074:JPK983089 JZG983074:JZG983089 KJC983074:KJC983089 KSY983074:KSY983089 LCU983074:LCU983089 LMQ983074:LMQ983089 LWM983074:LWM983089 MGI983074:MGI983089 MQE983074:MQE983089 NAA983074:NAA983089 NJW983074:NJW983089 NTS983074:NTS983089 ODO983074:ODO983089 ONK983074:ONK983089 OXG983074:OXG983089 PHC983074:PHC983089 PQY983074:PQY983089 QAU983074:QAU983089 QKQ983074:QKQ983089 QUM983074:QUM983089 REI983074:REI983089 ROE983074:ROE983089 RYA983074:RYA983089 SHW983074:SHW983089 SRS983074:SRS983089 TBO983074:TBO983089 TLK983074:TLK983089 TVG983074:TVG983089 UFC983074:UFC983089 UOY983074:UOY983089 UYU983074:UYU983089 VIQ983074:VIQ983089 VSM983074:VSM983089 WCI983074:WCI983089 WME983074:WME983089 WWA983074:WWA983089 AH233:AI234 KD233:KE234 TZ233:UA234 ADV233:ADW234 ANR233:ANS234 AXN233:AXO234 BHJ233:BHK234 BRF233:BRG234 CBB233:CBC234 CKX233:CKY234 CUT233:CUU234 DEP233:DEQ234 DOL233:DOM234 DYH233:DYI234 EID233:EIE234 ERZ233:ESA234 FBV233:FBW234 FLR233:FLS234 FVN233:FVO234 GFJ233:GFK234 GPF233:GPG234 GZB233:GZC234 HIX233:HIY234 HST233:HSU234 ICP233:ICQ234 IML233:IMM234 IWH233:IWI234 JGD233:JGE234 JPZ233:JQA234 JZV233:JZW234 KJR233:KJS234 KTN233:KTO234 LDJ233:LDK234 LNF233:LNG234 LXB233:LXC234 MGX233:MGY234 MQT233:MQU234 NAP233:NAQ234 NKL233:NKM234 NUH233:NUI234 OED233:OEE234 ONZ233:OOA234 OXV233:OXW234 PHR233:PHS234 PRN233:PRO234 QBJ233:QBK234 QLF233:QLG234 QVB233:QVC234 REX233:REY234 ROT233:ROU234 RYP233:RYQ234 SIL233:SIM234 SSH233:SSI234 TCD233:TCE234 TLZ233:TMA234 TVV233:TVW234 UFR233:UFS234 UPN233:UPO234 UZJ233:UZK234 VJF233:VJG234 VTB233:VTC234 WCX233:WCY234 WMT233:WMU234 WWP233:WWQ234 AH65769:AI65770 KD65769:KE65770 TZ65769:UA65770 ADV65769:ADW65770 ANR65769:ANS65770 AXN65769:AXO65770 BHJ65769:BHK65770 BRF65769:BRG65770 CBB65769:CBC65770 CKX65769:CKY65770 CUT65769:CUU65770 DEP65769:DEQ65770 DOL65769:DOM65770 DYH65769:DYI65770 EID65769:EIE65770 ERZ65769:ESA65770 FBV65769:FBW65770 FLR65769:FLS65770 FVN65769:FVO65770 GFJ65769:GFK65770 GPF65769:GPG65770 GZB65769:GZC65770 HIX65769:HIY65770 HST65769:HSU65770 ICP65769:ICQ65770 IML65769:IMM65770 IWH65769:IWI65770 JGD65769:JGE65770 JPZ65769:JQA65770 JZV65769:JZW65770 KJR65769:KJS65770 KTN65769:KTO65770 LDJ65769:LDK65770 LNF65769:LNG65770 LXB65769:LXC65770 MGX65769:MGY65770 MQT65769:MQU65770 NAP65769:NAQ65770 NKL65769:NKM65770 NUH65769:NUI65770 OED65769:OEE65770 ONZ65769:OOA65770 OXV65769:OXW65770 PHR65769:PHS65770 PRN65769:PRO65770 QBJ65769:QBK65770 QLF65769:QLG65770 QVB65769:QVC65770 REX65769:REY65770 ROT65769:ROU65770 RYP65769:RYQ65770 SIL65769:SIM65770 SSH65769:SSI65770 TCD65769:TCE65770 TLZ65769:TMA65770 TVV65769:TVW65770 UFR65769:UFS65770 UPN65769:UPO65770 UZJ65769:UZK65770 VJF65769:VJG65770 VTB65769:VTC65770 WCX65769:WCY65770 WMT65769:WMU65770 WWP65769:WWQ65770 AH131305:AI131306 KD131305:KE131306 TZ131305:UA131306 ADV131305:ADW131306 ANR131305:ANS131306 AXN131305:AXO131306 BHJ131305:BHK131306 BRF131305:BRG131306 CBB131305:CBC131306 CKX131305:CKY131306 CUT131305:CUU131306 DEP131305:DEQ131306 DOL131305:DOM131306 DYH131305:DYI131306 EID131305:EIE131306 ERZ131305:ESA131306 FBV131305:FBW131306 FLR131305:FLS131306 FVN131305:FVO131306 GFJ131305:GFK131306 GPF131305:GPG131306 GZB131305:GZC131306 HIX131305:HIY131306 HST131305:HSU131306 ICP131305:ICQ131306 IML131305:IMM131306 IWH131305:IWI131306 JGD131305:JGE131306 JPZ131305:JQA131306 JZV131305:JZW131306 KJR131305:KJS131306 KTN131305:KTO131306 LDJ131305:LDK131306 LNF131305:LNG131306 LXB131305:LXC131306 MGX131305:MGY131306 MQT131305:MQU131306 NAP131305:NAQ131306 NKL131305:NKM131306 NUH131305:NUI131306 OED131305:OEE131306 ONZ131305:OOA131306 OXV131305:OXW131306 PHR131305:PHS131306 PRN131305:PRO131306 QBJ131305:QBK131306 QLF131305:QLG131306 QVB131305:QVC131306 REX131305:REY131306 ROT131305:ROU131306 RYP131305:RYQ131306 SIL131305:SIM131306 SSH131305:SSI131306 TCD131305:TCE131306 TLZ131305:TMA131306 TVV131305:TVW131306 UFR131305:UFS131306 UPN131305:UPO131306 UZJ131305:UZK131306 VJF131305:VJG131306 VTB131305:VTC131306 WCX131305:WCY131306 WMT131305:WMU131306 WWP131305:WWQ131306 AH196841:AI196842 KD196841:KE196842 TZ196841:UA196842 ADV196841:ADW196842 ANR196841:ANS196842 AXN196841:AXO196842 BHJ196841:BHK196842 BRF196841:BRG196842 CBB196841:CBC196842 CKX196841:CKY196842 CUT196841:CUU196842 DEP196841:DEQ196842 DOL196841:DOM196842 DYH196841:DYI196842 EID196841:EIE196842 ERZ196841:ESA196842 FBV196841:FBW196842 FLR196841:FLS196842 FVN196841:FVO196842 GFJ196841:GFK196842 GPF196841:GPG196842 GZB196841:GZC196842 HIX196841:HIY196842 HST196841:HSU196842 ICP196841:ICQ196842 IML196841:IMM196842 IWH196841:IWI196842 JGD196841:JGE196842 JPZ196841:JQA196842 JZV196841:JZW196842 KJR196841:KJS196842 KTN196841:KTO196842 LDJ196841:LDK196842 LNF196841:LNG196842 LXB196841:LXC196842 MGX196841:MGY196842 MQT196841:MQU196842 NAP196841:NAQ196842 NKL196841:NKM196842 NUH196841:NUI196842 OED196841:OEE196842 ONZ196841:OOA196842 OXV196841:OXW196842 PHR196841:PHS196842 PRN196841:PRO196842 QBJ196841:QBK196842 QLF196841:QLG196842 QVB196841:QVC196842 REX196841:REY196842 ROT196841:ROU196842 RYP196841:RYQ196842 SIL196841:SIM196842 SSH196841:SSI196842 TCD196841:TCE196842 TLZ196841:TMA196842 TVV196841:TVW196842 UFR196841:UFS196842 UPN196841:UPO196842 UZJ196841:UZK196842 VJF196841:VJG196842 VTB196841:VTC196842 WCX196841:WCY196842 WMT196841:WMU196842 WWP196841:WWQ196842 AH262377:AI262378 KD262377:KE262378 TZ262377:UA262378 ADV262377:ADW262378 ANR262377:ANS262378 AXN262377:AXO262378 BHJ262377:BHK262378 BRF262377:BRG262378 CBB262377:CBC262378 CKX262377:CKY262378 CUT262377:CUU262378 DEP262377:DEQ262378 DOL262377:DOM262378 DYH262377:DYI262378 EID262377:EIE262378 ERZ262377:ESA262378 FBV262377:FBW262378 FLR262377:FLS262378 FVN262377:FVO262378 GFJ262377:GFK262378 GPF262377:GPG262378 GZB262377:GZC262378 HIX262377:HIY262378 HST262377:HSU262378 ICP262377:ICQ262378 IML262377:IMM262378 IWH262377:IWI262378 JGD262377:JGE262378 JPZ262377:JQA262378 JZV262377:JZW262378 KJR262377:KJS262378 KTN262377:KTO262378 LDJ262377:LDK262378 LNF262377:LNG262378 LXB262377:LXC262378 MGX262377:MGY262378 MQT262377:MQU262378 NAP262377:NAQ262378 NKL262377:NKM262378 NUH262377:NUI262378 OED262377:OEE262378 ONZ262377:OOA262378 OXV262377:OXW262378 PHR262377:PHS262378 PRN262377:PRO262378 QBJ262377:QBK262378 QLF262377:QLG262378 QVB262377:QVC262378 REX262377:REY262378 ROT262377:ROU262378 RYP262377:RYQ262378 SIL262377:SIM262378 SSH262377:SSI262378 TCD262377:TCE262378 TLZ262377:TMA262378 TVV262377:TVW262378 UFR262377:UFS262378 UPN262377:UPO262378 UZJ262377:UZK262378 VJF262377:VJG262378 VTB262377:VTC262378 WCX262377:WCY262378 WMT262377:WMU262378 WWP262377:WWQ262378 AH327913:AI327914 KD327913:KE327914 TZ327913:UA327914 ADV327913:ADW327914 ANR327913:ANS327914 AXN327913:AXO327914 BHJ327913:BHK327914 BRF327913:BRG327914 CBB327913:CBC327914 CKX327913:CKY327914 CUT327913:CUU327914 DEP327913:DEQ327914 DOL327913:DOM327914 DYH327913:DYI327914 EID327913:EIE327914 ERZ327913:ESA327914 FBV327913:FBW327914 FLR327913:FLS327914 FVN327913:FVO327914 GFJ327913:GFK327914 GPF327913:GPG327914 GZB327913:GZC327914 HIX327913:HIY327914 HST327913:HSU327914 ICP327913:ICQ327914 IML327913:IMM327914 IWH327913:IWI327914 JGD327913:JGE327914 JPZ327913:JQA327914 JZV327913:JZW327914 KJR327913:KJS327914 KTN327913:KTO327914 LDJ327913:LDK327914 LNF327913:LNG327914 LXB327913:LXC327914 MGX327913:MGY327914 MQT327913:MQU327914 NAP327913:NAQ327914 NKL327913:NKM327914 NUH327913:NUI327914 OED327913:OEE327914 ONZ327913:OOA327914 OXV327913:OXW327914 PHR327913:PHS327914 PRN327913:PRO327914 QBJ327913:QBK327914 QLF327913:QLG327914 QVB327913:QVC327914 REX327913:REY327914 ROT327913:ROU327914 RYP327913:RYQ327914 SIL327913:SIM327914 SSH327913:SSI327914 TCD327913:TCE327914 TLZ327913:TMA327914 TVV327913:TVW327914 UFR327913:UFS327914 UPN327913:UPO327914 UZJ327913:UZK327914 VJF327913:VJG327914 VTB327913:VTC327914 WCX327913:WCY327914 WMT327913:WMU327914 WWP327913:WWQ327914 AH393449:AI393450 KD393449:KE393450 TZ393449:UA393450 ADV393449:ADW393450 ANR393449:ANS393450 AXN393449:AXO393450 BHJ393449:BHK393450 BRF393449:BRG393450 CBB393449:CBC393450 CKX393449:CKY393450 CUT393449:CUU393450 DEP393449:DEQ393450 DOL393449:DOM393450 DYH393449:DYI393450 EID393449:EIE393450 ERZ393449:ESA393450 FBV393449:FBW393450 FLR393449:FLS393450 FVN393449:FVO393450 GFJ393449:GFK393450 GPF393449:GPG393450 GZB393449:GZC393450 HIX393449:HIY393450 HST393449:HSU393450 ICP393449:ICQ393450 IML393449:IMM393450 IWH393449:IWI393450 JGD393449:JGE393450 JPZ393449:JQA393450 JZV393449:JZW393450 KJR393449:KJS393450 KTN393449:KTO393450 LDJ393449:LDK393450 LNF393449:LNG393450 LXB393449:LXC393450 MGX393449:MGY393450 MQT393449:MQU393450 NAP393449:NAQ393450 NKL393449:NKM393450 NUH393449:NUI393450 OED393449:OEE393450 ONZ393449:OOA393450 OXV393449:OXW393450 PHR393449:PHS393450 PRN393449:PRO393450 QBJ393449:QBK393450 QLF393449:QLG393450 QVB393449:QVC393450 REX393449:REY393450 ROT393449:ROU393450 RYP393449:RYQ393450 SIL393449:SIM393450 SSH393449:SSI393450 TCD393449:TCE393450 TLZ393449:TMA393450 TVV393449:TVW393450 UFR393449:UFS393450 UPN393449:UPO393450 UZJ393449:UZK393450 VJF393449:VJG393450 VTB393449:VTC393450 WCX393449:WCY393450 WMT393449:WMU393450 WWP393449:WWQ393450 AH458985:AI458986 KD458985:KE458986 TZ458985:UA458986 ADV458985:ADW458986 ANR458985:ANS458986 AXN458985:AXO458986 BHJ458985:BHK458986 BRF458985:BRG458986 CBB458985:CBC458986 CKX458985:CKY458986 CUT458985:CUU458986 DEP458985:DEQ458986 DOL458985:DOM458986 DYH458985:DYI458986 EID458985:EIE458986 ERZ458985:ESA458986 FBV458985:FBW458986 FLR458985:FLS458986 FVN458985:FVO458986 GFJ458985:GFK458986 GPF458985:GPG458986 GZB458985:GZC458986 HIX458985:HIY458986 HST458985:HSU458986 ICP458985:ICQ458986 IML458985:IMM458986 IWH458985:IWI458986 JGD458985:JGE458986 JPZ458985:JQA458986 JZV458985:JZW458986 KJR458985:KJS458986 KTN458985:KTO458986 LDJ458985:LDK458986 LNF458985:LNG458986 LXB458985:LXC458986 MGX458985:MGY458986 MQT458985:MQU458986 NAP458985:NAQ458986 NKL458985:NKM458986 NUH458985:NUI458986 OED458985:OEE458986 ONZ458985:OOA458986 OXV458985:OXW458986 PHR458985:PHS458986 PRN458985:PRO458986 QBJ458985:QBK458986 QLF458985:QLG458986 QVB458985:QVC458986 REX458985:REY458986 ROT458985:ROU458986 RYP458985:RYQ458986 SIL458985:SIM458986 SSH458985:SSI458986 TCD458985:TCE458986 TLZ458985:TMA458986 TVV458985:TVW458986 UFR458985:UFS458986 UPN458985:UPO458986 UZJ458985:UZK458986 VJF458985:VJG458986 VTB458985:VTC458986 WCX458985:WCY458986 WMT458985:WMU458986 WWP458985:WWQ458986 AH524521:AI524522 KD524521:KE524522 TZ524521:UA524522 ADV524521:ADW524522 ANR524521:ANS524522 AXN524521:AXO524522 BHJ524521:BHK524522 BRF524521:BRG524522 CBB524521:CBC524522 CKX524521:CKY524522 CUT524521:CUU524522 DEP524521:DEQ524522 DOL524521:DOM524522 DYH524521:DYI524522 EID524521:EIE524522 ERZ524521:ESA524522 FBV524521:FBW524522 FLR524521:FLS524522 FVN524521:FVO524522 GFJ524521:GFK524522 GPF524521:GPG524522 GZB524521:GZC524522 HIX524521:HIY524522 HST524521:HSU524522 ICP524521:ICQ524522 IML524521:IMM524522 IWH524521:IWI524522 JGD524521:JGE524522 JPZ524521:JQA524522 JZV524521:JZW524522 KJR524521:KJS524522 KTN524521:KTO524522 LDJ524521:LDK524522 LNF524521:LNG524522 LXB524521:LXC524522 MGX524521:MGY524522 MQT524521:MQU524522 NAP524521:NAQ524522 NKL524521:NKM524522 NUH524521:NUI524522 OED524521:OEE524522 ONZ524521:OOA524522 OXV524521:OXW524522 PHR524521:PHS524522 PRN524521:PRO524522 QBJ524521:QBK524522 QLF524521:QLG524522 QVB524521:QVC524522 REX524521:REY524522 ROT524521:ROU524522 RYP524521:RYQ524522 SIL524521:SIM524522 SSH524521:SSI524522 TCD524521:TCE524522 TLZ524521:TMA524522 TVV524521:TVW524522 UFR524521:UFS524522 UPN524521:UPO524522 UZJ524521:UZK524522 VJF524521:VJG524522 VTB524521:VTC524522 WCX524521:WCY524522 WMT524521:WMU524522 WWP524521:WWQ524522 AH590057:AI590058 KD590057:KE590058 TZ590057:UA590058 ADV590057:ADW590058 ANR590057:ANS590058 AXN590057:AXO590058 BHJ590057:BHK590058 BRF590057:BRG590058 CBB590057:CBC590058 CKX590057:CKY590058 CUT590057:CUU590058 DEP590057:DEQ590058 DOL590057:DOM590058 DYH590057:DYI590058 EID590057:EIE590058 ERZ590057:ESA590058 FBV590057:FBW590058 FLR590057:FLS590058 FVN590057:FVO590058 GFJ590057:GFK590058 GPF590057:GPG590058 GZB590057:GZC590058 HIX590057:HIY590058 HST590057:HSU590058 ICP590057:ICQ590058 IML590057:IMM590058 IWH590057:IWI590058 JGD590057:JGE590058 JPZ590057:JQA590058 JZV590057:JZW590058 KJR590057:KJS590058 KTN590057:KTO590058 LDJ590057:LDK590058 LNF590057:LNG590058 LXB590057:LXC590058 MGX590057:MGY590058 MQT590057:MQU590058 NAP590057:NAQ590058 NKL590057:NKM590058 NUH590057:NUI590058 OED590057:OEE590058 ONZ590057:OOA590058 OXV590057:OXW590058 PHR590057:PHS590058 PRN590057:PRO590058 QBJ590057:QBK590058 QLF590057:QLG590058 QVB590057:QVC590058 REX590057:REY590058 ROT590057:ROU590058 RYP590057:RYQ590058 SIL590057:SIM590058 SSH590057:SSI590058 TCD590057:TCE590058 TLZ590057:TMA590058 TVV590057:TVW590058 UFR590057:UFS590058 UPN590057:UPO590058 UZJ590057:UZK590058 VJF590057:VJG590058 VTB590057:VTC590058 WCX590057:WCY590058 WMT590057:WMU590058 WWP590057:WWQ590058 AH655593:AI655594 KD655593:KE655594 TZ655593:UA655594 ADV655593:ADW655594 ANR655593:ANS655594 AXN655593:AXO655594 BHJ655593:BHK655594 BRF655593:BRG655594 CBB655593:CBC655594 CKX655593:CKY655594 CUT655593:CUU655594 DEP655593:DEQ655594 DOL655593:DOM655594 DYH655593:DYI655594 EID655593:EIE655594 ERZ655593:ESA655594 FBV655593:FBW655594 FLR655593:FLS655594 FVN655593:FVO655594 GFJ655593:GFK655594 GPF655593:GPG655594 GZB655593:GZC655594 HIX655593:HIY655594 HST655593:HSU655594 ICP655593:ICQ655594 IML655593:IMM655594 IWH655593:IWI655594 JGD655593:JGE655594 JPZ655593:JQA655594 JZV655593:JZW655594 KJR655593:KJS655594 KTN655593:KTO655594 LDJ655593:LDK655594 LNF655593:LNG655594 LXB655593:LXC655594 MGX655593:MGY655594 MQT655593:MQU655594 NAP655593:NAQ655594 NKL655593:NKM655594 NUH655593:NUI655594 OED655593:OEE655594 ONZ655593:OOA655594 OXV655593:OXW655594 PHR655593:PHS655594 PRN655593:PRO655594 QBJ655593:QBK655594 QLF655593:QLG655594 QVB655593:QVC655594 REX655593:REY655594 ROT655593:ROU655594 RYP655593:RYQ655594 SIL655593:SIM655594 SSH655593:SSI655594 TCD655593:TCE655594 TLZ655593:TMA655594 TVV655593:TVW655594 UFR655593:UFS655594 UPN655593:UPO655594 UZJ655593:UZK655594 VJF655593:VJG655594 VTB655593:VTC655594 WCX655593:WCY655594 WMT655593:WMU655594 WWP655593:WWQ655594 AH721129:AI721130 KD721129:KE721130 TZ721129:UA721130 ADV721129:ADW721130 ANR721129:ANS721130 AXN721129:AXO721130 BHJ721129:BHK721130 BRF721129:BRG721130 CBB721129:CBC721130 CKX721129:CKY721130 CUT721129:CUU721130 DEP721129:DEQ721130 DOL721129:DOM721130 DYH721129:DYI721130 EID721129:EIE721130 ERZ721129:ESA721130 FBV721129:FBW721130 FLR721129:FLS721130 FVN721129:FVO721130 GFJ721129:GFK721130 GPF721129:GPG721130 GZB721129:GZC721130 HIX721129:HIY721130 HST721129:HSU721130 ICP721129:ICQ721130 IML721129:IMM721130 IWH721129:IWI721130 JGD721129:JGE721130 JPZ721129:JQA721130 JZV721129:JZW721130 KJR721129:KJS721130 KTN721129:KTO721130 LDJ721129:LDK721130 LNF721129:LNG721130 LXB721129:LXC721130 MGX721129:MGY721130 MQT721129:MQU721130 NAP721129:NAQ721130 NKL721129:NKM721130 NUH721129:NUI721130 OED721129:OEE721130 ONZ721129:OOA721130 OXV721129:OXW721130 PHR721129:PHS721130 PRN721129:PRO721130 QBJ721129:QBK721130 QLF721129:QLG721130 QVB721129:QVC721130 REX721129:REY721130 ROT721129:ROU721130 RYP721129:RYQ721130 SIL721129:SIM721130 SSH721129:SSI721130 TCD721129:TCE721130 TLZ721129:TMA721130 TVV721129:TVW721130 UFR721129:UFS721130 UPN721129:UPO721130 UZJ721129:UZK721130 VJF721129:VJG721130 VTB721129:VTC721130 WCX721129:WCY721130 WMT721129:WMU721130 WWP721129:WWQ721130 AH786665:AI786666 KD786665:KE786666 TZ786665:UA786666 ADV786665:ADW786666 ANR786665:ANS786666 AXN786665:AXO786666 BHJ786665:BHK786666 BRF786665:BRG786666 CBB786665:CBC786666 CKX786665:CKY786666 CUT786665:CUU786666 DEP786665:DEQ786666 DOL786665:DOM786666 DYH786665:DYI786666 EID786665:EIE786666 ERZ786665:ESA786666 FBV786665:FBW786666 FLR786665:FLS786666 FVN786665:FVO786666 GFJ786665:GFK786666 GPF786665:GPG786666 GZB786665:GZC786666 HIX786665:HIY786666 HST786665:HSU786666 ICP786665:ICQ786666 IML786665:IMM786666 IWH786665:IWI786666 JGD786665:JGE786666 JPZ786665:JQA786666 JZV786665:JZW786666 KJR786665:KJS786666 KTN786665:KTO786666 LDJ786665:LDK786666 LNF786665:LNG786666 LXB786665:LXC786666 MGX786665:MGY786666 MQT786665:MQU786666 NAP786665:NAQ786666 NKL786665:NKM786666 NUH786665:NUI786666 OED786665:OEE786666 ONZ786665:OOA786666 OXV786665:OXW786666 PHR786665:PHS786666 PRN786665:PRO786666 QBJ786665:QBK786666 QLF786665:QLG786666 QVB786665:QVC786666 REX786665:REY786666 ROT786665:ROU786666 RYP786665:RYQ786666 SIL786665:SIM786666 SSH786665:SSI786666 TCD786665:TCE786666 TLZ786665:TMA786666 TVV786665:TVW786666 UFR786665:UFS786666 UPN786665:UPO786666 UZJ786665:UZK786666 VJF786665:VJG786666 VTB786665:VTC786666 WCX786665:WCY786666 WMT786665:WMU786666 WWP786665:WWQ786666 AH852201:AI852202 KD852201:KE852202 TZ852201:UA852202 ADV852201:ADW852202 ANR852201:ANS852202 AXN852201:AXO852202 BHJ852201:BHK852202 BRF852201:BRG852202 CBB852201:CBC852202 CKX852201:CKY852202 CUT852201:CUU852202 DEP852201:DEQ852202 DOL852201:DOM852202 DYH852201:DYI852202 EID852201:EIE852202 ERZ852201:ESA852202 FBV852201:FBW852202 FLR852201:FLS852202 FVN852201:FVO852202 GFJ852201:GFK852202 GPF852201:GPG852202 GZB852201:GZC852202 HIX852201:HIY852202 HST852201:HSU852202 ICP852201:ICQ852202 IML852201:IMM852202 IWH852201:IWI852202 JGD852201:JGE852202 JPZ852201:JQA852202 JZV852201:JZW852202 KJR852201:KJS852202 KTN852201:KTO852202 LDJ852201:LDK852202 LNF852201:LNG852202 LXB852201:LXC852202 MGX852201:MGY852202 MQT852201:MQU852202 NAP852201:NAQ852202 NKL852201:NKM852202 NUH852201:NUI852202 OED852201:OEE852202 ONZ852201:OOA852202 OXV852201:OXW852202 PHR852201:PHS852202 PRN852201:PRO852202 QBJ852201:QBK852202 QLF852201:QLG852202 QVB852201:QVC852202 REX852201:REY852202 ROT852201:ROU852202 RYP852201:RYQ852202 SIL852201:SIM852202 SSH852201:SSI852202 TCD852201:TCE852202 TLZ852201:TMA852202 TVV852201:TVW852202 UFR852201:UFS852202 UPN852201:UPO852202 UZJ852201:UZK852202 VJF852201:VJG852202 VTB852201:VTC852202 WCX852201:WCY852202 WMT852201:WMU852202 WWP852201:WWQ852202 AH917737:AI917738 KD917737:KE917738 TZ917737:UA917738 ADV917737:ADW917738 ANR917737:ANS917738 AXN917737:AXO917738 BHJ917737:BHK917738 BRF917737:BRG917738 CBB917737:CBC917738 CKX917737:CKY917738 CUT917737:CUU917738 DEP917737:DEQ917738 DOL917737:DOM917738 DYH917737:DYI917738 EID917737:EIE917738 ERZ917737:ESA917738 FBV917737:FBW917738 FLR917737:FLS917738 FVN917737:FVO917738 GFJ917737:GFK917738 GPF917737:GPG917738 GZB917737:GZC917738 HIX917737:HIY917738 HST917737:HSU917738 ICP917737:ICQ917738 IML917737:IMM917738 IWH917737:IWI917738 JGD917737:JGE917738 JPZ917737:JQA917738 JZV917737:JZW917738 KJR917737:KJS917738 KTN917737:KTO917738 LDJ917737:LDK917738 LNF917737:LNG917738 LXB917737:LXC917738 MGX917737:MGY917738 MQT917737:MQU917738 NAP917737:NAQ917738 NKL917737:NKM917738 NUH917737:NUI917738 OED917737:OEE917738 ONZ917737:OOA917738 OXV917737:OXW917738 PHR917737:PHS917738 PRN917737:PRO917738 QBJ917737:QBK917738 QLF917737:QLG917738 QVB917737:QVC917738 REX917737:REY917738 ROT917737:ROU917738 RYP917737:RYQ917738 SIL917737:SIM917738 SSH917737:SSI917738 TCD917737:TCE917738 TLZ917737:TMA917738 TVV917737:TVW917738 UFR917737:UFS917738 UPN917737:UPO917738 UZJ917737:UZK917738 VJF917737:VJG917738 VTB917737:VTC917738 WCX917737:WCY917738 WMT917737:WMU917738 WWP917737:WWQ917738 AH983273:AI983274 KD983273:KE983274 TZ983273:UA983274 ADV983273:ADW983274 ANR983273:ANS983274 AXN983273:AXO983274 BHJ983273:BHK983274 BRF983273:BRG983274 CBB983273:CBC983274 CKX983273:CKY983274 CUT983273:CUU983274 DEP983273:DEQ983274 DOL983273:DOM983274 DYH983273:DYI983274 EID983273:EIE983274 ERZ983273:ESA983274 FBV983273:FBW983274 FLR983273:FLS983274 FVN983273:FVO983274 GFJ983273:GFK983274 GPF983273:GPG983274 GZB983273:GZC983274 HIX983273:HIY983274 HST983273:HSU983274 ICP983273:ICQ983274 IML983273:IMM983274 IWH983273:IWI983274 JGD983273:JGE983274 JPZ983273:JQA983274 JZV983273:JZW983274 KJR983273:KJS983274 KTN983273:KTO983274 LDJ983273:LDK983274 LNF983273:LNG983274 LXB983273:LXC983274 MGX983273:MGY983274 MQT983273:MQU983274 NAP983273:NAQ983274 NKL983273:NKM983274 NUH983273:NUI983274 OED983273:OEE983274 ONZ983273:OOA983274 OXV983273:OXW983274 PHR983273:PHS983274 PRN983273:PRO983274 QBJ983273:QBK983274 QLF983273:QLG983274 QVB983273:QVC983274 REX983273:REY983274 ROT983273:ROU983274 RYP983273:RYQ983274 SIL983273:SIM983274 SSH983273:SSI983274 TCD983273:TCE983274 TLZ983273:TMA983274 TVV983273:TVW983274 UFR983273:UFS983274 UPN983273:UPO983274 UZJ983273:UZK983274 VJF983273:VJG983274 VTB983273:VTC983274 WCX983273:WCY983274 WMT983273:WMU983274 WWP983273:WWQ983274 AB104:AB171 JX104:JX171 TT104:TT171 ADP104:ADP171 ANL104:ANL171 AXH104:AXH171 BHD104:BHD171 BQZ104:BQZ171 CAV104:CAV171 CKR104:CKR171 CUN104:CUN171 DEJ104:DEJ171 DOF104:DOF171 DYB104:DYB171 EHX104:EHX171 ERT104:ERT171 FBP104:FBP171 FLL104:FLL171 FVH104:FVH171 GFD104:GFD171 GOZ104:GOZ171 GYV104:GYV171 HIR104:HIR171 HSN104:HSN171 ICJ104:ICJ171 IMF104:IMF171 IWB104:IWB171 JFX104:JFX171 JPT104:JPT171 JZP104:JZP171 KJL104:KJL171 KTH104:KTH171 LDD104:LDD171 LMZ104:LMZ171 LWV104:LWV171 MGR104:MGR171 MQN104:MQN171 NAJ104:NAJ171 NKF104:NKF171 NUB104:NUB171 ODX104:ODX171 ONT104:ONT171 OXP104:OXP171 PHL104:PHL171 PRH104:PRH171 QBD104:QBD171 QKZ104:QKZ171 QUV104:QUV171 RER104:RER171 RON104:RON171 RYJ104:RYJ171 SIF104:SIF171 SSB104:SSB171 TBX104:TBX171 TLT104:TLT171 TVP104:TVP171 UFL104:UFL171 UPH104:UPH171 UZD104:UZD171 VIZ104:VIZ171 VSV104:VSV171 WCR104:WCR171 WMN104:WMN171 WWJ104:WWJ171 AB65640:AB65707 JX65640:JX65707 TT65640:TT65707 ADP65640:ADP65707 ANL65640:ANL65707 AXH65640:AXH65707 BHD65640:BHD65707 BQZ65640:BQZ65707 CAV65640:CAV65707 CKR65640:CKR65707 CUN65640:CUN65707 DEJ65640:DEJ65707 DOF65640:DOF65707 DYB65640:DYB65707 EHX65640:EHX65707 ERT65640:ERT65707 FBP65640:FBP65707 FLL65640:FLL65707 FVH65640:FVH65707 GFD65640:GFD65707 GOZ65640:GOZ65707 GYV65640:GYV65707 HIR65640:HIR65707 HSN65640:HSN65707 ICJ65640:ICJ65707 IMF65640:IMF65707 IWB65640:IWB65707 JFX65640:JFX65707 JPT65640:JPT65707 JZP65640:JZP65707 KJL65640:KJL65707 KTH65640:KTH65707 LDD65640:LDD65707 LMZ65640:LMZ65707 LWV65640:LWV65707 MGR65640:MGR65707 MQN65640:MQN65707 NAJ65640:NAJ65707 NKF65640:NKF65707 NUB65640:NUB65707 ODX65640:ODX65707 ONT65640:ONT65707 OXP65640:OXP65707 PHL65640:PHL65707 PRH65640:PRH65707 QBD65640:QBD65707 QKZ65640:QKZ65707 QUV65640:QUV65707 RER65640:RER65707 RON65640:RON65707 RYJ65640:RYJ65707 SIF65640:SIF65707 SSB65640:SSB65707 TBX65640:TBX65707 TLT65640:TLT65707 TVP65640:TVP65707 UFL65640:UFL65707 UPH65640:UPH65707 UZD65640:UZD65707 VIZ65640:VIZ65707 VSV65640:VSV65707 WCR65640:WCR65707 WMN65640:WMN65707 WWJ65640:WWJ65707 AB131176:AB131243 JX131176:JX131243 TT131176:TT131243 ADP131176:ADP131243 ANL131176:ANL131243 AXH131176:AXH131243 BHD131176:BHD131243 BQZ131176:BQZ131243 CAV131176:CAV131243 CKR131176:CKR131243 CUN131176:CUN131243 DEJ131176:DEJ131243 DOF131176:DOF131243 DYB131176:DYB131243 EHX131176:EHX131243 ERT131176:ERT131243 FBP131176:FBP131243 FLL131176:FLL131243 FVH131176:FVH131243 GFD131176:GFD131243 GOZ131176:GOZ131243 GYV131176:GYV131243 HIR131176:HIR131243 HSN131176:HSN131243 ICJ131176:ICJ131243 IMF131176:IMF131243 IWB131176:IWB131243 JFX131176:JFX131243 JPT131176:JPT131243 JZP131176:JZP131243 KJL131176:KJL131243 KTH131176:KTH131243 LDD131176:LDD131243 LMZ131176:LMZ131243 LWV131176:LWV131243 MGR131176:MGR131243 MQN131176:MQN131243 NAJ131176:NAJ131243 NKF131176:NKF131243 NUB131176:NUB131243 ODX131176:ODX131243 ONT131176:ONT131243 OXP131176:OXP131243 PHL131176:PHL131243 PRH131176:PRH131243 QBD131176:QBD131243 QKZ131176:QKZ131243 QUV131176:QUV131243 RER131176:RER131243 RON131176:RON131243 RYJ131176:RYJ131243 SIF131176:SIF131243 SSB131176:SSB131243 TBX131176:TBX131243 TLT131176:TLT131243 TVP131176:TVP131243 UFL131176:UFL131243 UPH131176:UPH131243 UZD131176:UZD131243 VIZ131176:VIZ131243 VSV131176:VSV131243 WCR131176:WCR131243 WMN131176:WMN131243 WWJ131176:WWJ131243 AB196712:AB196779 JX196712:JX196779 TT196712:TT196779 ADP196712:ADP196779 ANL196712:ANL196779 AXH196712:AXH196779 BHD196712:BHD196779 BQZ196712:BQZ196779 CAV196712:CAV196779 CKR196712:CKR196779 CUN196712:CUN196779 DEJ196712:DEJ196779 DOF196712:DOF196779 DYB196712:DYB196779 EHX196712:EHX196779 ERT196712:ERT196779 FBP196712:FBP196779 FLL196712:FLL196779 FVH196712:FVH196779 GFD196712:GFD196779 GOZ196712:GOZ196779 GYV196712:GYV196779 HIR196712:HIR196779 HSN196712:HSN196779 ICJ196712:ICJ196779 IMF196712:IMF196779 IWB196712:IWB196779 JFX196712:JFX196779 JPT196712:JPT196779 JZP196712:JZP196779 KJL196712:KJL196779 KTH196712:KTH196779 LDD196712:LDD196779 LMZ196712:LMZ196779 LWV196712:LWV196779 MGR196712:MGR196779 MQN196712:MQN196779 NAJ196712:NAJ196779 NKF196712:NKF196779 NUB196712:NUB196779 ODX196712:ODX196779 ONT196712:ONT196779 OXP196712:OXP196779 PHL196712:PHL196779 PRH196712:PRH196779 QBD196712:QBD196779 QKZ196712:QKZ196779 QUV196712:QUV196779 RER196712:RER196779 RON196712:RON196779 RYJ196712:RYJ196779 SIF196712:SIF196779 SSB196712:SSB196779 TBX196712:TBX196779 TLT196712:TLT196779 TVP196712:TVP196779 UFL196712:UFL196779 UPH196712:UPH196779 UZD196712:UZD196779 VIZ196712:VIZ196779 VSV196712:VSV196779 WCR196712:WCR196779 WMN196712:WMN196779 WWJ196712:WWJ196779 AB262248:AB262315 JX262248:JX262315 TT262248:TT262315 ADP262248:ADP262315 ANL262248:ANL262315 AXH262248:AXH262315 BHD262248:BHD262315 BQZ262248:BQZ262315 CAV262248:CAV262315 CKR262248:CKR262315 CUN262248:CUN262315 DEJ262248:DEJ262315 DOF262248:DOF262315 DYB262248:DYB262315 EHX262248:EHX262315 ERT262248:ERT262315 FBP262248:FBP262315 FLL262248:FLL262315 FVH262248:FVH262315 GFD262248:GFD262315 GOZ262248:GOZ262315 GYV262248:GYV262315 HIR262248:HIR262315 HSN262248:HSN262315 ICJ262248:ICJ262315 IMF262248:IMF262315 IWB262248:IWB262315 JFX262248:JFX262315 JPT262248:JPT262315 JZP262248:JZP262315 KJL262248:KJL262315 KTH262248:KTH262315 LDD262248:LDD262315 LMZ262248:LMZ262315 LWV262248:LWV262315 MGR262248:MGR262315 MQN262248:MQN262315 NAJ262248:NAJ262315 NKF262248:NKF262315 NUB262248:NUB262315 ODX262248:ODX262315 ONT262248:ONT262315 OXP262248:OXP262315 PHL262248:PHL262315 PRH262248:PRH262315 QBD262248:QBD262315 QKZ262248:QKZ262315 QUV262248:QUV262315 RER262248:RER262315 RON262248:RON262315 RYJ262248:RYJ262315 SIF262248:SIF262315 SSB262248:SSB262315 TBX262248:TBX262315 TLT262248:TLT262315 TVP262248:TVP262315 UFL262248:UFL262315 UPH262248:UPH262315 UZD262248:UZD262315 VIZ262248:VIZ262315 VSV262248:VSV262315 WCR262248:WCR262315 WMN262248:WMN262315 WWJ262248:WWJ262315 AB327784:AB327851 JX327784:JX327851 TT327784:TT327851 ADP327784:ADP327851 ANL327784:ANL327851 AXH327784:AXH327851 BHD327784:BHD327851 BQZ327784:BQZ327851 CAV327784:CAV327851 CKR327784:CKR327851 CUN327784:CUN327851 DEJ327784:DEJ327851 DOF327784:DOF327851 DYB327784:DYB327851 EHX327784:EHX327851 ERT327784:ERT327851 FBP327784:FBP327851 FLL327784:FLL327851 FVH327784:FVH327851 GFD327784:GFD327851 GOZ327784:GOZ327851 GYV327784:GYV327851 HIR327784:HIR327851 HSN327784:HSN327851 ICJ327784:ICJ327851 IMF327784:IMF327851 IWB327784:IWB327851 JFX327784:JFX327851 JPT327784:JPT327851 JZP327784:JZP327851 KJL327784:KJL327851 KTH327784:KTH327851 LDD327784:LDD327851 LMZ327784:LMZ327851 LWV327784:LWV327851 MGR327784:MGR327851 MQN327784:MQN327851 NAJ327784:NAJ327851 NKF327784:NKF327851 NUB327784:NUB327851 ODX327784:ODX327851 ONT327784:ONT327851 OXP327784:OXP327851 PHL327784:PHL327851 PRH327784:PRH327851 QBD327784:QBD327851 QKZ327784:QKZ327851 QUV327784:QUV327851 RER327784:RER327851 RON327784:RON327851 RYJ327784:RYJ327851 SIF327784:SIF327851 SSB327784:SSB327851 TBX327784:TBX327851 TLT327784:TLT327851 TVP327784:TVP327851 UFL327784:UFL327851 UPH327784:UPH327851 UZD327784:UZD327851 VIZ327784:VIZ327851 VSV327784:VSV327851 WCR327784:WCR327851 WMN327784:WMN327851 WWJ327784:WWJ327851 AB393320:AB393387 JX393320:JX393387 TT393320:TT393387 ADP393320:ADP393387 ANL393320:ANL393387 AXH393320:AXH393387 BHD393320:BHD393387 BQZ393320:BQZ393387 CAV393320:CAV393387 CKR393320:CKR393387 CUN393320:CUN393387 DEJ393320:DEJ393387 DOF393320:DOF393387 DYB393320:DYB393387 EHX393320:EHX393387 ERT393320:ERT393387 FBP393320:FBP393387 FLL393320:FLL393387 FVH393320:FVH393387 GFD393320:GFD393387 GOZ393320:GOZ393387 GYV393320:GYV393387 HIR393320:HIR393387 HSN393320:HSN393387 ICJ393320:ICJ393387 IMF393320:IMF393387 IWB393320:IWB393387 JFX393320:JFX393387 JPT393320:JPT393387 JZP393320:JZP393387 KJL393320:KJL393387 KTH393320:KTH393387 LDD393320:LDD393387 LMZ393320:LMZ393387 LWV393320:LWV393387 MGR393320:MGR393387 MQN393320:MQN393387 NAJ393320:NAJ393387 NKF393320:NKF393387 NUB393320:NUB393387 ODX393320:ODX393387 ONT393320:ONT393387 OXP393320:OXP393387 PHL393320:PHL393387 PRH393320:PRH393387 QBD393320:QBD393387 QKZ393320:QKZ393387 QUV393320:QUV393387 RER393320:RER393387 RON393320:RON393387 RYJ393320:RYJ393387 SIF393320:SIF393387 SSB393320:SSB393387 TBX393320:TBX393387 TLT393320:TLT393387 TVP393320:TVP393387 UFL393320:UFL393387 UPH393320:UPH393387 UZD393320:UZD393387 VIZ393320:VIZ393387 VSV393320:VSV393387 WCR393320:WCR393387 WMN393320:WMN393387 WWJ393320:WWJ393387 AB458856:AB458923 JX458856:JX458923 TT458856:TT458923 ADP458856:ADP458923 ANL458856:ANL458923 AXH458856:AXH458923 BHD458856:BHD458923 BQZ458856:BQZ458923 CAV458856:CAV458923 CKR458856:CKR458923 CUN458856:CUN458923 DEJ458856:DEJ458923 DOF458856:DOF458923 DYB458856:DYB458923 EHX458856:EHX458923 ERT458856:ERT458923 FBP458856:FBP458923 FLL458856:FLL458923 FVH458856:FVH458923 GFD458856:GFD458923 GOZ458856:GOZ458923 GYV458856:GYV458923 HIR458856:HIR458923 HSN458856:HSN458923 ICJ458856:ICJ458923 IMF458856:IMF458923 IWB458856:IWB458923 JFX458856:JFX458923 JPT458856:JPT458923 JZP458856:JZP458923 KJL458856:KJL458923 KTH458856:KTH458923 LDD458856:LDD458923 LMZ458856:LMZ458923 LWV458856:LWV458923 MGR458856:MGR458923 MQN458856:MQN458923 NAJ458856:NAJ458923 NKF458856:NKF458923 NUB458856:NUB458923 ODX458856:ODX458923 ONT458856:ONT458923 OXP458856:OXP458923 PHL458856:PHL458923 PRH458856:PRH458923 QBD458856:QBD458923 QKZ458856:QKZ458923 QUV458856:QUV458923 RER458856:RER458923 RON458856:RON458923 RYJ458856:RYJ458923 SIF458856:SIF458923 SSB458856:SSB458923 TBX458856:TBX458923 TLT458856:TLT458923 TVP458856:TVP458923 UFL458856:UFL458923 UPH458856:UPH458923 UZD458856:UZD458923 VIZ458856:VIZ458923 VSV458856:VSV458923 WCR458856:WCR458923 WMN458856:WMN458923 WWJ458856:WWJ458923 AB524392:AB524459 JX524392:JX524459 TT524392:TT524459 ADP524392:ADP524459 ANL524392:ANL524459 AXH524392:AXH524459 BHD524392:BHD524459 BQZ524392:BQZ524459 CAV524392:CAV524459 CKR524392:CKR524459 CUN524392:CUN524459 DEJ524392:DEJ524459 DOF524392:DOF524459 DYB524392:DYB524459 EHX524392:EHX524459 ERT524392:ERT524459 FBP524392:FBP524459 FLL524392:FLL524459 FVH524392:FVH524459 GFD524392:GFD524459 GOZ524392:GOZ524459 GYV524392:GYV524459 HIR524392:HIR524459 HSN524392:HSN524459 ICJ524392:ICJ524459 IMF524392:IMF524459 IWB524392:IWB524459 JFX524392:JFX524459 JPT524392:JPT524459 JZP524392:JZP524459 KJL524392:KJL524459 KTH524392:KTH524459 LDD524392:LDD524459 LMZ524392:LMZ524459 LWV524392:LWV524459 MGR524392:MGR524459 MQN524392:MQN524459 NAJ524392:NAJ524459 NKF524392:NKF524459 NUB524392:NUB524459 ODX524392:ODX524459 ONT524392:ONT524459 OXP524392:OXP524459 PHL524392:PHL524459 PRH524392:PRH524459 QBD524392:QBD524459 QKZ524392:QKZ524459 QUV524392:QUV524459 RER524392:RER524459 RON524392:RON524459 RYJ524392:RYJ524459 SIF524392:SIF524459 SSB524392:SSB524459 TBX524392:TBX524459 TLT524392:TLT524459 TVP524392:TVP524459 UFL524392:UFL524459 UPH524392:UPH524459 UZD524392:UZD524459 VIZ524392:VIZ524459 VSV524392:VSV524459 WCR524392:WCR524459 WMN524392:WMN524459 WWJ524392:WWJ524459 AB589928:AB589995 JX589928:JX589995 TT589928:TT589995 ADP589928:ADP589995 ANL589928:ANL589995 AXH589928:AXH589995 BHD589928:BHD589995 BQZ589928:BQZ589995 CAV589928:CAV589995 CKR589928:CKR589995 CUN589928:CUN589995 DEJ589928:DEJ589995 DOF589928:DOF589995 DYB589928:DYB589995 EHX589928:EHX589995 ERT589928:ERT589995 FBP589928:FBP589995 FLL589928:FLL589995 FVH589928:FVH589995 GFD589928:GFD589995 GOZ589928:GOZ589995 GYV589928:GYV589995 HIR589928:HIR589995 HSN589928:HSN589995 ICJ589928:ICJ589995 IMF589928:IMF589995 IWB589928:IWB589995 JFX589928:JFX589995 JPT589928:JPT589995 JZP589928:JZP589995 KJL589928:KJL589995 KTH589928:KTH589995 LDD589928:LDD589995 LMZ589928:LMZ589995 LWV589928:LWV589995 MGR589928:MGR589995 MQN589928:MQN589995 NAJ589928:NAJ589995 NKF589928:NKF589995 NUB589928:NUB589995 ODX589928:ODX589995 ONT589928:ONT589995 OXP589928:OXP589995 PHL589928:PHL589995 PRH589928:PRH589995 QBD589928:QBD589995 QKZ589928:QKZ589995 QUV589928:QUV589995 RER589928:RER589995 RON589928:RON589995 RYJ589928:RYJ589995 SIF589928:SIF589995 SSB589928:SSB589995 TBX589928:TBX589995 TLT589928:TLT589995 TVP589928:TVP589995 UFL589928:UFL589995 UPH589928:UPH589995 UZD589928:UZD589995 VIZ589928:VIZ589995 VSV589928:VSV589995 WCR589928:WCR589995 WMN589928:WMN589995 WWJ589928:WWJ589995 AB655464:AB655531 JX655464:JX655531 TT655464:TT655531 ADP655464:ADP655531 ANL655464:ANL655531 AXH655464:AXH655531 BHD655464:BHD655531 BQZ655464:BQZ655531 CAV655464:CAV655531 CKR655464:CKR655531 CUN655464:CUN655531 DEJ655464:DEJ655531 DOF655464:DOF655531 DYB655464:DYB655531 EHX655464:EHX655531 ERT655464:ERT655531 FBP655464:FBP655531 FLL655464:FLL655531 FVH655464:FVH655531 GFD655464:GFD655531 GOZ655464:GOZ655531 GYV655464:GYV655531 HIR655464:HIR655531 HSN655464:HSN655531 ICJ655464:ICJ655531 IMF655464:IMF655531 IWB655464:IWB655531 JFX655464:JFX655531 JPT655464:JPT655531 JZP655464:JZP655531 KJL655464:KJL655531 KTH655464:KTH655531 LDD655464:LDD655531 LMZ655464:LMZ655531 LWV655464:LWV655531 MGR655464:MGR655531 MQN655464:MQN655531 NAJ655464:NAJ655531 NKF655464:NKF655531 NUB655464:NUB655531 ODX655464:ODX655531 ONT655464:ONT655531 OXP655464:OXP655531 PHL655464:PHL655531 PRH655464:PRH655531 QBD655464:QBD655531 QKZ655464:QKZ655531 QUV655464:QUV655531 RER655464:RER655531 RON655464:RON655531 RYJ655464:RYJ655531 SIF655464:SIF655531 SSB655464:SSB655531 TBX655464:TBX655531 TLT655464:TLT655531 TVP655464:TVP655531 UFL655464:UFL655531 UPH655464:UPH655531 UZD655464:UZD655531 VIZ655464:VIZ655531 VSV655464:VSV655531 WCR655464:WCR655531 WMN655464:WMN655531 WWJ655464:WWJ655531 AB721000:AB721067 JX721000:JX721067 TT721000:TT721067 ADP721000:ADP721067 ANL721000:ANL721067 AXH721000:AXH721067 BHD721000:BHD721067 BQZ721000:BQZ721067 CAV721000:CAV721067 CKR721000:CKR721067 CUN721000:CUN721067 DEJ721000:DEJ721067 DOF721000:DOF721067 DYB721000:DYB721067 EHX721000:EHX721067 ERT721000:ERT721067 FBP721000:FBP721067 FLL721000:FLL721067 FVH721000:FVH721067 GFD721000:GFD721067 GOZ721000:GOZ721067 GYV721000:GYV721067 HIR721000:HIR721067 HSN721000:HSN721067 ICJ721000:ICJ721067 IMF721000:IMF721067 IWB721000:IWB721067 JFX721000:JFX721067 JPT721000:JPT721067 JZP721000:JZP721067 KJL721000:KJL721067 KTH721000:KTH721067 LDD721000:LDD721067 LMZ721000:LMZ721067 LWV721000:LWV721067 MGR721000:MGR721067 MQN721000:MQN721067 NAJ721000:NAJ721067 NKF721000:NKF721067 NUB721000:NUB721067 ODX721000:ODX721067 ONT721000:ONT721067 OXP721000:OXP721067 PHL721000:PHL721067 PRH721000:PRH721067 QBD721000:QBD721067 QKZ721000:QKZ721067 QUV721000:QUV721067 RER721000:RER721067 RON721000:RON721067 RYJ721000:RYJ721067 SIF721000:SIF721067 SSB721000:SSB721067 TBX721000:TBX721067 TLT721000:TLT721067 TVP721000:TVP721067 UFL721000:UFL721067 UPH721000:UPH721067 UZD721000:UZD721067 VIZ721000:VIZ721067 VSV721000:VSV721067 WCR721000:WCR721067 WMN721000:WMN721067 WWJ721000:WWJ721067 AB786536:AB786603 JX786536:JX786603 TT786536:TT786603 ADP786536:ADP786603 ANL786536:ANL786603 AXH786536:AXH786603 BHD786536:BHD786603 BQZ786536:BQZ786603 CAV786536:CAV786603 CKR786536:CKR786603 CUN786536:CUN786603 DEJ786536:DEJ786603 DOF786536:DOF786603 DYB786536:DYB786603 EHX786536:EHX786603 ERT786536:ERT786603 FBP786536:FBP786603 FLL786536:FLL786603 FVH786536:FVH786603 GFD786536:GFD786603 GOZ786536:GOZ786603 GYV786536:GYV786603 HIR786536:HIR786603 HSN786536:HSN786603 ICJ786536:ICJ786603 IMF786536:IMF786603 IWB786536:IWB786603 JFX786536:JFX786603 JPT786536:JPT786603 JZP786536:JZP786603 KJL786536:KJL786603 KTH786536:KTH786603 LDD786536:LDD786603 LMZ786536:LMZ786603 LWV786536:LWV786603 MGR786536:MGR786603 MQN786536:MQN786603 NAJ786536:NAJ786603 NKF786536:NKF786603 NUB786536:NUB786603 ODX786536:ODX786603 ONT786536:ONT786603 OXP786536:OXP786603 PHL786536:PHL786603 PRH786536:PRH786603 QBD786536:QBD786603 QKZ786536:QKZ786603 QUV786536:QUV786603 RER786536:RER786603 RON786536:RON786603 RYJ786536:RYJ786603 SIF786536:SIF786603 SSB786536:SSB786603 TBX786536:TBX786603 TLT786536:TLT786603 TVP786536:TVP786603 UFL786536:UFL786603 UPH786536:UPH786603 UZD786536:UZD786603 VIZ786536:VIZ786603 VSV786536:VSV786603 WCR786536:WCR786603 WMN786536:WMN786603 WWJ786536:WWJ786603 AB852072:AB852139 JX852072:JX852139 TT852072:TT852139 ADP852072:ADP852139 ANL852072:ANL852139 AXH852072:AXH852139 BHD852072:BHD852139 BQZ852072:BQZ852139 CAV852072:CAV852139 CKR852072:CKR852139 CUN852072:CUN852139 DEJ852072:DEJ852139 DOF852072:DOF852139 DYB852072:DYB852139 EHX852072:EHX852139 ERT852072:ERT852139 FBP852072:FBP852139 FLL852072:FLL852139 FVH852072:FVH852139 GFD852072:GFD852139 GOZ852072:GOZ852139 GYV852072:GYV852139 HIR852072:HIR852139 HSN852072:HSN852139 ICJ852072:ICJ852139 IMF852072:IMF852139 IWB852072:IWB852139 JFX852072:JFX852139 JPT852072:JPT852139 JZP852072:JZP852139 KJL852072:KJL852139 KTH852072:KTH852139 LDD852072:LDD852139 LMZ852072:LMZ852139 LWV852072:LWV852139 MGR852072:MGR852139 MQN852072:MQN852139 NAJ852072:NAJ852139 NKF852072:NKF852139 NUB852072:NUB852139 ODX852072:ODX852139 ONT852072:ONT852139 OXP852072:OXP852139 PHL852072:PHL852139 PRH852072:PRH852139 QBD852072:QBD852139 QKZ852072:QKZ852139 QUV852072:QUV852139 RER852072:RER852139 RON852072:RON852139 RYJ852072:RYJ852139 SIF852072:SIF852139 SSB852072:SSB852139 TBX852072:TBX852139 TLT852072:TLT852139 TVP852072:TVP852139 UFL852072:UFL852139 UPH852072:UPH852139 UZD852072:UZD852139 VIZ852072:VIZ852139 VSV852072:VSV852139 WCR852072:WCR852139 WMN852072:WMN852139 WWJ852072:WWJ852139 AB917608:AB917675 JX917608:JX917675 TT917608:TT917675 ADP917608:ADP917675 ANL917608:ANL917675 AXH917608:AXH917675 BHD917608:BHD917675 BQZ917608:BQZ917675 CAV917608:CAV917675 CKR917608:CKR917675 CUN917608:CUN917675 DEJ917608:DEJ917675 DOF917608:DOF917675 DYB917608:DYB917675 EHX917608:EHX917675 ERT917608:ERT917675 FBP917608:FBP917675 FLL917608:FLL917675 FVH917608:FVH917675 GFD917608:GFD917675 GOZ917608:GOZ917675 GYV917608:GYV917675 HIR917608:HIR917675 HSN917608:HSN917675 ICJ917608:ICJ917675 IMF917608:IMF917675 IWB917608:IWB917675 JFX917608:JFX917675 JPT917608:JPT917675 JZP917608:JZP917675 KJL917608:KJL917675 KTH917608:KTH917675 LDD917608:LDD917675 LMZ917608:LMZ917675 LWV917608:LWV917675 MGR917608:MGR917675 MQN917608:MQN917675 NAJ917608:NAJ917675 NKF917608:NKF917675 NUB917608:NUB917675 ODX917608:ODX917675 ONT917608:ONT917675 OXP917608:OXP917675 PHL917608:PHL917675 PRH917608:PRH917675 QBD917608:QBD917675 QKZ917608:QKZ917675 QUV917608:QUV917675 RER917608:RER917675 RON917608:RON917675 RYJ917608:RYJ917675 SIF917608:SIF917675 SSB917608:SSB917675 TBX917608:TBX917675 TLT917608:TLT917675 TVP917608:TVP917675 UFL917608:UFL917675 UPH917608:UPH917675 UZD917608:UZD917675 VIZ917608:VIZ917675 VSV917608:VSV917675 WCR917608:WCR917675 WMN917608:WMN917675 WWJ917608:WWJ917675 AB983144:AB983211 JX983144:JX983211 TT983144:TT983211 ADP983144:ADP983211 ANL983144:ANL983211 AXH983144:AXH983211 BHD983144:BHD983211 BQZ983144:BQZ983211 CAV983144:CAV983211 CKR983144:CKR983211 CUN983144:CUN983211 DEJ983144:DEJ983211 DOF983144:DOF983211 DYB983144:DYB983211 EHX983144:EHX983211 ERT983144:ERT983211 FBP983144:FBP983211 FLL983144:FLL983211 FVH983144:FVH983211 GFD983144:GFD983211 GOZ983144:GOZ983211 GYV983144:GYV983211 HIR983144:HIR983211 HSN983144:HSN983211 ICJ983144:ICJ983211 IMF983144:IMF983211 IWB983144:IWB983211 JFX983144:JFX983211 JPT983144:JPT983211 JZP983144:JZP983211 KJL983144:KJL983211 KTH983144:KTH983211 LDD983144:LDD983211 LMZ983144:LMZ983211 LWV983144:LWV983211 MGR983144:MGR983211 MQN983144:MQN983211 NAJ983144:NAJ983211 NKF983144:NKF983211 NUB983144:NUB983211 ODX983144:ODX983211 ONT983144:ONT983211 OXP983144:OXP983211 PHL983144:PHL983211 PRH983144:PRH983211 QBD983144:QBD983211 QKZ983144:QKZ983211 QUV983144:QUV983211 RER983144:RER983211 RON983144:RON983211 RYJ983144:RYJ983211 SIF983144:SIF983211 SSB983144:SSB983211 TBX983144:TBX983211 TLT983144:TLT983211 TVP983144:TVP983211 UFL983144:UFL983211 UPH983144:UPH983211 UZD983144:UZD983211 VIZ983144:VIZ983211 VSV983144:VSV983211 WCR983144:WCR983211 WMN983144:WMN983211 WWJ983144:WWJ983211 Y51:Y170 JU51:JU170 TQ51:TQ170 ADM51:ADM170 ANI51:ANI170 AXE51:AXE170 BHA51:BHA170 BQW51:BQW170 CAS51:CAS170 CKO51:CKO170 CUK51:CUK170 DEG51:DEG170 DOC51:DOC170 DXY51:DXY170 EHU51:EHU170 ERQ51:ERQ170 FBM51:FBM170 FLI51:FLI170 FVE51:FVE170 GFA51:GFA170 GOW51:GOW170 GYS51:GYS170 HIO51:HIO170 HSK51:HSK170 ICG51:ICG170 IMC51:IMC170 IVY51:IVY170 JFU51:JFU170 JPQ51:JPQ170 JZM51:JZM170 KJI51:KJI170 KTE51:KTE170 LDA51:LDA170 LMW51:LMW170 LWS51:LWS170 MGO51:MGO170 MQK51:MQK170 NAG51:NAG170 NKC51:NKC170 NTY51:NTY170 ODU51:ODU170 ONQ51:ONQ170 OXM51:OXM170 PHI51:PHI170 PRE51:PRE170 QBA51:QBA170 QKW51:QKW170 QUS51:QUS170 REO51:REO170 ROK51:ROK170 RYG51:RYG170 SIC51:SIC170 SRY51:SRY170 TBU51:TBU170 TLQ51:TLQ170 TVM51:TVM170 UFI51:UFI170 UPE51:UPE170 UZA51:UZA170 VIW51:VIW170 VSS51:VSS170 WCO51:WCO170 WMK51:WMK170 WWG51:WWG170 Y65587:Y65706 JU65587:JU65706 TQ65587:TQ65706 ADM65587:ADM65706 ANI65587:ANI65706 AXE65587:AXE65706 BHA65587:BHA65706 BQW65587:BQW65706 CAS65587:CAS65706 CKO65587:CKO65706 CUK65587:CUK65706 DEG65587:DEG65706 DOC65587:DOC65706 DXY65587:DXY65706 EHU65587:EHU65706 ERQ65587:ERQ65706 FBM65587:FBM65706 FLI65587:FLI65706 FVE65587:FVE65706 GFA65587:GFA65706 GOW65587:GOW65706 GYS65587:GYS65706 HIO65587:HIO65706 HSK65587:HSK65706 ICG65587:ICG65706 IMC65587:IMC65706 IVY65587:IVY65706 JFU65587:JFU65706 JPQ65587:JPQ65706 JZM65587:JZM65706 KJI65587:KJI65706 KTE65587:KTE65706 LDA65587:LDA65706 LMW65587:LMW65706 LWS65587:LWS65706 MGO65587:MGO65706 MQK65587:MQK65706 NAG65587:NAG65706 NKC65587:NKC65706 NTY65587:NTY65706 ODU65587:ODU65706 ONQ65587:ONQ65706 OXM65587:OXM65706 PHI65587:PHI65706 PRE65587:PRE65706 QBA65587:QBA65706 QKW65587:QKW65706 QUS65587:QUS65706 REO65587:REO65706 ROK65587:ROK65706 RYG65587:RYG65706 SIC65587:SIC65706 SRY65587:SRY65706 TBU65587:TBU65706 TLQ65587:TLQ65706 TVM65587:TVM65706 UFI65587:UFI65706 UPE65587:UPE65706 UZA65587:UZA65706 VIW65587:VIW65706 VSS65587:VSS65706 WCO65587:WCO65706 WMK65587:WMK65706 WWG65587:WWG65706 Y131123:Y131242 JU131123:JU131242 TQ131123:TQ131242 ADM131123:ADM131242 ANI131123:ANI131242 AXE131123:AXE131242 BHA131123:BHA131242 BQW131123:BQW131242 CAS131123:CAS131242 CKO131123:CKO131242 CUK131123:CUK131242 DEG131123:DEG131242 DOC131123:DOC131242 DXY131123:DXY131242 EHU131123:EHU131242 ERQ131123:ERQ131242 FBM131123:FBM131242 FLI131123:FLI131242 FVE131123:FVE131242 GFA131123:GFA131242 GOW131123:GOW131242 GYS131123:GYS131242 HIO131123:HIO131242 HSK131123:HSK131242 ICG131123:ICG131242 IMC131123:IMC131242 IVY131123:IVY131242 JFU131123:JFU131242 JPQ131123:JPQ131242 JZM131123:JZM131242 KJI131123:KJI131242 KTE131123:KTE131242 LDA131123:LDA131242 LMW131123:LMW131242 LWS131123:LWS131242 MGO131123:MGO131242 MQK131123:MQK131242 NAG131123:NAG131242 NKC131123:NKC131242 NTY131123:NTY131242 ODU131123:ODU131242 ONQ131123:ONQ131242 OXM131123:OXM131242 PHI131123:PHI131242 PRE131123:PRE131242 QBA131123:QBA131242 QKW131123:QKW131242 QUS131123:QUS131242 REO131123:REO131242 ROK131123:ROK131242 RYG131123:RYG131242 SIC131123:SIC131242 SRY131123:SRY131242 TBU131123:TBU131242 TLQ131123:TLQ131242 TVM131123:TVM131242 UFI131123:UFI131242 UPE131123:UPE131242 UZA131123:UZA131242 VIW131123:VIW131242 VSS131123:VSS131242 WCO131123:WCO131242 WMK131123:WMK131242 WWG131123:WWG131242 Y196659:Y196778 JU196659:JU196778 TQ196659:TQ196778 ADM196659:ADM196778 ANI196659:ANI196778 AXE196659:AXE196778 BHA196659:BHA196778 BQW196659:BQW196778 CAS196659:CAS196778 CKO196659:CKO196778 CUK196659:CUK196778 DEG196659:DEG196778 DOC196659:DOC196778 DXY196659:DXY196778 EHU196659:EHU196778 ERQ196659:ERQ196778 FBM196659:FBM196778 FLI196659:FLI196778 FVE196659:FVE196778 GFA196659:GFA196778 GOW196659:GOW196778 GYS196659:GYS196778 HIO196659:HIO196778 HSK196659:HSK196778 ICG196659:ICG196778 IMC196659:IMC196778 IVY196659:IVY196778 JFU196659:JFU196778 JPQ196659:JPQ196778 JZM196659:JZM196778 KJI196659:KJI196778 KTE196659:KTE196778 LDA196659:LDA196778 LMW196659:LMW196778 LWS196659:LWS196778 MGO196659:MGO196778 MQK196659:MQK196778 NAG196659:NAG196778 NKC196659:NKC196778 NTY196659:NTY196778 ODU196659:ODU196778 ONQ196659:ONQ196778 OXM196659:OXM196778 PHI196659:PHI196778 PRE196659:PRE196778 QBA196659:QBA196778 QKW196659:QKW196778 QUS196659:QUS196778 REO196659:REO196778 ROK196659:ROK196778 RYG196659:RYG196778 SIC196659:SIC196778 SRY196659:SRY196778 TBU196659:TBU196778 TLQ196659:TLQ196778 TVM196659:TVM196778 UFI196659:UFI196778 UPE196659:UPE196778 UZA196659:UZA196778 VIW196659:VIW196778 VSS196659:VSS196778 WCO196659:WCO196778 WMK196659:WMK196778 WWG196659:WWG196778 Y262195:Y262314 JU262195:JU262314 TQ262195:TQ262314 ADM262195:ADM262314 ANI262195:ANI262314 AXE262195:AXE262314 BHA262195:BHA262314 BQW262195:BQW262314 CAS262195:CAS262314 CKO262195:CKO262314 CUK262195:CUK262314 DEG262195:DEG262314 DOC262195:DOC262314 DXY262195:DXY262314 EHU262195:EHU262314 ERQ262195:ERQ262314 FBM262195:FBM262314 FLI262195:FLI262314 FVE262195:FVE262314 GFA262195:GFA262314 GOW262195:GOW262314 GYS262195:GYS262314 HIO262195:HIO262314 HSK262195:HSK262314 ICG262195:ICG262314 IMC262195:IMC262314 IVY262195:IVY262314 JFU262195:JFU262314 JPQ262195:JPQ262314 JZM262195:JZM262314 KJI262195:KJI262314 KTE262195:KTE262314 LDA262195:LDA262314 LMW262195:LMW262314 LWS262195:LWS262314 MGO262195:MGO262314 MQK262195:MQK262314 NAG262195:NAG262314 NKC262195:NKC262314 NTY262195:NTY262314 ODU262195:ODU262314 ONQ262195:ONQ262314 OXM262195:OXM262314 PHI262195:PHI262314 PRE262195:PRE262314 QBA262195:QBA262314 QKW262195:QKW262314 QUS262195:QUS262314 REO262195:REO262314 ROK262195:ROK262314 RYG262195:RYG262314 SIC262195:SIC262314 SRY262195:SRY262314 TBU262195:TBU262314 TLQ262195:TLQ262314 TVM262195:TVM262314 UFI262195:UFI262314 UPE262195:UPE262314 UZA262195:UZA262314 VIW262195:VIW262314 VSS262195:VSS262314 WCO262195:WCO262314 WMK262195:WMK262314 WWG262195:WWG262314 Y327731:Y327850 JU327731:JU327850 TQ327731:TQ327850 ADM327731:ADM327850 ANI327731:ANI327850 AXE327731:AXE327850 BHA327731:BHA327850 BQW327731:BQW327850 CAS327731:CAS327850 CKO327731:CKO327850 CUK327731:CUK327850 DEG327731:DEG327850 DOC327731:DOC327850 DXY327731:DXY327850 EHU327731:EHU327850 ERQ327731:ERQ327850 FBM327731:FBM327850 FLI327731:FLI327850 FVE327731:FVE327850 GFA327731:GFA327850 GOW327731:GOW327850 GYS327731:GYS327850 HIO327731:HIO327850 HSK327731:HSK327850 ICG327731:ICG327850 IMC327731:IMC327850 IVY327731:IVY327850 JFU327731:JFU327850 JPQ327731:JPQ327850 JZM327731:JZM327850 KJI327731:KJI327850 KTE327731:KTE327850 LDA327731:LDA327850 LMW327731:LMW327850 LWS327731:LWS327850 MGO327731:MGO327850 MQK327731:MQK327850 NAG327731:NAG327850 NKC327731:NKC327850 NTY327731:NTY327850 ODU327731:ODU327850 ONQ327731:ONQ327850 OXM327731:OXM327850 PHI327731:PHI327850 PRE327731:PRE327850 QBA327731:QBA327850 QKW327731:QKW327850 QUS327731:QUS327850 REO327731:REO327850 ROK327731:ROK327850 RYG327731:RYG327850 SIC327731:SIC327850 SRY327731:SRY327850 TBU327731:TBU327850 TLQ327731:TLQ327850 TVM327731:TVM327850 UFI327731:UFI327850 UPE327731:UPE327850 UZA327731:UZA327850 VIW327731:VIW327850 VSS327731:VSS327850 WCO327731:WCO327850 WMK327731:WMK327850 WWG327731:WWG327850 Y393267:Y393386 JU393267:JU393386 TQ393267:TQ393386 ADM393267:ADM393386 ANI393267:ANI393386 AXE393267:AXE393386 BHA393267:BHA393386 BQW393267:BQW393386 CAS393267:CAS393386 CKO393267:CKO393386 CUK393267:CUK393386 DEG393267:DEG393386 DOC393267:DOC393386 DXY393267:DXY393386 EHU393267:EHU393386 ERQ393267:ERQ393386 FBM393267:FBM393386 FLI393267:FLI393386 FVE393267:FVE393386 GFA393267:GFA393386 GOW393267:GOW393386 GYS393267:GYS393386 HIO393267:HIO393386 HSK393267:HSK393386 ICG393267:ICG393386 IMC393267:IMC393386 IVY393267:IVY393386 JFU393267:JFU393386 JPQ393267:JPQ393386 JZM393267:JZM393386 KJI393267:KJI393386 KTE393267:KTE393386 LDA393267:LDA393386 LMW393267:LMW393386 LWS393267:LWS393386 MGO393267:MGO393386 MQK393267:MQK393386 NAG393267:NAG393386 NKC393267:NKC393386 NTY393267:NTY393386 ODU393267:ODU393386 ONQ393267:ONQ393386 OXM393267:OXM393386 PHI393267:PHI393386 PRE393267:PRE393386 QBA393267:QBA393386 QKW393267:QKW393386 QUS393267:QUS393386 REO393267:REO393386 ROK393267:ROK393386 RYG393267:RYG393386 SIC393267:SIC393386 SRY393267:SRY393386 TBU393267:TBU393386 TLQ393267:TLQ393386 TVM393267:TVM393386 UFI393267:UFI393386 UPE393267:UPE393386 UZA393267:UZA393386 VIW393267:VIW393386 VSS393267:VSS393386 WCO393267:WCO393386 WMK393267:WMK393386 WWG393267:WWG393386 Y458803:Y458922 JU458803:JU458922 TQ458803:TQ458922 ADM458803:ADM458922 ANI458803:ANI458922 AXE458803:AXE458922 BHA458803:BHA458922 BQW458803:BQW458922 CAS458803:CAS458922 CKO458803:CKO458922 CUK458803:CUK458922 DEG458803:DEG458922 DOC458803:DOC458922 DXY458803:DXY458922 EHU458803:EHU458922 ERQ458803:ERQ458922 FBM458803:FBM458922 FLI458803:FLI458922 FVE458803:FVE458922 GFA458803:GFA458922 GOW458803:GOW458922 GYS458803:GYS458922 HIO458803:HIO458922 HSK458803:HSK458922 ICG458803:ICG458922 IMC458803:IMC458922 IVY458803:IVY458922 JFU458803:JFU458922 JPQ458803:JPQ458922 JZM458803:JZM458922 KJI458803:KJI458922 KTE458803:KTE458922 LDA458803:LDA458922 LMW458803:LMW458922 LWS458803:LWS458922 MGO458803:MGO458922 MQK458803:MQK458922 NAG458803:NAG458922 NKC458803:NKC458922 NTY458803:NTY458922 ODU458803:ODU458922 ONQ458803:ONQ458922 OXM458803:OXM458922 PHI458803:PHI458922 PRE458803:PRE458922 QBA458803:QBA458922 QKW458803:QKW458922 QUS458803:QUS458922 REO458803:REO458922 ROK458803:ROK458922 RYG458803:RYG458922 SIC458803:SIC458922 SRY458803:SRY458922 TBU458803:TBU458922 TLQ458803:TLQ458922 TVM458803:TVM458922 UFI458803:UFI458922 UPE458803:UPE458922 UZA458803:UZA458922 VIW458803:VIW458922 VSS458803:VSS458922 WCO458803:WCO458922 WMK458803:WMK458922 WWG458803:WWG458922 Y524339:Y524458 JU524339:JU524458 TQ524339:TQ524458 ADM524339:ADM524458 ANI524339:ANI524458 AXE524339:AXE524458 BHA524339:BHA524458 BQW524339:BQW524458 CAS524339:CAS524458 CKO524339:CKO524458 CUK524339:CUK524458 DEG524339:DEG524458 DOC524339:DOC524458 DXY524339:DXY524458 EHU524339:EHU524458 ERQ524339:ERQ524458 FBM524339:FBM524458 FLI524339:FLI524458 FVE524339:FVE524458 GFA524339:GFA524458 GOW524339:GOW524458 GYS524339:GYS524458 HIO524339:HIO524458 HSK524339:HSK524458 ICG524339:ICG524458 IMC524339:IMC524458 IVY524339:IVY524458 JFU524339:JFU524458 JPQ524339:JPQ524458 JZM524339:JZM524458 KJI524339:KJI524458 KTE524339:KTE524458 LDA524339:LDA524458 LMW524339:LMW524458 LWS524339:LWS524458 MGO524339:MGO524458 MQK524339:MQK524458 NAG524339:NAG524458 NKC524339:NKC524458 NTY524339:NTY524458 ODU524339:ODU524458 ONQ524339:ONQ524458 OXM524339:OXM524458 PHI524339:PHI524458 PRE524339:PRE524458 QBA524339:QBA524458 QKW524339:QKW524458 QUS524339:QUS524458 REO524339:REO524458 ROK524339:ROK524458 RYG524339:RYG524458 SIC524339:SIC524458 SRY524339:SRY524458 TBU524339:TBU524458 TLQ524339:TLQ524458 TVM524339:TVM524458 UFI524339:UFI524458 UPE524339:UPE524458 UZA524339:UZA524458 VIW524339:VIW524458 VSS524339:VSS524458 WCO524339:WCO524458 WMK524339:WMK524458 WWG524339:WWG524458 Y589875:Y589994 JU589875:JU589994 TQ589875:TQ589994 ADM589875:ADM589994 ANI589875:ANI589994 AXE589875:AXE589994 BHA589875:BHA589994 BQW589875:BQW589994 CAS589875:CAS589994 CKO589875:CKO589994 CUK589875:CUK589994 DEG589875:DEG589994 DOC589875:DOC589994 DXY589875:DXY589994 EHU589875:EHU589994 ERQ589875:ERQ589994 FBM589875:FBM589994 FLI589875:FLI589994 FVE589875:FVE589994 GFA589875:GFA589994 GOW589875:GOW589994 GYS589875:GYS589994 HIO589875:HIO589994 HSK589875:HSK589994 ICG589875:ICG589994 IMC589875:IMC589994 IVY589875:IVY589994 JFU589875:JFU589994 JPQ589875:JPQ589994 JZM589875:JZM589994 KJI589875:KJI589994 KTE589875:KTE589994 LDA589875:LDA589994 LMW589875:LMW589994 LWS589875:LWS589994 MGO589875:MGO589994 MQK589875:MQK589994 NAG589875:NAG589994 NKC589875:NKC589994 NTY589875:NTY589994 ODU589875:ODU589994 ONQ589875:ONQ589994 OXM589875:OXM589994 PHI589875:PHI589994 PRE589875:PRE589994 QBA589875:QBA589994 QKW589875:QKW589994 QUS589875:QUS589994 REO589875:REO589994 ROK589875:ROK589994 RYG589875:RYG589994 SIC589875:SIC589994 SRY589875:SRY589994 TBU589875:TBU589994 TLQ589875:TLQ589994 TVM589875:TVM589994 UFI589875:UFI589994 UPE589875:UPE589994 UZA589875:UZA589994 VIW589875:VIW589994 VSS589875:VSS589994 WCO589875:WCO589994 WMK589875:WMK589994 WWG589875:WWG589994 Y655411:Y655530 JU655411:JU655530 TQ655411:TQ655530 ADM655411:ADM655530 ANI655411:ANI655530 AXE655411:AXE655530 BHA655411:BHA655530 BQW655411:BQW655530 CAS655411:CAS655530 CKO655411:CKO655530 CUK655411:CUK655530 DEG655411:DEG655530 DOC655411:DOC655530 DXY655411:DXY655530 EHU655411:EHU655530 ERQ655411:ERQ655530 FBM655411:FBM655530 FLI655411:FLI655530 FVE655411:FVE655530 GFA655411:GFA655530 GOW655411:GOW655530 GYS655411:GYS655530 HIO655411:HIO655530 HSK655411:HSK655530 ICG655411:ICG655530 IMC655411:IMC655530 IVY655411:IVY655530 JFU655411:JFU655530 JPQ655411:JPQ655530 JZM655411:JZM655530 KJI655411:KJI655530 KTE655411:KTE655530 LDA655411:LDA655530 LMW655411:LMW655530 LWS655411:LWS655530 MGO655411:MGO655530 MQK655411:MQK655530 NAG655411:NAG655530 NKC655411:NKC655530 NTY655411:NTY655530 ODU655411:ODU655530 ONQ655411:ONQ655530 OXM655411:OXM655530 PHI655411:PHI655530 PRE655411:PRE655530 QBA655411:QBA655530 QKW655411:QKW655530 QUS655411:QUS655530 REO655411:REO655530 ROK655411:ROK655530 RYG655411:RYG655530 SIC655411:SIC655530 SRY655411:SRY655530 TBU655411:TBU655530 TLQ655411:TLQ655530 TVM655411:TVM655530 UFI655411:UFI655530 UPE655411:UPE655530 UZA655411:UZA655530 VIW655411:VIW655530 VSS655411:VSS655530 WCO655411:WCO655530 WMK655411:WMK655530 WWG655411:WWG655530 Y720947:Y721066 JU720947:JU721066 TQ720947:TQ721066 ADM720947:ADM721066 ANI720947:ANI721066 AXE720947:AXE721066 BHA720947:BHA721066 BQW720947:BQW721066 CAS720947:CAS721066 CKO720947:CKO721066 CUK720947:CUK721066 DEG720947:DEG721066 DOC720947:DOC721066 DXY720947:DXY721066 EHU720947:EHU721066 ERQ720947:ERQ721066 FBM720947:FBM721066 FLI720947:FLI721066 FVE720947:FVE721066 GFA720947:GFA721066 GOW720947:GOW721066 GYS720947:GYS721066 HIO720947:HIO721066 HSK720947:HSK721066 ICG720947:ICG721066 IMC720947:IMC721066 IVY720947:IVY721066 JFU720947:JFU721066 JPQ720947:JPQ721066 JZM720947:JZM721066 KJI720947:KJI721066 KTE720947:KTE721066 LDA720947:LDA721066 LMW720947:LMW721066 LWS720947:LWS721066 MGO720947:MGO721066 MQK720947:MQK721066 NAG720947:NAG721066 NKC720947:NKC721066 NTY720947:NTY721066 ODU720947:ODU721066 ONQ720947:ONQ721066 OXM720947:OXM721066 PHI720947:PHI721066 PRE720947:PRE721066 QBA720947:QBA721066 QKW720947:QKW721066 QUS720947:QUS721066 REO720947:REO721066 ROK720947:ROK721066 RYG720947:RYG721066 SIC720947:SIC721066 SRY720947:SRY721066 TBU720947:TBU721066 TLQ720947:TLQ721066 TVM720947:TVM721066 UFI720947:UFI721066 UPE720947:UPE721066 UZA720947:UZA721066 VIW720947:VIW721066 VSS720947:VSS721066 WCO720947:WCO721066 WMK720947:WMK721066 WWG720947:WWG721066 Y786483:Y786602 JU786483:JU786602 TQ786483:TQ786602 ADM786483:ADM786602 ANI786483:ANI786602 AXE786483:AXE786602 BHA786483:BHA786602 BQW786483:BQW786602 CAS786483:CAS786602 CKO786483:CKO786602 CUK786483:CUK786602 DEG786483:DEG786602 DOC786483:DOC786602 DXY786483:DXY786602 EHU786483:EHU786602 ERQ786483:ERQ786602 FBM786483:FBM786602 FLI786483:FLI786602 FVE786483:FVE786602 GFA786483:GFA786602 GOW786483:GOW786602 GYS786483:GYS786602 HIO786483:HIO786602 HSK786483:HSK786602 ICG786483:ICG786602 IMC786483:IMC786602 IVY786483:IVY786602 JFU786483:JFU786602 JPQ786483:JPQ786602 JZM786483:JZM786602 KJI786483:KJI786602 KTE786483:KTE786602 LDA786483:LDA786602 LMW786483:LMW786602 LWS786483:LWS786602 MGO786483:MGO786602 MQK786483:MQK786602 NAG786483:NAG786602 NKC786483:NKC786602 NTY786483:NTY786602 ODU786483:ODU786602 ONQ786483:ONQ786602 OXM786483:OXM786602 PHI786483:PHI786602 PRE786483:PRE786602 QBA786483:QBA786602 QKW786483:QKW786602 QUS786483:QUS786602 REO786483:REO786602 ROK786483:ROK786602 RYG786483:RYG786602 SIC786483:SIC786602 SRY786483:SRY786602 TBU786483:TBU786602 TLQ786483:TLQ786602 TVM786483:TVM786602 UFI786483:UFI786602 UPE786483:UPE786602 UZA786483:UZA786602 VIW786483:VIW786602 VSS786483:VSS786602 WCO786483:WCO786602 WMK786483:WMK786602 WWG786483:WWG786602 Y852019:Y852138 JU852019:JU852138 TQ852019:TQ852138 ADM852019:ADM852138 ANI852019:ANI852138 AXE852019:AXE852138 BHA852019:BHA852138 BQW852019:BQW852138 CAS852019:CAS852138 CKO852019:CKO852138 CUK852019:CUK852138 DEG852019:DEG852138 DOC852019:DOC852138 DXY852019:DXY852138 EHU852019:EHU852138 ERQ852019:ERQ852138 FBM852019:FBM852138 FLI852019:FLI852138 FVE852019:FVE852138 GFA852019:GFA852138 GOW852019:GOW852138 GYS852019:GYS852138 HIO852019:HIO852138 HSK852019:HSK852138 ICG852019:ICG852138 IMC852019:IMC852138 IVY852019:IVY852138 JFU852019:JFU852138 JPQ852019:JPQ852138 JZM852019:JZM852138 KJI852019:KJI852138 KTE852019:KTE852138 LDA852019:LDA852138 LMW852019:LMW852138 LWS852019:LWS852138 MGO852019:MGO852138 MQK852019:MQK852138 NAG852019:NAG852138 NKC852019:NKC852138 NTY852019:NTY852138 ODU852019:ODU852138 ONQ852019:ONQ852138 OXM852019:OXM852138 PHI852019:PHI852138 PRE852019:PRE852138 QBA852019:QBA852138 QKW852019:QKW852138 QUS852019:QUS852138 REO852019:REO852138 ROK852019:ROK852138 RYG852019:RYG852138 SIC852019:SIC852138 SRY852019:SRY852138 TBU852019:TBU852138 TLQ852019:TLQ852138 TVM852019:TVM852138 UFI852019:UFI852138 UPE852019:UPE852138 UZA852019:UZA852138 VIW852019:VIW852138 VSS852019:VSS852138 WCO852019:WCO852138 WMK852019:WMK852138 WWG852019:WWG852138 Y917555:Y917674 JU917555:JU917674 TQ917555:TQ917674 ADM917555:ADM917674 ANI917555:ANI917674 AXE917555:AXE917674 BHA917555:BHA917674 BQW917555:BQW917674 CAS917555:CAS917674 CKO917555:CKO917674 CUK917555:CUK917674 DEG917555:DEG917674 DOC917555:DOC917674 DXY917555:DXY917674 EHU917555:EHU917674 ERQ917555:ERQ917674 FBM917555:FBM917674 FLI917555:FLI917674 FVE917555:FVE917674 GFA917555:GFA917674 GOW917555:GOW917674 GYS917555:GYS917674 HIO917555:HIO917674 HSK917555:HSK917674 ICG917555:ICG917674 IMC917555:IMC917674 IVY917555:IVY917674 JFU917555:JFU917674 JPQ917555:JPQ917674 JZM917555:JZM917674 KJI917555:KJI917674 KTE917555:KTE917674 LDA917555:LDA917674 LMW917555:LMW917674 LWS917555:LWS917674 MGO917555:MGO917674 MQK917555:MQK917674 NAG917555:NAG917674 NKC917555:NKC917674 NTY917555:NTY917674 ODU917555:ODU917674 ONQ917555:ONQ917674 OXM917555:OXM917674 PHI917555:PHI917674 PRE917555:PRE917674 QBA917555:QBA917674 QKW917555:QKW917674 QUS917555:QUS917674 REO917555:REO917674 ROK917555:ROK917674 RYG917555:RYG917674 SIC917555:SIC917674 SRY917555:SRY917674 TBU917555:TBU917674 TLQ917555:TLQ917674 TVM917555:TVM917674 UFI917555:UFI917674 UPE917555:UPE917674 UZA917555:UZA917674 VIW917555:VIW917674 VSS917555:VSS917674 WCO917555:WCO917674 WMK917555:WMK917674 WWG917555:WWG917674 Y983091:Y983210 JU983091:JU983210 TQ983091:TQ983210 ADM983091:ADM983210 ANI983091:ANI983210 AXE983091:AXE983210 BHA983091:BHA983210 BQW983091:BQW983210 CAS983091:CAS983210 CKO983091:CKO983210 CUK983091:CUK983210 DEG983091:DEG983210 DOC983091:DOC983210 DXY983091:DXY983210 EHU983091:EHU983210 ERQ983091:ERQ983210 FBM983091:FBM983210 FLI983091:FLI983210 FVE983091:FVE983210 GFA983091:GFA983210 GOW983091:GOW983210 GYS983091:GYS983210 HIO983091:HIO983210 HSK983091:HSK983210 ICG983091:ICG983210 IMC983091:IMC983210 IVY983091:IVY983210 JFU983091:JFU983210 JPQ983091:JPQ983210 JZM983091:JZM983210 KJI983091:KJI983210 KTE983091:KTE983210 LDA983091:LDA983210 LMW983091:LMW983210 LWS983091:LWS983210 MGO983091:MGO983210 MQK983091:MQK983210 NAG983091:NAG983210 NKC983091:NKC983210 NTY983091:NTY983210 ODU983091:ODU983210 ONQ983091:ONQ983210 OXM983091:OXM983210 PHI983091:PHI983210 PRE983091:PRE983210 QBA983091:QBA983210 QKW983091:QKW983210 QUS983091:QUS983210 REO983091:REO983210 ROK983091:ROK983210 RYG983091:RYG983210 SIC983091:SIC983210 SRY983091:SRY983210 TBU983091:TBU983210 TLQ983091:TLQ983210 TVM983091:TVM983210 UFI983091:UFI983210 UPE983091:UPE983210 UZA983091:UZA983210 VIW983091:VIW983210 VSS983091:VSS983210 WCO983091:WCO983210 WMK983091:WMK983210 WWG983091:WWG983210 AI85 KE85 UA85 ADW85 ANS85 AXO85 BHK85 BRG85 CBC85 CKY85 CUU85 DEQ85 DOM85 DYI85 EIE85 ESA85 FBW85 FLS85 FVO85 GFK85 GPG85 GZC85 HIY85 HSU85 ICQ85 IMM85 IWI85 JGE85 JQA85 JZW85 KJS85 KTO85 LDK85 LNG85 LXC85 MGY85 MQU85 NAQ85 NKM85 NUI85 OEE85 OOA85 OXW85 PHS85 PRO85 QBK85 QLG85 QVC85 REY85 ROU85 RYQ85 SIM85 SSI85 TCE85 TMA85 TVW85 UFS85 UPO85 UZK85 VJG85 VTC85 WCY85 WMU85 WWQ85 AI65621 KE65621 UA65621 ADW65621 ANS65621 AXO65621 BHK65621 BRG65621 CBC65621 CKY65621 CUU65621 DEQ65621 DOM65621 DYI65621 EIE65621 ESA65621 FBW65621 FLS65621 FVO65621 GFK65621 GPG65621 GZC65621 HIY65621 HSU65621 ICQ65621 IMM65621 IWI65621 JGE65621 JQA65621 JZW65621 KJS65621 KTO65621 LDK65621 LNG65621 LXC65621 MGY65621 MQU65621 NAQ65621 NKM65621 NUI65621 OEE65621 OOA65621 OXW65621 PHS65621 PRO65621 QBK65621 QLG65621 QVC65621 REY65621 ROU65621 RYQ65621 SIM65621 SSI65621 TCE65621 TMA65621 TVW65621 UFS65621 UPO65621 UZK65621 VJG65621 VTC65621 WCY65621 WMU65621 WWQ65621 AI131157 KE131157 UA131157 ADW131157 ANS131157 AXO131157 BHK131157 BRG131157 CBC131157 CKY131157 CUU131157 DEQ131157 DOM131157 DYI131157 EIE131157 ESA131157 FBW131157 FLS131157 FVO131157 GFK131157 GPG131157 GZC131157 HIY131157 HSU131157 ICQ131157 IMM131157 IWI131157 JGE131157 JQA131157 JZW131157 KJS131157 KTO131157 LDK131157 LNG131157 LXC131157 MGY131157 MQU131157 NAQ131157 NKM131157 NUI131157 OEE131157 OOA131157 OXW131157 PHS131157 PRO131157 QBK131157 QLG131157 QVC131157 REY131157 ROU131157 RYQ131157 SIM131157 SSI131157 TCE131157 TMA131157 TVW131157 UFS131157 UPO131157 UZK131157 VJG131157 VTC131157 WCY131157 WMU131157 WWQ131157 AI196693 KE196693 UA196693 ADW196693 ANS196693 AXO196693 BHK196693 BRG196693 CBC196693 CKY196693 CUU196693 DEQ196693 DOM196693 DYI196693 EIE196693 ESA196693 FBW196693 FLS196693 FVO196693 GFK196693 GPG196693 GZC196693 HIY196693 HSU196693 ICQ196693 IMM196693 IWI196693 JGE196693 JQA196693 JZW196693 KJS196693 KTO196693 LDK196693 LNG196693 LXC196693 MGY196693 MQU196693 NAQ196693 NKM196693 NUI196693 OEE196693 OOA196693 OXW196693 PHS196693 PRO196693 QBK196693 QLG196693 QVC196693 REY196693 ROU196693 RYQ196693 SIM196693 SSI196693 TCE196693 TMA196693 TVW196693 UFS196693 UPO196693 UZK196693 VJG196693 VTC196693 WCY196693 WMU196693 WWQ196693 AI262229 KE262229 UA262229 ADW262229 ANS262229 AXO262229 BHK262229 BRG262229 CBC262229 CKY262229 CUU262229 DEQ262229 DOM262229 DYI262229 EIE262229 ESA262229 FBW262229 FLS262229 FVO262229 GFK262229 GPG262229 GZC262229 HIY262229 HSU262229 ICQ262229 IMM262229 IWI262229 JGE262229 JQA262229 JZW262229 KJS262229 KTO262229 LDK262229 LNG262229 LXC262229 MGY262229 MQU262229 NAQ262229 NKM262229 NUI262229 OEE262229 OOA262229 OXW262229 PHS262229 PRO262229 QBK262229 QLG262229 QVC262229 REY262229 ROU262229 RYQ262229 SIM262229 SSI262229 TCE262229 TMA262229 TVW262229 UFS262229 UPO262229 UZK262229 VJG262229 VTC262229 WCY262229 WMU262229 WWQ262229 AI327765 KE327765 UA327765 ADW327765 ANS327765 AXO327765 BHK327765 BRG327765 CBC327765 CKY327765 CUU327765 DEQ327765 DOM327765 DYI327765 EIE327765 ESA327765 FBW327765 FLS327765 FVO327765 GFK327765 GPG327765 GZC327765 HIY327765 HSU327765 ICQ327765 IMM327765 IWI327765 JGE327765 JQA327765 JZW327765 KJS327765 KTO327765 LDK327765 LNG327765 LXC327765 MGY327765 MQU327765 NAQ327765 NKM327765 NUI327765 OEE327765 OOA327765 OXW327765 PHS327765 PRO327765 QBK327765 QLG327765 QVC327765 REY327765 ROU327765 RYQ327765 SIM327765 SSI327765 TCE327765 TMA327765 TVW327765 UFS327765 UPO327765 UZK327765 VJG327765 VTC327765 WCY327765 WMU327765 WWQ327765 AI393301 KE393301 UA393301 ADW393301 ANS393301 AXO393301 BHK393301 BRG393301 CBC393301 CKY393301 CUU393301 DEQ393301 DOM393301 DYI393301 EIE393301 ESA393301 FBW393301 FLS393301 FVO393301 GFK393301 GPG393301 GZC393301 HIY393301 HSU393301 ICQ393301 IMM393301 IWI393301 JGE393301 JQA393301 JZW393301 KJS393301 KTO393301 LDK393301 LNG393301 LXC393301 MGY393301 MQU393301 NAQ393301 NKM393301 NUI393301 OEE393301 OOA393301 OXW393301 PHS393301 PRO393301 QBK393301 QLG393301 QVC393301 REY393301 ROU393301 RYQ393301 SIM393301 SSI393301 TCE393301 TMA393301 TVW393301 UFS393301 UPO393301 UZK393301 VJG393301 VTC393301 WCY393301 WMU393301 WWQ393301 AI458837 KE458837 UA458837 ADW458837 ANS458837 AXO458837 BHK458837 BRG458837 CBC458837 CKY458837 CUU458837 DEQ458837 DOM458837 DYI458837 EIE458837 ESA458837 FBW458837 FLS458837 FVO458837 GFK458837 GPG458837 GZC458837 HIY458837 HSU458837 ICQ458837 IMM458837 IWI458837 JGE458837 JQA458837 JZW458837 KJS458837 KTO458837 LDK458837 LNG458837 LXC458837 MGY458837 MQU458837 NAQ458837 NKM458837 NUI458837 OEE458837 OOA458837 OXW458837 PHS458837 PRO458837 QBK458837 QLG458837 QVC458837 REY458837 ROU458837 RYQ458837 SIM458837 SSI458837 TCE458837 TMA458837 TVW458837 UFS458837 UPO458837 UZK458837 VJG458837 VTC458837 WCY458837 WMU458837 WWQ458837 AI524373 KE524373 UA524373 ADW524373 ANS524373 AXO524373 BHK524373 BRG524373 CBC524373 CKY524373 CUU524373 DEQ524373 DOM524373 DYI524373 EIE524373 ESA524373 FBW524373 FLS524373 FVO524373 GFK524373 GPG524373 GZC524373 HIY524373 HSU524373 ICQ524373 IMM524373 IWI524373 JGE524373 JQA524373 JZW524373 KJS524373 KTO524373 LDK524373 LNG524373 LXC524373 MGY524373 MQU524373 NAQ524373 NKM524373 NUI524373 OEE524373 OOA524373 OXW524373 PHS524373 PRO524373 QBK524373 QLG524373 QVC524373 REY524373 ROU524373 RYQ524373 SIM524373 SSI524373 TCE524373 TMA524373 TVW524373 UFS524373 UPO524373 UZK524373 VJG524373 VTC524373 WCY524373 WMU524373 WWQ524373 AI589909 KE589909 UA589909 ADW589909 ANS589909 AXO589909 BHK589909 BRG589909 CBC589909 CKY589909 CUU589909 DEQ589909 DOM589909 DYI589909 EIE589909 ESA589909 FBW589909 FLS589909 FVO589909 GFK589909 GPG589909 GZC589909 HIY589909 HSU589909 ICQ589909 IMM589909 IWI589909 JGE589909 JQA589909 JZW589909 KJS589909 KTO589909 LDK589909 LNG589909 LXC589909 MGY589909 MQU589909 NAQ589909 NKM589909 NUI589909 OEE589909 OOA589909 OXW589909 PHS589909 PRO589909 QBK589909 QLG589909 QVC589909 REY589909 ROU589909 RYQ589909 SIM589909 SSI589909 TCE589909 TMA589909 TVW589909 UFS589909 UPO589909 UZK589909 VJG589909 VTC589909 WCY589909 WMU589909 WWQ589909 AI655445 KE655445 UA655445 ADW655445 ANS655445 AXO655445 BHK655445 BRG655445 CBC655445 CKY655445 CUU655445 DEQ655445 DOM655445 DYI655445 EIE655445 ESA655445 FBW655445 FLS655445 FVO655445 GFK655445 GPG655445 GZC655445 HIY655445 HSU655445 ICQ655445 IMM655445 IWI655445 JGE655445 JQA655445 JZW655445 KJS655445 KTO655445 LDK655445 LNG655445 LXC655445 MGY655445 MQU655445 NAQ655445 NKM655445 NUI655445 OEE655445 OOA655445 OXW655445 PHS655445 PRO655445 QBK655445 QLG655445 QVC655445 REY655445 ROU655445 RYQ655445 SIM655445 SSI655445 TCE655445 TMA655445 TVW655445 UFS655445 UPO655445 UZK655445 VJG655445 VTC655445 WCY655445 WMU655445 WWQ655445 AI720981 KE720981 UA720981 ADW720981 ANS720981 AXO720981 BHK720981 BRG720981 CBC720981 CKY720981 CUU720981 DEQ720981 DOM720981 DYI720981 EIE720981 ESA720981 FBW720981 FLS720981 FVO720981 GFK720981 GPG720981 GZC720981 HIY720981 HSU720981 ICQ720981 IMM720981 IWI720981 JGE720981 JQA720981 JZW720981 KJS720981 KTO720981 LDK720981 LNG720981 LXC720981 MGY720981 MQU720981 NAQ720981 NKM720981 NUI720981 OEE720981 OOA720981 OXW720981 PHS720981 PRO720981 QBK720981 QLG720981 QVC720981 REY720981 ROU720981 RYQ720981 SIM720981 SSI720981 TCE720981 TMA720981 TVW720981 UFS720981 UPO720981 UZK720981 VJG720981 VTC720981 WCY720981 WMU720981 WWQ720981 AI786517 KE786517 UA786517 ADW786517 ANS786517 AXO786517 BHK786517 BRG786517 CBC786517 CKY786517 CUU786517 DEQ786517 DOM786517 DYI786517 EIE786517 ESA786517 FBW786517 FLS786517 FVO786517 GFK786517 GPG786517 GZC786517 HIY786517 HSU786517 ICQ786517 IMM786517 IWI786517 JGE786517 JQA786517 JZW786517 KJS786517 KTO786517 LDK786517 LNG786517 LXC786517 MGY786517 MQU786517 NAQ786517 NKM786517 NUI786517 OEE786517 OOA786517 OXW786517 PHS786517 PRO786517 QBK786517 QLG786517 QVC786517 REY786517 ROU786517 RYQ786517 SIM786517 SSI786517 TCE786517 TMA786517 TVW786517 UFS786517 UPO786517 UZK786517 VJG786517 VTC786517 WCY786517 WMU786517 WWQ786517 AI852053 KE852053 UA852053 ADW852053 ANS852053 AXO852053 BHK852053 BRG852053 CBC852053 CKY852053 CUU852053 DEQ852053 DOM852053 DYI852053 EIE852053 ESA852053 FBW852053 FLS852053 FVO852053 GFK852053 GPG852053 GZC852053 HIY852053 HSU852053 ICQ852053 IMM852053 IWI852053 JGE852053 JQA852053 JZW852053 KJS852053 KTO852053 LDK852053 LNG852053 LXC852053 MGY852053 MQU852053 NAQ852053 NKM852053 NUI852053 OEE852053 OOA852053 OXW852053 PHS852053 PRO852053 QBK852053 QLG852053 QVC852053 REY852053 ROU852053 RYQ852053 SIM852053 SSI852053 TCE852053 TMA852053 TVW852053 UFS852053 UPO852053 UZK852053 VJG852053 VTC852053 WCY852053 WMU852053 WWQ852053 AI917589 KE917589 UA917589 ADW917589 ANS917589 AXO917589 BHK917589 BRG917589 CBC917589 CKY917589 CUU917589 DEQ917589 DOM917589 DYI917589 EIE917589 ESA917589 FBW917589 FLS917589 FVO917589 GFK917589 GPG917589 GZC917589 HIY917589 HSU917589 ICQ917589 IMM917589 IWI917589 JGE917589 JQA917589 JZW917589 KJS917589 KTO917589 LDK917589 LNG917589 LXC917589 MGY917589 MQU917589 NAQ917589 NKM917589 NUI917589 OEE917589 OOA917589 OXW917589 PHS917589 PRO917589 QBK917589 QLG917589 QVC917589 REY917589 ROU917589 RYQ917589 SIM917589 SSI917589 TCE917589 TMA917589 TVW917589 UFS917589 UPO917589 UZK917589 VJG917589 VTC917589 WCY917589 WMU917589 WWQ917589 AI983125 KE983125 UA983125 ADW983125 ANS983125 AXO983125 BHK983125 BRG983125 CBC983125 CKY983125 CUU983125 DEQ983125 DOM983125 DYI983125 EIE983125 ESA983125 FBW983125 FLS983125 FVO983125 GFK983125 GPG983125 GZC983125 HIY983125 HSU983125 ICQ983125 IMM983125 IWI983125 JGE983125 JQA983125 JZW983125 KJS983125 KTO983125 LDK983125 LNG983125 LXC983125 MGY983125 MQU983125 NAQ983125 NKM983125 NUI983125 OEE983125 OOA983125 OXW983125 PHS983125 PRO983125 QBK983125 QLG983125 QVC983125 REY983125 ROU983125 RYQ983125 SIM983125 SSI983125 TCE983125 TMA983125 TVW983125 UFS983125 UPO983125 UZK983125 VJG983125 VTC983125 WCY983125 WMU983125 WWQ983125 S51:S153 JO51:JO153 TK51:TK153 ADG51:ADG153 ANC51:ANC153 AWY51:AWY153 BGU51:BGU153 BQQ51:BQQ153 CAM51:CAM153 CKI51:CKI153 CUE51:CUE153 DEA51:DEA153 DNW51:DNW153 DXS51:DXS153 EHO51:EHO153 ERK51:ERK153 FBG51:FBG153 FLC51:FLC153 FUY51:FUY153 GEU51:GEU153 GOQ51:GOQ153 GYM51:GYM153 HII51:HII153 HSE51:HSE153 ICA51:ICA153 ILW51:ILW153 IVS51:IVS153 JFO51:JFO153 JPK51:JPK153 JZG51:JZG153 KJC51:KJC153 KSY51:KSY153 LCU51:LCU153 LMQ51:LMQ153 LWM51:LWM153 MGI51:MGI153 MQE51:MQE153 NAA51:NAA153 NJW51:NJW153 NTS51:NTS153 ODO51:ODO153 ONK51:ONK153 OXG51:OXG153 PHC51:PHC153 PQY51:PQY153 QAU51:QAU153 QKQ51:QKQ153 QUM51:QUM153 REI51:REI153 ROE51:ROE153 RYA51:RYA153 SHW51:SHW153 SRS51:SRS153 TBO51:TBO153 TLK51:TLK153 TVG51:TVG153 UFC51:UFC153 UOY51:UOY153 UYU51:UYU153 VIQ51:VIQ153 VSM51:VSM153 WCI51:WCI153 WME51:WME153 WWA51:WWA153 S65587:S65689 JO65587:JO65689 TK65587:TK65689 ADG65587:ADG65689 ANC65587:ANC65689 AWY65587:AWY65689 BGU65587:BGU65689 BQQ65587:BQQ65689 CAM65587:CAM65689 CKI65587:CKI65689 CUE65587:CUE65689 DEA65587:DEA65689 DNW65587:DNW65689 DXS65587:DXS65689 EHO65587:EHO65689 ERK65587:ERK65689 FBG65587:FBG65689 FLC65587:FLC65689 FUY65587:FUY65689 GEU65587:GEU65689 GOQ65587:GOQ65689 GYM65587:GYM65689 HII65587:HII65689 HSE65587:HSE65689 ICA65587:ICA65689 ILW65587:ILW65689 IVS65587:IVS65689 JFO65587:JFO65689 JPK65587:JPK65689 JZG65587:JZG65689 KJC65587:KJC65689 KSY65587:KSY65689 LCU65587:LCU65689 LMQ65587:LMQ65689 LWM65587:LWM65689 MGI65587:MGI65689 MQE65587:MQE65689 NAA65587:NAA65689 NJW65587:NJW65689 NTS65587:NTS65689 ODO65587:ODO65689 ONK65587:ONK65689 OXG65587:OXG65689 PHC65587:PHC65689 PQY65587:PQY65689 QAU65587:QAU65689 QKQ65587:QKQ65689 QUM65587:QUM65689 REI65587:REI65689 ROE65587:ROE65689 RYA65587:RYA65689 SHW65587:SHW65689 SRS65587:SRS65689 TBO65587:TBO65689 TLK65587:TLK65689 TVG65587:TVG65689 UFC65587:UFC65689 UOY65587:UOY65689 UYU65587:UYU65689 VIQ65587:VIQ65689 VSM65587:VSM65689 WCI65587:WCI65689 WME65587:WME65689 WWA65587:WWA65689 S131123:S131225 JO131123:JO131225 TK131123:TK131225 ADG131123:ADG131225 ANC131123:ANC131225 AWY131123:AWY131225 BGU131123:BGU131225 BQQ131123:BQQ131225 CAM131123:CAM131225 CKI131123:CKI131225 CUE131123:CUE131225 DEA131123:DEA131225 DNW131123:DNW131225 DXS131123:DXS131225 EHO131123:EHO131225 ERK131123:ERK131225 FBG131123:FBG131225 FLC131123:FLC131225 FUY131123:FUY131225 GEU131123:GEU131225 GOQ131123:GOQ131225 GYM131123:GYM131225 HII131123:HII131225 HSE131123:HSE131225 ICA131123:ICA131225 ILW131123:ILW131225 IVS131123:IVS131225 JFO131123:JFO131225 JPK131123:JPK131225 JZG131123:JZG131225 KJC131123:KJC131225 KSY131123:KSY131225 LCU131123:LCU131225 LMQ131123:LMQ131225 LWM131123:LWM131225 MGI131123:MGI131225 MQE131123:MQE131225 NAA131123:NAA131225 NJW131123:NJW131225 NTS131123:NTS131225 ODO131123:ODO131225 ONK131123:ONK131225 OXG131123:OXG131225 PHC131123:PHC131225 PQY131123:PQY131225 QAU131123:QAU131225 QKQ131123:QKQ131225 QUM131123:QUM131225 REI131123:REI131225 ROE131123:ROE131225 RYA131123:RYA131225 SHW131123:SHW131225 SRS131123:SRS131225 TBO131123:TBO131225 TLK131123:TLK131225 TVG131123:TVG131225 UFC131123:UFC131225 UOY131123:UOY131225 UYU131123:UYU131225 VIQ131123:VIQ131225 VSM131123:VSM131225 WCI131123:WCI131225 WME131123:WME131225 WWA131123:WWA131225 S196659:S196761 JO196659:JO196761 TK196659:TK196761 ADG196659:ADG196761 ANC196659:ANC196761 AWY196659:AWY196761 BGU196659:BGU196761 BQQ196659:BQQ196761 CAM196659:CAM196761 CKI196659:CKI196761 CUE196659:CUE196761 DEA196659:DEA196761 DNW196659:DNW196761 DXS196659:DXS196761 EHO196659:EHO196761 ERK196659:ERK196761 FBG196659:FBG196761 FLC196659:FLC196761 FUY196659:FUY196761 GEU196659:GEU196761 GOQ196659:GOQ196761 GYM196659:GYM196761 HII196659:HII196761 HSE196659:HSE196761 ICA196659:ICA196761 ILW196659:ILW196761 IVS196659:IVS196761 JFO196659:JFO196761 JPK196659:JPK196761 JZG196659:JZG196761 KJC196659:KJC196761 KSY196659:KSY196761 LCU196659:LCU196761 LMQ196659:LMQ196761 LWM196659:LWM196761 MGI196659:MGI196761 MQE196659:MQE196761 NAA196659:NAA196761 NJW196659:NJW196761 NTS196659:NTS196761 ODO196659:ODO196761 ONK196659:ONK196761 OXG196659:OXG196761 PHC196659:PHC196761 PQY196659:PQY196761 QAU196659:QAU196761 QKQ196659:QKQ196761 QUM196659:QUM196761 REI196659:REI196761 ROE196659:ROE196761 RYA196659:RYA196761 SHW196659:SHW196761 SRS196659:SRS196761 TBO196659:TBO196761 TLK196659:TLK196761 TVG196659:TVG196761 UFC196659:UFC196761 UOY196659:UOY196761 UYU196659:UYU196761 VIQ196659:VIQ196761 VSM196659:VSM196761 WCI196659:WCI196761 WME196659:WME196761 WWA196659:WWA196761 S262195:S262297 JO262195:JO262297 TK262195:TK262297 ADG262195:ADG262297 ANC262195:ANC262297 AWY262195:AWY262297 BGU262195:BGU262297 BQQ262195:BQQ262297 CAM262195:CAM262297 CKI262195:CKI262297 CUE262195:CUE262297 DEA262195:DEA262297 DNW262195:DNW262297 DXS262195:DXS262297 EHO262195:EHO262297 ERK262195:ERK262297 FBG262195:FBG262297 FLC262195:FLC262297 FUY262195:FUY262297 GEU262195:GEU262297 GOQ262195:GOQ262297 GYM262195:GYM262297 HII262195:HII262297 HSE262195:HSE262297 ICA262195:ICA262297 ILW262195:ILW262297 IVS262195:IVS262297 JFO262195:JFO262297 JPK262195:JPK262297 JZG262195:JZG262297 KJC262195:KJC262297 KSY262195:KSY262297 LCU262195:LCU262297 LMQ262195:LMQ262297 LWM262195:LWM262297 MGI262195:MGI262297 MQE262195:MQE262297 NAA262195:NAA262297 NJW262195:NJW262297 NTS262195:NTS262297 ODO262195:ODO262297 ONK262195:ONK262297 OXG262195:OXG262297 PHC262195:PHC262297 PQY262195:PQY262297 QAU262195:QAU262297 QKQ262195:QKQ262297 QUM262195:QUM262297 REI262195:REI262297 ROE262195:ROE262297 RYA262195:RYA262297 SHW262195:SHW262297 SRS262195:SRS262297 TBO262195:TBO262297 TLK262195:TLK262297 TVG262195:TVG262297 UFC262195:UFC262297 UOY262195:UOY262297 UYU262195:UYU262297 VIQ262195:VIQ262297 VSM262195:VSM262297 WCI262195:WCI262297 WME262195:WME262297 WWA262195:WWA262297 S327731:S327833 JO327731:JO327833 TK327731:TK327833 ADG327731:ADG327833 ANC327731:ANC327833 AWY327731:AWY327833 BGU327731:BGU327833 BQQ327731:BQQ327833 CAM327731:CAM327833 CKI327731:CKI327833 CUE327731:CUE327833 DEA327731:DEA327833 DNW327731:DNW327833 DXS327731:DXS327833 EHO327731:EHO327833 ERK327731:ERK327833 FBG327731:FBG327833 FLC327731:FLC327833 FUY327731:FUY327833 GEU327731:GEU327833 GOQ327731:GOQ327833 GYM327731:GYM327833 HII327731:HII327833 HSE327731:HSE327833 ICA327731:ICA327833 ILW327731:ILW327833 IVS327731:IVS327833 JFO327731:JFO327833 JPK327731:JPK327833 JZG327731:JZG327833 KJC327731:KJC327833 KSY327731:KSY327833 LCU327731:LCU327833 LMQ327731:LMQ327833 LWM327731:LWM327833 MGI327731:MGI327833 MQE327731:MQE327833 NAA327731:NAA327833 NJW327731:NJW327833 NTS327731:NTS327833 ODO327731:ODO327833 ONK327731:ONK327833 OXG327731:OXG327833 PHC327731:PHC327833 PQY327731:PQY327833 QAU327731:QAU327833 QKQ327731:QKQ327833 QUM327731:QUM327833 REI327731:REI327833 ROE327731:ROE327833 RYA327731:RYA327833 SHW327731:SHW327833 SRS327731:SRS327833 TBO327731:TBO327833 TLK327731:TLK327833 TVG327731:TVG327833 UFC327731:UFC327833 UOY327731:UOY327833 UYU327731:UYU327833 VIQ327731:VIQ327833 VSM327731:VSM327833 WCI327731:WCI327833 WME327731:WME327833 WWA327731:WWA327833 S393267:S393369 JO393267:JO393369 TK393267:TK393369 ADG393267:ADG393369 ANC393267:ANC393369 AWY393267:AWY393369 BGU393267:BGU393369 BQQ393267:BQQ393369 CAM393267:CAM393369 CKI393267:CKI393369 CUE393267:CUE393369 DEA393267:DEA393369 DNW393267:DNW393369 DXS393267:DXS393369 EHO393267:EHO393369 ERK393267:ERK393369 FBG393267:FBG393369 FLC393267:FLC393369 FUY393267:FUY393369 GEU393267:GEU393369 GOQ393267:GOQ393369 GYM393267:GYM393369 HII393267:HII393369 HSE393267:HSE393369 ICA393267:ICA393369 ILW393267:ILW393369 IVS393267:IVS393369 JFO393267:JFO393369 JPK393267:JPK393369 JZG393267:JZG393369 KJC393267:KJC393369 KSY393267:KSY393369 LCU393267:LCU393369 LMQ393267:LMQ393369 LWM393267:LWM393369 MGI393267:MGI393369 MQE393267:MQE393369 NAA393267:NAA393369 NJW393267:NJW393369 NTS393267:NTS393369 ODO393267:ODO393369 ONK393267:ONK393369 OXG393267:OXG393369 PHC393267:PHC393369 PQY393267:PQY393369 QAU393267:QAU393369 QKQ393267:QKQ393369 QUM393267:QUM393369 REI393267:REI393369 ROE393267:ROE393369 RYA393267:RYA393369 SHW393267:SHW393369 SRS393267:SRS393369 TBO393267:TBO393369 TLK393267:TLK393369 TVG393267:TVG393369 UFC393267:UFC393369 UOY393267:UOY393369 UYU393267:UYU393369 VIQ393267:VIQ393369 VSM393267:VSM393369 WCI393267:WCI393369 WME393267:WME393369 WWA393267:WWA393369 S458803:S458905 JO458803:JO458905 TK458803:TK458905 ADG458803:ADG458905 ANC458803:ANC458905 AWY458803:AWY458905 BGU458803:BGU458905 BQQ458803:BQQ458905 CAM458803:CAM458905 CKI458803:CKI458905 CUE458803:CUE458905 DEA458803:DEA458905 DNW458803:DNW458905 DXS458803:DXS458905 EHO458803:EHO458905 ERK458803:ERK458905 FBG458803:FBG458905 FLC458803:FLC458905 FUY458803:FUY458905 GEU458803:GEU458905 GOQ458803:GOQ458905 GYM458803:GYM458905 HII458803:HII458905 HSE458803:HSE458905 ICA458803:ICA458905 ILW458803:ILW458905 IVS458803:IVS458905 JFO458803:JFO458905 JPK458803:JPK458905 JZG458803:JZG458905 KJC458803:KJC458905 KSY458803:KSY458905 LCU458803:LCU458905 LMQ458803:LMQ458905 LWM458803:LWM458905 MGI458803:MGI458905 MQE458803:MQE458905 NAA458803:NAA458905 NJW458803:NJW458905 NTS458803:NTS458905 ODO458803:ODO458905 ONK458803:ONK458905 OXG458803:OXG458905 PHC458803:PHC458905 PQY458803:PQY458905 QAU458803:QAU458905 QKQ458803:QKQ458905 QUM458803:QUM458905 REI458803:REI458905 ROE458803:ROE458905 RYA458803:RYA458905 SHW458803:SHW458905 SRS458803:SRS458905 TBO458803:TBO458905 TLK458803:TLK458905 TVG458803:TVG458905 UFC458803:UFC458905 UOY458803:UOY458905 UYU458803:UYU458905 VIQ458803:VIQ458905 VSM458803:VSM458905 WCI458803:WCI458905 WME458803:WME458905 WWA458803:WWA458905 S524339:S524441 JO524339:JO524441 TK524339:TK524441 ADG524339:ADG524441 ANC524339:ANC524441 AWY524339:AWY524441 BGU524339:BGU524441 BQQ524339:BQQ524441 CAM524339:CAM524441 CKI524339:CKI524441 CUE524339:CUE524441 DEA524339:DEA524441 DNW524339:DNW524441 DXS524339:DXS524441 EHO524339:EHO524441 ERK524339:ERK524441 FBG524339:FBG524441 FLC524339:FLC524441 FUY524339:FUY524441 GEU524339:GEU524441 GOQ524339:GOQ524441 GYM524339:GYM524441 HII524339:HII524441 HSE524339:HSE524441 ICA524339:ICA524441 ILW524339:ILW524441 IVS524339:IVS524441 JFO524339:JFO524441 JPK524339:JPK524441 JZG524339:JZG524441 KJC524339:KJC524441 KSY524339:KSY524441 LCU524339:LCU524441 LMQ524339:LMQ524441 LWM524339:LWM524441 MGI524339:MGI524441 MQE524339:MQE524441 NAA524339:NAA524441 NJW524339:NJW524441 NTS524339:NTS524441 ODO524339:ODO524441 ONK524339:ONK524441 OXG524339:OXG524441 PHC524339:PHC524441 PQY524339:PQY524441 QAU524339:QAU524441 QKQ524339:QKQ524441 QUM524339:QUM524441 REI524339:REI524441 ROE524339:ROE524441 RYA524339:RYA524441 SHW524339:SHW524441 SRS524339:SRS524441 TBO524339:TBO524441 TLK524339:TLK524441 TVG524339:TVG524441 UFC524339:UFC524441 UOY524339:UOY524441 UYU524339:UYU524441 VIQ524339:VIQ524441 VSM524339:VSM524441 WCI524339:WCI524441 WME524339:WME524441 WWA524339:WWA524441 S589875:S589977 JO589875:JO589977 TK589875:TK589977 ADG589875:ADG589977 ANC589875:ANC589977 AWY589875:AWY589977 BGU589875:BGU589977 BQQ589875:BQQ589977 CAM589875:CAM589977 CKI589875:CKI589977 CUE589875:CUE589977 DEA589875:DEA589977 DNW589875:DNW589977 DXS589875:DXS589977 EHO589875:EHO589977 ERK589875:ERK589977 FBG589875:FBG589977 FLC589875:FLC589977 FUY589875:FUY589977 GEU589875:GEU589977 GOQ589875:GOQ589977 GYM589875:GYM589977 HII589875:HII589977 HSE589875:HSE589977 ICA589875:ICA589977 ILW589875:ILW589977 IVS589875:IVS589977 JFO589875:JFO589977 JPK589875:JPK589977 JZG589875:JZG589977 KJC589875:KJC589977 KSY589875:KSY589977 LCU589875:LCU589977 LMQ589875:LMQ589977 LWM589875:LWM589977 MGI589875:MGI589977 MQE589875:MQE589977 NAA589875:NAA589977 NJW589875:NJW589977 NTS589875:NTS589977 ODO589875:ODO589977 ONK589875:ONK589977 OXG589875:OXG589977 PHC589875:PHC589977 PQY589875:PQY589977 QAU589875:QAU589977 QKQ589875:QKQ589977 QUM589875:QUM589977 REI589875:REI589977 ROE589875:ROE589977 RYA589875:RYA589977 SHW589875:SHW589977 SRS589875:SRS589977 TBO589875:TBO589977 TLK589875:TLK589977 TVG589875:TVG589977 UFC589875:UFC589977 UOY589875:UOY589977 UYU589875:UYU589977 VIQ589875:VIQ589977 VSM589875:VSM589977 WCI589875:WCI589977 WME589875:WME589977 WWA589875:WWA589977 S655411:S655513 JO655411:JO655513 TK655411:TK655513 ADG655411:ADG655513 ANC655411:ANC655513 AWY655411:AWY655513 BGU655411:BGU655513 BQQ655411:BQQ655513 CAM655411:CAM655513 CKI655411:CKI655513 CUE655411:CUE655513 DEA655411:DEA655513 DNW655411:DNW655513 DXS655411:DXS655513 EHO655411:EHO655513 ERK655411:ERK655513 FBG655411:FBG655513 FLC655411:FLC655513 FUY655411:FUY655513 GEU655411:GEU655513 GOQ655411:GOQ655513 GYM655411:GYM655513 HII655411:HII655513 HSE655411:HSE655513 ICA655411:ICA655513 ILW655411:ILW655513 IVS655411:IVS655513 JFO655411:JFO655513 JPK655411:JPK655513 JZG655411:JZG655513 KJC655411:KJC655513 KSY655411:KSY655513 LCU655411:LCU655513 LMQ655411:LMQ655513 LWM655411:LWM655513 MGI655411:MGI655513 MQE655411:MQE655513 NAA655411:NAA655513 NJW655411:NJW655513 NTS655411:NTS655513 ODO655411:ODO655513 ONK655411:ONK655513 OXG655411:OXG655513 PHC655411:PHC655513 PQY655411:PQY655513 QAU655411:QAU655513 QKQ655411:QKQ655513 QUM655411:QUM655513 REI655411:REI655513 ROE655411:ROE655513 RYA655411:RYA655513 SHW655411:SHW655513 SRS655411:SRS655513 TBO655411:TBO655513 TLK655411:TLK655513 TVG655411:TVG655513 UFC655411:UFC655513 UOY655411:UOY655513 UYU655411:UYU655513 VIQ655411:VIQ655513 VSM655411:VSM655513 WCI655411:WCI655513 WME655411:WME655513 WWA655411:WWA655513 S720947:S721049 JO720947:JO721049 TK720947:TK721049 ADG720947:ADG721049 ANC720947:ANC721049 AWY720947:AWY721049 BGU720947:BGU721049 BQQ720947:BQQ721049 CAM720947:CAM721049 CKI720947:CKI721049 CUE720947:CUE721049 DEA720947:DEA721049 DNW720947:DNW721049 DXS720947:DXS721049 EHO720947:EHO721049 ERK720947:ERK721049 FBG720947:FBG721049 FLC720947:FLC721049 FUY720947:FUY721049 GEU720947:GEU721049 GOQ720947:GOQ721049 GYM720947:GYM721049 HII720947:HII721049 HSE720947:HSE721049 ICA720947:ICA721049 ILW720947:ILW721049 IVS720947:IVS721049 JFO720947:JFO721049 JPK720947:JPK721049 JZG720947:JZG721049 KJC720947:KJC721049 KSY720947:KSY721049 LCU720947:LCU721049 LMQ720947:LMQ721049 LWM720947:LWM721049 MGI720947:MGI721049 MQE720947:MQE721049 NAA720947:NAA721049 NJW720947:NJW721049 NTS720947:NTS721049 ODO720947:ODO721049 ONK720947:ONK721049 OXG720947:OXG721049 PHC720947:PHC721049 PQY720947:PQY721049 QAU720947:QAU721049 QKQ720947:QKQ721049 QUM720947:QUM721049 REI720947:REI721049 ROE720947:ROE721049 RYA720947:RYA721049 SHW720947:SHW721049 SRS720947:SRS721049 TBO720947:TBO721049 TLK720947:TLK721049 TVG720947:TVG721049 UFC720947:UFC721049 UOY720947:UOY721049 UYU720947:UYU721049 VIQ720947:VIQ721049 VSM720947:VSM721049 WCI720947:WCI721049 WME720947:WME721049 WWA720947:WWA721049 S786483:S786585 JO786483:JO786585 TK786483:TK786585 ADG786483:ADG786585 ANC786483:ANC786585 AWY786483:AWY786585 BGU786483:BGU786585 BQQ786483:BQQ786585 CAM786483:CAM786585 CKI786483:CKI786585 CUE786483:CUE786585 DEA786483:DEA786585 DNW786483:DNW786585 DXS786483:DXS786585 EHO786483:EHO786585 ERK786483:ERK786585 FBG786483:FBG786585 FLC786483:FLC786585 FUY786483:FUY786585 GEU786483:GEU786585 GOQ786483:GOQ786585 GYM786483:GYM786585 HII786483:HII786585 HSE786483:HSE786585 ICA786483:ICA786585 ILW786483:ILW786585 IVS786483:IVS786585 JFO786483:JFO786585 JPK786483:JPK786585 JZG786483:JZG786585 KJC786483:KJC786585 KSY786483:KSY786585 LCU786483:LCU786585 LMQ786483:LMQ786585 LWM786483:LWM786585 MGI786483:MGI786585 MQE786483:MQE786585 NAA786483:NAA786585 NJW786483:NJW786585 NTS786483:NTS786585 ODO786483:ODO786585 ONK786483:ONK786585 OXG786483:OXG786585 PHC786483:PHC786585 PQY786483:PQY786585 QAU786483:QAU786585 QKQ786483:QKQ786585 QUM786483:QUM786585 REI786483:REI786585 ROE786483:ROE786585 RYA786483:RYA786585 SHW786483:SHW786585 SRS786483:SRS786585 TBO786483:TBO786585 TLK786483:TLK786585 TVG786483:TVG786585 UFC786483:UFC786585 UOY786483:UOY786585 UYU786483:UYU786585 VIQ786483:VIQ786585 VSM786483:VSM786585 WCI786483:WCI786585 WME786483:WME786585 WWA786483:WWA786585 S852019:S852121 JO852019:JO852121 TK852019:TK852121 ADG852019:ADG852121 ANC852019:ANC852121 AWY852019:AWY852121 BGU852019:BGU852121 BQQ852019:BQQ852121 CAM852019:CAM852121 CKI852019:CKI852121 CUE852019:CUE852121 DEA852019:DEA852121 DNW852019:DNW852121 DXS852019:DXS852121 EHO852019:EHO852121 ERK852019:ERK852121 FBG852019:FBG852121 FLC852019:FLC852121 FUY852019:FUY852121 GEU852019:GEU852121 GOQ852019:GOQ852121 GYM852019:GYM852121 HII852019:HII852121 HSE852019:HSE852121 ICA852019:ICA852121 ILW852019:ILW852121 IVS852019:IVS852121 JFO852019:JFO852121 JPK852019:JPK852121 JZG852019:JZG852121 KJC852019:KJC852121 KSY852019:KSY852121 LCU852019:LCU852121 LMQ852019:LMQ852121 LWM852019:LWM852121 MGI852019:MGI852121 MQE852019:MQE852121 NAA852019:NAA852121 NJW852019:NJW852121 NTS852019:NTS852121 ODO852019:ODO852121 ONK852019:ONK852121 OXG852019:OXG852121 PHC852019:PHC852121 PQY852019:PQY852121 QAU852019:QAU852121 QKQ852019:QKQ852121 QUM852019:QUM852121 REI852019:REI852121 ROE852019:ROE852121 RYA852019:RYA852121 SHW852019:SHW852121 SRS852019:SRS852121 TBO852019:TBO852121 TLK852019:TLK852121 TVG852019:TVG852121 UFC852019:UFC852121 UOY852019:UOY852121 UYU852019:UYU852121 VIQ852019:VIQ852121 VSM852019:VSM852121 WCI852019:WCI852121 WME852019:WME852121 WWA852019:WWA852121 S917555:S917657 JO917555:JO917657 TK917555:TK917657 ADG917555:ADG917657 ANC917555:ANC917657 AWY917555:AWY917657 BGU917555:BGU917657 BQQ917555:BQQ917657 CAM917555:CAM917657 CKI917555:CKI917657 CUE917555:CUE917657 DEA917555:DEA917657 DNW917555:DNW917657 DXS917555:DXS917657 EHO917555:EHO917657 ERK917555:ERK917657 FBG917555:FBG917657 FLC917555:FLC917657 FUY917555:FUY917657 GEU917555:GEU917657 GOQ917555:GOQ917657 GYM917555:GYM917657 HII917555:HII917657 HSE917555:HSE917657 ICA917555:ICA917657 ILW917555:ILW917657 IVS917555:IVS917657 JFO917555:JFO917657 JPK917555:JPK917657 JZG917555:JZG917657 KJC917555:KJC917657 KSY917555:KSY917657 LCU917555:LCU917657 LMQ917555:LMQ917657 LWM917555:LWM917657 MGI917555:MGI917657 MQE917555:MQE917657 NAA917555:NAA917657 NJW917555:NJW917657 NTS917555:NTS917657 ODO917555:ODO917657 ONK917555:ONK917657 OXG917555:OXG917657 PHC917555:PHC917657 PQY917555:PQY917657 QAU917555:QAU917657 QKQ917555:QKQ917657 QUM917555:QUM917657 REI917555:REI917657 ROE917555:ROE917657 RYA917555:RYA917657 SHW917555:SHW917657 SRS917555:SRS917657 TBO917555:TBO917657 TLK917555:TLK917657 TVG917555:TVG917657 UFC917555:UFC917657 UOY917555:UOY917657 UYU917555:UYU917657 VIQ917555:VIQ917657 VSM917555:VSM917657 WCI917555:WCI917657 WME917555:WME917657 WWA917555:WWA917657 S983091:S983193 JO983091:JO983193 TK983091:TK983193 ADG983091:ADG983193 ANC983091:ANC983193 AWY983091:AWY983193 BGU983091:BGU983193 BQQ983091:BQQ983193 CAM983091:CAM983193 CKI983091:CKI983193 CUE983091:CUE983193 DEA983091:DEA983193 DNW983091:DNW983193 DXS983091:DXS983193 EHO983091:EHO983193 ERK983091:ERK983193 FBG983091:FBG983193 FLC983091:FLC983193 FUY983091:FUY983193 GEU983091:GEU983193 GOQ983091:GOQ983193 GYM983091:GYM983193 HII983091:HII983193 HSE983091:HSE983193 ICA983091:ICA983193 ILW983091:ILW983193 IVS983091:IVS983193 JFO983091:JFO983193 JPK983091:JPK983193 JZG983091:JZG983193 KJC983091:KJC983193 KSY983091:KSY983193 LCU983091:LCU983193 LMQ983091:LMQ983193 LWM983091:LWM983193 MGI983091:MGI983193 MQE983091:MQE983193 NAA983091:NAA983193 NJW983091:NJW983193 NTS983091:NTS983193 ODO983091:ODO983193 ONK983091:ONK983193 OXG983091:OXG983193 PHC983091:PHC983193 PQY983091:PQY983193 QAU983091:QAU983193 QKQ983091:QKQ983193 QUM983091:QUM983193 REI983091:REI983193 ROE983091:ROE983193 RYA983091:RYA983193 SHW983091:SHW983193 SRS983091:SRS983193 TBO983091:TBO983193 TLK983091:TLK983193 TVG983091:TVG983193 UFC983091:UFC983193 UOY983091:UOY983193 UYU983091:UYU983193 VIQ983091:VIQ983193 VSM983091:VSM983193 WCI983091:WCI983193 WME983091:WME983193 WWA983091:WWA983193 S155:S168 JO155:JO168 TK155:TK168 ADG155:ADG168 ANC155:ANC168 AWY155:AWY168 BGU155:BGU168 BQQ155:BQQ168 CAM155:CAM168 CKI155:CKI168 CUE155:CUE168 DEA155:DEA168 DNW155:DNW168 DXS155:DXS168 EHO155:EHO168 ERK155:ERK168 FBG155:FBG168 FLC155:FLC168 FUY155:FUY168 GEU155:GEU168 GOQ155:GOQ168 GYM155:GYM168 HII155:HII168 HSE155:HSE168 ICA155:ICA168 ILW155:ILW168 IVS155:IVS168 JFO155:JFO168 JPK155:JPK168 JZG155:JZG168 KJC155:KJC168 KSY155:KSY168 LCU155:LCU168 LMQ155:LMQ168 LWM155:LWM168 MGI155:MGI168 MQE155:MQE168 NAA155:NAA168 NJW155:NJW168 NTS155:NTS168 ODO155:ODO168 ONK155:ONK168 OXG155:OXG168 PHC155:PHC168 PQY155:PQY168 QAU155:QAU168 QKQ155:QKQ168 QUM155:QUM168 REI155:REI168 ROE155:ROE168 RYA155:RYA168 SHW155:SHW168 SRS155:SRS168 TBO155:TBO168 TLK155:TLK168 TVG155:TVG168 UFC155:UFC168 UOY155:UOY168 UYU155:UYU168 VIQ155:VIQ168 VSM155:VSM168 WCI155:WCI168 WME155:WME168 WWA155:WWA168 S65691:S65704 JO65691:JO65704 TK65691:TK65704 ADG65691:ADG65704 ANC65691:ANC65704 AWY65691:AWY65704 BGU65691:BGU65704 BQQ65691:BQQ65704 CAM65691:CAM65704 CKI65691:CKI65704 CUE65691:CUE65704 DEA65691:DEA65704 DNW65691:DNW65704 DXS65691:DXS65704 EHO65691:EHO65704 ERK65691:ERK65704 FBG65691:FBG65704 FLC65691:FLC65704 FUY65691:FUY65704 GEU65691:GEU65704 GOQ65691:GOQ65704 GYM65691:GYM65704 HII65691:HII65704 HSE65691:HSE65704 ICA65691:ICA65704 ILW65691:ILW65704 IVS65691:IVS65704 JFO65691:JFO65704 JPK65691:JPK65704 JZG65691:JZG65704 KJC65691:KJC65704 KSY65691:KSY65704 LCU65691:LCU65704 LMQ65691:LMQ65704 LWM65691:LWM65704 MGI65691:MGI65704 MQE65691:MQE65704 NAA65691:NAA65704 NJW65691:NJW65704 NTS65691:NTS65704 ODO65691:ODO65704 ONK65691:ONK65704 OXG65691:OXG65704 PHC65691:PHC65704 PQY65691:PQY65704 QAU65691:QAU65704 QKQ65691:QKQ65704 QUM65691:QUM65704 REI65691:REI65704 ROE65691:ROE65704 RYA65691:RYA65704 SHW65691:SHW65704 SRS65691:SRS65704 TBO65691:TBO65704 TLK65691:TLK65704 TVG65691:TVG65704 UFC65691:UFC65704 UOY65691:UOY65704 UYU65691:UYU65704 VIQ65691:VIQ65704 VSM65691:VSM65704 WCI65691:WCI65704 WME65691:WME65704 WWA65691:WWA65704 S131227:S131240 JO131227:JO131240 TK131227:TK131240 ADG131227:ADG131240 ANC131227:ANC131240 AWY131227:AWY131240 BGU131227:BGU131240 BQQ131227:BQQ131240 CAM131227:CAM131240 CKI131227:CKI131240 CUE131227:CUE131240 DEA131227:DEA131240 DNW131227:DNW131240 DXS131227:DXS131240 EHO131227:EHO131240 ERK131227:ERK131240 FBG131227:FBG131240 FLC131227:FLC131240 FUY131227:FUY131240 GEU131227:GEU131240 GOQ131227:GOQ131240 GYM131227:GYM131240 HII131227:HII131240 HSE131227:HSE131240 ICA131227:ICA131240 ILW131227:ILW131240 IVS131227:IVS131240 JFO131227:JFO131240 JPK131227:JPK131240 JZG131227:JZG131240 KJC131227:KJC131240 KSY131227:KSY131240 LCU131227:LCU131240 LMQ131227:LMQ131240 LWM131227:LWM131240 MGI131227:MGI131240 MQE131227:MQE131240 NAA131227:NAA131240 NJW131227:NJW131240 NTS131227:NTS131240 ODO131227:ODO131240 ONK131227:ONK131240 OXG131227:OXG131240 PHC131227:PHC131240 PQY131227:PQY131240 QAU131227:QAU131240 QKQ131227:QKQ131240 QUM131227:QUM131240 REI131227:REI131240 ROE131227:ROE131240 RYA131227:RYA131240 SHW131227:SHW131240 SRS131227:SRS131240 TBO131227:TBO131240 TLK131227:TLK131240 TVG131227:TVG131240 UFC131227:UFC131240 UOY131227:UOY131240 UYU131227:UYU131240 VIQ131227:VIQ131240 VSM131227:VSM131240 WCI131227:WCI131240 WME131227:WME131240 WWA131227:WWA131240 S196763:S196776 JO196763:JO196776 TK196763:TK196776 ADG196763:ADG196776 ANC196763:ANC196776 AWY196763:AWY196776 BGU196763:BGU196776 BQQ196763:BQQ196776 CAM196763:CAM196776 CKI196763:CKI196776 CUE196763:CUE196776 DEA196763:DEA196776 DNW196763:DNW196776 DXS196763:DXS196776 EHO196763:EHO196776 ERK196763:ERK196776 FBG196763:FBG196776 FLC196763:FLC196776 FUY196763:FUY196776 GEU196763:GEU196776 GOQ196763:GOQ196776 GYM196763:GYM196776 HII196763:HII196776 HSE196763:HSE196776 ICA196763:ICA196776 ILW196763:ILW196776 IVS196763:IVS196776 JFO196763:JFO196776 JPK196763:JPK196776 JZG196763:JZG196776 KJC196763:KJC196776 KSY196763:KSY196776 LCU196763:LCU196776 LMQ196763:LMQ196776 LWM196763:LWM196776 MGI196763:MGI196776 MQE196763:MQE196776 NAA196763:NAA196776 NJW196763:NJW196776 NTS196763:NTS196776 ODO196763:ODO196776 ONK196763:ONK196776 OXG196763:OXG196776 PHC196763:PHC196776 PQY196763:PQY196776 QAU196763:QAU196776 QKQ196763:QKQ196776 QUM196763:QUM196776 REI196763:REI196776 ROE196763:ROE196776 RYA196763:RYA196776 SHW196763:SHW196776 SRS196763:SRS196776 TBO196763:TBO196776 TLK196763:TLK196776 TVG196763:TVG196776 UFC196763:UFC196776 UOY196763:UOY196776 UYU196763:UYU196776 VIQ196763:VIQ196776 VSM196763:VSM196776 WCI196763:WCI196776 WME196763:WME196776 WWA196763:WWA196776 S262299:S262312 JO262299:JO262312 TK262299:TK262312 ADG262299:ADG262312 ANC262299:ANC262312 AWY262299:AWY262312 BGU262299:BGU262312 BQQ262299:BQQ262312 CAM262299:CAM262312 CKI262299:CKI262312 CUE262299:CUE262312 DEA262299:DEA262312 DNW262299:DNW262312 DXS262299:DXS262312 EHO262299:EHO262312 ERK262299:ERK262312 FBG262299:FBG262312 FLC262299:FLC262312 FUY262299:FUY262312 GEU262299:GEU262312 GOQ262299:GOQ262312 GYM262299:GYM262312 HII262299:HII262312 HSE262299:HSE262312 ICA262299:ICA262312 ILW262299:ILW262312 IVS262299:IVS262312 JFO262299:JFO262312 JPK262299:JPK262312 JZG262299:JZG262312 KJC262299:KJC262312 KSY262299:KSY262312 LCU262299:LCU262312 LMQ262299:LMQ262312 LWM262299:LWM262312 MGI262299:MGI262312 MQE262299:MQE262312 NAA262299:NAA262312 NJW262299:NJW262312 NTS262299:NTS262312 ODO262299:ODO262312 ONK262299:ONK262312 OXG262299:OXG262312 PHC262299:PHC262312 PQY262299:PQY262312 QAU262299:QAU262312 QKQ262299:QKQ262312 QUM262299:QUM262312 REI262299:REI262312 ROE262299:ROE262312 RYA262299:RYA262312 SHW262299:SHW262312 SRS262299:SRS262312 TBO262299:TBO262312 TLK262299:TLK262312 TVG262299:TVG262312 UFC262299:UFC262312 UOY262299:UOY262312 UYU262299:UYU262312 VIQ262299:VIQ262312 VSM262299:VSM262312 WCI262299:WCI262312 WME262299:WME262312 WWA262299:WWA262312 S327835:S327848 JO327835:JO327848 TK327835:TK327848 ADG327835:ADG327848 ANC327835:ANC327848 AWY327835:AWY327848 BGU327835:BGU327848 BQQ327835:BQQ327848 CAM327835:CAM327848 CKI327835:CKI327848 CUE327835:CUE327848 DEA327835:DEA327848 DNW327835:DNW327848 DXS327835:DXS327848 EHO327835:EHO327848 ERK327835:ERK327848 FBG327835:FBG327848 FLC327835:FLC327848 FUY327835:FUY327848 GEU327835:GEU327848 GOQ327835:GOQ327848 GYM327835:GYM327848 HII327835:HII327848 HSE327835:HSE327848 ICA327835:ICA327848 ILW327835:ILW327848 IVS327835:IVS327848 JFO327835:JFO327848 JPK327835:JPK327848 JZG327835:JZG327848 KJC327835:KJC327848 KSY327835:KSY327848 LCU327835:LCU327848 LMQ327835:LMQ327848 LWM327835:LWM327848 MGI327835:MGI327848 MQE327835:MQE327848 NAA327835:NAA327848 NJW327835:NJW327848 NTS327835:NTS327848 ODO327835:ODO327848 ONK327835:ONK327848 OXG327835:OXG327848 PHC327835:PHC327848 PQY327835:PQY327848 QAU327835:QAU327848 QKQ327835:QKQ327848 QUM327835:QUM327848 REI327835:REI327848 ROE327835:ROE327848 RYA327835:RYA327848 SHW327835:SHW327848 SRS327835:SRS327848 TBO327835:TBO327848 TLK327835:TLK327848 TVG327835:TVG327848 UFC327835:UFC327848 UOY327835:UOY327848 UYU327835:UYU327848 VIQ327835:VIQ327848 VSM327835:VSM327848 WCI327835:WCI327848 WME327835:WME327848 WWA327835:WWA327848 S393371:S393384 JO393371:JO393384 TK393371:TK393384 ADG393371:ADG393384 ANC393371:ANC393384 AWY393371:AWY393384 BGU393371:BGU393384 BQQ393371:BQQ393384 CAM393371:CAM393384 CKI393371:CKI393384 CUE393371:CUE393384 DEA393371:DEA393384 DNW393371:DNW393384 DXS393371:DXS393384 EHO393371:EHO393384 ERK393371:ERK393384 FBG393371:FBG393384 FLC393371:FLC393384 FUY393371:FUY393384 GEU393371:GEU393384 GOQ393371:GOQ393384 GYM393371:GYM393384 HII393371:HII393384 HSE393371:HSE393384 ICA393371:ICA393384 ILW393371:ILW393384 IVS393371:IVS393384 JFO393371:JFO393384 JPK393371:JPK393384 JZG393371:JZG393384 KJC393371:KJC393384 KSY393371:KSY393384 LCU393371:LCU393384 LMQ393371:LMQ393384 LWM393371:LWM393384 MGI393371:MGI393384 MQE393371:MQE393384 NAA393371:NAA393384 NJW393371:NJW393384 NTS393371:NTS393384 ODO393371:ODO393384 ONK393371:ONK393384 OXG393371:OXG393384 PHC393371:PHC393384 PQY393371:PQY393384 QAU393371:QAU393384 QKQ393371:QKQ393384 QUM393371:QUM393384 REI393371:REI393384 ROE393371:ROE393384 RYA393371:RYA393384 SHW393371:SHW393384 SRS393371:SRS393384 TBO393371:TBO393384 TLK393371:TLK393384 TVG393371:TVG393384 UFC393371:UFC393384 UOY393371:UOY393384 UYU393371:UYU393384 VIQ393371:VIQ393384 VSM393371:VSM393384 WCI393371:WCI393384 WME393371:WME393384 WWA393371:WWA393384 S458907:S458920 JO458907:JO458920 TK458907:TK458920 ADG458907:ADG458920 ANC458907:ANC458920 AWY458907:AWY458920 BGU458907:BGU458920 BQQ458907:BQQ458920 CAM458907:CAM458920 CKI458907:CKI458920 CUE458907:CUE458920 DEA458907:DEA458920 DNW458907:DNW458920 DXS458907:DXS458920 EHO458907:EHO458920 ERK458907:ERK458920 FBG458907:FBG458920 FLC458907:FLC458920 FUY458907:FUY458920 GEU458907:GEU458920 GOQ458907:GOQ458920 GYM458907:GYM458920 HII458907:HII458920 HSE458907:HSE458920 ICA458907:ICA458920 ILW458907:ILW458920 IVS458907:IVS458920 JFO458907:JFO458920 JPK458907:JPK458920 JZG458907:JZG458920 KJC458907:KJC458920 KSY458907:KSY458920 LCU458907:LCU458920 LMQ458907:LMQ458920 LWM458907:LWM458920 MGI458907:MGI458920 MQE458907:MQE458920 NAA458907:NAA458920 NJW458907:NJW458920 NTS458907:NTS458920 ODO458907:ODO458920 ONK458907:ONK458920 OXG458907:OXG458920 PHC458907:PHC458920 PQY458907:PQY458920 QAU458907:QAU458920 QKQ458907:QKQ458920 QUM458907:QUM458920 REI458907:REI458920 ROE458907:ROE458920 RYA458907:RYA458920 SHW458907:SHW458920 SRS458907:SRS458920 TBO458907:TBO458920 TLK458907:TLK458920 TVG458907:TVG458920 UFC458907:UFC458920 UOY458907:UOY458920 UYU458907:UYU458920 VIQ458907:VIQ458920 VSM458907:VSM458920 WCI458907:WCI458920 WME458907:WME458920 WWA458907:WWA458920 S524443:S524456 JO524443:JO524456 TK524443:TK524456 ADG524443:ADG524456 ANC524443:ANC524456 AWY524443:AWY524456 BGU524443:BGU524456 BQQ524443:BQQ524456 CAM524443:CAM524456 CKI524443:CKI524456 CUE524443:CUE524456 DEA524443:DEA524456 DNW524443:DNW524456 DXS524443:DXS524456 EHO524443:EHO524456 ERK524443:ERK524456 FBG524443:FBG524456 FLC524443:FLC524456 FUY524443:FUY524456 GEU524443:GEU524456 GOQ524443:GOQ524456 GYM524443:GYM524456 HII524443:HII524456 HSE524443:HSE524456 ICA524443:ICA524456 ILW524443:ILW524456 IVS524443:IVS524456 JFO524443:JFO524456 JPK524443:JPK524456 JZG524443:JZG524456 KJC524443:KJC524456 KSY524443:KSY524456 LCU524443:LCU524456 LMQ524443:LMQ524456 LWM524443:LWM524456 MGI524443:MGI524456 MQE524443:MQE524456 NAA524443:NAA524456 NJW524443:NJW524456 NTS524443:NTS524456 ODO524443:ODO524456 ONK524443:ONK524456 OXG524443:OXG524456 PHC524443:PHC524456 PQY524443:PQY524456 QAU524443:QAU524456 QKQ524443:QKQ524456 QUM524443:QUM524456 REI524443:REI524456 ROE524443:ROE524456 RYA524443:RYA524456 SHW524443:SHW524456 SRS524443:SRS524456 TBO524443:TBO524456 TLK524443:TLK524456 TVG524443:TVG524456 UFC524443:UFC524456 UOY524443:UOY524456 UYU524443:UYU524456 VIQ524443:VIQ524456 VSM524443:VSM524456 WCI524443:WCI524456 WME524443:WME524456 WWA524443:WWA524456 S589979:S589992 JO589979:JO589992 TK589979:TK589992 ADG589979:ADG589992 ANC589979:ANC589992 AWY589979:AWY589992 BGU589979:BGU589992 BQQ589979:BQQ589992 CAM589979:CAM589992 CKI589979:CKI589992 CUE589979:CUE589992 DEA589979:DEA589992 DNW589979:DNW589992 DXS589979:DXS589992 EHO589979:EHO589992 ERK589979:ERK589992 FBG589979:FBG589992 FLC589979:FLC589992 FUY589979:FUY589992 GEU589979:GEU589992 GOQ589979:GOQ589992 GYM589979:GYM589992 HII589979:HII589992 HSE589979:HSE589992 ICA589979:ICA589992 ILW589979:ILW589992 IVS589979:IVS589992 JFO589979:JFO589992 JPK589979:JPK589992 JZG589979:JZG589992 KJC589979:KJC589992 KSY589979:KSY589992 LCU589979:LCU589992 LMQ589979:LMQ589992 LWM589979:LWM589992 MGI589979:MGI589992 MQE589979:MQE589992 NAA589979:NAA589992 NJW589979:NJW589992 NTS589979:NTS589992 ODO589979:ODO589992 ONK589979:ONK589992 OXG589979:OXG589992 PHC589979:PHC589992 PQY589979:PQY589992 QAU589979:QAU589992 QKQ589979:QKQ589992 QUM589979:QUM589992 REI589979:REI589992 ROE589979:ROE589992 RYA589979:RYA589992 SHW589979:SHW589992 SRS589979:SRS589992 TBO589979:TBO589992 TLK589979:TLK589992 TVG589979:TVG589992 UFC589979:UFC589992 UOY589979:UOY589992 UYU589979:UYU589992 VIQ589979:VIQ589992 VSM589979:VSM589992 WCI589979:WCI589992 WME589979:WME589992 WWA589979:WWA589992 S655515:S655528 JO655515:JO655528 TK655515:TK655528 ADG655515:ADG655528 ANC655515:ANC655528 AWY655515:AWY655528 BGU655515:BGU655528 BQQ655515:BQQ655528 CAM655515:CAM655528 CKI655515:CKI655528 CUE655515:CUE655528 DEA655515:DEA655528 DNW655515:DNW655528 DXS655515:DXS655528 EHO655515:EHO655528 ERK655515:ERK655528 FBG655515:FBG655528 FLC655515:FLC655528 FUY655515:FUY655528 GEU655515:GEU655528 GOQ655515:GOQ655528 GYM655515:GYM655528 HII655515:HII655528 HSE655515:HSE655528 ICA655515:ICA655528 ILW655515:ILW655528 IVS655515:IVS655528 JFO655515:JFO655528 JPK655515:JPK655528 JZG655515:JZG655528 KJC655515:KJC655528 KSY655515:KSY655528 LCU655515:LCU655528 LMQ655515:LMQ655528 LWM655515:LWM655528 MGI655515:MGI655528 MQE655515:MQE655528 NAA655515:NAA655528 NJW655515:NJW655528 NTS655515:NTS655528 ODO655515:ODO655528 ONK655515:ONK655528 OXG655515:OXG655528 PHC655515:PHC655528 PQY655515:PQY655528 QAU655515:QAU655528 QKQ655515:QKQ655528 QUM655515:QUM655528 REI655515:REI655528 ROE655515:ROE655528 RYA655515:RYA655528 SHW655515:SHW655528 SRS655515:SRS655528 TBO655515:TBO655528 TLK655515:TLK655528 TVG655515:TVG655528 UFC655515:UFC655528 UOY655515:UOY655528 UYU655515:UYU655528 VIQ655515:VIQ655528 VSM655515:VSM655528 WCI655515:WCI655528 WME655515:WME655528 WWA655515:WWA655528 S721051:S721064 JO721051:JO721064 TK721051:TK721064 ADG721051:ADG721064 ANC721051:ANC721064 AWY721051:AWY721064 BGU721051:BGU721064 BQQ721051:BQQ721064 CAM721051:CAM721064 CKI721051:CKI721064 CUE721051:CUE721064 DEA721051:DEA721064 DNW721051:DNW721064 DXS721051:DXS721064 EHO721051:EHO721064 ERK721051:ERK721064 FBG721051:FBG721064 FLC721051:FLC721064 FUY721051:FUY721064 GEU721051:GEU721064 GOQ721051:GOQ721064 GYM721051:GYM721064 HII721051:HII721064 HSE721051:HSE721064 ICA721051:ICA721064 ILW721051:ILW721064 IVS721051:IVS721064 JFO721051:JFO721064 JPK721051:JPK721064 JZG721051:JZG721064 KJC721051:KJC721064 KSY721051:KSY721064 LCU721051:LCU721064 LMQ721051:LMQ721064 LWM721051:LWM721064 MGI721051:MGI721064 MQE721051:MQE721064 NAA721051:NAA721064 NJW721051:NJW721064 NTS721051:NTS721064 ODO721051:ODO721064 ONK721051:ONK721064 OXG721051:OXG721064 PHC721051:PHC721064 PQY721051:PQY721064 QAU721051:QAU721064 QKQ721051:QKQ721064 QUM721051:QUM721064 REI721051:REI721064 ROE721051:ROE721064 RYA721051:RYA721064 SHW721051:SHW721064 SRS721051:SRS721064 TBO721051:TBO721064 TLK721051:TLK721064 TVG721051:TVG721064 UFC721051:UFC721064 UOY721051:UOY721064 UYU721051:UYU721064 VIQ721051:VIQ721064 VSM721051:VSM721064 WCI721051:WCI721064 WME721051:WME721064 WWA721051:WWA721064 S786587:S786600 JO786587:JO786600 TK786587:TK786600 ADG786587:ADG786600 ANC786587:ANC786600 AWY786587:AWY786600 BGU786587:BGU786600 BQQ786587:BQQ786600 CAM786587:CAM786600 CKI786587:CKI786600 CUE786587:CUE786600 DEA786587:DEA786600 DNW786587:DNW786600 DXS786587:DXS786600 EHO786587:EHO786600 ERK786587:ERK786600 FBG786587:FBG786600 FLC786587:FLC786600 FUY786587:FUY786600 GEU786587:GEU786600 GOQ786587:GOQ786600 GYM786587:GYM786600 HII786587:HII786600 HSE786587:HSE786600 ICA786587:ICA786600 ILW786587:ILW786600 IVS786587:IVS786600 JFO786587:JFO786600 JPK786587:JPK786600 JZG786587:JZG786600 KJC786587:KJC786600 KSY786587:KSY786600 LCU786587:LCU786600 LMQ786587:LMQ786600 LWM786587:LWM786600 MGI786587:MGI786600 MQE786587:MQE786600 NAA786587:NAA786600 NJW786587:NJW786600 NTS786587:NTS786600 ODO786587:ODO786600 ONK786587:ONK786600 OXG786587:OXG786600 PHC786587:PHC786600 PQY786587:PQY786600 QAU786587:QAU786600 QKQ786587:QKQ786600 QUM786587:QUM786600 REI786587:REI786600 ROE786587:ROE786600 RYA786587:RYA786600 SHW786587:SHW786600 SRS786587:SRS786600 TBO786587:TBO786600 TLK786587:TLK786600 TVG786587:TVG786600 UFC786587:UFC786600 UOY786587:UOY786600 UYU786587:UYU786600 VIQ786587:VIQ786600 VSM786587:VSM786600 WCI786587:WCI786600 WME786587:WME786600 WWA786587:WWA786600 S852123:S852136 JO852123:JO852136 TK852123:TK852136 ADG852123:ADG852136 ANC852123:ANC852136 AWY852123:AWY852136 BGU852123:BGU852136 BQQ852123:BQQ852136 CAM852123:CAM852136 CKI852123:CKI852136 CUE852123:CUE852136 DEA852123:DEA852136 DNW852123:DNW852136 DXS852123:DXS852136 EHO852123:EHO852136 ERK852123:ERK852136 FBG852123:FBG852136 FLC852123:FLC852136 FUY852123:FUY852136 GEU852123:GEU852136 GOQ852123:GOQ852136 GYM852123:GYM852136 HII852123:HII852136 HSE852123:HSE852136 ICA852123:ICA852136 ILW852123:ILW852136 IVS852123:IVS852136 JFO852123:JFO852136 JPK852123:JPK852136 JZG852123:JZG852136 KJC852123:KJC852136 KSY852123:KSY852136 LCU852123:LCU852136 LMQ852123:LMQ852136 LWM852123:LWM852136 MGI852123:MGI852136 MQE852123:MQE852136 NAA852123:NAA852136 NJW852123:NJW852136 NTS852123:NTS852136 ODO852123:ODO852136 ONK852123:ONK852136 OXG852123:OXG852136 PHC852123:PHC852136 PQY852123:PQY852136 QAU852123:QAU852136 QKQ852123:QKQ852136 QUM852123:QUM852136 REI852123:REI852136 ROE852123:ROE852136 RYA852123:RYA852136 SHW852123:SHW852136 SRS852123:SRS852136 TBO852123:TBO852136 TLK852123:TLK852136 TVG852123:TVG852136 UFC852123:UFC852136 UOY852123:UOY852136 UYU852123:UYU852136 VIQ852123:VIQ852136 VSM852123:VSM852136 WCI852123:WCI852136 WME852123:WME852136 WWA852123:WWA852136 S917659:S917672 JO917659:JO917672 TK917659:TK917672 ADG917659:ADG917672 ANC917659:ANC917672 AWY917659:AWY917672 BGU917659:BGU917672 BQQ917659:BQQ917672 CAM917659:CAM917672 CKI917659:CKI917672 CUE917659:CUE917672 DEA917659:DEA917672 DNW917659:DNW917672 DXS917659:DXS917672 EHO917659:EHO917672 ERK917659:ERK917672 FBG917659:FBG917672 FLC917659:FLC917672 FUY917659:FUY917672 GEU917659:GEU917672 GOQ917659:GOQ917672 GYM917659:GYM917672 HII917659:HII917672 HSE917659:HSE917672 ICA917659:ICA917672 ILW917659:ILW917672 IVS917659:IVS917672 JFO917659:JFO917672 JPK917659:JPK917672 JZG917659:JZG917672 KJC917659:KJC917672 KSY917659:KSY917672 LCU917659:LCU917672 LMQ917659:LMQ917672 LWM917659:LWM917672 MGI917659:MGI917672 MQE917659:MQE917672 NAA917659:NAA917672 NJW917659:NJW917672 NTS917659:NTS917672 ODO917659:ODO917672 ONK917659:ONK917672 OXG917659:OXG917672 PHC917659:PHC917672 PQY917659:PQY917672 QAU917659:QAU917672 QKQ917659:QKQ917672 QUM917659:QUM917672 REI917659:REI917672 ROE917659:ROE917672 RYA917659:RYA917672 SHW917659:SHW917672 SRS917659:SRS917672 TBO917659:TBO917672 TLK917659:TLK917672 TVG917659:TVG917672 UFC917659:UFC917672 UOY917659:UOY917672 UYU917659:UYU917672 VIQ917659:VIQ917672 VSM917659:VSM917672 WCI917659:WCI917672 WME917659:WME917672 WWA917659:WWA917672 S983195:S983208 JO983195:JO983208 TK983195:TK983208 ADG983195:ADG983208 ANC983195:ANC983208 AWY983195:AWY983208 BGU983195:BGU983208 BQQ983195:BQQ983208 CAM983195:CAM983208 CKI983195:CKI983208 CUE983195:CUE983208 DEA983195:DEA983208 DNW983195:DNW983208 DXS983195:DXS983208 EHO983195:EHO983208 ERK983195:ERK983208 FBG983195:FBG983208 FLC983195:FLC983208 FUY983195:FUY983208 GEU983195:GEU983208 GOQ983195:GOQ983208 GYM983195:GYM983208 HII983195:HII983208 HSE983195:HSE983208 ICA983195:ICA983208 ILW983195:ILW983208 IVS983195:IVS983208 JFO983195:JFO983208 JPK983195:JPK983208 JZG983195:JZG983208 KJC983195:KJC983208 KSY983195:KSY983208 LCU983195:LCU983208 LMQ983195:LMQ983208 LWM983195:LWM983208 MGI983195:MGI983208 MQE983195:MQE983208 NAA983195:NAA983208 NJW983195:NJW983208 NTS983195:NTS983208 ODO983195:ODO983208 ONK983195:ONK983208 OXG983195:OXG983208 PHC983195:PHC983208 PQY983195:PQY983208 QAU983195:QAU983208 QKQ983195:QKQ983208 QUM983195:QUM983208 REI983195:REI983208 ROE983195:ROE983208 RYA983195:RYA983208 SHW983195:SHW983208 SRS983195:SRS983208 TBO983195:TBO983208 TLK983195:TLK983208 TVG983195:TVG983208 UFC983195:UFC983208 UOY983195:UOY983208 UYU983195:UYU983208 VIQ983195:VIQ983208 VSM983195:VSM983208 WCI983195:WCI983208 WME983195:WME983208 WWA983195:WWA983208 S185:S234 JO185:JO234 TK185:TK234 ADG185:ADG234 ANC185:ANC234 AWY185:AWY234 BGU185:BGU234 BQQ185:BQQ234 CAM185:CAM234 CKI185:CKI234 CUE185:CUE234 DEA185:DEA234 DNW185:DNW234 DXS185:DXS234 EHO185:EHO234 ERK185:ERK234 FBG185:FBG234 FLC185:FLC234 FUY185:FUY234 GEU185:GEU234 GOQ185:GOQ234 GYM185:GYM234 HII185:HII234 HSE185:HSE234 ICA185:ICA234 ILW185:ILW234 IVS185:IVS234 JFO185:JFO234 JPK185:JPK234 JZG185:JZG234 KJC185:KJC234 KSY185:KSY234 LCU185:LCU234 LMQ185:LMQ234 LWM185:LWM234 MGI185:MGI234 MQE185:MQE234 NAA185:NAA234 NJW185:NJW234 NTS185:NTS234 ODO185:ODO234 ONK185:ONK234 OXG185:OXG234 PHC185:PHC234 PQY185:PQY234 QAU185:QAU234 QKQ185:QKQ234 QUM185:QUM234 REI185:REI234 ROE185:ROE234 RYA185:RYA234 SHW185:SHW234 SRS185:SRS234 TBO185:TBO234 TLK185:TLK234 TVG185:TVG234 UFC185:UFC234 UOY185:UOY234 UYU185:UYU234 VIQ185:VIQ234 VSM185:VSM234 WCI185:WCI234 WME185:WME234 WWA185:WWA234 S65721:S65770 JO65721:JO65770 TK65721:TK65770 ADG65721:ADG65770 ANC65721:ANC65770 AWY65721:AWY65770 BGU65721:BGU65770 BQQ65721:BQQ65770 CAM65721:CAM65770 CKI65721:CKI65770 CUE65721:CUE65770 DEA65721:DEA65770 DNW65721:DNW65770 DXS65721:DXS65770 EHO65721:EHO65770 ERK65721:ERK65770 FBG65721:FBG65770 FLC65721:FLC65770 FUY65721:FUY65770 GEU65721:GEU65770 GOQ65721:GOQ65770 GYM65721:GYM65770 HII65721:HII65770 HSE65721:HSE65770 ICA65721:ICA65770 ILW65721:ILW65770 IVS65721:IVS65770 JFO65721:JFO65770 JPK65721:JPK65770 JZG65721:JZG65770 KJC65721:KJC65770 KSY65721:KSY65770 LCU65721:LCU65770 LMQ65721:LMQ65770 LWM65721:LWM65770 MGI65721:MGI65770 MQE65721:MQE65770 NAA65721:NAA65770 NJW65721:NJW65770 NTS65721:NTS65770 ODO65721:ODO65770 ONK65721:ONK65770 OXG65721:OXG65770 PHC65721:PHC65770 PQY65721:PQY65770 QAU65721:QAU65770 QKQ65721:QKQ65770 QUM65721:QUM65770 REI65721:REI65770 ROE65721:ROE65770 RYA65721:RYA65770 SHW65721:SHW65770 SRS65721:SRS65770 TBO65721:TBO65770 TLK65721:TLK65770 TVG65721:TVG65770 UFC65721:UFC65770 UOY65721:UOY65770 UYU65721:UYU65770 VIQ65721:VIQ65770 VSM65721:VSM65770 WCI65721:WCI65770 WME65721:WME65770 WWA65721:WWA65770 S131257:S131306 JO131257:JO131306 TK131257:TK131306 ADG131257:ADG131306 ANC131257:ANC131306 AWY131257:AWY131306 BGU131257:BGU131306 BQQ131257:BQQ131306 CAM131257:CAM131306 CKI131257:CKI131306 CUE131257:CUE131306 DEA131257:DEA131306 DNW131257:DNW131306 DXS131257:DXS131306 EHO131257:EHO131306 ERK131257:ERK131306 FBG131257:FBG131306 FLC131257:FLC131306 FUY131257:FUY131306 GEU131257:GEU131306 GOQ131257:GOQ131306 GYM131257:GYM131306 HII131257:HII131306 HSE131257:HSE131306 ICA131257:ICA131306 ILW131257:ILW131306 IVS131257:IVS131306 JFO131257:JFO131306 JPK131257:JPK131306 JZG131257:JZG131306 KJC131257:KJC131306 KSY131257:KSY131306 LCU131257:LCU131306 LMQ131257:LMQ131306 LWM131257:LWM131306 MGI131257:MGI131306 MQE131257:MQE131306 NAA131257:NAA131306 NJW131257:NJW131306 NTS131257:NTS131306 ODO131257:ODO131306 ONK131257:ONK131306 OXG131257:OXG131306 PHC131257:PHC131306 PQY131257:PQY131306 QAU131257:QAU131306 QKQ131257:QKQ131306 QUM131257:QUM131306 REI131257:REI131306 ROE131257:ROE131306 RYA131257:RYA131306 SHW131257:SHW131306 SRS131257:SRS131306 TBO131257:TBO131306 TLK131257:TLK131306 TVG131257:TVG131306 UFC131257:UFC131306 UOY131257:UOY131306 UYU131257:UYU131306 VIQ131257:VIQ131306 VSM131257:VSM131306 WCI131257:WCI131306 WME131257:WME131306 WWA131257:WWA131306 S196793:S196842 JO196793:JO196842 TK196793:TK196842 ADG196793:ADG196842 ANC196793:ANC196842 AWY196793:AWY196842 BGU196793:BGU196842 BQQ196793:BQQ196842 CAM196793:CAM196842 CKI196793:CKI196842 CUE196793:CUE196842 DEA196793:DEA196842 DNW196793:DNW196842 DXS196793:DXS196842 EHO196793:EHO196842 ERK196793:ERK196842 FBG196793:FBG196842 FLC196793:FLC196842 FUY196793:FUY196842 GEU196793:GEU196842 GOQ196793:GOQ196842 GYM196793:GYM196842 HII196793:HII196842 HSE196793:HSE196842 ICA196793:ICA196842 ILW196793:ILW196842 IVS196793:IVS196842 JFO196793:JFO196842 JPK196793:JPK196842 JZG196793:JZG196842 KJC196793:KJC196842 KSY196793:KSY196842 LCU196793:LCU196842 LMQ196793:LMQ196842 LWM196793:LWM196842 MGI196793:MGI196842 MQE196793:MQE196842 NAA196793:NAA196842 NJW196793:NJW196842 NTS196793:NTS196842 ODO196793:ODO196842 ONK196793:ONK196842 OXG196793:OXG196842 PHC196793:PHC196842 PQY196793:PQY196842 QAU196793:QAU196842 QKQ196793:QKQ196842 QUM196793:QUM196842 REI196793:REI196842 ROE196793:ROE196842 RYA196793:RYA196842 SHW196793:SHW196842 SRS196793:SRS196842 TBO196793:TBO196842 TLK196793:TLK196842 TVG196793:TVG196842 UFC196793:UFC196842 UOY196793:UOY196842 UYU196793:UYU196842 VIQ196793:VIQ196842 VSM196793:VSM196842 WCI196793:WCI196842 WME196793:WME196842 WWA196793:WWA196842 S262329:S262378 JO262329:JO262378 TK262329:TK262378 ADG262329:ADG262378 ANC262329:ANC262378 AWY262329:AWY262378 BGU262329:BGU262378 BQQ262329:BQQ262378 CAM262329:CAM262378 CKI262329:CKI262378 CUE262329:CUE262378 DEA262329:DEA262378 DNW262329:DNW262378 DXS262329:DXS262378 EHO262329:EHO262378 ERK262329:ERK262378 FBG262329:FBG262378 FLC262329:FLC262378 FUY262329:FUY262378 GEU262329:GEU262378 GOQ262329:GOQ262378 GYM262329:GYM262378 HII262329:HII262378 HSE262329:HSE262378 ICA262329:ICA262378 ILW262329:ILW262378 IVS262329:IVS262378 JFO262329:JFO262378 JPK262329:JPK262378 JZG262329:JZG262378 KJC262329:KJC262378 KSY262329:KSY262378 LCU262329:LCU262378 LMQ262329:LMQ262378 LWM262329:LWM262378 MGI262329:MGI262378 MQE262329:MQE262378 NAA262329:NAA262378 NJW262329:NJW262378 NTS262329:NTS262378 ODO262329:ODO262378 ONK262329:ONK262378 OXG262329:OXG262378 PHC262329:PHC262378 PQY262329:PQY262378 QAU262329:QAU262378 QKQ262329:QKQ262378 QUM262329:QUM262378 REI262329:REI262378 ROE262329:ROE262378 RYA262329:RYA262378 SHW262329:SHW262378 SRS262329:SRS262378 TBO262329:TBO262378 TLK262329:TLK262378 TVG262329:TVG262378 UFC262329:UFC262378 UOY262329:UOY262378 UYU262329:UYU262378 VIQ262329:VIQ262378 VSM262329:VSM262378 WCI262329:WCI262378 WME262329:WME262378 WWA262329:WWA262378 S327865:S327914 JO327865:JO327914 TK327865:TK327914 ADG327865:ADG327914 ANC327865:ANC327914 AWY327865:AWY327914 BGU327865:BGU327914 BQQ327865:BQQ327914 CAM327865:CAM327914 CKI327865:CKI327914 CUE327865:CUE327914 DEA327865:DEA327914 DNW327865:DNW327914 DXS327865:DXS327914 EHO327865:EHO327914 ERK327865:ERK327914 FBG327865:FBG327914 FLC327865:FLC327914 FUY327865:FUY327914 GEU327865:GEU327914 GOQ327865:GOQ327914 GYM327865:GYM327914 HII327865:HII327914 HSE327865:HSE327914 ICA327865:ICA327914 ILW327865:ILW327914 IVS327865:IVS327914 JFO327865:JFO327914 JPK327865:JPK327914 JZG327865:JZG327914 KJC327865:KJC327914 KSY327865:KSY327914 LCU327865:LCU327914 LMQ327865:LMQ327914 LWM327865:LWM327914 MGI327865:MGI327914 MQE327865:MQE327914 NAA327865:NAA327914 NJW327865:NJW327914 NTS327865:NTS327914 ODO327865:ODO327914 ONK327865:ONK327914 OXG327865:OXG327914 PHC327865:PHC327914 PQY327865:PQY327914 QAU327865:QAU327914 QKQ327865:QKQ327914 QUM327865:QUM327914 REI327865:REI327914 ROE327865:ROE327914 RYA327865:RYA327914 SHW327865:SHW327914 SRS327865:SRS327914 TBO327865:TBO327914 TLK327865:TLK327914 TVG327865:TVG327914 UFC327865:UFC327914 UOY327865:UOY327914 UYU327865:UYU327914 VIQ327865:VIQ327914 VSM327865:VSM327914 WCI327865:WCI327914 WME327865:WME327914 WWA327865:WWA327914 S393401:S393450 JO393401:JO393450 TK393401:TK393450 ADG393401:ADG393450 ANC393401:ANC393450 AWY393401:AWY393450 BGU393401:BGU393450 BQQ393401:BQQ393450 CAM393401:CAM393450 CKI393401:CKI393450 CUE393401:CUE393450 DEA393401:DEA393450 DNW393401:DNW393450 DXS393401:DXS393450 EHO393401:EHO393450 ERK393401:ERK393450 FBG393401:FBG393450 FLC393401:FLC393450 FUY393401:FUY393450 GEU393401:GEU393450 GOQ393401:GOQ393450 GYM393401:GYM393450 HII393401:HII393450 HSE393401:HSE393450 ICA393401:ICA393450 ILW393401:ILW393450 IVS393401:IVS393450 JFO393401:JFO393450 JPK393401:JPK393450 JZG393401:JZG393450 KJC393401:KJC393450 KSY393401:KSY393450 LCU393401:LCU393450 LMQ393401:LMQ393450 LWM393401:LWM393450 MGI393401:MGI393450 MQE393401:MQE393450 NAA393401:NAA393450 NJW393401:NJW393450 NTS393401:NTS393450 ODO393401:ODO393450 ONK393401:ONK393450 OXG393401:OXG393450 PHC393401:PHC393450 PQY393401:PQY393450 QAU393401:QAU393450 QKQ393401:QKQ393450 QUM393401:QUM393450 REI393401:REI393450 ROE393401:ROE393450 RYA393401:RYA393450 SHW393401:SHW393450 SRS393401:SRS393450 TBO393401:TBO393450 TLK393401:TLK393450 TVG393401:TVG393450 UFC393401:UFC393450 UOY393401:UOY393450 UYU393401:UYU393450 VIQ393401:VIQ393450 VSM393401:VSM393450 WCI393401:WCI393450 WME393401:WME393450 WWA393401:WWA393450 S458937:S458986 JO458937:JO458986 TK458937:TK458986 ADG458937:ADG458986 ANC458937:ANC458986 AWY458937:AWY458986 BGU458937:BGU458986 BQQ458937:BQQ458986 CAM458937:CAM458986 CKI458937:CKI458986 CUE458937:CUE458986 DEA458937:DEA458986 DNW458937:DNW458986 DXS458937:DXS458986 EHO458937:EHO458986 ERK458937:ERK458986 FBG458937:FBG458986 FLC458937:FLC458986 FUY458937:FUY458986 GEU458937:GEU458986 GOQ458937:GOQ458986 GYM458937:GYM458986 HII458937:HII458986 HSE458937:HSE458986 ICA458937:ICA458986 ILW458937:ILW458986 IVS458937:IVS458986 JFO458937:JFO458986 JPK458937:JPK458986 JZG458937:JZG458986 KJC458937:KJC458986 KSY458937:KSY458986 LCU458937:LCU458986 LMQ458937:LMQ458986 LWM458937:LWM458986 MGI458937:MGI458986 MQE458937:MQE458986 NAA458937:NAA458986 NJW458937:NJW458986 NTS458937:NTS458986 ODO458937:ODO458986 ONK458937:ONK458986 OXG458937:OXG458986 PHC458937:PHC458986 PQY458937:PQY458986 QAU458937:QAU458986 QKQ458937:QKQ458986 QUM458937:QUM458986 REI458937:REI458986 ROE458937:ROE458986 RYA458937:RYA458986 SHW458937:SHW458986 SRS458937:SRS458986 TBO458937:TBO458986 TLK458937:TLK458986 TVG458937:TVG458986 UFC458937:UFC458986 UOY458937:UOY458986 UYU458937:UYU458986 VIQ458937:VIQ458986 VSM458937:VSM458986 WCI458937:WCI458986 WME458937:WME458986 WWA458937:WWA458986 S524473:S524522 JO524473:JO524522 TK524473:TK524522 ADG524473:ADG524522 ANC524473:ANC524522 AWY524473:AWY524522 BGU524473:BGU524522 BQQ524473:BQQ524522 CAM524473:CAM524522 CKI524473:CKI524522 CUE524473:CUE524522 DEA524473:DEA524522 DNW524473:DNW524522 DXS524473:DXS524522 EHO524473:EHO524522 ERK524473:ERK524522 FBG524473:FBG524522 FLC524473:FLC524522 FUY524473:FUY524522 GEU524473:GEU524522 GOQ524473:GOQ524522 GYM524473:GYM524522 HII524473:HII524522 HSE524473:HSE524522 ICA524473:ICA524522 ILW524473:ILW524522 IVS524473:IVS524522 JFO524473:JFO524522 JPK524473:JPK524522 JZG524473:JZG524522 KJC524473:KJC524522 KSY524473:KSY524522 LCU524473:LCU524522 LMQ524473:LMQ524522 LWM524473:LWM524522 MGI524473:MGI524522 MQE524473:MQE524522 NAA524473:NAA524522 NJW524473:NJW524522 NTS524473:NTS524522 ODO524473:ODO524522 ONK524473:ONK524522 OXG524473:OXG524522 PHC524473:PHC524522 PQY524473:PQY524522 QAU524473:QAU524522 QKQ524473:QKQ524522 QUM524473:QUM524522 REI524473:REI524522 ROE524473:ROE524522 RYA524473:RYA524522 SHW524473:SHW524522 SRS524473:SRS524522 TBO524473:TBO524522 TLK524473:TLK524522 TVG524473:TVG524522 UFC524473:UFC524522 UOY524473:UOY524522 UYU524473:UYU524522 VIQ524473:VIQ524522 VSM524473:VSM524522 WCI524473:WCI524522 WME524473:WME524522 WWA524473:WWA524522 S590009:S590058 JO590009:JO590058 TK590009:TK590058 ADG590009:ADG590058 ANC590009:ANC590058 AWY590009:AWY590058 BGU590009:BGU590058 BQQ590009:BQQ590058 CAM590009:CAM590058 CKI590009:CKI590058 CUE590009:CUE590058 DEA590009:DEA590058 DNW590009:DNW590058 DXS590009:DXS590058 EHO590009:EHO590058 ERK590009:ERK590058 FBG590009:FBG590058 FLC590009:FLC590058 FUY590009:FUY590058 GEU590009:GEU590058 GOQ590009:GOQ590058 GYM590009:GYM590058 HII590009:HII590058 HSE590009:HSE590058 ICA590009:ICA590058 ILW590009:ILW590058 IVS590009:IVS590058 JFO590009:JFO590058 JPK590009:JPK590058 JZG590009:JZG590058 KJC590009:KJC590058 KSY590009:KSY590058 LCU590009:LCU590058 LMQ590009:LMQ590058 LWM590009:LWM590058 MGI590009:MGI590058 MQE590009:MQE590058 NAA590009:NAA590058 NJW590009:NJW590058 NTS590009:NTS590058 ODO590009:ODO590058 ONK590009:ONK590058 OXG590009:OXG590058 PHC590009:PHC590058 PQY590009:PQY590058 QAU590009:QAU590058 QKQ590009:QKQ590058 QUM590009:QUM590058 REI590009:REI590058 ROE590009:ROE590058 RYA590009:RYA590058 SHW590009:SHW590058 SRS590009:SRS590058 TBO590009:TBO590058 TLK590009:TLK590058 TVG590009:TVG590058 UFC590009:UFC590058 UOY590009:UOY590058 UYU590009:UYU590058 VIQ590009:VIQ590058 VSM590009:VSM590058 WCI590009:WCI590058 WME590009:WME590058 WWA590009:WWA590058 S655545:S655594 JO655545:JO655594 TK655545:TK655594 ADG655545:ADG655594 ANC655545:ANC655594 AWY655545:AWY655594 BGU655545:BGU655594 BQQ655545:BQQ655594 CAM655545:CAM655594 CKI655545:CKI655594 CUE655545:CUE655594 DEA655545:DEA655594 DNW655545:DNW655594 DXS655545:DXS655594 EHO655545:EHO655594 ERK655545:ERK655594 FBG655545:FBG655594 FLC655545:FLC655594 FUY655545:FUY655594 GEU655545:GEU655594 GOQ655545:GOQ655594 GYM655545:GYM655594 HII655545:HII655594 HSE655545:HSE655594 ICA655545:ICA655594 ILW655545:ILW655594 IVS655545:IVS655594 JFO655545:JFO655594 JPK655545:JPK655594 JZG655545:JZG655594 KJC655545:KJC655594 KSY655545:KSY655594 LCU655545:LCU655594 LMQ655545:LMQ655594 LWM655545:LWM655594 MGI655545:MGI655594 MQE655545:MQE655594 NAA655545:NAA655594 NJW655545:NJW655594 NTS655545:NTS655594 ODO655545:ODO655594 ONK655545:ONK655594 OXG655545:OXG655594 PHC655545:PHC655594 PQY655545:PQY655594 QAU655545:QAU655594 QKQ655545:QKQ655594 QUM655545:QUM655594 REI655545:REI655594 ROE655545:ROE655594 RYA655545:RYA655594 SHW655545:SHW655594 SRS655545:SRS655594 TBO655545:TBO655594 TLK655545:TLK655594 TVG655545:TVG655594 UFC655545:UFC655594 UOY655545:UOY655594 UYU655545:UYU655594 VIQ655545:VIQ655594 VSM655545:VSM655594 WCI655545:WCI655594 WME655545:WME655594 WWA655545:WWA655594 S721081:S721130 JO721081:JO721130 TK721081:TK721130 ADG721081:ADG721130 ANC721081:ANC721130 AWY721081:AWY721130 BGU721081:BGU721130 BQQ721081:BQQ721130 CAM721081:CAM721130 CKI721081:CKI721130 CUE721081:CUE721130 DEA721081:DEA721130 DNW721081:DNW721130 DXS721081:DXS721130 EHO721081:EHO721130 ERK721081:ERK721130 FBG721081:FBG721130 FLC721081:FLC721130 FUY721081:FUY721130 GEU721081:GEU721130 GOQ721081:GOQ721130 GYM721081:GYM721130 HII721081:HII721130 HSE721081:HSE721130 ICA721081:ICA721130 ILW721081:ILW721130 IVS721081:IVS721130 JFO721081:JFO721130 JPK721081:JPK721130 JZG721081:JZG721130 KJC721081:KJC721130 KSY721081:KSY721130 LCU721081:LCU721130 LMQ721081:LMQ721130 LWM721081:LWM721130 MGI721081:MGI721130 MQE721081:MQE721130 NAA721081:NAA721130 NJW721081:NJW721130 NTS721081:NTS721130 ODO721081:ODO721130 ONK721081:ONK721130 OXG721081:OXG721130 PHC721081:PHC721130 PQY721081:PQY721130 QAU721081:QAU721130 QKQ721081:QKQ721130 QUM721081:QUM721130 REI721081:REI721130 ROE721081:ROE721130 RYA721081:RYA721130 SHW721081:SHW721130 SRS721081:SRS721130 TBO721081:TBO721130 TLK721081:TLK721130 TVG721081:TVG721130 UFC721081:UFC721130 UOY721081:UOY721130 UYU721081:UYU721130 VIQ721081:VIQ721130 VSM721081:VSM721130 WCI721081:WCI721130 WME721081:WME721130 WWA721081:WWA721130 S786617:S786666 JO786617:JO786666 TK786617:TK786666 ADG786617:ADG786666 ANC786617:ANC786666 AWY786617:AWY786666 BGU786617:BGU786666 BQQ786617:BQQ786666 CAM786617:CAM786666 CKI786617:CKI786666 CUE786617:CUE786666 DEA786617:DEA786666 DNW786617:DNW786666 DXS786617:DXS786666 EHO786617:EHO786666 ERK786617:ERK786666 FBG786617:FBG786666 FLC786617:FLC786666 FUY786617:FUY786666 GEU786617:GEU786666 GOQ786617:GOQ786666 GYM786617:GYM786666 HII786617:HII786666 HSE786617:HSE786666 ICA786617:ICA786666 ILW786617:ILW786666 IVS786617:IVS786666 JFO786617:JFO786666 JPK786617:JPK786666 JZG786617:JZG786666 KJC786617:KJC786666 KSY786617:KSY786666 LCU786617:LCU786666 LMQ786617:LMQ786666 LWM786617:LWM786666 MGI786617:MGI786666 MQE786617:MQE786666 NAA786617:NAA786666 NJW786617:NJW786666 NTS786617:NTS786666 ODO786617:ODO786666 ONK786617:ONK786666 OXG786617:OXG786666 PHC786617:PHC786666 PQY786617:PQY786666 QAU786617:QAU786666 QKQ786617:QKQ786666 QUM786617:QUM786666 REI786617:REI786666 ROE786617:ROE786666 RYA786617:RYA786666 SHW786617:SHW786666 SRS786617:SRS786666 TBO786617:TBO786666 TLK786617:TLK786666 TVG786617:TVG786666 UFC786617:UFC786666 UOY786617:UOY786666 UYU786617:UYU786666 VIQ786617:VIQ786666 VSM786617:VSM786666 WCI786617:WCI786666 WME786617:WME786666 WWA786617:WWA786666 S852153:S852202 JO852153:JO852202 TK852153:TK852202 ADG852153:ADG852202 ANC852153:ANC852202 AWY852153:AWY852202 BGU852153:BGU852202 BQQ852153:BQQ852202 CAM852153:CAM852202 CKI852153:CKI852202 CUE852153:CUE852202 DEA852153:DEA852202 DNW852153:DNW852202 DXS852153:DXS852202 EHO852153:EHO852202 ERK852153:ERK852202 FBG852153:FBG852202 FLC852153:FLC852202 FUY852153:FUY852202 GEU852153:GEU852202 GOQ852153:GOQ852202 GYM852153:GYM852202 HII852153:HII852202 HSE852153:HSE852202 ICA852153:ICA852202 ILW852153:ILW852202 IVS852153:IVS852202 JFO852153:JFO852202 JPK852153:JPK852202 JZG852153:JZG852202 KJC852153:KJC852202 KSY852153:KSY852202 LCU852153:LCU852202 LMQ852153:LMQ852202 LWM852153:LWM852202 MGI852153:MGI852202 MQE852153:MQE852202 NAA852153:NAA852202 NJW852153:NJW852202 NTS852153:NTS852202 ODO852153:ODO852202 ONK852153:ONK852202 OXG852153:OXG852202 PHC852153:PHC852202 PQY852153:PQY852202 QAU852153:QAU852202 QKQ852153:QKQ852202 QUM852153:QUM852202 REI852153:REI852202 ROE852153:ROE852202 RYA852153:RYA852202 SHW852153:SHW852202 SRS852153:SRS852202 TBO852153:TBO852202 TLK852153:TLK852202 TVG852153:TVG852202 UFC852153:UFC852202 UOY852153:UOY852202 UYU852153:UYU852202 VIQ852153:VIQ852202 VSM852153:VSM852202 WCI852153:WCI852202 WME852153:WME852202 WWA852153:WWA852202 S917689:S917738 JO917689:JO917738 TK917689:TK917738 ADG917689:ADG917738 ANC917689:ANC917738 AWY917689:AWY917738 BGU917689:BGU917738 BQQ917689:BQQ917738 CAM917689:CAM917738 CKI917689:CKI917738 CUE917689:CUE917738 DEA917689:DEA917738 DNW917689:DNW917738 DXS917689:DXS917738 EHO917689:EHO917738 ERK917689:ERK917738 FBG917689:FBG917738 FLC917689:FLC917738 FUY917689:FUY917738 GEU917689:GEU917738 GOQ917689:GOQ917738 GYM917689:GYM917738 HII917689:HII917738 HSE917689:HSE917738 ICA917689:ICA917738 ILW917689:ILW917738 IVS917689:IVS917738 JFO917689:JFO917738 JPK917689:JPK917738 JZG917689:JZG917738 KJC917689:KJC917738 KSY917689:KSY917738 LCU917689:LCU917738 LMQ917689:LMQ917738 LWM917689:LWM917738 MGI917689:MGI917738 MQE917689:MQE917738 NAA917689:NAA917738 NJW917689:NJW917738 NTS917689:NTS917738 ODO917689:ODO917738 ONK917689:ONK917738 OXG917689:OXG917738 PHC917689:PHC917738 PQY917689:PQY917738 QAU917689:QAU917738 QKQ917689:QKQ917738 QUM917689:QUM917738 REI917689:REI917738 ROE917689:ROE917738 RYA917689:RYA917738 SHW917689:SHW917738 SRS917689:SRS917738 TBO917689:TBO917738 TLK917689:TLK917738 TVG917689:TVG917738 UFC917689:UFC917738 UOY917689:UOY917738 UYU917689:UYU917738 VIQ917689:VIQ917738 VSM917689:VSM917738 WCI917689:WCI917738 WME917689:WME917738 WWA917689:WWA917738 S983225:S983274 JO983225:JO983274 TK983225:TK983274 ADG983225:ADG983274 ANC983225:ANC983274 AWY983225:AWY983274 BGU983225:BGU983274 BQQ983225:BQQ983274 CAM983225:CAM983274 CKI983225:CKI983274 CUE983225:CUE983274 DEA983225:DEA983274 DNW983225:DNW983274 DXS983225:DXS983274 EHO983225:EHO983274 ERK983225:ERK983274 FBG983225:FBG983274 FLC983225:FLC983274 FUY983225:FUY983274 GEU983225:GEU983274 GOQ983225:GOQ983274 GYM983225:GYM983274 HII983225:HII983274 HSE983225:HSE983274 ICA983225:ICA983274 ILW983225:ILW983274 IVS983225:IVS983274 JFO983225:JFO983274 JPK983225:JPK983274 JZG983225:JZG983274 KJC983225:KJC983274 KSY983225:KSY983274 LCU983225:LCU983274 LMQ983225:LMQ983274 LWM983225:LWM983274 MGI983225:MGI983274 MQE983225:MQE983274 NAA983225:NAA983274 NJW983225:NJW983274 NTS983225:NTS983274 ODO983225:ODO983274 ONK983225:ONK983274 OXG983225:OXG983274 PHC983225:PHC983274 PQY983225:PQY983274 QAU983225:QAU983274 QKQ983225:QKQ983274 QUM983225:QUM983274 REI983225:REI983274 ROE983225:ROE983274 RYA983225:RYA983274 SHW983225:SHW983274 SRS983225:SRS983274 TBO983225:TBO983274 TLK983225:TLK983274 TVG983225:TVG983274 UFC983225:UFC983274 UOY983225:UOY983274 UYU983225:UYU983274 VIQ983225:VIQ983274 VSM983225:VSM983274 WCI983225:WCI983274 WME983225:WME983274 WWA983225:WWA983274 AI44:AI50 KE44:KE50 UA44:UA50 ADW44:ADW50 ANS44:ANS50 AXO44:AXO50 BHK44:BHK50 BRG44:BRG50 CBC44:CBC50 CKY44:CKY50 CUU44:CUU50 DEQ44:DEQ50 DOM44:DOM50 DYI44:DYI50 EIE44:EIE50 ESA44:ESA50 FBW44:FBW50 FLS44:FLS50 FVO44:FVO50 GFK44:GFK50 GPG44:GPG50 GZC44:GZC50 HIY44:HIY50 HSU44:HSU50 ICQ44:ICQ50 IMM44:IMM50 IWI44:IWI50 JGE44:JGE50 JQA44:JQA50 JZW44:JZW50 KJS44:KJS50 KTO44:KTO50 LDK44:LDK50 LNG44:LNG50 LXC44:LXC50 MGY44:MGY50 MQU44:MQU50 NAQ44:NAQ50 NKM44:NKM50 NUI44:NUI50 OEE44:OEE50 OOA44:OOA50 OXW44:OXW50 PHS44:PHS50 PRO44:PRO50 QBK44:QBK50 QLG44:QLG50 QVC44:QVC50 REY44:REY50 ROU44:ROU50 RYQ44:RYQ50 SIM44:SIM50 SSI44:SSI50 TCE44:TCE50 TMA44:TMA50 TVW44:TVW50 UFS44:UFS50 UPO44:UPO50 UZK44:UZK50 VJG44:VJG50 VTC44:VTC50 WCY44:WCY50 WMU44:WMU50 WWQ44:WWQ50 AI65580:AI65586 KE65580:KE65586 UA65580:UA65586 ADW65580:ADW65586 ANS65580:ANS65586 AXO65580:AXO65586 BHK65580:BHK65586 BRG65580:BRG65586 CBC65580:CBC65586 CKY65580:CKY65586 CUU65580:CUU65586 DEQ65580:DEQ65586 DOM65580:DOM65586 DYI65580:DYI65586 EIE65580:EIE65586 ESA65580:ESA65586 FBW65580:FBW65586 FLS65580:FLS65586 FVO65580:FVO65586 GFK65580:GFK65586 GPG65580:GPG65586 GZC65580:GZC65586 HIY65580:HIY65586 HSU65580:HSU65586 ICQ65580:ICQ65586 IMM65580:IMM65586 IWI65580:IWI65586 JGE65580:JGE65586 JQA65580:JQA65586 JZW65580:JZW65586 KJS65580:KJS65586 KTO65580:KTO65586 LDK65580:LDK65586 LNG65580:LNG65586 LXC65580:LXC65586 MGY65580:MGY65586 MQU65580:MQU65586 NAQ65580:NAQ65586 NKM65580:NKM65586 NUI65580:NUI65586 OEE65580:OEE65586 OOA65580:OOA65586 OXW65580:OXW65586 PHS65580:PHS65586 PRO65580:PRO65586 QBK65580:QBK65586 QLG65580:QLG65586 QVC65580:QVC65586 REY65580:REY65586 ROU65580:ROU65586 RYQ65580:RYQ65586 SIM65580:SIM65586 SSI65580:SSI65586 TCE65580:TCE65586 TMA65580:TMA65586 TVW65580:TVW65586 UFS65580:UFS65586 UPO65580:UPO65586 UZK65580:UZK65586 VJG65580:VJG65586 VTC65580:VTC65586 WCY65580:WCY65586 WMU65580:WMU65586 WWQ65580:WWQ65586 AI131116:AI131122 KE131116:KE131122 UA131116:UA131122 ADW131116:ADW131122 ANS131116:ANS131122 AXO131116:AXO131122 BHK131116:BHK131122 BRG131116:BRG131122 CBC131116:CBC131122 CKY131116:CKY131122 CUU131116:CUU131122 DEQ131116:DEQ131122 DOM131116:DOM131122 DYI131116:DYI131122 EIE131116:EIE131122 ESA131116:ESA131122 FBW131116:FBW131122 FLS131116:FLS131122 FVO131116:FVO131122 GFK131116:GFK131122 GPG131116:GPG131122 GZC131116:GZC131122 HIY131116:HIY131122 HSU131116:HSU131122 ICQ131116:ICQ131122 IMM131116:IMM131122 IWI131116:IWI131122 JGE131116:JGE131122 JQA131116:JQA131122 JZW131116:JZW131122 KJS131116:KJS131122 KTO131116:KTO131122 LDK131116:LDK131122 LNG131116:LNG131122 LXC131116:LXC131122 MGY131116:MGY131122 MQU131116:MQU131122 NAQ131116:NAQ131122 NKM131116:NKM131122 NUI131116:NUI131122 OEE131116:OEE131122 OOA131116:OOA131122 OXW131116:OXW131122 PHS131116:PHS131122 PRO131116:PRO131122 QBK131116:QBK131122 QLG131116:QLG131122 QVC131116:QVC131122 REY131116:REY131122 ROU131116:ROU131122 RYQ131116:RYQ131122 SIM131116:SIM131122 SSI131116:SSI131122 TCE131116:TCE131122 TMA131116:TMA131122 TVW131116:TVW131122 UFS131116:UFS131122 UPO131116:UPO131122 UZK131116:UZK131122 VJG131116:VJG131122 VTC131116:VTC131122 WCY131116:WCY131122 WMU131116:WMU131122 WWQ131116:WWQ131122 AI196652:AI196658 KE196652:KE196658 UA196652:UA196658 ADW196652:ADW196658 ANS196652:ANS196658 AXO196652:AXO196658 BHK196652:BHK196658 BRG196652:BRG196658 CBC196652:CBC196658 CKY196652:CKY196658 CUU196652:CUU196658 DEQ196652:DEQ196658 DOM196652:DOM196658 DYI196652:DYI196658 EIE196652:EIE196658 ESA196652:ESA196658 FBW196652:FBW196658 FLS196652:FLS196658 FVO196652:FVO196658 GFK196652:GFK196658 GPG196652:GPG196658 GZC196652:GZC196658 HIY196652:HIY196658 HSU196652:HSU196658 ICQ196652:ICQ196658 IMM196652:IMM196658 IWI196652:IWI196658 JGE196652:JGE196658 JQA196652:JQA196658 JZW196652:JZW196658 KJS196652:KJS196658 KTO196652:KTO196658 LDK196652:LDK196658 LNG196652:LNG196658 LXC196652:LXC196658 MGY196652:MGY196658 MQU196652:MQU196658 NAQ196652:NAQ196658 NKM196652:NKM196658 NUI196652:NUI196658 OEE196652:OEE196658 OOA196652:OOA196658 OXW196652:OXW196658 PHS196652:PHS196658 PRO196652:PRO196658 QBK196652:QBK196658 QLG196652:QLG196658 QVC196652:QVC196658 REY196652:REY196658 ROU196652:ROU196658 RYQ196652:RYQ196658 SIM196652:SIM196658 SSI196652:SSI196658 TCE196652:TCE196658 TMA196652:TMA196658 TVW196652:TVW196658 UFS196652:UFS196658 UPO196652:UPO196658 UZK196652:UZK196658 VJG196652:VJG196658 VTC196652:VTC196658 WCY196652:WCY196658 WMU196652:WMU196658 WWQ196652:WWQ196658 AI262188:AI262194 KE262188:KE262194 UA262188:UA262194 ADW262188:ADW262194 ANS262188:ANS262194 AXO262188:AXO262194 BHK262188:BHK262194 BRG262188:BRG262194 CBC262188:CBC262194 CKY262188:CKY262194 CUU262188:CUU262194 DEQ262188:DEQ262194 DOM262188:DOM262194 DYI262188:DYI262194 EIE262188:EIE262194 ESA262188:ESA262194 FBW262188:FBW262194 FLS262188:FLS262194 FVO262188:FVO262194 GFK262188:GFK262194 GPG262188:GPG262194 GZC262188:GZC262194 HIY262188:HIY262194 HSU262188:HSU262194 ICQ262188:ICQ262194 IMM262188:IMM262194 IWI262188:IWI262194 JGE262188:JGE262194 JQA262188:JQA262194 JZW262188:JZW262194 KJS262188:KJS262194 KTO262188:KTO262194 LDK262188:LDK262194 LNG262188:LNG262194 LXC262188:LXC262194 MGY262188:MGY262194 MQU262188:MQU262194 NAQ262188:NAQ262194 NKM262188:NKM262194 NUI262188:NUI262194 OEE262188:OEE262194 OOA262188:OOA262194 OXW262188:OXW262194 PHS262188:PHS262194 PRO262188:PRO262194 QBK262188:QBK262194 QLG262188:QLG262194 QVC262188:QVC262194 REY262188:REY262194 ROU262188:ROU262194 RYQ262188:RYQ262194 SIM262188:SIM262194 SSI262188:SSI262194 TCE262188:TCE262194 TMA262188:TMA262194 TVW262188:TVW262194 UFS262188:UFS262194 UPO262188:UPO262194 UZK262188:UZK262194 VJG262188:VJG262194 VTC262188:VTC262194 WCY262188:WCY262194 WMU262188:WMU262194 WWQ262188:WWQ262194 AI327724:AI327730 KE327724:KE327730 UA327724:UA327730 ADW327724:ADW327730 ANS327724:ANS327730 AXO327724:AXO327730 BHK327724:BHK327730 BRG327724:BRG327730 CBC327724:CBC327730 CKY327724:CKY327730 CUU327724:CUU327730 DEQ327724:DEQ327730 DOM327724:DOM327730 DYI327724:DYI327730 EIE327724:EIE327730 ESA327724:ESA327730 FBW327724:FBW327730 FLS327724:FLS327730 FVO327724:FVO327730 GFK327724:GFK327730 GPG327724:GPG327730 GZC327724:GZC327730 HIY327724:HIY327730 HSU327724:HSU327730 ICQ327724:ICQ327730 IMM327724:IMM327730 IWI327724:IWI327730 JGE327724:JGE327730 JQA327724:JQA327730 JZW327724:JZW327730 KJS327724:KJS327730 KTO327724:KTO327730 LDK327724:LDK327730 LNG327724:LNG327730 LXC327724:LXC327730 MGY327724:MGY327730 MQU327724:MQU327730 NAQ327724:NAQ327730 NKM327724:NKM327730 NUI327724:NUI327730 OEE327724:OEE327730 OOA327724:OOA327730 OXW327724:OXW327730 PHS327724:PHS327730 PRO327724:PRO327730 QBK327724:QBK327730 QLG327724:QLG327730 QVC327724:QVC327730 REY327724:REY327730 ROU327724:ROU327730 RYQ327724:RYQ327730 SIM327724:SIM327730 SSI327724:SSI327730 TCE327724:TCE327730 TMA327724:TMA327730 TVW327724:TVW327730 UFS327724:UFS327730 UPO327724:UPO327730 UZK327724:UZK327730 VJG327724:VJG327730 VTC327724:VTC327730 WCY327724:WCY327730 WMU327724:WMU327730 WWQ327724:WWQ327730 AI393260:AI393266 KE393260:KE393266 UA393260:UA393266 ADW393260:ADW393266 ANS393260:ANS393266 AXO393260:AXO393266 BHK393260:BHK393266 BRG393260:BRG393266 CBC393260:CBC393266 CKY393260:CKY393266 CUU393260:CUU393266 DEQ393260:DEQ393266 DOM393260:DOM393266 DYI393260:DYI393266 EIE393260:EIE393266 ESA393260:ESA393266 FBW393260:FBW393266 FLS393260:FLS393266 FVO393260:FVO393266 GFK393260:GFK393266 GPG393260:GPG393266 GZC393260:GZC393266 HIY393260:HIY393266 HSU393260:HSU393266 ICQ393260:ICQ393266 IMM393260:IMM393266 IWI393260:IWI393266 JGE393260:JGE393266 JQA393260:JQA393266 JZW393260:JZW393266 KJS393260:KJS393266 KTO393260:KTO393266 LDK393260:LDK393266 LNG393260:LNG393266 LXC393260:LXC393266 MGY393260:MGY393266 MQU393260:MQU393266 NAQ393260:NAQ393266 NKM393260:NKM393266 NUI393260:NUI393266 OEE393260:OEE393266 OOA393260:OOA393266 OXW393260:OXW393266 PHS393260:PHS393266 PRO393260:PRO393266 QBK393260:QBK393266 QLG393260:QLG393266 QVC393260:QVC393266 REY393260:REY393266 ROU393260:ROU393266 RYQ393260:RYQ393266 SIM393260:SIM393266 SSI393260:SSI393266 TCE393260:TCE393266 TMA393260:TMA393266 TVW393260:TVW393266 UFS393260:UFS393266 UPO393260:UPO393266 UZK393260:UZK393266 VJG393260:VJG393266 VTC393260:VTC393266 WCY393260:WCY393266 WMU393260:WMU393266 WWQ393260:WWQ393266 AI458796:AI458802 KE458796:KE458802 UA458796:UA458802 ADW458796:ADW458802 ANS458796:ANS458802 AXO458796:AXO458802 BHK458796:BHK458802 BRG458796:BRG458802 CBC458796:CBC458802 CKY458796:CKY458802 CUU458796:CUU458802 DEQ458796:DEQ458802 DOM458796:DOM458802 DYI458796:DYI458802 EIE458796:EIE458802 ESA458796:ESA458802 FBW458796:FBW458802 FLS458796:FLS458802 FVO458796:FVO458802 GFK458796:GFK458802 GPG458796:GPG458802 GZC458796:GZC458802 HIY458796:HIY458802 HSU458796:HSU458802 ICQ458796:ICQ458802 IMM458796:IMM458802 IWI458796:IWI458802 JGE458796:JGE458802 JQA458796:JQA458802 JZW458796:JZW458802 KJS458796:KJS458802 KTO458796:KTO458802 LDK458796:LDK458802 LNG458796:LNG458802 LXC458796:LXC458802 MGY458796:MGY458802 MQU458796:MQU458802 NAQ458796:NAQ458802 NKM458796:NKM458802 NUI458796:NUI458802 OEE458796:OEE458802 OOA458796:OOA458802 OXW458796:OXW458802 PHS458796:PHS458802 PRO458796:PRO458802 QBK458796:QBK458802 QLG458796:QLG458802 QVC458796:QVC458802 REY458796:REY458802 ROU458796:ROU458802 RYQ458796:RYQ458802 SIM458796:SIM458802 SSI458796:SSI458802 TCE458796:TCE458802 TMA458796:TMA458802 TVW458796:TVW458802 UFS458796:UFS458802 UPO458796:UPO458802 UZK458796:UZK458802 VJG458796:VJG458802 VTC458796:VTC458802 WCY458796:WCY458802 WMU458796:WMU458802 WWQ458796:WWQ458802 AI524332:AI524338 KE524332:KE524338 UA524332:UA524338 ADW524332:ADW524338 ANS524332:ANS524338 AXO524332:AXO524338 BHK524332:BHK524338 BRG524332:BRG524338 CBC524332:CBC524338 CKY524332:CKY524338 CUU524332:CUU524338 DEQ524332:DEQ524338 DOM524332:DOM524338 DYI524332:DYI524338 EIE524332:EIE524338 ESA524332:ESA524338 FBW524332:FBW524338 FLS524332:FLS524338 FVO524332:FVO524338 GFK524332:GFK524338 GPG524332:GPG524338 GZC524332:GZC524338 HIY524332:HIY524338 HSU524332:HSU524338 ICQ524332:ICQ524338 IMM524332:IMM524338 IWI524332:IWI524338 JGE524332:JGE524338 JQA524332:JQA524338 JZW524332:JZW524338 KJS524332:KJS524338 KTO524332:KTO524338 LDK524332:LDK524338 LNG524332:LNG524338 LXC524332:LXC524338 MGY524332:MGY524338 MQU524332:MQU524338 NAQ524332:NAQ524338 NKM524332:NKM524338 NUI524332:NUI524338 OEE524332:OEE524338 OOA524332:OOA524338 OXW524332:OXW524338 PHS524332:PHS524338 PRO524332:PRO524338 QBK524332:QBK524338 QLG524332:QLG524338 QVC524332:QVC524338 REY524332:REY524338 ROU524332:ROU524338 RYQ524332:RYQ524338 SIM524332:SIM524338 SSI524332:SSI524338 TCE524332:TCE524338 TMA524332:TMA524338 TVW524332:TVW524338 UFS524332:UFS524338 UPO524332:UPO524338 UZK524332:UZK524338 VJG524332:VJG524338 VTC524332:VTC524338 WCY524332:WCY524338 WMU524332:WMU524338 WWQ524332:WWQ524338 AI589868:AI589874 KE589868:KE589874 UA589868:UA589874 ADW589868:ADW589874 ANS589868:ANS589874 AXO589868:AXO589874 BHK589868:BHK589874 BRG589868:BRG589874 CBC589868:CBC589874 CKY589868:CKY589874 CUU589868:CUU589874 DEQ589868:DEQ589874 DOM589868:DOM589874 DYI589868:DYI589874 EIE589868:EIE589874 ESA589868:ESA589874 FBW589868:FBW589874 FLS589868:FLS589874 FVO589868:FVO589874 GFK589868:GFK589874 GPG589868:GPG589874 GZC589868:GZC589874 HIY589868:HIY589874 HSU589868:HSU589874 ICQ589868:ICQ589874 IMM589868:IMM589874 IWI589868:IWI589874 JGE589868:JGE589874 JQA589868:JQA589874 JZW589868:JZW589874 KJS589868:KJS589874 KTO589868:KTO589874 LDK589868:LDK589874 LNG589868:LNG589874 LXC589868:LXC589874 MGY589868:MGY589874 MQU589868:MQU589874 NAQ589868:NAQ589874 NKM589868:NKM589874 NUI589868:NUI589874 OEE589868:OEE589874 OOA589868:OOA589874 OXW589868:OXW589874 PHS589868:PHS589874 PRO589868:PRO589874 QBK589868:QBK589874 QLG589868:QLG589874 QVC589868:QVC589874 REY589868:REY589874 ROU589868:ROU589874 RYQ589868:RYQ589874 SIM589868:SIM589874 SSI589868:SSI589874 TCE589868:TCE589874 TMA589868:TMA589874 TVW589868:TVW589874 UFS589868:UFS589874 UPO589868:UPO589874 UZK589868:UZK589874 VJG589868:VJG589874 VTC589868:VTC589874 WCY589868:WCY589874 WMU589868:WMU589874 WWQ589868:WWQ589874 AI655404:AI655410 KE655404:KE655410 UA655404:UA655410 ADW655404:ADW655410 ANS655404:ANS655410 AXO655404:AXO655410 BHK655404:BHK655410 BRG655404:BRG655410 CBC655404:CBC655410 CKY655404:CKY655410 CUU655404:CUU655410 DEQ655404:DEQ655410 DOM655404:DOM655410 DYI655404:DYI655410 EIE655404:EIE655410 ESA655404:ESA655410 FBW655404:FBW655410 FLS655404:FLS655410 FVO655404:FVO655410 GFK655404:GFK655410 GPG655404:GPG655410 GZC655404:GZC655410 HIY655404:HIY655410 HSU655404:HSU655410 ICQ655404:ICQ655410 IMM655404:IMM655410 IWI655404:IWI655410 JGE655404:JGE655410 JQA655404:JQA655410 JZW655404:JZW655410 KJS655404:KJS655410 KTO655404:KTO655410 LDK655404:LDK655410 LNG655404:LNG655410 LXC655404:LXC655410 MGY655404:MGY655410 MQU655404:MQU655410 NAQ655404:NAQ655410 NKM655404:NKM655410 NUI655404:NUI655410 OEE655404:OEE655410 OOA655404:OOA655410 OXW655404:OXW655410 PHS655404:PHS655410 PRO655404:PRO655410 QBK655404:QBK655410 QLG655404:QLG655410 QVC655404:QVC655410 REY655404:REY655410 ROU655404:ROU655410 RYQ655404:RYQ655410 SIM655404:SIM655410 SSI655404:SSI655410 TCE655404:TCE655410 TMA655404:TMA655410 TVW655404:TVW655410 UFS655404:UFS655410 UPO655404:UPO655410 UZK655404:UZK655410 VJG655404:VJG655410 VTC655404:VTC655410 WCY655404:WCY655410 WMU655404:WMU655410 WWQ655404:WWQ655410 AI720940:AI720946 KE720940:KE720946 UA720940:UA720946 ADW720940:ADW720946 ANS720940:ANS720946 AXO720940:AXO720946 BHK720940:BHK720946 BRG720940:BRG720946 CBC720940:CBC720946 CKY720940:CKY720946 CUU720940:CUU720946 DEQ720940:DEQ720946 DOM720940:DOM720946 DYI720940:DYI720946 EIE720940:EIE720946 ESA720940:ESA720946 FBW720940:FBW720946 FLS720940:FLS720946 FVO720940:FVO720946 GFK720940:GFK720946 GPG720940:GPG720946 GZC720940:GZC720946 HIY720940:HIY720946 HSU720940:HSU720946 ICQ720940:ICQ720946 IMM720940:IMM720946 IWI720940:IWI720946 JGE720940:JGE720946 JQA720940:JQA720946 JZW720940:JZW720946 KJS720940:KJS720946 KTO720940:KTO720946 LDK720940:LDK720946 LNG720940:LNG720946 LXC720940:LXC720946 MGY720940:MGY720946 MQU720940:MQU720946 NAQ720940:NAQ720946 NKM720940:NKM720946 NUI720940:NUI720946 OEE720940:OEE720946 OOA720940:OOA720946 OXW720940:OXW720946 PHS720940:PHS720946 PRO720940:PRO720946 QBK720940:QBK720946 QLG720940:QLG720946 QVC720940:QVC720946 REY720940:REY720946 ROU720940:ROU720946 RYQ720940:RYQ720946 SIM720940:SIM720946 SSI720940:SSI720946 TCE720940:TCE720946 TMA720940:TMA720946 TVW720940:TVW720946 UFS720940:UFS720946 UPO720940:UPO720946 UZK720940:UZK720946 VJG720940:VJG720946 VTC720940:VTC720946 WCY720940:WCY720946 WMU720940:WMU720946 WWQ720940:WWQ720946 AI786476:AI786482 KE786476:KE786482 UA786476:UA786482 ADW786476:ADW786482 ANS786476:ANS786482 AXO786476:AXO786482 BHK786476:BHK786482 BRG786476:BRG786482 CBC786476:CBC786482 CKY786476:CKY786482 CUU786476:CUU786482 DEQ786476:DEQ786482 DOM786476:DOM786482 DYI786476:DYI786482 EIE786476:EIE786482 ESA786476:ESA786482 FBW786476:FBW786482 FLS786476:FLS786482 FVO786476:FVO786482 GFK786476:GFK786482 GPG786476:GPG786482 GZC786476:GZC786482 HIY786476:HIY786482 HSU786476:HSU786482 ICQ786476:ICQ786482 IMM786476:IMM786482 IWI786476:IWI786482 JGE786476:JGE786482 JQA786476:JQA786482 JZW786476:JZW786482 KJS786476:KJS786482 KTO786476:KTO786482 LDK786476:LDK786482 LNG786476:LNG786482 LXC786476:LXC786482 MGY786476:MGY786482 MQU786476:MQU786482 NAQ786476:NAQ786482 NKM786476:NKM786482 NUI786476:NUI786482 OEE786476:OEE786482 OOA786476:OOA786482 OXW786476:OXW786482 PHS786476:PHS786482 PRO786476:PRO786482 QBK786476:QBK786482 QLG786476:QLG786482 QVC786476:QVC786482 REY786476:REY786482 ROU786476:ROU786482 RYQ786476:RYQ786482 SIM786476:SIM786482 SSI786476:SSI786482 TCE786476:TCE786482 TMA786476:TMA786482 TVW786476:TVW786482 UFS786476:UFS786482 UPO786476:UPO786482 UZK786476:UZK786482 VJG786476:VJG786482 VTC786476:VTC786482 WCY786476:WCY786482 WMU786476:WMU786482 WWQ786476:WWQ786482 AI852012:AI852018 KE852012:KE852018 UA852012:UA852018 ADW852012:ADW852018 ANS852012:ANS852018 AXO852012:AXO852018 BHK852012:BHK852018 BRG852012:BRG852018 CBC852012:CBC852018 CKY852012:CKY852018 CUU852012:CUU852018 DEQ852012:DEQ852018 DOM852012:DOM852018 DYI852012:DYI852018 EIE852012:EIE852018 ESA852012:ESA852018 FBW852012:FBW852018 FLS852012:FLS852018 FVO852012:FVO852018 GFK852012:GFK852018 GPG852012:GPG852018 GZC852012:GZC852018 HIY852012:HIY852018 HSU852012:HSU852018 ICQ852012:ICQ852018 IMM852012:IMM852018 IWI852012:IWI852018 JGE852012:JGE852018 JQA852012:JQA852018 JZW852012:JZW852018 KJS852012:KJS852018 KTO852012:KTO852018 LDK852012:LDK852018 LNG852012:LNG852018 LXC852012:LXC852018 MGY852012:MGY852018 MQU852012:MQU852018 NAQ852012:NAQ852018 NKM852012:NKM852018 NUI852012:NUI852018 OEE852012:OEE852018 OOA852012:OOA852018 OXW852012:OXW852018 PHS852012:PHS852018 PRO852012:PRO852018 QBK852012:QBK852018 QLG852012:QLG852018 QVC852012:QVC852018 REY852012:REY852018 ROU852012:ROU852018 RYQ852012:RYQ852018 SIM852012:SIM852018 SSI852012:SSI852018 TCE852012:TCE852018 TMA852012:TMA852018 TVW852012:TVW852018 UFS852012:UFS852018 UPO852012:UPO852018 UZK852012:UZK852018 VJG852012:VJG852018 VTC852012:VTC852018 WCY852012:WCY852018 WMU852012:WMU852018 WWQ852012:WWQ852018 AI917548:AI917554 KE917548:KE917554 UA917548:UA917554 ADW917548:ADW917554 ANS917548:ANS917554 AXO917548:AXO917554 BHK917548:BHK917554 BRG917548:BRG917554 CBC917548:CBC917554 CKY917548:CKY917554 CUU917548:CUU917554 DEQ917548:DEQ917554 DOM917548:DOM917554 DYI917548:DYI917554 EIE917548:EIE917554 ESA917548:ESA917554 FBW917548:FBW917554 FLS917548:FLS917554 FVO917548:FVO917554 GFK917548:GFK917554 GPG917548:GPG917554 GZC917548:GZC917554 HIY917548:HIY917554 HSU917548:HSU917554 ICQ917548:ICQ917554 IMM917548:IMM917554 IWI917548:IWI917554 JGE917548:JGE917554 JQA917548:JQA917554 JZW917548:JZW917554 KJS917548:KJS917554 KTO917548:KTO917554 LDK917548:LDK917554 LNG917548:LNG917554 LXC917548:LXC917554 MGY917548:MGY917554 MQU917548:MQU917554 NAQ917548:NAQ917554 NKM917548:NKM917554 NUI917548:NUI917554 OEE917548:OEE917554 OOA917548:OOA917554 OXW917548:OXW917554 PHS917548:PHS917554 PRO917548:PRO917554 QBK917548:QBK917554 QLG917548:QLG917554 QVC917548:QVC917554 REY917548:REY917554 ROU917548:ROU917554 RYQ917548:RYQ917554 SIM917548:SIM917554 SSI917548:SSI917554 TCE917548:TCE917554 TMA917548:TMA917554 TVW917548:TVW917554 UFS917548:UFS917554 UPO917548:UPO917554 UZK917548:UZK917554 VJG917548:VJG917554 VTC917548:VTC917554 WCY917548:WCY917554 WMU917548:WMU917554 WWQ917548:WWQ917554 AI983084:AI983090 KE983084:KE983090 UA983084:UA983090 ADW983084:ADW983090 ANS983084:ANS983090 AXO983084:AXO983090 BHK983084:BHK983090 BRG983084:BRG983090 CBC983084:CBC983090 CKY983084:CKY983090 CUU983084:CUU983090 DEQ983084:DEQ983090 DOM983084:DOM983090 DYI983084:DYI983090 EIE983084:EIE983090 ESA983084:ESA983090 FBW983084:FBW983090 FLS983084:FLS983090 FVO983084:FVO983090 GFK983084:GFK983090 GPG983084:GPG983090 GZC983084:GZC983090 HIY983084:HIY983090 HSU983084:HSU983090 ICQ983084:ICQ983090 IMM983084:IMM983090 IWI983084:IWI983090 JGE983084:JGE983090 JQA983084:JQA983090 JZW983084:JZW983090 KJS983084:KJS983090 KTO983084:KTO983090 LDK983084:LDK983090 LNG983084:LNG983090 LXC983084:LXC983090 MGY983084:MGY983090 MQU983084:MQU983090 NAQ983084:NAQ983090 NKM983084:NKM983090 NUI983084:NUI983090 OEE983084:OEE983090 OOA983084:OOA983090 OXW983084:OXW983090 PHS983084:PHS983090 PRO983084:PRO983090 QBK983084:QBK983090 QLG983084:QLG983090 QVC983084:QVC983090 REY983084:REY983090 ROU983084:ROU983090 RYQ983084:RYQ983090 SIM983084:SIM983090 SSI983084:SSI983090 TCE983084:TCE983090 TMA983084:TMA983090 TVW983084:TVW983090 UFS983084:UFS983090 UPO983084:UPO983090 UZK983084:UZK983090 VJG983084:VJG983090 VTC983084:VTC983090 WCY983084:WCY983090 WMU983084:WMU983090 WWQ983084:WWQ983090 AH12:AH171 KD12:KD171 TZ12:TZ171 ADV12:ADV171 ANR12:ANR171 AXN12:AXN171 BHJ12:BHJ171 BRF12:BRF171 CBB12:CBB171 CKX12:CKX171 CUT12:CUT171 DEP12:DEP171 DOL12:DOL171 DYH12:DYH171 EID12:EID171 ERZ12:ERZ171 FBV12:FBV171 FLR12:FLR171 FVN12:FVN171 GFJ12:GFJ171 GPF12:GPF171 GZB12:GZB171 HIX12:HIX171 HST12:HST171 ICP12:ICP171 IML12:IML171 IWH12:IWH171 JGD12:JGD171 JPZ12:JPZ171 JZV12:JZV171 KJR12:KJR171 KTN12:KTN171 LDJ12:LDJ171 LNF12:LNF171 LXB12:LXB171 MGX12:MGX171 MQT12:MQT171 NAP12:NAP171 NKL12:NKL171 NUH12:NUH171 OED12:OED171 ONZ12:ONZ171 OXV12:OXV171 PHR12:PHR171 PRN12:PRN171 QBJ12:QBJ171 QLF12:QLF171 QVB12:QVB171 REX12:REX171 ROT12:ROT171 RYP12:RYP171 SIL12:SIL171 SSH12:SSH171 TCD12:TCD171 TLZ12:TLZ171 TVV12:TVV171 UFR12:UFR171 UPN12:UPN171 UZJ12:UZJ171 VJF12:VJF171 VTB12:VTB171 WCX12:WCX171 WMT12:WMT171 WWP12:WWP171 AH65548:AH65707 KD65548:KD65707 TZ65548:TZ65707 ADV65548:ADV65707 ANR65548:ANR65707 AXN65548:AXN65707 BHJ65548:BHJ65707 BRF65548:BRF65707 CBB65548:CBB65707 CKX65548:CKX65707 CUT65548:CUT65707 DEP65548:DEP65707 DOL65548:DOL65707 DYH65548:DYH65707 EID65548:EID65707 ERZ65548:ERZ65707 FBV65548:FBV65707 FLR65548:FLR65707 FVN65548:FVN65707 GFJ65548:GFJ65707 GPF65548:GPF65707 GZB65548:GZB65707 HIX65548:HIX65707 HST65548:HST65707 ICP65548:ICP65707 IML65548:IML65707 IWH65548:IWH65707 JGD65548:JGD65707 JPZ65548:JPZ65707 JZV65548:JZV65707 KJR65548:KJR65707 KTN65548:KTN65707 LDJ65548:LDJ65707 LNF65548:LNF65707 LXB65548:LXB65707 MGX65548:MGX65707 MQT65548:MQT65707 NAP65548:NAP65707 NKL65548:NKL65707 NUH65548:NUH65707 OED65548:OED65707 ONZ65548:ONZ65707 OXV65548:OXV65707 PHR65548:PHR65707 PRN65548:PRN65707 QBJ65548:QBJ65707 QLF65548:QLF65707 QVB65548:QVB65707 REX65548:REX65707 ROT65548:ROT65707 RYP65548:RYP65707 SIL65548:SIL65707 SSH65548:SSH65707 TCD65548:TCD65707 TLZ65548:TLZ65707 TVV65548:TVV65707 UFR65548:UFR65707 UPN65548:UPN65707 UZJ65548:UZJ65707 VJF65548:VJF65707 VTB65548:VTB65707 WCX65548:WCX65707 WMT65548:WMT65707 WWP65548:WWP65707 AH131084:AH131243 KD131084:KD131243 TZ131084:TZ131243 ADV131084:ADV131243 ANR131084:ANR131243 AXN131084:AXN131243 BHJ131084:BHJ131243 BRF131084:BRF131243 CBB131084:CBB131243 CKX131084:CKX131243 CUT131084:CUT131243 DEP131084:DEP131243 DOL131084:DOL131243 DYH131084:DYH131243 EID131084:EID131243 ERZ131084:ERZ131243 FBV131084:FBV131243 FLR131084:FLR131243 FVN131084:FVN131243 GFJ131084:GFJ131243 GPF131084:GPF131243 GZB131084:GZB131243 HIX131084:HIX131243 HST131084:HST131243 ICP131084:ICP131243 IML131084:IML131243 IWH131084:IWH131243 JGD131084:JGD131243 JPZ131084:JPZ131243 JZV131084:JZV131243 KJR131084:KJR131243 KTN131084:KTN131243 LDJ131084:LDJ131243 LNF131084:LNF131243 LXB131084:LXB131243 MGX131084:MGX131243 MQT131084:MQT131243 NAP131084:NAP131243 NKL131084:NKL131243 NUH131084:NUH131243 OED131084:OED131243 ONZ131084:ONZ131243 OXV131084:OXV131243 PHR131084:PHR131243 PRN131084:PRN131243 QBJ131084:QBJ131243 QLF131084:QLF131243 QVB131084:QVB131243 REX131084:REX131243 ROT131084:ROT131243 RYP131084:RYP131243 SIL131084:SIL131243 SSH131084:SSH131243 TCD131084:TCD131243 TLZ131084:TLZ131243 TVV131084:TVV131243 UFR131084:UFR131243 UPN131084:UPN131243 UZJ131084:UZJ131243 VJF131084:VJF131243 VTB131084:VTB131243 WCX131084:WCX131243 WMT131084:WMT131243 WWP131084:WWP131243 AH196620:AH196779 KD196620:KD196779 TZ196620:TZ196779 ADV196620:ADV196779 ANR196620:ANR196779 AXN196620:AXN196779 BHJ196620:BHJ196779 BRF196620:BRF196779 CBB196620:CBB196779 CKX196620:CKX196779 CUT196620:CUT196779 DEP196620:DEP196779 DOL196620:DOL196779 DYH196620:DYH196779 EID196620:EID196779 ERZ196620:ERZ196779 FBV196620:FBV196779 FLR196620:FLR196779 FVN196620:FVN196779 GFJ196620:GFJ196779 GPF196620:GPF196779 GZB196620:GZB196779 HIX196620:HIX196779 HST196620:HST196779 ICP196620:ICP196779 IML196620:IML196779 IWH196620:IWH196779 JGD196620:JGD196779 JPZ196620:JPZ196779 JZV196620:JZV196779 KJR196620:KJR196779 KTN196620:KTN196779 LDJ196620:LDJ196779 LNF196620:LNF196779 LXB196620:LXB196779 MGX196620:MGX196779 MQT196620:MQT196779 NAP196620:NAP196779 NKL196620:NKL196779 NUH196620:NUH196779 OED196620:OED196779 ONZ196620:ONZ196779 OXV196620:OXV196779 PHR196620:PHR196779 PRN196620:PRN196779 QBJ196620:QBJ196779 QLF196620:QLF196779 QVB196620:QVB196779 REX196620:REX196779 ROT196620:ROT196779 RYP196620:RYP196779 SIL196620:SIL196779 SSH196620:SSH196779 TCD196620:TCD196779 TLZ196620:TLZ196779 TVV196620:TVV196779 UFR196620:UFR196779 UPN196620:UPN196779 UZJ196620:UZJ196779 VJF196620:VJF196779 VTB196620:VTB196779 WCX196620:WCX196779 WMT196620:WMT196779 WWP196620:WWP196779 AH262156:AH262315 KD262156:KD262315 TZ262156:TZ262315 ADV262156:ADV262315 ANR262156:ANR262315 AXN262156:AXN262315 BHJ262156:BHJ262315 BRF262156:BRF262315 CBB262156:CBB262315 CKX262156:CKX262315 CUT262156:CUT262315 DEP262156:DEP262315 DOL262156:DOL262315 DYH262156:DYH262315 EID262156:EID262315 ERZ262156:ERZ262315 FBV262156:FBV262315 FLR262156:FLR262315 FVN262156:FVN262315 GFJ262156:GFJ262315 GPF262156:GPF262315 GZB262156:GZB262315 HIX262156:HIX262315 HST262156:HST262315 ICP262156:ICP262315 IML262156:IML262315 IWH262156:IWH262315 JGD262156:JGD262315 JPZ262156:JPZ262315 JZV262156:JZV262315 KJR262156:KJR262315 KTN262156:KTN262315 LDJ262156:LDJ262315 LNF262156:LNF262315 LXB262156:LXB262315 MGX262156:MGX262315 MQT262156:MQT262315 NAP262156:NAP262315 NKL262156:NKL262315 NUH262156:NUH262315 OED262156:OED262315 ONZ262156:ONZ262315 OXV262156:OXV262315 PHR262156:PHR262315 PRN262156:PRN262315 QBJ262156:QBJ262315 QLF262156:QLF262315 QVB262156:QVB262315 REX262156:REX262315 ROT262156:ROT262315 RYP262156:RYP262315 SIL262156:SIL262315 SSH262156:SSH262315 TCD262156:TCD262315 TLZ262156:TLZ262315 TVV262156:TVV262315 UFR262156:UFR262315 UPN262156:UPN262315 UZJ262156:UZJ262315 VJF262156:VJF262315 VTB262156:VTB262315 WCX262156:WCX262315 WMT262156:WMT262315 WWP262156:WWP262315 AH327692:AH327851 KD327692:KD327851 TZ327692:TZ327851 ADV327692:ADV327851 ANR327692:ANR327851 AXN327692:AXN327851 BHJ327692:BHJ327851 BRF327692:BRF327851 CBB327692:CBB327851 CKX327692:CKX327851 CUT327692:CUT327851 DEP327692:DEP327851 DOL327692:DOL327851 DYH327692:DYH327851 EID327692:EID327851 ERZ327692:ERZ327851 FBV327692:FBV327851 FLR327692:FLR327851 FVN327692:FVN327851 GFJ327692:GFJ327851 GPF327692:GPF327851 GZB327692:GZB327851 HIX327692:HIX327851 HST327692:HST327851 ICP327692:ICP327851 IML327692:IML327851 IWH327692:IWH327851 JGD327692:JGD327851 JPZ327692:JPZ327851 JZV327692:JZV327851 KJR327692:KJR327851 KTN327692:KTN327851 LDJ327692:LDJ327851 LNF327692:LNF327851 LXB327692:LXB327851 MGX327692:MGX327851 MQT327692:MQT327851 NAP327692:NAP327851 NKL327692:NKL327851 NUH327692:NUH327851 OED327692:OED327851 ONZ327692:ONZ327851 OXV327692:OXV327851 PHR327692:PHR327851 PRN327692:PRN327851 QBJ327692:QBJ327851 QLF327692:QLF327851 QVB327692:QVB327851 REX327692:REX327851 ROT327692:ROT327851 RYP327692:RYP327851 SIL327692:SIL327851 SSH327692:SSH327851 TCD327692:TCD327851 TLZ327692:TLZ327851 TVV327692:TVV327851 UFR327692:UFR327851 UPN327692:UPN327851 UZJ327692:UZJ327851 VJF327692:VJF327851 VTB327692:VTB327851 WCX327692:WCX327851 WMT327692:WMT327851 WWP327692:WWP327851 AH393228:AH393387 KD393228:KD393387 TZ393228:TZ393387 ADV393228:ADV393387 ANR393228:ANR393387 AXN393228:AXN393387 BHJ393228:BHJ393387 BRF393228:BRF393387 CBB393228:CBB393387 CKX393228:CKX393387 CUT393228:CUT393387 DEP393228:DEP393387 DOL393228:DOL393387 DYH393228:DYH393387 EID393228:EID393387 ERZ393228:ERZ393387 FBV393228:FBV393387 FLR393228:FLR393387 FVN393228:FVN393387 GFJ393228:GFJ393387 GPF393228:GPF393387 GZB393228:GZB393387 HIX393228:HIX393387 HST393228:HST393387 ICP393228:ICP393387 IML393228:IML393387 IWH393228:IWH393387 JGD393228:JGD393387 JPZ393228:JPZ393387 JZV393228:JZV393387 KJR393228:KJR393387 KTN393228:KTN393387 LDJ393228:LDJ393387 LNF393228:LNF393387 LXB393228:LXB393387 MGX393228:MGX393387 MQT393228:MQT393387 NAP393228:NAP393387 NKL393228:NKL393387 NUH393228:NUH393387 OED393228:OED393387 ONZ393228:ONZ393387 OXV393228:OXV393387 PHR393228:PHR393387 PRN393228:PRN393387 QBJ393228:QBJ393387 QLF393228:QLF393387 QVB393228:QVB393387 REX393228:REX393387 ROT393228:ROT393387 RYP393228:RYP393387 SIL393228:SIL393387 SSH393228:SSH393387 TCD393228:TCD393387 TLZ393228:TLZ393387 TVV393228:TVV393387 UFR393228:UFR393387 UPN393228:UPN393387 UZJ393228:UZJ393387 VJF393228:VJF393387 VTB393228:VTB393387 WCX393228:WCX393387 WMT393228:WMT393387 WWP393228:WWP393387 AH458764:AH458923 KD458764:KD458923 TZ458764:TZ458923 ADV458764:ADV458923 ANR458764:ANR458923 AXN458764:AXN458923 BHJ458764:BHJ458923 BRF458764:BRF458923 CBB458764:CBB458923 CKX458764:CKX458923 CUT458764:CUT458923 DEP458764:DEP458923 DOL458764:DOL458923 DYH458764:DYH458923 EID458764:EID458923 ERZ458764:ERZ458923 FBV458764:FBV458923 FLR458764:FLR458923 FVN458764:FVN458923 GFJ458764:GFJ458923 GPF458764:GPF458923 GZB458764:GZB458923 HIX458764:HIX458923 HST458764:HST458923 ICP458764:ICP458923 IML458764:IML458923 IWH458764:IWH458923 JGD458764:JGD458923 JPZ458764:JPZ458923 JZV458764:JZV458923 KJR458764:KJR458923 KTN458764:KTN458923 LDJ458764:LDJ458923 LNF458764:LNF458923 LXB458764:LXB458923 MGX458764:MGX458923 MQT458764:MQT458923 NAP458764:NAP458923 NKL458764:NKL458923 NUH458764:NUH458923 OED458764:OED458923 ONZ458764:ONZ458923 OXV458764:OXV458923 PHR458764:PHR458923 PRN458764:PRN458923 QBJ458764:QBJ458923 QLF458764:QLF458923 QVB458764:QVB458923 REX458764:REX458923 ROT458764:ROT458923 RYP458764:RYP458923 SIL458764:SIL458923 SSH458764:SSH458923 TCD458764:TCD458923 TLZ458764:TLZ458923 TVV458764:TVV458923 UFR458764:UFR458923 UPN458764:UPN458923 UZJ458764:UZJ458923 VJF458764:VJF458923 VTB458764:VTB458923 WCX458764:WCX458923 WMT458764:WMT458923 WWP458764:WWP458923 AH524300:AH524459 KD524300:KD524459 TZ524300:TZ524459 ADV524300:ADV524459 ANR524300:ANR524459 AXN524300:AXN524459 BHJ524300:BHJ524459 BRF524300:BRF524459 CBB524300:CBB524459 CKX524300:CKX524459 CUT524300:CUT524459 DEP524300:DEP524459 DOL524300:DOL524459 DYH524300:DYH524459 EID524300:EID524459 ERZ524300:ERZ524459 FBV524300:FBV524459 FLR524300:FLR524459 FVN524300:FVN524459 GFJ524300:GFJ524459 GPF524300:GPF524459 GZB524300:GZB524459 HIX524300:HIX524459 HST524300:HST524459 ICP524300:ICP524459 IML524300:IML524459 IWH524300:IWH524459 JGD524300:JGD524459 JPZ524300:JPZ524459 JZV524300:JZV524459 KJR524300:KJR524459 KTN524300:KTN524459 LDJ524300:LDJ524459 LNF524300:LNF524459 LXB524300:LXB524459 MGX524300:MGX524459 MQT524300:MQT524459 NAP524300:NAP524459 NKL524300:NKL524459 NUH524300:NUH524459 OED524300:OED524459 ONZ524300:ONZ524459 OXV524300:OXV524459 PHR524300:PHR524459 PRN524300:PRN524459 QBJ524300:QBJ524459 QLF524300:QLF524459 QVB524300:QVB524459 REX524300:REX524459 ROT524300:ROT524459 RYP524300:RYP524459 SIL524300:SIL524459 SSH524300:SSH524459 TCD524300:TCD524459 TLZ524300:TLZ524459 TVV524300:TVV524459 UFR524300:UFR524459 UPN524300:UPN524459 UZJ524300:UZJ524459 VJF524300:VJF524459 VTB524300:VTB524459 WCX524300:WCX524459 WMT524300:WMT524459 WWP524300:WWP524459 AH589836:AH589995 KD589836:KD589995 TZ589836:TZ589995 ADV589836:ADV589995 ANR589836:ANR589995 AXN589836:AXN589995 BHJ589836:BHJ589995 BRF589836:BRF589995 CBB589836:CBB589995 CKX589836:CKX589995 CUT589836:CUT589995 DEP589836:DEP589995 DOL589836:DOL589995 DYH589836:DYH589995 EID589836:EID589995 ERZ589836:ERZ589995 FBV589836:FBV589995 FLR589836:FLR589995 FVN589836:FVN589995 GFJ589836:GFJ589995 GPF589836:GPF589995 GZB589836:GZB589995 HIX589836:HIX589995 HST589836:HST589995 ICP589836:ICP589995 IML589836:IML589995 IWH589836:IWH589995 JGD589836:JGD589995 JPZ589836:JPZ589995 JZV589836:JZV589995 KJR589836:KJR589995 KTN589836:KTN589995 LDJ589836:LDJ589995 LNF589836:LNF589995 LXB589836:LXB589995 MGX589836:MGX589995 MQT589836:MQT589995 NAP589836:NAP589995 NKL589836:NKL589995 NUH589836:NUH589995 OED589836:OED589995 ONZ589836:ONZ589995 OXV589836:OXV589995 PHR589836:PHR589995 PRN589836:PRN589995 QBJ589836:QBJ589995 QLF589836:QLF589995 QVB589836:QVB589995 REX589836:REX589995 ROT589836:ROT589995 RYP589836:RYP589995 SIL589836:SIL589995 SSH589836:SSH589995 TCD589836:TCD589995 TLZ589836:TLZ589995 TVV589836:TVV589995 UFR589836:UFR589995 UPN589836:UPN589995 UZJ589836:UZJ589995 VJF589836:VJF589995 VTB589836:VTB589995 WCX589836:WCX589995 WMT589836:WMT589995 WWP589836:WWP589995 AH655372:AH655531 KD655372:KD655531 TZ655372:TZ655531 ADV655372:ADV655531 ANR655372:ANR655531 AXN655372:AXN655531 BHJ655372:BHJ655531 BRF655372:BRF655531 CBB655372:CBB655531 CKX655372:CKX655531 CUT655372:CUT655531 DEP655372:DEP655531 DOL655372:DOL655531 DYH655372:DYH655531 EID655372:EID655531 ERZ655372:ERZ655531 FBV655372:FBV655531 FLR655372:FLR655531 FVN655372:FVN655531 GFJ655372:GFJ655531 GPF655372:GPF655531 GZB655372:GZB655531 HIX655372:HIX655531 HST655372:HST655531 ICP655372:ICP655531 IML655372:IML655531 IWH655372:IWH655531 JGD655372:JGD655531 JPZ655372:JPZ655531 JZV655372:JZV655531 KJR655372:KJR655531 KTN655372:KTN655531 LDJ655372:LDJ655531 LNF655372:LNF655531 LXB655372:LXB655531 MGX655372:MGX655531 MQT655372:MQT655531 NAP655372:NAP655531 NKL655372:NKL655531 NUH655372:NUH655531 OED655372:OED655531 ONZ655372:ONZ655531 OXV655372:OXV655531 PHR655372:PHR655531 PRN655372:PRN655531 QBJ655372:QBJ655531 QLF655372:QLF655531 QVB655372:QVB655531 REX655372:REX655531 ROT655372:ROT655531 RYP655372:RYP655531 SIL655372:SIL655531 SSH655372:SSH655531 TCD655372:TCD655531 TLZ655372:TLZ655531 TVV655372:TVV655531 UFR655372:UFR655531 UPN655372:UPN655531 UZJ655372:UZJ655531 VJF655372:VJF655531 VTB655372:VTB655531 WCX655372:WCX655531 WMT655372:WMT655531 WWP655372:WWP655531 AH720908:AH721067 KD720908:KD721067 TZ720908:TZ721067 ADV720908:ADV721067 ANR720908:ANR721067 AXN720908:AXN721067 BHJ720908:BHJ721067 BRF720908:BRF721067 CBB720908:CBB721067 CKX720908:CKX721067 CUT720908:CUT721067 DEP720908:DEP721067 DOL720908:DOL721067 DYH720908:DYH721067 EID720908:EID721067 ERZ720908:ERZ721067 FBV720908:FBV721067 FLR720908:FLR721067 FVN720908:FVN721067 GFJ720908:GFJ721067 GPF720908:GPF721067 GZB720908:GZB721067 HIX720908:HIX721067 HST720908:HST721067 ICP720908:ICP721067 IML720908:IML721067 IWH720908:IWH721067 JGD720908:JGD721067 JPZ720908:JPZ721067 JZV720908:JZV721067 KJR720908:KJR721067 KTN720908:KTN721067 LDJ720908:LDJ721067 LNF720908:LNF721067 LXB720908:LXB721067 MGX720908:MGX721067 MQT720908:MQT721067 NAP720908:NAP721067 NKL720908:NKL721067 NUH720908:NUH721067 OED720908:OED721067 ONZ720908:ONZ721067 OXV720908:OXV721067 PHR720908:PHR721067 PRN720908:PRN721067 QBJ720908:QBJ721067 QLF720908:QLF721067 QVB720908:QVB721067 REX720908:REX721067 ROT720908:ROT721067 RYP720908:RYP721067 SIL720908:SIL721067 SSH720908:SSH721067 TCD720908:TCD721067 TLZ720908:TLZ721067 TVV720908:TVV721067 UFR720908:UFR721067 UPN720908:UPN721067 UZJ720908:UZJ721067 VJF720908:VJF721067 VTB720908:VTB721067 WCX720908:WCX721067 WMT720908:WMT721067 WWP720908:WWP721067 AH786444:AH786603 KD786444:KD786603 TZ786444:TZ786603 ADV786444:ADV786603 ANR786444:ANR786603 AXN786444:AXN786603 BHJ786444:BHJ786603 BRF786444:BRF786603 CBB786444:CBB786603 CKX786444:CKX786603 CUT786444:CUT786603 DEP786444:DEP786603 DOL786444:DOL786603 DYH786444:DYH786603 EID786444:EID786603 ERZ786444:ERZ786603 FBV786444:FBV786603 FLR786444:FLR786603 FVN786444:FVN786603 GFJ786444:GFJ786603 GPF786444:GPF786603 GZB786444:GZB786603 HIX786444:HIX786603 HST786444:HST786603 ICP786444:ICP786603 IML786444:IML786603 IWH786444:IWH786603 JGD786444:JGD786603 JPZ786444:JPZ786603 JZV786444:JZV786603 KJR786444:KJR786603 KTN786444:KTN786603 LDJ786444:LDJ786603 LNF786444:LNF786603 LXB786444:LXB786603 MGX786444:MGX786603 MQT786444:MQT786603 NAP786444:NAP786603 NKL786444:NKL786603 NUH786444:NUH786603 OED786444:OED786603 ONZ786444:ONZ786603 OXV786444:OXV786603 PHR786444:PHR786603 PRN786444:PRN786603 QBJ786444:QBJ786603 QLF786444:QLF786603 QVB786444:QVB786603 REX786444:REX786603 ROT786444:ROT786603 RYP786444:RYP786603 SIL786444:SIL786603 SSH786444:SSH786603 TCD786444:TCD786603 TLZ786444:TLZ786603 TVV786444:TVV786603 UFR786444:UFR786603 UPN786444:UPN786603 UZJ786444:UZJ786603 VJF786444:VJF786603 VTB786444:VTB786603 WCX786444:WCX786603 WMT786444:WMT786603 WWP786444:WWP786603 AH851980:AH852139 KD851980:KD852139 TZ851980:TZ852139 ADV851980:ADV852139 ANR851980:ANR852139 AXN851980:AXN852139 BHJ851980:BHJ852139 BRF851980:BRF852139 CBB851980:CBB852139 CKX851980:CKX852139 CUT851980:CUT852139 DEP851980:DEP852139 DOL851980:DOL852139 DYH851980:DYH852139 EID851980:EID852139 ERZ851980:ERZ852139 FBV851980:FBV852139 FLR851980:FLR852139 FVN851980:FVN852139 GFJ851980:GFJ852139 GPF851980:GPF852139 GZB851980:GZB852139 HIX851980:HIX852139 HST851980:HST852139 ICP851980:ICP852139 IML851980:IML852139 IWH851980:IWH852139 JGD851980:JGD852139 JPZ851980:JPZ852139 JZV851980:JZV852139 KJR851980:KJR852139 KTN851980:KTN852139 LDJ851980:LDJ852139 LNF851980:LNF852139 LXB851980:LXB852139 MGX851980:MGX852139 MQT851980:MQT852139 NAP851980:NAP852139 NKL851980:NKL852139 NUH851980:NUH852139 OED851980:OED852139 ONZ851980:ONZ852139 OXV851980:OXV852139 PHR851980:PHR852139 PRN851980:PRN852139 QBJ851980:QBJ852139 QLF851980:QLF852139 QVB851980:QVB852139 REX851980:REX852139 ROT851980:ROT852139 RYP851980:RYP852139 SIL851980:SIL852139 SSH851980:SSH852139 TCD851980:TCD852139 TLZ851980:TLZ852139 TVV851980:TVV852139 UFR851980:UFR852139 UPN851980:UPN852139 UZJ851980:UZJ852139 VJF851980:VJF852139 VTB851980:VTB852139 WCX851980:WCX852139 WMT851980:WMT852139 WWP851980:WWP852139 AH917516:AH917675 KD917516:KD917675 TZ917516:TZ917675 ADV917516:ADV917675 ANR917516:ANR917675 AXN917516:AXN917675 BHJ917516:BHJ917675 BRF917516:BRF917675 CBB917516:CBB917675 CKX917516:CKX917675 CUT917516:CUT917675 DEP917516:DEP917675 DOL917516:DOL917675 DYH917516:DYH917675 EID917516:EID917675 ERZ917516:ERZ917675 FBV917516:FBV917675 FLR917516:FLR917675 FVN917516:FVN917675 GFJ917516:GFJ917675 GPF917516:GPF917675 GZB917516:GZB917675 HIX917516:HIX917675 HST917516:HST917675 ICP917516:ICP917675 IML917516:IML917675 IWH917516:IWH917675 JGD917516:JGD917675 JPZ917516:JPZ917675 JZV917516:JZV917675 KJR917516:KJR917675 KTN917516:KTN917675 LDJ917516:LDJ917675 LNF917516:LNF917675 LXB917516:LXB917675 MGX917516:MGX917675 MQT917516:MQT917675 NAP917516:NAP917675 NKL917516:NKL917675 NUH917516:NUH917675 OED917516:OED917675 ONZ917516:ONZ917675 OXV917516:OXV917675 PHR917516:PHR917675 PRN917516:PRN917675 QBJ917516:QBJ917675 QLF917516:QLF917675 QVB917516:QVB917675 REX917516:REX917675 ROT917516:ROT917675 RYP917516:RYP917675 SIL917516:SIL917675 SSH917516:SSH917675 TCD917516:TCD917675 TLZ917516:TLZ917675 TVV917516:TVV917675 UFR917516:UFR917675 UPN917516:UPN917675 UZJ917516:UZJ917675 VJF917516:VJF917675 VTB917516:VTB917675 WCX917516:WCX917675 WMT917516:WMT917675 WWP917516:WWP917675 AH983052:AH983211 KD983052:KD983211 TZ983052:TZ983211 ADV983052:ADV983211 ANR983052:ANR983211 AXN983052:AXN983211 BHJ983052:BHJ983211 BRF983052:BRF983211 CBB983052:CBB983211 CKX983052:CKX983211 CUT983052:CUT983211 DEP983052:DEP983211 DOL983052:DOL983211 DYH983052:DYH983211 EID983052:EID983211 ERZ983052:ERZ983211 FBV983052:FBV983211 FLR983052:FLR983211 FVN983052:FVN983211 GFJ983052:GFJ983211 GPF983052:GPF983211 GZB983052:GZB983211 HIX983052:HIX983211 HST983052:HST983211 ICP983052:ICP983211 IML983052:IML983211 IWH983052:IWH983211 JGD983052:JGD983211 JPZ983052:JPZ983211 JZV983052:JZV983211 KJR983052:KJR983211 KTN983052:KTN983211 LDJ983052:LDJ983211 LNF983052:LNF983211 LXB983052:LXB983211 MGX983052:MGX983211 MQT983052:MQT983211 NAP983052:NAP983211 NKL983052:NKL983211 NUH983052:NUH983211 OED983052:OED983211 ONZ983052:ONZ983211 OXV983052:OXV983211 PHR983052:PHR983211 PRN983052:PRN983211 QBJ983052:QBJ983211 QLF983052:QLF983211 QVB983052:QVB983211 REX983052:REX983211 ROT983052:ROT983211 RYP983052:RYP983211 SIL983052:SIL983211 SSH983052:SSH983211 TCD983052:TCD983211 TLZ983052:TLZ983211 TVV983052:TVV983211 UFR983052:UFR983211 UPN983052:UPN983211 UZJ983052:UZJ983211 VJF983052:VJF983211 VTB983052:VTB983211 WCX983052:WCX983211 WMT983052:WMT983211 WWP983052:WWP983211 AB91:AC103 JX91:JY103 TT91:TU103 ADP91:ADQ103 ANL91:ANM103 AXH91:AXI103 BHD91:BHE103 BQZ91:BRA103 CAV91:CAW103 CKR91:CKS103 CUN91:CUO103 DEJ91:DEK103 DOF91:DOG103 DYB91:DYC103 EHX91:EHY103 ERT91:ERU103 FBP91:FBQ103 FLL91:FLM103 FVH91:FVI103 GFD91:GFE103 GOZ91:GPA103 GYV91:GYW103 HIR91:HIS103 HSN91:HSO103 ICJ91:ICK103 IMF91:IMG103 IWB91:IWC103 JFX91:JFY103 JPT91:JPU103 JZP91:JZQ103 KJL91:KJM103 KTH91:KTI103 LDD91:LDE103 LMZ91:LNA103 LWV91:LWW103 MGR91:MGS103 MQN91:MQO103 NAJ91:NAK103 NKF91:NKG103 NUB91:NUC103 ODX91:ODY103 ONT91:ONU103 OXP91:OXQ103 PHL91:PHM103 PRH91:PRI103 QBD91:QBE103 QKZ91:QLA103 QUV91:QUW103 RER91:RES103 RON91:ROO103 RYJ91:RYK103 SIF91:SIG103 SSB91:SSC103 TBX91:TBY103 TLT91:TLU103 TVP91:TVQ103 UFL91:UFM103 UPH91:UPI103 UZD91:UZE103 VIZ91:VJA103 VSV91:VSW103 WCR91:WCS103 WMN91:WMO103 WWJ91:WWK103 AB65627:AC65639 JX65627:JY65639 TT65627:TU65639 ADP65627:ADQ65639 ANL65627:ANM65639 AXH65627:AXI65639 BHD65627:BHE65639 BQZ65627:BRA65639 CAV65627:CAW65639 CKR65627:CKS65639 CUN65627:CUO65639 DEJ65627:DEK65639 DOF65627:DOG65639 DYB65627:DYC65639 EHX65627:EHY65639 ERT65627:ERU65639 FBP65627:FBQ65639 FLL65627:FLM65639 FVH65627:FVI65639 GFD65627:GFE65639 GOZ65627:GPA65639 GYV65627:GYW65639 HIR65627:HIS65639 HSN65627:HSO65639 ICJ65627:ICK65639 IMF65627:IMG65639 IWB65627:IWC65639 JFX65627:JFY65639 JPT65627:JPU65639 JZP65627:JZQ65639 KJL65627:KJM65639 KTH65627:KTI65639 LDD65627:LDE65639 LMZ65627:LNA65639 LWV65627:LWW65639 MGR65627:MGS65639 MQN65627:MQO65639 NAJ65627:NAK65639 NKF65627:NKG65639 NUB65627:NUC65639 ODX65627:ODY65639 ONT65627:ONU65639 OXP65627:OXQ65639 PHL65627:PHM65639 PRH65627:PRI65639 QBD65627:QBE65639 QKZ65627:QLA65639 QUV65627:QUW65639 RER65627:RES65639 RON65627:ROO65639 RYJ65627:RYK65639 SIF65627:SIG65639 SSB65627:SSC65639 TBX65627:TBY65639 TLT65627:TLU65639 TVP65627:TVQ65639 UFL65627:UFM65639 UPH65627:UPI65639 UZD65627:UZE65639 VIZ65627:VJA65639 VSV65627:VSW65639 WCR65627:WCS65639 WMN65627:WMO65639 WWJ65627:WWK65639 AB131163:AC131175 JX131163:JY131175 TT131163:TU131175 ADP131163:ADQ131175 ANL131163:ANM131175 AXH131163:AXI131175 BHD131163:BHE131175 BQZ131163:BRA131175 CAV131163:CAW131175 CKR131163:CKS131175 CUN131163:CUO131175 DEJ131163:DEK131175 DOF131163:DOG131175 DYB131163:DYC131175 EHX131163:EHY131175 ERT131163:ERU131175 FBP131163:FBQ131175 FLL131163:FLM131175 FVH131163:FVI131175 GFD131163:GFE131175 GOZ131163:GPA131175 GYV131163:GYW131175 HIR131163:HIS131175 HSN131163:HSO131175 ICJ131163:ICK131175 IMF131163:IMG131175 IWB131163:IWC131175 JFX131163:JFY131175 JPT131163:JPU131175 JZP131163:JZQ131175 KJL131163:KJM131175 KTH131163:KTI131175 LDD131163:LDE131175 LMZ131163:LNA131175 LWV131163:LWW131175 MGR131163:MGS131175 MQN131163:MQO131175 NAJ131163:NAK131175 NKF131163:NKG131175 NUB131163:NUC131175 ODX131163:ODY131175 ONT131163:ONU131175 OXP131163:OXQ131175 PHL131163:PHM131175 PRH131163:PRI131175 QBD131163:QBE131175 QKZ131163:QLA131175 QUV131163:QUW131175 RER131163:RES131175 RON131163:ROO131175 RYJ131163:RYK131175 SIF131163:SIG131175 SSB131163:SSC131175 TBX131163:TBY131175 TLT131163:TLU131175 TVP131163:TVQ131175 UFL131163:UFM131175 UPH131163:UPI131175 UZD131163:UZE131175 VIZ131163:VJA131175 VSV131163:VSW131175 WCR131163:WCS131175 WMN131163:WMO131175 WWJ131163:WWK131175 AB196699:AC196711 JX196699:JY196711 TT196699:TU196711 ADP196699:ADQ196711 ANL196699:ANM196711 AXH196699:AXI196711 BHD196699:BHE196711 BQZ196699:BRA196711 CAV196699:CAW196711 CKR196699:CKS196711 CUN196699:CUO196711 DEJ196699:DEK196711 DOF196699:DOG196711 DYB196699:DYC196711 EHX196699:EHY196711 ERT196699:ERU196711 FBP196699:FBQ196711 FLL196699:FLM196711 FVH196699:FVI196711 GFD196699:GFE196711 GOZ196699:GPA196711 GYV196699:GYW196711 HIR196699:HIS196711 HSN196699:HSO196711 ICJ196699:ICK196711 IMF196699:IMG196711 IWB196699:IWC196711 JFX196699:JFY196711 JPT196699:JPU196711 JZP196699:JZQ196711 KJL196699:KJM196711 KTH196699:KTI196711 LDD196699:LDE196711 LMZ196699:LNA196711 LWV196699:LWW196711 MGR196699:MGS196711 MQN196699:MQO196711 NAJ196699:NAK196711 NKF196699:NKG196711 NUB196699:NUC196711 ODX196699:ODY196711 ONT196699:ONU196711 OXP196699:OXQ196711 PHL196699:PHM196711 PRH196699:PRI196711 QBD196699:QBE196711 QKZ196699:QLA196711 QUV196699:QUW196711 RER196699:RES196711 RON196699:ROO196711 RYJ196699:RYK196711 SIF196699:SIG196711 SSB196699:SSC196711 TBX196699:TBY196711 TLT196699:TLU196711 TVP196699:TVQ196711 UFL196699:UFM196711 UPH196699:UPI196711 UZD196699:UZE196711 VIZ196699:VJA196711 VSV196699:VSW196711 WCR196699:WCS196711 WMN196699:WMO196711 WWJ196699:WWK196711 AB262235:AC262247 JX262235:JY262247 TT262235:TU262247 ADP262235:ADQ262247 ANL262235:ANM262247 AXH262235:AXI262247 BHD262235:BHE262247 BQZ262235:BRA262247 CAV262235:CAW262247 CKR262235:CKS262247 CUN262235:CUO262247 DEJ262235:DEK262247 DOF262235:DOG262247 DYB262235:DYC262247 EHX262235:EHY262247 ERT262235:ERU262247 FBP262235:FBQ262247 FLL262235:FLM262247 FVH262235:FVI262247 GFD262235:GFE262247 GOZ262235:GPA262247 GYV262235:GYW262247 HIR262235:HIS262247 HSN262235:HSO262247 ICJ262235:ICK262247 IMF262235:IMG262247 IWB262235:IWC262247 JFX262235:JFY262247 JPT262235:JPU262247 JZP262235:JZQ262247 KJL262235:KJM262247 KTH262235:KTI262247 LDD262235:LDE262247 LMZ262235:LNA262247 LWV262235:LWW262247 MGR262235:MGS262247 MQN262235:MQO262247 NAJ262235:NAK262247 NKF262235:NKG262247 NUB262235:NUC262247 ODX262235:ODY262247 ONT262235:ONU262247 OXP262235:OXQ262247 PHL262235:PHM262247 PRH262235:PRI262247 QBD262235:QBE262247 QKZ262235:QLA262247 QUV262235:QUW262247 RER262235:RES262247 RON262235:ROO262247 RYJ262235:RYK262247 SIF262235:SIG262247 SSB262235:SSC262247 TBX262235:TBY262247 TLT262235:TLU262247 TVP262235:TVQ262247 UFL262235:UFM262247 UPH262235:UPI262247 UZD262235:UZE262247 VIZ262235:VJA262247 VSV262235:VSW262247 WCR262235:WCS262247 WMN262235:WMO262247 WWJ262235:WWK262247 AB327771:AC327783 JX327771:JY327783 TT327771:TU327783 ADP327771:ADQ327783 ANL327771:ANM327783 AXH327771:AXI327783 BHD327771:BHE327783 BQZ327771:BRA327783 CAV327771:CAW327783 CKR327771:CKS327783 CUN327771:CUO327783 DEJ327771:DEK327783 DOF327771:DOG327783 DYB327771:DYC327783 EHX327771:EHY327783 ERT327771:ERU327783 FBP327771:FBQ327783 FLL327771:FLM327783 FVH327771:FVI327783 GFD327771:GFE327783 GOZ327771:GPA327783 GYV327771:GYW327783 HIR327771:HIS327783 HSN327771:HSO327783 ICJ327771:ICK327783 IMF327771:IMG327783 IWB327771:IWC327783 JFX327771:JFY327783 JPT327771:JPU327783 JZP327771:JZQ327783 KJL327771:KJM327783 KTH327771:KTI327783 LDD327771:LDE327783 LMZ327771:LNA327783 LWV327771:LWW327783 MGR327771:MGS327783 MQN327771:MQO327783 NAJ327771:NAK327783 NKF327771:NKG327783 NUB327771:NUC327783 ODX327771:ODY327783 ONT327771:ONU327783 OXP327771:OXQ327783 PHL327771:PHM327783 PRH327771:PRI327783 QBD327771:QBE327783 QKZ327771:QLA327783 QUV327771:QUW327783 RER327771:RES327783 RON327771:ROO327783 RYJ327771:RYK327783 SIF327771:SIG327783 SSB327771:SSC327783 TBX327771:TBY327783 TLT327771:TLU327783 TVP327771:TVQ327783 UFL327771:UFM327783 UPH327771:UPI327783 UZD327771:UZE327783 VIZ327771:VJA327783 VSV327771:VSW327783 WCR327771:WCS327783 WMN327771:WMO327783 WWJ327771:WWK327783 AB393307:AC393319 JX393307:JY393319 TT393307:TU393319 ADP393307:ADQ393319 ANL393307:ANM393319 AXH393307:AXI393319 BHD393307:BHE393319 BQZ393307:BRA393319 CAV393307:CAW393319 CKR393307:CKS393319 CUN393307:CUO393319 DEJ393307:DEK393319 DOF393307:DOG393319 DYB393307:DYC393319 EHX393307:EHY393319 ERT393307:ERU393319 FBP393307:FBQ393319 FLL393307:FLM393319 FVH393307:FVI393319 GFD393307:GFE393319 GOZ393307:GPA393319 GYV393307:GYW393319 HIR393307:HIS393319 HSN393307:HSO393319 ICJ393307:ICK393319 IMF393307:IMG393319 IWB393307:IWC393319 JFX393307:JFY393319 JPT393307:JPU393319 JZP393307:JZQ393319 KJL393307:KJM393319 KTH393307:KTI393319 LDD393307:LDE393319 LMZ393307:LNA393319 LWV393307:LWW393319 MGR393307:MGS393319 MQN393307:MQO393319 NAJ393307:NAK393319 NKF393307:NKG393319 NUB393307:NUC393319 ODX393307:ODY393319 ONT393307:ONU393319 OXP393307:OXQ393319 PHL393307:PHM393319 PRH393307:PRI393319 QBD393307:QBE393319 QKZ393307:QLA393319 QUV393307:QUW393319 RER393307:RES393319 RON393307:ROO393319 RYJ393307:RYK393319 SIF393307:SIG393319 SSB393307:SSC393319 TBX393307:TBY393319 TLT393307:TLU393319 TVP393307:TVQ393319 UFL393307:UFM393319 UPH393307:UPI393319 UZD393307:UZE393319 VIZ393307:VJA393319 VSV393307:VSW393319 WCR393307:WCS393319 WMN393307:WMO393319 WWJ393307:WWK393319 AB458843:AC458855 JX458843:JY458855 TT458843:TU458855 ADP458843:ADQ458855 ANL458843:ANM458855 AXH458843:AXI458855 BHD458843:BHE458855 BQZ458843:BRA458855 CAV458843:CAW458855 CKR458843:CKS458855 CUN458843:CUO458855 DEJ458843:DEK458855 DOF458843:DOG458855 DYB458843:DYC458855 EHX458843:EHY458855 ERT458843:ERU458855 FBP458843:FBQ458855 FLL458843:FLM458855 FVH458843:FVI458855 GFD458843:GFE458855 GOZ458843:GPA458855 GYV458843:GYW458855 HIR458843:HIS458855 HSN458843:HSO458855 ICJ458843:ICK458855 IMF458843:IMG458855 IWB458843:IWC458855 JFX458843:JFY458855 JPT458843:JPU458855 JZP458843:JZQ458855 KJL458843:KJM458855 KTH458843:KTI458855 LDD458843:LDE458855 LMZ458843:LNA458855 LWV458843:LWW458855 MGR458843:MGS458855 MQN458843:MQO458855 NAJ458843:NAK458855 NKF458843:NKG458855 NUB458843:NUC458855 ODX458843:ODY458855 ONT458843:ONU458855 OXP458843:OXQ458855 PHL458843:PHM458855 PRH458843:PRI458855 QBD458843:QBE458855 QKZ458843:QLA458855 QUV458843:QUW458855 RER458843:RES458855 RON458843:ROO458855 RYJ458843:RYK458855 SIF458843:SIG458855 SSB458843:SSC458855 TBX458843:TBY458855 TLT458843:TLU458855 TVP458843:TVQ458855 UFL458843:UFM458855 UPH458843:UPI458855 UZD458843:UZE458855 VIZ458843:VJA458855 VSV458843:VSW458855 WCR458843:WCS458855 WMN458843:WMO458855 WWJ458843:WWK458855 AB524379:AC524391 JX524379:JY524391 TT524379:TU524391 ADP524379:ADQ524391 ANL524379:ANM524391 AXH524379:AXI524391 BHD524379:BHE524391 BQZ524379:BRA524391 CAV524379:CAW524391 CKR524379:CKS524391 CUN524379:CUO524391 DEJ524379:DEK524391 DOF524379:DOG524391 DYB524379:DYC524391 EHX524379:EHY524391 ERT524379:ERU524391 FBP524379:FBQ524391 FLL524379:FLM524391 FVH524379:FVI524391 GFD524379:GFE524391 GOZ524379:GPA524391 GYV524379:GYW524391 HIR524379:HIS524391 HSN524379:HSO524391 ICJ524379:ICK524391 IMF524379:IMG524391 IWB524379:IWC524391 JFX524379:JFY524391 JPT524379:JPU524391 JZP524379:JZQ524391 KJL524379:KJM524391 KTH524379:KTI524391 LDD524379:LDE524391 LMZ524379:LNA524391 LWV524379:LWW524391 MGR524379:MGS524391 MQN524379:MQO524391 NAJ524379:NAK524391 NKF524379:NKG524391 NUB524379:NUC524391 ODX524379:ODY524391 ONT524379:ONU524391 OXP524379:OXQ524391 PHL524379:PHM524391 PRH524379:PRI524391 QBD524379:QBE524391 QKZ524379:QLA524391 QUV524379:QUW524391 RER524379:RES524391 RON524379:ROO524391 RYJ524379:RYK524391 SIF524379:SIG524391 SSB524379:SSC524391 TBX524379:TBY524391 TLT524379:TLU524391 TVP524379:TVQ524391 UFL524379:UFM524391 UPH524379:UPI524391 UZD524379:UZE524391 VIZ524379:VJA524391 VSV524379:VSW524391 WCR524379:WCS524391 WMN524379:WMO524391 WWJ524379:WWK524391 AB589915:AC589927 JX589915:JY589927 TT589915:TU589927 ADP589915:ADQ589927 ANL589915:ANM589927 AXH589915:AXI589927 BHD589915:BHE589927 BQZ589915:BRA589927 CAV589915:CAW589927 CKR589915:CKS589927 CUN589915:CUO589927 DEJ589915:DEK589927 DOF589915:DOG589927 DYB589915:DYC589927 EHX589915:EHY589927 ERT589915:ERU589927 FBP589915:FBQ589927 FLL589915:FLM589927 FVH589915:FVI589927 GFD589915:GFE589927 GOZ589915:GPA589927 GYV589915:GYW589927 HIR589915:HIS589927 HSN589915:HSO589927 ICJ589915:ICK589927 IMF589915:IMG589927 IWB589915:IWC589927 JFX589915:JFY589927 JPT589915:JPU589927 JZP589915:JZQ589927 KJL589915:KJM589927 KTH589915:KTI589927 LDD589915:LDE589927 LMZ589915:LNA589927 LWV589915:LWW589927 MGR589915:MGS589927 MQN589915:MQO589927 NAJ589915:NAK589927 NKF589915:NKG589927 NUB589915:NUC589927 ODX589915:ODY589927 ONT589915:ONU589927 OXP589915:OXQ589927 PHL589915:PHM589927 PRH589915:PRI589927 QBD589915:QBE589927 QKZ589915:QLA589927 QUV589915:QUW589927 RER589915:RES589927 RON589915:ROO589927 RYJ589915:RYK589927 SIF589915:SIG589927 SSB589915:SSC589927 TBX589915:TBY589927 TLT589915:TLU589927 TVP589915:TVQ589927 UFL589915:UFM589927 UPH589915:UPI589927 UZD589915:UZE589927 VIZ589915:VJA589927 VSV589915:VSW589927 WCR589915:WCS589927 WMN589915:WMO589927 WWJ589915:WWK589927 AB655451:AC655463 JX655451:JY655463 TT655451:TU655463 ADP655451:ADQ655463 ANL655451:ANM655463 AXH655451:AXI655463 BHD655451:BHE655463 BQZ655451:BRA655463 CAV655451:CAW655463 CKR655451:CKS655463 CUN655451:CUO655463 DEJ655451:DEK655463 DOF655451:DOG655463 DYB655451:DYC655463 EHX655451:EHY655463 ERT655451:ERU655463 FBP655451:FBQ655463 FLL655451:FLM655463 FVH655451:FVI655463 GFD655451:GFE655463 GOZ655451:GPA655463 GYV655451:GYW655463 HIR655451:HIS655463 HSN655451:HSO655463 ICJ655451:ICK655463 IMF655451:IMG655463 IWB655451:IWC655463 JFX655451:JFY655463 JPT655451:JPU655463 JZP655451:JZQ655463 KJL655451:KJM655463 KTH655451:KTI655463 LDD655451:LDE655463 LMZ655451:LNA655463 LWV655451:LWW655463 MGR655451:MGS655463 MQN655451:MQO655463 NAJ655451:NAK655463 NKF655451:NKG655463 NUB655451:NUC655463 ODX655451:ODY655463 ONT655451:ONU655463 OXP655451:OXQ655463 PHL655451:PHM655463 PRH655451:PRI655463 QBD655451:QBE655463 QKZ655451:QLA655463 QUV655451:QUW655463 RER655451:RES655463 RON655451:ROO655463 RYJ655451:RYK655463 SIF655451:SIG655463 SSB655451:SSC655463 TBX655451:TBY655463 TLT655451:TLU655463 TVP655451:TVQ655463 UFL655451:UFM655463 UPH655451:UPI655463 UZD655451:UZE655463 VIZ655451:VJA655463 VSV655451:VSW655463 WCR655451:WCS655463 WMN655451:WMO655463 WWJ655451:WWK655463 AB720987:AC720999 JX720987:JY720999 TT720987:TU720999 ADP720987:ADQ720999 ANL720987:ANM720999 AXH720987:AXI720999 BHD720987:BHE720999 BQZ720987:BRA720999 CAV720987:CAW720999 CKR720987:CKS720999 CUN720987:CUO720999 DEJ720987:DEK720999 DOF720987:DOG720999 DYB720987:DYC720999 EHX720987:EHY720999 ERT720987:ERU720999 FBP720987:FBQ720999 FLL720987:FLM720999 FVH720987:FVI720999 GFD720987:GFE720999 GOZ720987:GPA720999 GYV720987:GYW720999 HIR720987:HIS720999 HSN720987:HSO720999 ICJ720987:ICK720999 IMF720987:IMG720999 IWB720987:IWC720999 JFX720987:JFY720999 JPT720987:JPU720999 JZP720987:JZQ720999 KJL720987:KJM720999 KTH720987:KTI720999 LDD720987:LDE720999 LMZ720987:LNA720999 LWV720987:LWW720999 MGR720987:MGS720999 MQN720987:MQO720999 NAJ720987:NAK720999 NKF720987:NKG720999 NUB720987:NUC720999 ODX720987:ODY720999 ONT720987:ONU720999 OXP720987:OXQ720999 PHL720987:PHM720999 PRH720987:PRI720999 QBD720987:QBE720999 QKZ720987:QLA720999 QUV720987:QUW720999 RER720987:RES720999 RON720987:ROO720999 RYJ720987:RYK720999 SIF720987:SIG720999 SSB720987:SSC720999 TBX720987:TBY720999 TLT720987:TLU720999 TVP720987:TVQ720999 UFL720987:UFM720999 UPH720987:UPI720999 UZD720987:UZE720999 VIZ720987:VJA720999 VSV720987:VSW720999 WCR720987:WCS720999 WMN720987:WMO720999 WWJ720987:WWK720999 AB786523:AC786535 JX786523:JY786535 TT786523:TU786535 ADP786523:ADQ786535 ANL786523:ANM786535 AXH786523:AXI786535 BHD786523:BHE786535 BQZ786523:BRA786535 CAV786523:CAW786535 CKR786523:CKS786535 CUN786523:CUO786535 DEJ786523:DEK786535 DOF786523:DOG786535 DYB786523:DYC786535 EHX786523:EHY786535 ERT786523:ERU786535 FBP786523:FBQ786535 FLL786523:FLM786535 FVH786523:FVI786535 GFD786523:GFE786535 GOZ786523:GPA786535 GYV786523:GYW786535 HIR786523:HIS786535 HSN786523:HSO786535 ICJ786523:ICK786535 IMF786523:IMG786535 IWB786523:IWC786535 JFX786523:JFY786535 JPT786523:JPU786535 JZP786523:JZQ786535 KJL786523:KJM786535 KTH786523:KTI786535 LDD786523:LDE786535 LMZ786523:LNA786535 LWV786523:LWW786535 MGR786523:MGS786535 MQN786523:MQO786535 NAJ786523:NAK786535 NKF786523:NKG786535 NUB786523:NUC786535 ODX786523:ODY786535 ONT786523:ONU786535 OXP786523:OXQ786535 PHL786523:PHM786535 PRH786523:PRI786535 QBD786523:QBE786535 QKZ786523:QLA786535 QUV786523:QUW786535 RER786523:RES786535 RON786523:ROO786535 RYJ786523:RYK786535 SIF786523:SIG786535 SSB786523:SSC786535 TBX786523:TBY786535 TLT786523:TLU786535 TVP786523:TVQ786535 UFL786523:UFM786535 UPH786523:UPI786535 UZD786523:UZE786535 VIZ786523:VJA786535 VSV786523:VSW786535 WCR786523:WCS786535 WMN786523:WMO786535 WWJ786523:WWK786535 AB852059:AC852071 JX852059:JY852071 TT852059:TU852071 ADP852059:ADQ852071 ANL852059:ANM852071 AXH852059:AXI852071 BHD852059:BHE852071 BQZ852059:BRA852071 CAV852059:CAW852071 CKR852059:CKS852071 CUN852059:CUO852071 DEJ852059:DEK852071 DOF852059:DOG852071 DYB852059:DYC852071 EHX852059:EHY852071 ERT852059:ERU852071 FBP852059:FBQ852071 FLL852059:FLM852071 FVH852059:FVI852071 GFD852059:GFE852071 GOZ852059:GPA852071 GYV852059:GYW852071 HIR852059:HIS852071 HSN852059:HSO852071 ICJ852059:ICK852071 IMF852059:IMG852071 IWB852059:IWC852071 JFX852059:JFY852071 JPT852059:JPU852071 JZP852059:JZQ852071 KJL852059:KJM852071 KTH852059:KTI852071 LDD852059:LDE852071 LMZ852059:LNA852071 LWV852059:LWW852071 MGR852059:MGS852071 MQN852059:MQO852071 NAJ852059:NAK852071 NKF852059:NKG852071 NUB852059:NUC852071 ODX852059:ODY852071 ONT852059:ONU852071 OXP852059:OXQ852071 PHL852059:PHM852071 PRH852059:PRI852071 QBD852059:QBE852071 QKZ852059:QLA852071 QUV852059:QUW852071 RER852059:RES852071 RON852059:ROO852071 RYJ852059:RYK852071 SIF852059:SIG852071 SSB852059:SSC852071 TBX852059:TBY852071 TLT852059:TLU852071 TVP852059:TVQ852071 UFL852059:UFM852071 UPH852059:UPI852071 UZD852059:UZE852071 VIZ852059:VJA852071 VSV852059:VSW852071 WCR852059:WCS852071 WMN852059:WMO852071 WWJ852059:WWK852071 AB917595:AC917607 JX917595:JY917607 TT917595:TU917607 ADP917595:ADQ917607 ANL917595:ANM917607 AXH917595:AXI917607 BHD917595:BHE917607 BQZ917595:BRA917607 CAV917595:CAW917607 CKR917595:CKS917607 CUN917595:CUO917607 DEJ917595:DEK917607 DOF917595:DOG917607 DYB917595:DYC917607 EHX917595:EHY917607 ERT917595:ERU917607 FBP917595:FBQ917607 FLL917595:FLM917607 FVH917595:FVI917607 GFD917595:GFE917607 GOZ917595:GPA917607 GYV917595:GYW917607 HIR917595:HIS917607 HSN917595:HSO917607 ICJ917595:ICK917607 IMF917595:IMG917607 IWB917595:IWC917607 JFX917595:JFY917607 JPT917595:JPU917607 JZP917595:JZQ917607 KJL917595:KJM917607 KTH917595:KTI917607 LDD917595:LDE917607 LMZ917595:LNA917607 LWV917595:LWW917607 MGR917595:MGS917607 MQN917595:MQO917607 NAJ917595:NAK917607 NKF917595:NKG917607 NUB917595:NUC917607 ODX917595:ODY917607 ONT917595:ONU917607 OXP917595:OXQ917607 PHL917595:PHM917607 PRH917595:PRI917607 QBD917595:QBE917607 QKZ917595:QLA917607 QUV917595:QUW917607 RER917595:RES917607 RON917595:ROO917607 RYJ917595:RYK917607 SIF917595:SIG917607 SSB917595:SSC917607 TBX917595:TBY917607 TLT917595:TLU917607 TVP917595:TVQ917607 UFL917595:UFM917607 UPH917595:UPI917607 UZD917595:UZE917607 VIZ917595:VJA917607 VSV917595:VSW917607 WCR917595:WCS917607 WMN917595:WMO917607 WWJ917595:WWK917607 AB983131:AC983143 JX983131:JY983143 TT983131:TU983143 ADP983131:ADQ983143 ANL983131:ANM983143 AXH983131:AXI983143 BHD983131:BHE983143 BQZ983131:BRA983143 CAV983131:CAW983143 CKR983131:CKS983143 CUN983131:CUO983143 DEJ983131:DEK983143 DOF983131:DOG983143 DYB983131:DYC983143 EHX983131:EHY983143 ERT983131:ERU983143 FBP983131:FBQ983143 FLL983131:FLM983143 FVH983131:FVI983143 GFD983131:GFE983143 GOZ983131:GPA983143 GYV983131:GYW983143 HIR983131:HIS983143 HSN983131:HSO983143 ICJ983131:ICK983143 IMF983131:IMG983143 IWB983131:IWC983143 JFX983131:JFY983143 JPT983131:JPU983143 JZP983131:JZQ983143 KJL983131:KJM983143 KTH983131:KTI983143 LDD983131:LDE983143 LMZ983131:LNA983143 LWV983131:LWW983143 MGR983131:MGS983143 MQN983131:MQO983143 NAJ983131:NAK983143 NKF983131:NKG983143 NUB983131:NUC983143 ODX983131:ODY983143 ONT983131:ONU983143 OXP983131:OXQ983143 PHL983131:PHM983143 PRH983131:PRI983143 QBD983131:QBE983143 QKZ983131:QLA983143 QUV983131:QUW983143 RER983131:RES983143 RON983131:ROO983143 RYJ983131:RYK983143 SIF983131:SIG983143 SSB983131:SSC983143 TBX983131:TBY983143 TLT983131:TLU983143 TVP983131:TVQ983143 UFL983131:UFM983143 UPH983131:UPI983143 UZD983131:UZE983143 VIZ983131:VJA983143 VSV983131:VSW983143 WCR983131:WCS983143 WMN983131:WMO983143 WWJ983131:WWK983143 AE91:AF103 KA91:KB103 TW91:TX103 ADS91:ADT103 ANO91:ANP103 AXK91:AXL103 BHG91:BHH103 BRC91:BRD103 CAY91:CAZ103 CKU91:CKV103 CUQ91:CUR103 DEM91:DEN103 DOI91:DOJ103 DYE91:DYF103 EIA91:EIB103 ERW91:ERX103 FBS91:FBT103 FLO91:FLP103 FVK91:FVL103 GFG91:GFH103 GPC91:GPD103 GYY91:GYZ103 HIU91:HIV103 HSQ91:HSR103 ICM91:ICN103 IMI91:IMJ103 IWE91:IWF103 JGA91:JGB103 JPW91:JPX103 JZS91:JZT103 KJO91:KJP103 KTK91:KTL103 LDG91:LDH103 LNC91:LND103 LWY91:LWZ103 MGU91:MGV103 MQQ91:MQR103 NAM91:NAN103 NKI91:NKJ103 NUE91:NUF103 OEA91:OEB103 ONW91:ONX103 OXS91:OXT103 PHO91:PHP103 PRK91:PRL103 QBG91:QBH103 QLC91:QLD103 QUY91:QUZ103 REU91:REV103 ROQ91:ROR103 RYM91:RYN103 SII91:SIJ103 SSE91:SSF103 TCA91:TCB103 TLW91:TLX103 TVS91:TVT103 UFO91:UFP103 UPK91:UPL103 UZG91:UZH103 VJC91:VJD103 VSY91:VSZ103 WCU91:WCV103 WMQ91:WMR103 WWM91:WWN103 AE65627:AF65639 KA65627:KB65639 TW65627:TX65639 ADS65627:ADT65639 ANO65627:ANP65639 AXK65627:AXL65639 BHG65627:BHH65639 BRC65627:BRD65639 CAY65627:CAZ65639 CKU65627:CKV65639 CUQ65627:CUR65639 DEM65627:DEN65639 DOI65627:DOJ65639 DYE65627:DYF65639 EIA65627:EIB65639 ERW65627:ERX65639 FBS65627:FBT65639 FLO65627:FLP65639 FVK65627:FVL65639 GFG65627:GFH65639 GPC65627:GPD65639 GYY65627:GYZ65639 HIU65627:HIV65639 HSQ65627:HSR65639 ICM65627:ICN65639 IMI65627:IMJ65639 IWE65627:IWF65639 JGA65627:JGB65639 JPW65627:JPX65639 JZS65627:JZT65639 KJO65627:KJP65639 KTK65627:KTL65639 LDG65627:LDH65639 LNC65627:LND65639 LWY65627:LWZ65639 MGU65627:MGV65639 MQQ65627:MQR65639 NAM65627:NAN65639 NKI65627:NKJ65639 NUE65627:NUF65639 OEA65627:OEB65639 ONW65627:ONX65639 OXS65627:OXT65639 PHO65627:PHP65639 PRK65627:PRL65639 QBG65627:QBH65639 QLC65627:QLD65639 QUY65627:QUZ65639 REU65627:REV65639 ROQ65627:ROR65639 RYM65627:RYN65639 SII65627:SIJ65639 SSE65627:SSF65639 TCA65627:TCB65639 TLW65627:TLX65639 TVS65627:TVT65639 UFO65627:UFP65639 UPK65627:UPL65639 UZG65627:UZH65639 VJC65627:VJD65639 VSY65627:VSZ65639 WCU65627:WCV65639 WMQ65627:WMR65639 WWM65627:WWN65639 AE131163:AF131175 KA131163:KB131175 TW131163:TX131175 ADS131163:ADT131175 ANO131163:ANP131175 AXK131163:AXL131175 BHG131163:BHH131175 BRC131163:BRD131175 CAY131163:CAZ131175 CKU131163:CKV131175 CUQ131163:CUR131175 DEM131163:DEN131175 DOI131163:DOJ131175 DYE131163:DYF131175 EIA131163:EIB131175 ERW131163:ERX131175 FBS131163:FBT131175 FLO131163:FLP131175 FVK131163:FVL131175 GFG131163:GFH131175 GPC131163:GPD131175 GYY131163:GYZ131175 HIU131163:HIV131175 HSQ131163:HSR131175 ICM131163:ICN131175 IMI131163:IMJ131175 IWE131163:IWF131175 JGA131163:JGB131175 JPW131163:JPX131175 JZS131163:JZT131175 KJO131163:KJP131175 KTK131163:KTL131175 LDG131163:LDH131175 LNC131163:LND131175 LWY131163:LWZ131175 MGU131163:MGV131175 MQQ131163:MQR131175 NAM131163:NAN131175 NKI131163:NKJ131175 NUE131163:NUF131175 OEA131163:OEB131175 ONW131163:ONX131175 OXS131163:OXT131175 PHO131163:PHP131175 PRK131163:PRL131175 QBG131163:QBH131175 QLC131163:QLD131175 QUY131163:QUZ131175 REU131163:REV131175 ROQ131163:ROR131175 RYM131163:RYN131175 SII131163:SIJ131175 SSE131163:SSF131175 TCA131163:TCB131175 TLW131163:TLX131175 TVS131163:TVT131175 UFO131163:UFP131175 UPK131163:UPL131175 UZG131163:UZH131175 VJC131163:VJD131175 VSY131163:VSZ131175 WCU131163:WCV131175 WMQ131163:WMR131175 WWM131163:WWN131175 AE196699:AF196711 KA196699:KB196711 TW196699:TX196711 ADS196699:ADT196711 ANO196699:ANP196711 AXK196699:AXL196711 BHG196699:BHH196711 BRC196699:BRD196711 CAY196699:CAZ196711 CKU196699:CKV196711 CUQ196699:CUR196711 DEM196699:DEN196711 DOI196699:DOJ196711 DYE196699:DYF196711 EIA196699:EIB196711 ERW196699:ERX196711 FBS196699:FBT196711 FLO196699:FLP196711 FVK196699:FVL196711 GFG196699:GFH196711 GPC196699:GPD196711 GYY196699:GYZ196711 HIU196699:HIV196711 HSQ196699:HSR196711 ICM196699:ICN196711 IMI196699:IMJ196711 IWE196699:IWF196711 JGA196699:JGB196711 JPW196699:JPX196711 JZS196699:JZT196711 KJO196699:KJP196711 KTK196699:KTL196711 LDG196699:LDH196711 LNC196699:LND196711 LWY196699:LWZ196711 MGU196699:MGV196711 MQQ196699:MQR196711 NAM196699:NAN196711 NKI196699:NKJ196711 NUE196699:NUF196711 OEA196699:OEB196711 ONW196699:ONX196711 OXS196699:OXT196711 PHO196699:PHP196711 PRK196699:PRL196711 QBG196699:QBH196711 QLC196699:QLD196711 QUY196699:QUZ196711 REU196699:REV196711 ROQ196699:ROR196711 RYM196699:RYN196711 SII196699:SIJ196711 SSE196699:SSF196711 TCA196699:TCB196711 TLW196699:TLX196711 TVS196699:TVT196711 UFO196699:UFP196711 UPK196699:UPL196711 UZG196699:UZH196711 VJC196699:VJD196711 VSY196699:VSZ196711 WCU196699:WCV196711 WMQ196699:WMR196711 WWM196699:WWN196711 AE262235:AF262247 KA262235:KB262247 TW262235:TX262247 ADS262235:ADT262247 ANO262235:ANP262247 AXK262235:AXL262247 BHG262235:BHH262247 BRC262235:BRD262247 CAY262235:CAZ262247 CKU262235:CKV262247 CUQ262235:CUR262247 DEM262235:DEN262247 DOI262235:DOJ262247 DYE262235:DYF262247 EIA262235:EIB262247 ERW262235:ERX262247 FBS262235:FBT262247 FLO262235:FLP262247 FVK262235:FVL262247 GFG262235:GFH262247 GPC262235:GPD262247 GYY262235:GYZ262247 HIU262235:HIV262247 HSQ262235:HSR262247 ICM262235:ICN262247 IMI262235:IMJ262247 IWE262235:IWF262247 JGA262235:JGB262247 JPW262235:JPX262247 JZS262235:JZT262247 KJO262235:KJP262247 KTK262235:KTL262247 LDG262235:LDH262247 LNC262235:LND262247 LWY262235:LWZ262247 MGU262235:MGV262247 MQQ262235:MQR262247 NAM262235:NAN262247 NKI262235:NKJ262247 NUE262235:NUF262247 OEA262235:OEB262247 ONW262235:ONX262247 OXS262235:OXT262247 PHO262235:PHP262247 PRK262235:PRL262247 QBG262235:QBH262247 QLC262235:QLD262247 QUY262235:QUZ262247 REU262235:REV262247 ROQ262235:ROR262247 RYM262235:RYN262247 SII262235:SIJ262247 SSE262235:SSF262247 TCA262235:TCB262247 TLW262235:TLX262247 TVS262235:TVT262247 UFO262235:UFP262247 UPK262235:UPL262247 UZG262235:UZH262247 VJC262235:VJD262247 VSY262235:VSZ262247 WCU262235:WCV262247 WMQ262235:WMR262247 WWM262235:WWN262247 AE327771:AF327783 KA327771:KB327783 TW327771:TX327783 ADS327771:ADT327783 ANO327771:ANP327783 AXK327771:AXL327783 BHG327771:BHH327783 BRC327771:BRD327783 CAY327771:CAZ327783 CKU327771:CKV327783 CUQ327771:CUR327783 DEM327771:DEN327783 DOI327771:DOJ327783 DYE327771:DYF327783 EIA327771:EIB327783 ERW327771:ERX327783 FBS327771:FBT327783 FLO327771:FLP327783 FVK327771:FVL327783 GFG327771:GFH327783 GPC327771:GPD327783 GYY327771:GYZ327783 HIU327771:HIV327783 HSQ327771:HSR327783 ICM327771:ICN327783 IMI327771:IMJ327783 IWE327771:IWF327783 JGA327771:JGB327783 JPW327771:JPX327783 JZS327771:JZT327783 KJO327771:KJP327783 KTK327771:KTL327783 LDG327771:LDH327783 LNC327771:LND327783 LWY327771:LWZ327783 MGU327771:MGV327783 MQQ327771:MQR327783 NAM327771:NAN327783 NKI327771:NKJ327783 NUE327771:NUF327783 OEA327771:OEB327783 ONW327771:ONX327783 OXS327771:OXT327783 PHO327771:PHP327783 PRK327771:PRL327783 QBG327771:QBH327783 QLC327771:QLD327783 QUY327771:QUZ327783 REU327771:REV327783 ROQ327771:ROR327783 RYM327771:RYN327783 SII327771:SIJ327783 SSE327771:SSF327783 TCA327771:TCB327783 TLW327771:TLX327783 TVS327771:TVT327783 UFO327771:UFP327783 UPK327771:UPL327783 UZG327771:UZH327783 VJC327771:VJD327783 VSY327771:VSZ327783 WCU327771:WCV327783 WMQ327771:WMR327783 WWM327771:WWN327783 AE393307:AF393319 KA393307:KB393319 TW393307:TX393319 ADS393307:ADT393319 ANO393307:ANP393319 AXK393307:AXL393319 BHG393307:BHH393319 BRC393307:BRD393319 CAY393307:CAZ393319 CKU393307:CKV393319 CUQ393307:CUR393319 DEM393307:DEN393319 DOI393307:DOJ393319 DYE393307:DYF393319 EIA393307:EIB393319 ERW393307:ERX393319 FBS393307:FBT393319 FLO393307:FLP393319 FVK393307:FVL393319 GFG393307:GFH393319 GPC393307:GPD393319 GYY393307:GYZ393319 HIU393307:HIV393319 HSQ393307:HSR393319 ICM393307:ICN393319 IMI393307:IMJ393319 IWE393307:IWF393319 JGA393307:JGB393319 JPW393307:JPX393319 JZS393307:JZT393319 KJO393307:KJP393319 KTK393307:KTL393319 LDG393307:LDH393319 LNC393307:LND393319 LWY393307:LWZ393319 MGU393307:MGV393319 MQQ393307:MQR393319 NAM393307:NAN393319 NKI393307:NKJ393319 NUE393307:NUF393319 OEA393307:OEB393319 ONW393307:ONX393319 OXS393307:OXT393319 PHO393307:PHP393319 PRK393307:PRL393319 QBG393307:QBH393319 QLC393307:QLD393319 QUY393307:QUZ393319 REU393307:REV393319 ROQ393307:ROR393319 RYM393307:RYN393319 SII393307:SIJ393319 SSE393307:SSF393319 TCA393307:TCB393319 TLW393307:TLX393319 TVS393307:TVT393319 UFO393307:UFP393319 UPK393307:UPL393319 UZG393307:UZH393319 VJC393307:VJD393319 VSY393307:VSZ393319 WCU393307:WCV393319 WMQ393307:WMR393319 WWM393307:WWN393319 AE458843:AF458855 KA458843:KB458855 TW458843:TX458855 ADS458843:ADT458855 ANO458843:ANP458855 AXK458843:AXL458855 BHG458843:BHH458855 BRC458843:BRD458855 CAY458843:CAZ458855 CKU458843:CKV458855 CUQ458843:CUR458855 DEM458843:DEN458855 DOI458843:DOJ458855 DYE458843:DYF458855 EIA458843:EIB458855 ERW458843:ERX458855 FBS458843:FBT458855 FLO458843:FLP458855 FVK458843:FVL458855 GFG458843:GFH458855 GPC458843:GPD458855 GYY458843:GYZ458855 HIU458843:HIV458855 HSQ458843:HSR458855 ICM458843:ICN458855 IMI458843:IMJ458855 IWE458843:IWF458855 JGA458843:JGB458855 JPW458843:JPX458855 JZS458843:JZT458855 KJO458843:KJP458855 KTK458843:KTL458855 LDG458843:LDH458855 LNC458843:LND458855 LWY458843:LWZ458855 MGU458843:MGV458855 MQQ458843:MQR458855 NAM458843:NAN458855 NKI458843:NKJ458855 NUE458843:NUF458855 OEA458843:OEB458855 ONW458843:ONX458855 OXS458843:OXT458855 PHO458843:PHP458855 PRK458843:PRL458855 QBG458843:QBH458855 QLC458843:QLD458855 QUY458843:QUZ458855 REU458843:REV458855 ROQ458843:ROR458855 RYM458843:RYN458855 SII458843:SIJ458855 SSE458843:SSF458855 TCA458843:TCB458855 TLW458843:TLX458855 TVS458843:TVT458855 UFO458843:UFP458855 UPK458843:UPL458855 UZG458843:UZH458855 VJC458843:VJD458855 VSY458843:VSZ458855 WCU458843:WCV458855 WMQ458843:WMR458855 WWM458843:WWN458855 AE524379:AF524391 KA524379:KB524391 TW524379:TX524391 ADS524379:ADT524391 ANO524379:ANP524391 AXK524379:AXL524391 BHG524379:BHH524391 BRC524379:BRD524391 CAY524379:CAZ524391 CKU524379:CKV524391 CUQ524379:CUR524391 DEM524379:DEN524391 DOI524379:DOJ524391 DYE524379:DYF524391 EIA524379:EIB524391 ERW524379:ERX524391 FBS524379:FBT524391 FLO524379:FLP524391 FVK524379:FVL524391 GFG524379:GFH524391 GPC524379:GPD524391 GYY524379:GYZ524391 HIU524379:HIV524391 HSQ524379:HSR524391 ICM524379:ICN524391 IMI524379:IMJ524391 IWE524379:IWF524391 JGA524379:JGB524391 JPW524379:JPX524391 JZS524379:JZT524391 KJO524379:KJP524391 KTK524379:KTL524391 LDG524379:LDH524391 LNC524379:LND524391 LWY524379:LWZ524391 MGU524379:MGV524391 MQQ524379:MQR524391 NAM524379:NAN524391 NKI524379:NKJ524391 NUE524379:NUF524391 OEA524379:OEB524391 ONW524379:ONX524391 OXS524379:OXT524391 PHO524379:PHP524391 PRK524379:PRL524391 QBG524379:QBH524391 QLC524379:QLD524391 QUY524379:QUZ524391 REU524379:REV524391 ROQ524379:ROR524391 RYM524379:RYN524391 SII524379:SIJ524391 SSE524379:SSF524391 TCA524379:TCB524391 TLW524379:TLX524391 TVS524379:TVT524391 UFO524379:UFP524391 UPK524379:UPL524391 UZG524379:UZH524391 VJC524379:VJD524391 VSY524379:VSZ524391 WCU524379:WCV524391 WMQ524379:WMR524391 WWM524379:WWN524391 AE589915:AF589927 KA589915:KB589927 TW589915:TX589927 ADS589915:ADT589927 ANO589915:ANP589927 AXK589915:AXL589927 BHG589915:BHH589927 BRC589915:BRD589927 CAY589915:CAZ589927 CKU589915:CKV589927 CUQ589915:CUR589927 DEM589915:DEN589927 DOI589915:DOJ589927 DYE589915:DYF589927 EIA589915:EIB589927 ERW589915:ERX589927 FBS589915:FBT589927 FLO589915:FLP589927 FVK589915:FVL589927 GFG589915:GFH589927 GPC589915:GPD589927 GYY589915:GYZ589927 HIU589915:HIV589927 HSQ589915:HSR589927 ICM589915:ICN589927 IMI589915:IMJ589927 IWE589915:IWF589927 JGA589915:JGB589927 JPW589915:JPX589927 JZS589915:JZT589927 KJO589915:KJP589927 KTK589915:KTL589927 LDG589915:LDH589927 LNC589915:LND589927 LWY589915:LWZ589927 MGU589915:MGV589927 MQQ589915:MQR589927 NAM589915:NAN589927 NKI589915:NKJ589927 NUE589915:NUF589927 OEA589915:OEB589927 ONW589915:ONX589927 OXS589915:OXT589927 PHO589915:PHP589927 PRK589915:PRL589927 QBG589915:QBH589927 QLC589915:QLD589927 QUY589915:QUZ589927 REU589915:REV589927 ROQ589915:ROR589927 RYM589915:RYN589927 SII589915:SIJ589927 SSE589915:SSF589927 TCA589915:TCB589927 TLW589915:TLX589927 TVS589915:TVT589927 UFO589915:UFP589927 UPK589915:UPL589927 UZG589915:UZH589927 VJC589915:VJD589927 VSY589915:VSZ589927 WCU589915:WCV589927 WMQ589915:WMR589927 WWM589915:WWN589927 AE655451:AF655463 KA655451:KB655463 TW655451:TX655463 ADS655451:ADT655463 ANO655451:ANP655463 AXK655451:AXL655463 BHG655451:BHH655463 BRC655451:BRD655463 CAY655451:CAZ655463 CKU655451:CKV655463 CUQ655451:CUR655463 DEM655451:DEN655463 DOI655451:DOJ655463 DYE655451:DYF655463 EIA655451:EIB655463 ERW655451:ERX655463 FBS655451:FBT655463 FLO655451:FLP655463 FVK655451:FVL655463 GFG655451:GFH655463 GPC655451:GPD655463 GYY655451:GYZ655463 HIU655451:HIV655463 HSQ655451:HSR655463 ICM655451:ICN655463 IMI655451:IMJ655463 IWE655451:IWF655463 JGA655451:JGB655463 JPW655451:JPX655463 JZS655451:JZT655463 KJO655451:KJP655463 KTK655451:KTL655463 LDG655451:LDH655463 LNC655451:LND655463 LWY655451:LWZ655463 MGU655451:MGV655463 MQQ655451:MQR655463 NAM655451:NAN655463 NKI655451:NKJ655463 NUE655451:NUF655463 OEA655451:OEB655463 ONW655451:ONX655463 OXS655451:OXT655463 PHO655451:PHP655463 PRK655451:PRL655463 QBG655451:QBH655463 QLC655451:QLD655463 QUY655451:QUZ655463 REU655451:REV655463 ROQ655451:ROR655463 RYM655451:RYN655463 SII655451:SIJ655463 SSE655451:SSF655463 TCA655451:TCB655463 TLW655451:TLX655463 TVS655451:TVT655463 UFO655451:UFP655463 UPK655451:UPL655463 UZG655451:UZH655463 VJC655451:VJD655463 VSY655451:VSZ655463 WCU655451:WCV655463 WMQ655451:WMR655463 WWM655451:WWN655463 AE720987:AF720999 KA720987:KB720999 TW720987:TX720999 ADS720987:ADT720999 ANO720987:ANP720999 AXK720987:AXL720999 BHG720987:BHH720999 BRC720987:BRD720999 CAY720987:CAZ720999 CKU720987:CKV720999 CUQ720987:CUR720999 DEM720987:DEN720999 DOI720987:DOJ720999 DYE720987:DYF720999 EIA720987:EIB720999 ERW720987:ERX720999 FBS720987:FBT720999 FLO720987:FLP720999 FVK720987:FVL720999 GFG720987:GFH720999 GPC720987:GPD720999 GYY720987:GYZ720999 HIU720987:HIV720999 HSQ720987:HSR720999 ICM720987:ICN720999 IMI720987:IMJ720999 IWE720987:IWF720999 JGA720987:JGB720999 JPW720987:JPX720999 JZS720987:JZT720999 KJO720987:KJP720999 KTK720987:KTL720999 LDG720987:LDH720999 LNC720987:LND720999 LWY720987:LWZ720999 MGU720987:MGV720999 MQQ720987:MQR720999 NAM720987:NAN720999 NKI720987:NKJ720999 NUE720987:NUF720999 OEA720987:OEB720999 ONW720987:ONX720999 OXS720987:OXT720999 PHO720987:PHP720999 PRK720987:PRL720999 QBG720987:QBH720999 QLC720987:QLD720999 QUY720987:QUZ720999 REU720987:REV720999 ROQ720987:ROR720999 RYM720987:RYN720999 SII720987:SIJ720999 SSE720987:SSF720999 TCA720987:TCB720999 TLW720987:TLX720999 TVS720987:TVT720999 UFO720987:UFP720999 UPK720987:UPL720999 UZG720987:UZH720999 VJC720987:VJD720999 VSY720987:VSZ720999 WCU720987:WCV720999 WMQ720987:WMR720999 WWM720987:WWN720999 AE786523:AF786535 KA786523:KB786535 TW786523:TX786535 ADS786523:ADT786535 ANO786523:ANP786535 AXK786523:AXL786535 BHG786523:BHH786535 BRC786523:BRD786535 CAY786523:CAZ786535 CKU786523:CKV786535 CUQ786523:CUR786535 DEM786523:DEN786535 DOI786523:DOJ786535 DYE786523:DYF786535 EIA786523:EIB786535 ERW786523:ERX786535 FBS786523:FBT786535 FLO786523:FLP786535 FVK786523:FVL786535 GFG786523:GFH786535 GPC786523:GPD786535 GYY786523:GYZ786535 HIU786523:HIV786535 HSQ786523:HSR786535 ICM786523:ICN786535 IMI786523:IMJ786535 IWE786523:IWF786535 JGA786523:JGB786535 JPW786523:JPX786535 JZS786523:JZT786535 KJO786523:KJP786535 KTK786523:KTL786535 LDG786523:LDH786535 LNC786523:LND786535 LWY786523:LWZ786535 MGU786523:MGV786535 MQQ786523:MQR786535 NAM786523:NAN786535 NKI786523:NKJ786535 NUE786523:NUF786535 OEA786523:OEB786535 ONW786523:ONX786535 OXS786523:OXT786535 PHO786523:PHP786535 PRK786523:PRL786535 QBG786523:QBH786535 QLC786523:QLD786535 QUY786523:QUZ786535 REU786523:REV786535 ROQ786523:ROR786535 RYM786523:RYN786535 SII786523:SIJ786535 SSE786523:SSF786535 TCA786523:TCB786535 TLW786523:TLX786535 TVS786523:TVT786535 UFO786523:UFP786535 UPK786523:UPL786535 UZG786523:UZH786535 VJC786523:VJD786535 VSY786523:VSZ786535 WCU786523:WCV786535 WMQ786523:WMR786535 WWM786523:WWN786535 AE852059:AF852071 KA852059:KB852071 TW852059:TX852071 ADS852059:ADT852071 ANO852059:ANP852071 AXK852059:AXL852071 BHG852059:BHH852071 BRC852059:BRD852071 CAY852059:CAZ852071 CKU852059:CKV852071 CUQ852059:CUR852071 DEM852059:DEN852071 DOI852059:DOJ852071 DYE852059:DYF852071 EIA852059:EIB852071 ERW852059:ERX852071 FBS852059:FBT852071 FLO852059:FLP852071 FVK852059:FVL852071 GFG852059:GFH852071 GPC852059:GPD852071 GYY852059:GYZ852071 HIU852059:HIV852071 HSQ852059:HSR852071 ICM852059:ICN852071 IMI852059:IMJ852071 IWE852059:IWF852071 JGA852059:JGB852071 JPW852059:JPX852071 JZS852059:JZT852071 KJO852059:KJP852071 KTK852059:KTL852071 LDG852059:LDH852071 LNC852059:LND852071 LWY852059:LWZ852071 MGU852059:MGV852071 MQQ852059:MQR852071 NAM852059:NAN852071 NKI852059:NKJ852071 NUE852059:NUF852071 OEA852059:OEB852071 ONW852059:ONX852071 OXS852059:OXT852071 PHO852059:PHP852071 PRK852059:PRL852071 QBG852059:QBH852071 QLC852059:QLD852071 QUY852059:QUZ852071 REU852059:REV852071 ROQ852059:ROR852071 RYM852059:RYN852071 SII852059:SIJ852071 SSE852059:SSF852071 TCA852059:TCB852071 TLW852059:TLX852071 TVS852059:TVT852071 UFO852059:UFP852071 UPK852059:UPL852071 UZG852059:UZH852071 VJC852059:VJD852071 VSY852059:VSZ852071 WCU852059:WCV852071 WMQ852059:WMR852071 WWM852059:WWN852071 AE917595:AF917607 KA917595:KB917607 TW917595:TX917607 ADS917595:ADT917607 ANO917595:ANP917607 AXK917595:AXL917607 BHG917595:BHH917607 BRC917595:BRD917607 CAY917595:CAZ917607 CKU917595:CKV917607 CUQ917595:CUR917607 DEM917595:DEN917607 DOI917595:DOJ917607 DYE917595:DYF917607 EIA917595:EIB917607 ERW917595:ERX917607 FBS917595:FBT917607 FLO917595:FLP917607 FVK917595:FVL917607 GFG917595:GFH917607 GPC917595:GPD917607 GYY917595:GYZ917607 HIU917595:HIV917607 HSQ917595:HSR917607 ICM917595:ICN917607 IMI917595:IMJ917607 IWE917595:IWF917607 JGA917595:JGB917607 JPW917595:JPX917607 JZS917595:JZT917607 KJO917595:KJP917607 KTK917595:KTL917607 LDG917595:LDH917607 LNC917595:LND917607 LWY917595:LWZ917607 MGU917595:MGV917607 MQQ917595:MQR917607 NAM917595:NAN917607 NKI917595:NKJ917607 NUE917595:NUF917607 OEA917595:OEB917607 ONW917595:ONX917607 OXS917595:OXT917607 PHO917595:PHP917607 PRK917595:PRL917607 QBG917595:QBH917607 QLC917595:QLD917607 QUY917595:QUZ917607 REU917595:REV917607 ROQ917595:ROR917607 RYM917595:RYN917607 SII917595:SIJ917607 SSE917595:SSF917607 TCA917595:TCB917607 TLW917595:TLX917607 TVS917595:TVT917607 UFO917595:UFP917607 UPK917595:UPL917607 UZG917595:UZH917607 VJC917595:VJD917607 VSY917595:VSZ917607 WCU917595:WCV917607 WMQ917595:WMR917607 WWM917595:WWN917607 AE983131:AF983143 KA983131:KB983143 TW983131:TX983143 ADS983131:ADT983143 ANO983131:ANP983143 AXK983131:AXL983143 BHG983131:BHH983143 BRC983131:BRD983143 CAY983131:CAZ983143 CKU983131:CKV983143 CUQ983131:CUR983143 DEM983131:DEN983143 DOI983131:DOJ983143 DYE983131:DYF983143 EIA983131:EIB983143 ERW983131:ERX983143 FBS983131:FBT983143 FLO983131:FLP983143 FVK983131:FVL983143 GFG983131:GFH983143 GPC983131:GPD983143 GYY983131:GYZ983143 HIU983131:HIV983143 HSQ983131:HSR983143 ICM983131:ICN983143 IMI983131:IMJ983143 IWE983131:IWF983143 JGA983131:JGB983143 JPW983131:JPX983143 JZS983131:JZT983143 KJO983131:KJP983143 KTK983131:KTL983143 LDG983131:LDH983143 LNC983131:LND983143 LWY983131:LWZ983143 MGU983131:MGV983143 MQQ983131:MQR983143 NAM983131:NAN983143 NKI983131:NKJ983143 NUE983131:NUF983143 OEA983131:OEB983143 ONW983131:ONX983143 OXS983131:OXT983143 PHO983131:PHP983143 PRK983131:PRL983143 QBG983131:QBH983143 QLC983131:QLD983143 QUY983131:QUZ983143 REU983131:REV983143 ROQ983131:ROR983143 RYM983131:RYN983143 SII983131:SIJ983143 SSE983131:SSF983143 TCA983131:TCB983143 TLW983131:TLX983143 TVS983131:TVT983143 UFO983131:UFP983143 UPK983131:UPL983143 UZG983131:UZH983143 VJC983131:VJD983143 VSY983131:VSZ983143 WCU983131:WCV983143 WMQ983131:WMR983143 WWM983131:WWN983143 AE185:AF231 KA185:KB231 TW185:TX231 ADS185:ADT231 ANO185:ANP231 AXK185:AXL231 BHG185:BHH231 BRC185:BRD231 CAY185:CAZ231 CKU185:CKV231 CUQ185:CUR231 DEM185:DEN231 DOI185:DOJ231 DYE185:DYF231 EIA185:EIB231 ERW185:ERX231 FBS185:FBT231 FLO185:FLP231 FVK185:FVL231 GFG185:GFH231 GPC185:GPD231 GYY185:GYZ231 HIU185:HIV231 HSQ185:HSR231 ICM185:ICN231 IMI185:IMJ231 IWE185:IWF231 JGA185:JGB231 JPW185:JPX231 JZS185:JZT231 KJO185:KJP231 KTK185:KTL231 LDG185:LDH231 LNC185:LND231 LWY185:LWZ231 MGU185:MGV231 MQQ185:MQR231 NAM185:NAN231 NKI185:NKJ231 NUE185:NUF231 OEA185:OEB231 ONW185:ONX231 OXS185:OXT231 PHO185:PHP231 PRK185:PRL231 QBG185:QBH231 QLC185:QLD231 QUY185:QUZ231 REU185:REV231 ROQ185:ROR231 RYM185:RYN231 SII185:SIJ231 SSE185:SSF231 TCA185:TCB231 TLW185:TLX231 TVS185:TVT231 UFO185:UFP231 UPK185:UPL231 UZG185:UZH231 VJC185:VJD231 VSY185:VSZ231 WCU185:WCV231 WMQ185:WMR231 WWM185:WWN231 AE65721:AF65767 KA65721:KB65767 TW65721:TX65767 ADS65721:ADT65767 ANO65721:ANP65767 AXK65721:AXL65767 BHG65721:BHH65767 BRC65721:BRD65767 CAY65721:CAZ65767 CKU65721:CKV65767 CUQ65721:CUR65767 DEM65721:DEN65767 DOI65721:DOJ65767 DYE65721:DYF65767 EIA65721:EIB65767 ERW65721:ERX65767 FBS65721:FBT65767 FLO65721:FLP65767 FVK65721:FVL65767 GFG65721:GFH65767 GPC65721:GPD65767 GYY65721:GYZ65767 HIU65721:HIV65767 HSQ65721:HSR65767 ICM65721:ICN65767 IMI65721:IMJ65767 IWE65721:IWF65767 JGA65721:JGB65767 JPW65721:JPX65767 JZS65721:JZT65767 KJO65721:KJP65767 KTK65721:KTL65767 LDG65721:LDH65767 LNC65721:LND65767 LWY65721:LWZ65767 MGU65721:MGV65767 MQQ65721:MQR65767 NAM65721:NAN65767 NKI65721:NKJ65767 NUE65721:NUF65767 OEA65721:OEB65767 ONW65721:ONX65767 OXS65721:OXT65767 PHO65721:PHP65767 PRK65721:PRL65767 QBG65721:QBH65767 QLC65721:QLD65767 QUY65721:QUZ65767 REU65721:REV65767 ROQ65721:ROR65767 RYM65721:RYN65767 SII65721:SIJ65767 SSE65721:SSF65767 TCA65721:TCB65767 TLW65721:TLX65767 TVS65721:TVT65767 UFO65721:UFP65767 UPK65721:UPL65767 UZG65721:UZH65767 VJC65721:VJD65767 VSY65721:VSZ65767 WCU65721:WCV65767 WMQ65721:WMR65767 WWM65721:WWN65767 AE131257:AF131303 KA131257:KB131303 TW131257:TX131303 ADS131257:ADT131303 ANO131257:ANP131303 AXK131257:AXL131303 BHG131257:BHH131303 BRC131257:BRD131303 CAY131257:CAZ131303 CKU131257:CKV131303 CUQ131257:CUR131303 DEM131257:DEN131303 DOI131257:DOJ131303 DYE131257:DYF131303 EIA131257:EIB131303 ERW131257:ERX131303 FBS131257:FBT131303 FLO131257:FLP131303 FVK131257:FVL131303 GFG131257:GFH131303 GPC131257:GPD131303 GYY131257:GYZ131303 HIU131257:HIV131303 HSQ131257:HSR131303 ICM131257:ICN131303 IMI131257:IMJ131303 IWE131257:IWF131303 JGA131257:JGB131303 JPW131257:JPX131303 JZS131257:JZT131303 KJO131257:KJP131303 KTK131257:KTL131303 LDG131257:LDH131303 LNC131257:LND131303 LWY131257:LWZ131303 MGU131257:MGV131303 MQQ131257:MQR131303 NAM131257:NAN131303 NKI131257:NKJ131303 NUE131257:NUF131303 OEA131257:OEB131303 ONW131257:ONX131303 OXS131257:OXT131303 PHO131257:PHP131303 PRK131257:PRL131303 QBG131257:QBH131303 QLC131257:QLD131303 QUY131257:QUZ131303 REU131257:REV131303 ROQ131257:ROR131303 RYM131257:RYN131303 SII131257:SIJ131303 SSE131257:SSF131303 TCA131257:TCB131303 TLW131257:TLX131303 TVS131257:TVT131303 UFO131257:UFP131303 UPK131257:UPL131303 UZG131257:UZH131303 VJC131257:VJD131303 VSY131257:VSZ131303 WCU131257:WCV131303 WMQ131257:WMR131303 WWM131257:WWN131303 AE196793:AF196839 KA196793:KB196839 TW196793:TX196839 ADS196793:ADT196839 ANO196793:ANP196839 AXK196793:AXL196839 BHG196793:BHH196839 BRC196793:BRD196839 CAY196793:CAZ196839 CKU196793:CKV196839 CUQ196793:CUR196839 DEM196793:DEN196839 DOI196793:DOJ196839 DYE196793:DYF196839 EIA196793:EIB196839 ERW196793:ERX196839 FBS196793:FBT196839 FLO196793:FLP196839 FVK196793:FVL196839 GFG196793:GFH196839 GPC196793:GPD196839 GYY196793:GYZ196839 HIU196793:HIV196839 HSQ196793:HSR196839 ICM196793:ICN196839 IMI196793:IMJ196839 IWE196793:IWF196839 JGA196793:JGB196839 JPW196793:JPX196839 JZS196793:JZT196839 KJO196793:KJP196839 KTK196793:KTL196839 LDG196793:LDH196839 LNC196793:LND196839 LWY196793:LWZ196839 MGU196793:MGV196839 MQQ196793:MQR196839 NAM196793:NAN196839 NKI196793:NKJ196839 NUE196793:NUF196839 OEA196793:OEB196839 ONW196793:ONX196839 OXS196793:OXT196839 PHO196793:PHP196839 PRK196793:PRL196839 QBG196793:QBH196839 QLC196793:QLD196839 QUY196793:QUZ196839 REU196793:REV196839 ROQ196793:ROR196839 RYM196793:RYN196839 SII196793:SIJ196839 SSE196793:SSF196839 TCA196793:TCB196839 TLW196793:TLX196839 TVS196793:TVT196839 UFO196793:UFP196839 UPK196793:UPL196839 UZG196793:UZH196839 VJC196793:VJD196839 VSY196793:VSZ196839 WCU196793:WCV196839 WMQ196793:WMR196839 WWM196793:WWN196839 AE262329:AF262375 KA262329:KB262375 TW262329:TX262375 ADS262329:ADT262375 ANO262329:ANP262375 AXK262329:AXL262375 BHG262329:BHH262375 BRC262329:BRD262375 CAY262329:CAZ262375 CKU262329:CKV262375 CUQ262329:CUR262375 DEM262329:DEN262375 DOI262329:DOJ262375 DYE262329:DYF262375 EIA262329:EIB262375 ERW262329:ERX262375 FBS262329:FBT262375 FLO262329:FLP262375 FVK262329:FVL262375 GFG262329:GFH262375 GPC262329:GPD262375 GYY262329:GYZ262375 HIU262329:HIV262375 HSQ262329:HSR262375 ICM262329:ICN262375 IMI262329:IMJ262375 IWE262329:IWF262375 JGA262329:JGB262375 JPW262329:JPX262375 JZS262329:JZT262375 KJO262329:KJP262375 KTK262329:KTL262375 LDG262329:LDH262375 LNC262329:LND262375 LWY262329:LWZ262375 MGU262329:MGV262375 MQQ262329:MQR262375 NAM262329:NAN262375 NKI262329:NKJ262375 NUE262329:NUF262375 OEA262329:OEB262375 ONW262329:ONX262375 OXS262329:OXT262375 PHO262329:PHP262375 PRK262329:PRL262375 QBG262329:QBH262375 QLC262329:QLD262375 QUY262329:QUZ262375 REU262329:REV262375 ROQ262329:ROR262375 RYM262329:RYN262375 SII262329:SIJ262375 SSE262329:SSF262375 TCA262329:TCB262375 TLW262329:TLX262375 TVS262329:TVT262375 UFO262329:UFP262375 UPK262329:UPL262375 UZG262329:UZH262375 VJC262329:VJD262375 VSY262329:VSZ262375 WCU262329:WCV262375 WMQ262329:WMR262375 WWM262329:WWN262375 AE327865:AF327911 KA327865:KB327911 TW327865:TX327911 ADS327865:ADT327911 ANO327865:ANP327911 AXK327865:AXL327911 BHG327865:BHH327911 BRC327865:BRD327911 CAY327865:CAZ327911 CKU327865:CKV327911 CUQ327865:CUR327911 DEM327865:DEN327911 DOI327865:DOJ327911 DYE327865:DYF327911 EIA327865:EIB327911 ERW327865:ERX327911 FBS327865:FBT327911 FLO327865:FLP327911 FVK327865:FVL327911 GFG327865:GFH327911 GPC327865:GPD327911 GYY327865:GYZ327911 HIU327865:HIV327911 HSQ327865:HSR327911 ICM327865:ICN327911 IMI327865:IMJ327911 IWE327865:IWF327911 JGA327865:JGB327911 JPW327865:JPX327911 JZS327865:JZT327911 KJO327865:KJP327911 KTK327865:KTL327911 LDG327865:LDH327911 LNC327865:LND327911 LWY327865:LWZ327911 MGU327865:MGV327911 MQQ327865:MQR327911 NAM327865:NAN327911 NKI327865:NKJ327911 NUE327865:NUF327911 OEA327865:OEB327911 ONW327865:ONX327911 OXS327865:OXT327911 PHO327865:PHP327911 PRK327865:PRL327911 QBG327865:QBH327911 QLC327865:QLD327911 QUY327865:QUZ327911 REU327865:REV327911 ROQ327865:ROR327911 RYM327865:RYN327911 SII327865:SIJ327911 SSE327865:SSF327911 TCA327865:TCB327911 TLW327865:TLX327911 TVS327865:TVT327911 UFO327865:UFP327911 UPK327865:UPL327911 UZG327865:UZH327911 VJC327865:VJD327911 VSY327865:VSZ327911 WCU327865:WCV327911 WMQ327865:WMR327911 WWM327865:WWN327911 AE393401:AF393447 KA393401:KB393447 TW393401:TX393447 ADS393401:ADT393447 ANO393401:ANP393447 AXK393401:AXL393447 BHG393401:BHH393447 BRC393401:BRD393447 CAY393401:CAZ393447 CKU393401:CKV393447 CUQ393401:CUR393447 DEM393401:DEN393447 DOI393401:DOJ393447 DYE393401:DYF393447 EIA393401:EIB393447 ERW393401:ERX393447 FBS393401:FBT393447 FLO393401:FLP393447 FVK393401:FVL393447 GFG393401:GFH393447 GPC393401:GPD393447 GYY393401:GYZ393447 HIU393401:HIV393447 HSQ393401:HSR393447 ICM393401:ICN393447 IMI393401:IMJ393447 IWE393401:IWF393447 JGA393401:JGB393447 JPW393401:JPX393447 JZS393401:JZT393447 KJO393401:KJP393447 KTK393401:KTL393447 LDG393401:LDH393447 LNC393401:LND393447 LWY393401:LWZ393447 MGU393401:MGV393447 MQQ393401:MQR393447 NAM393401:NAN393447 NKI393401:NKJ393447 NUE393401:NUF393447 OEA393401:OEB393447 ONW393401:ONX393447 OXS393401:OXT393447 PHO393401:PHP393447 PRK393401:PRL393447 QBG393401:QBH393447 QLC393401:QLD393447 QUY393401:QUZ393447 REU393401:REV393447 ROQ393401:ROR393447 RYM393401:RYN393447 SII393401:SIJ393447 SSE393401:SSF393447 TCA393401:TCB393447 TLW393401:TLX393447 TVS393401:TVT393447 UFO393401:UFP393447 UPK393401:UPL393447 UZG393401:UZH393447 VJC393401:VJD393447 VSY393401:VSZ393447 WCU393401:WCV393447 WMQ393401:WMR393447 WWM393401:WWN393447 AE458937:AF458983 KA458937:KB458983 TW458937:TX458983 ADS458937:ADT458983 ANO458937:ANP458983 AXK458937:AXL458983 BHG458937:BHH458983 BRC458937:BRD458983 CAY458937:CAZ458983 CKU458937:CKV458983 CUQ458937:CUR458983 DEM458937:DEN458983 DOI458937:DOJ458983 DYE458937:DYF458983 EIA458937:EIB458983 ERW458937:ERX458983 FBS458937:FBT458983 FLO458937:FLP458983 FVK458937:FVL458983 GFG458937:GFH458983 GPC458937:GPD458983 GYY458937:GYZ458983 HIU458937:HIV458983 HSQ458937:HSR458983 ICM458937:ICN458983 IMI458937:IMJ458983 IWE458937:IWF458983 JGA458937:JGB458983 JPW458937:JPX458983 JZS458937:JZT458983 KJO458937:KJP458983 KTK458937:KTL458983 LDG458937:LDH458983 LNC458937:LND458983 LWY458937:LWZ458983 MGU458937:MGV458983 MQQ458937:MQR458983 NAM458937:NAN458983 NKI458937:NKJ458983 NUE458937:NUF458983 OEA458937:OEB458983 ONW458937:ONX458983 OXS458937:OXT458983 PHO458937:PHP458983 PRK458937:PRL458983 QBG458937:QBH458983 QLC458937:QLD458983 QUY458937:QUZ458983 REU458937:REV458983 ROQ458937:ROR458983 RYM458937:RYN458983 SII458937:SIJ458983 SSE458937:SSF458983 TCA458937:TCB458983 TLW458937:TLX458983 TVS458937:TVT458983 UFO458937:UFP458983 UPK458937:UPL458983 UZG458937:UZH458983 VJC458937:VJD458983 VSY458937:VSZ458983 WCU458937:WCV458983 WMQ458937:WMR458983 WWM458937:WWN458983 AE524473:AF524519 KA524473:KB524519 TW524473:TX524519 ADS524473:ADT524519 ANO524473:ANP524519 AXK524473:AXL524519 BHG524473:BHH524519 BRC524473:BRD524519 CAY524473:CAZ524519 CKU524473:CKV524519 CUQ524473:CUR524519 DEM524473:DEN524519 DOI524473:DOJ524519 DYE524473:DYF524519 EIA524473:EIB524519 ERW524473:ERX524519 FBS524473:FBT524519 FLO524473:FLP524519 FVK524473:FVL524519 GFG524473:GFH524519 GPC524473:GPD524519 GYY524473:GYZ524519 HIU524473:HIV524519 HSQ524473:HSR524519 ICM524473:ICN524519 IMI524473:IMJ524519 IWE524473:IWF524519 JGA524473:JGB524519 JPW524473:JPX524519 JZS524473:JZT524519 KJO524473:KJP524519 KTK524473:KTL524519 LDG524473:LDH524519 LNC524473:LND524519 LWY524473:LWZ524519 MGU524473:MGV524519 MQQ524473:MQR524519 NAM524473:NAN524519 NKI524473:NKJ524519 NUE524473:NUF524519 OEA524473:OEB524519 ONW524473:ONX524519 OXS524473:OXT524519 PHO524473:PHP524519 PRK524473:PRL524519 QBG524473:QBH524519 QLC524473:QLD524519 QUY524473:QUZ524519 REU524473:REV524519 ROQ524473:ROR524519 RYM524473:RYN524519 SII524473:SIJ524519 SSE524473:SSF524519 TCA524473:TCB524519 TLW524473:TLX524519 TVS524473:TVT524519 UFO524473:UFP524519 UPK524473:UPL524519 UZG524473:UZH524519 VJC524473:VJD524519 VSY524473:VSZ524519 WCU524473:WCV524519 WMQ524473:WMR524519 WWM524473:WWN524519 AE590009:AF590055 KA590009:KB590055 TW590009:TX590055 ADS590009:ADT590055 ANO590009:ANP590055 AXK590009:AXL590055 BHG590009:BHH590055 BRC590009:BRD590055 CAY590009:CAZ590055 CKU590009:CKV590055 CUQ590009:CUR590055 DEM590009:DEN590055 DOI590009:DOJ590055 DYE590009:DYF590055 EIA590009:EIB590055 ERW590009:ERX590055 FBS590009:FBT590055 FLO590009:FLP590055 FVK590009:FVL590055 GFG590009:GFH590055 GPC590009:GPD590055 GYY590009:GYZ590055 HIU590009:HIV590055 HSQ590009:HSR590055 ICM590009:ICN590055 IMI590009:IMJ590055 IWE590009:IWF590055 JGA590009:JGB590055 JPW590009:JPX590055 JZS590009:JZT590055 KJO590009:KJP590055 KTK590009:KTL590055 LDG590009:LDH590055 LNC590009:LND590055 LWY590009:LWZ590055 MGU590009:MGV590055 MQQ590009:MQR590055 NAM590009:NAN590055 NKI590009:NKJ590055 NUE590009:NUF590055 OEA590009:OEB590055 ONW590009:ONX590055 OXS590009:OXT590055 PHO590009:PHP590055 PRK590009:PRL590055 QBG590009:QBH590055 QLC590009:QLD590055 QUY590009:QUZ590055 REU590009:REV590055 ROQ590009:ROR590055 RYM590009:RYN590055 SII590009:SIJ590055 SSE590009:SSF590055 TCA590009:TCB590055 TLW590009:TLX590055 TVS590009:TVT590055 UFO590009:UFP590055 UPK590009:UPL590055 UZG590009:UZH590055 VJC590009:VJD590055 VSY590009:VSZ590055 WCU590009:WCV590055 WMQ590009:WMR590055 WWM590009:WWN590055 AE655545:AF655591 KA655545:KB655591 TW655545:TX655591 ADS655545:ADT655591 ANO655545:ANP655591 AXK655545:AXL655591 BHG655545:BHH655591 BRC655545:BRD655591 CAY655545:CAZ655591 CKU655545:CKV655591 CUQ655545:CUR655591 DEM655545:DEN655591 DOI655545:DOJ655591 DYE655545:DYF655591 EIA655545:EIB655591 ERW655545:ERX655591 FBS655545:FBT655591 FLO655545:FLP655591 FVK655545:FVL655591 GFG655545:GFH655591 GPC655545:GPD655591 GYY655545:GYZ655591 HIU655545:HIV655591 HSQ655545:HSR655591 ICM655545:ICN655591 IMI655545:IMJ655591 IWE655545:IWF655591 JGA655545:JGB655591 JPW655545:JPX655591 JZS655545:JZT655591 KJO655545:KJP655591 KTK655545:KTL655591 LDG655545:LDH655591 LNC655545:LND655591 LWY655545:LWZ655591 MGU655545:MGV655591 MQQ655545:MQR655591 NAM655545:NAN655591 NKI655545:NKJ655591 NUE655545:NUF655591 OEA655545:OEB655591 ONW655545:ONX655591 OXS655545:OXT655591 PHO655545:PHP655591 PRK655545:PRL655591 QBG655545:QBH655591 QLC655545:QLD655591 QUY655545:QUZ655591 REU655545:REV655591 ROQ655545:ROR655591 RYM655545:RYN655591 SII655545:SIJ655591 SSE655545:SSF655591 TCA655545:TCB655591 TLW655545:TLX655591 TVS655545:TVT655591 UFO655545:UFP655591 UPK655545:UPL655591 UZG655545:UZH655591 VJC655545:VJD655591 VSY655545:VSZ655591 WCU655545:WCV655591 WMQ655545:WMR655591 WWM655545:WWN655591 AE721081:AF721127 KA721081:KB721127 TW721081:TX721127 ADS721081:ADT721127 ANO721081:ANP721127 AXK721081:AXL721127 BHG721081:BHH721127 BRC721081:BRD721127 CAY721081:CAZ721127 CKU721081:CKV721127 CUQ721081:CUR721127 DEM721081:DEN721127 DOI721081:DOJ721127 DYE721081:DYF721127 EIA721081:EIB721127 ERW721081:ERX721127 FBS721081:FBT721127 FLO721081:FLP721127 FVK721081:FVL721127 GFG721081:GFH721127 GPC721081:GPD721127 GYY721081:GYZ721127 HIU721081:HIV721127 HSQ721081:HSR721127 ICM721081:ICN721127 IMI721081:IMJ721127 IWE721081:IWF721127 JGA721081:JGB721127 JPW721081:JPX721127 JZS721081:JZT721127 KJO721081:KJP721127 KTK721081:KTL721127 LDG721081:LDH721127 LNC721081:LND721127 LWY721081:LWZ721127 MGU721081:MGV721127 MQQ721081:MQR721127 NAM721081:NAN721127 NKI721081:NKJ721127 NUE721081:NUF721127 OEA721081:OEB721127 ONW721081:ONX721127 OXS721081:OXT721127 PHO721081:PHP721127 PRK721081:PRL721127 QBG721081:QBH721127 QLC721081:QLD721127 QUY721081:QUZ721127 REU721081:REV721127 ROQ721081:ROR721127 RYM721081:RYN721127 SII721081:SIJ721127 SSE721081:SSF721127 TCA721081:TCB721127 TLW721081:TLX721127 TVS721081:TVT721127 UFO721081:UFP721127 UPK721081:UPL721127 UZG721081:UZH721127 VJC721081:VJD721127 VSY721081:VSZ721127 WCU721081:WCV721127 WMQ721081:WMR721127 WWM721081:WWN721127 AE786617:AF786663 KA786617:KB786663 TW786617:TX786663 ADS786617:ADT786663 ANO786617:ANP786663 AXK786617:AXL786663 BHG786617:BHH786663 BRC786617:BRD786663 CAY786617:CAZ786663 CKU786617:CKV786663 CUQ786617:CUR786663 DEM786617:DEN786663 DOI786617:DOJ786663 DYE786617:DYF786663 EIA786617:EIB786663 ERW786617:ERX786663 FBS786617:FBT786663 FLO786617:FLP786663 FVK786617:FVL786663 GFG786617:GFH786663 GPC786617:GPD786663 GYY786617:GYZ786663 HIU786617:HIV786663 HSQ786617:HSR786663 ICM786617:ICN786663 IMI786617:IMJ786663 IWE786617:IWF786663 JGA786617:JGB786663 JPW786617:JPX786663 JZS786617:JZT786663 KJO786617:KJP786663 KTK786617:KTL786663 LDG786617:LDH786663 LNC786617:LND786663 LWY786617:LWZ786663 MGU786617:MGV786663 MQQ786617:MQR786663 NAM786617:NAN786663 NKI786617:NKJ786663 NUE786617:NUF786663 OEA786617:OEB786663 ONW786617:ONX786663 OXS786617:OXT786663 PHO786617:PHP786663 PRK786617:PRL786663 QBG786617:QBH786663 QLC786617:QLD786663 QUY786617:QUZ786663 REU786617:REV786663 ROQ786617:ROR786663 RYM786617:RYN786663 SII786617:SIJ786663 SSE786617:SSF786663 TCA786617:TCB786663 TLW786617:TLX786663 TVS786617:TVT786663 UFO786617:UFP786663 UPK786617:UPL786663 UZG786617:UZH786663 VJC786617:VJD786663 VSY786617:VSZ786663 WCU786617:WCV786663 WMQ786617:WMR786663 WWM786617:WWN786663 AE852153:AF852199 KA852153:KB852199 TW852153:TX852199 ADS852153:ADT852199 ANO852153:ANP852199 AXK852153:AXL852199 BHG852153:BHH852199 BRC852153:BRD852199 CAY852153:CAZ852199 CKU852153:CKV852199 CUQ852153:CUR852199 DEM852153:DEN852199 DOI852153:DOJ852199 DYE852153:DYF852199 EIA852153:EIB852199 ERW852153:ERX852199 FBS852153:FBT852199 FLO852153:FLP852199 FVK852153:FVL852199 GFG852153:GFH852199 GPC852153:GPD852199 GYY852153:GYZ852199 HIU852153:HIV852199 HSQ852153:HSR852199 ICM852153:ICN852199 IMI852153:IMJ852199 IWE852153:IWF852199 JGA852153:JGB852199 JPW852153:JPX852199 JZS852153:JZT852199 KJO852153:KJP852199 KTK852153:KTL852199 LDG852153:LDH852199 LNC852153:LND852199 LWY852153:LWZ852199 MGU852153:MGV852199 MQQ852153:MQR852199 NAM852153:NAN852199 NKI852153:NKJ852199 NUE852153:NUF852199 OEA852153:OEB852199 ONW852153:ONX852199 OXS852153:OXT852199 PHO852153:PHP852199 PRK852153:PRL852199 QBG852153:QBH852199 QLC852153:QLD852199 QUY852153:QUZ852199 REU852153:REV852199 ROQ852153:ROR852199 RYM852153:RYN852199 SII852153:SIJ852199 SSE852153:SSF852199 TCA852153:TCB852199 TLW852153:TLX852199 TVS852153:TVT852199 UFO852153:UFP852199 UPK852153:UPL852199 UZG852153:UZH852199 VJC852153:VJD852199 VSY852153:VSZ852199 WCU852153:WCV852199 WMQ852153:WMR852199 WWM852153:WWN852199 AE917689:AF917735 KA917689:KB917735 TW917689:TX917735 ADS917689:ADT917735 ANO917689:ANP917735 AXK917689:AXL917735 BHG917689:BHH917735 BRC917689:BRD917735 CAY917689:CAZ917735 CKU917689:CKV917735 CUQ917689:CUR917735 DEM917689:DEN917735 DOI917689:DOJ917735 DYE917689:DYF917735 EIA917689:EIB917735 ERW917689:ERX917735 FBS917689:FBT917735 FLO917689:FLP917735 FVK917689:FVL917735 GFG917689:GFH917735 GPC917689:GPD917735 GYY917689:GYZ917735 HIU917689:HIV917735 HSQ917689:HSR917735 ICM917689:ICN917735 IMI917689:IMJ917735 IWE917689:IWF917735 JGA917689:JGB917735 JPW917689:JPX917735 JZS917689:JZT917735 KJO917689:KJP917735 KTK917689:KTL917735 LDG917689:LDH917735 LNC917689:LND917735 LWY917689:LWZ917735 MGU917689:MGV917735 MQQ917689:MQR917735 NAM917689:NAN917735 NKI917689:NKJ917735 NUE917689:NUF917735 OEA917689:OEB917735 ONW917689:ONX917735 OXS917689:OXT917735 PHO917689:PHP917735 PRK917689:PRL917735 QBG917689:QBH917735 QLC917689:QLD917735 QUY917689:QUZ917735 REU917689:REV917735 ROQ917689:ROR917735 RYM917689:RYN917735 SII917689:SIJ917735 SSE917689:SSF917735 TCA917689:TCB917735 TLW917689:TLX917735 TVS917689:TVT917735 UFO917689:UFP917735 UPK917689:UPL917735 UZG917689:UZH917735 VJC917689:VJD917735 VSY917689:VSZ917735 WCU917689:WCV917735 WMQ917689:WMR917735 WWM917689:WWN917735 AE983225:AF983271 KA983225:KB983271 TW983225:TX983271 ADS983225:ADT983271 ANO983225:ANP983271 AXK983225:AXL983271 BHG983225:BHH983271 BRC983225:BRD983271 CAY983225:CAZ983271 CKU983225:CKV983271 CUQ983225:CUR983271 DEM983225:DEN983271 DOI983225:DOJ983271 DYE983225:DYF983271 EIA983225:EIB983271 ERW983225:ERX983271 FBS983225:FBT983271 FLO983225:FLP983271 FVK983225:FVL983271 GFG983225:GFH983271 GPC983225:GPD983271 GYY983225:GYZ983271 HIU983225:HIV983271 HSQ983225:HSR983271 ICM983225:ICN983271 IMI983225:IMJ983271 IWE983225:IWF983271 JGA983225:JGB983271 JPW983225:JPX983271 JZS983225:JZT983271 KJO983225:KJP983271 KTK983225:KTL983271 LDG983225:LDH983271 LNC983225:LND983271 LWY983225:LWZ983271 MGU983225:MGV983271 MQQ983225:MQR983271 NAM983225:NAN983271 NKI983225:NKJ983271 NUE983225:NUF983271 OEA983225:OEB983271 ONW983225:ONX983271 OXS983225:OXT983271 PHO983225:PHP983271 PRK983225:PRL983271 QBG983225:QBH983271 QLC983225:QLD983271 QUY983225:QUZ983271 REU983225:REV983271 ROQ983225:ROR983271 RYM983225:RYN983271 SII983225:SIJ983271 SSE983225:SSF983271 TCA983225:TCB983271 TLW983225:TLX983271 TVS983225:TVT983271 UFO983225:UFP983271 UPK983225:UPL983271 UZG983225:UZH983271 VJC983225:VJD983271 VSY983225:VSZ983271 WCU983225:WCV983271 WMQ983225:WMR983271 WWM983225:WWN983271 AE233:AF234 KA233:KB234 TW233:TX234 ADS233:ADT234 ANO233:ANP234 AXK233:AXL234 BHG233:BHH234 BRC233:BRD234 CAY233:CAZ234 CKU233:CKV234 CUQ233:CUR234 DEM233:DEN234 DOI233:DOJ234 DYE233:DYF234 EIA233:EIB234 ERW233:ERX234 FBS233:FBT234 FLO233:FLP234 FVK233:FVL234 GFG233:GFH234 GPC233:GPD234 GYY233:GYZ234 HIU233:HIV234 HSQ233:HSR234 ICM233:ICN234 IMI233:IMJ234 IWE233:IWF234 JGA233:JGB234 JPW233:JPX234 JZS233:JZT234 KJO233:KJP234 KTK233:KTL234 LDG233:LDH234 LNC233:LND234 LWY233:LWZ234 MGU233:MGV234 MQQ233:MQR234 NAM233:NAN234 NKI233:NKJ234 NUE233:NUF234 OEA233:OEB234 ONW233:ONX234 OXS233:OXT234 PHO233:PHP234 PRK233:PRL234 QBG233:QBH234 QLC233:QLD234 QUY233:QUZ234 REU233:REV234 ROQ233:ROR234 RYM233:RYN234 SII233:SIJ234 SSE233:SSF234 TCA233:TCB234 TLW233:TLX234 TVS233:TVT234 UFO233:UFP234 UPK233:UPL234 UZG233:UZH234 VJC233:VJD234 VSY233:VSZ234 WCU233:WCV234 WMQ233:WMR234 WWM233:WWN234 AE65769:AF65770 KA65769:KB65770 TW65769:TX65770 ADS65769:ADT65770 ANO65769:ANP65770 AXK65769:AXL65770 BHG65769:BHH65770 BRC65769:BRD65770 CAY65769:CAZ65770 CKU65769:CKV65770 CUQ65769:CUR65770 DEM65769:DEN65770 DOI65769:DOJ65770 DYE65769:DYF65770 EIA65769:EIB65770 ERW65769:ERX65770 FBS65769:FBT65770 FLO65769:FLP65770 FVK65769:FVL65770 GFG65769:GFH65770 GPC65769:GPD65770 GYY65769:GYZ65770 HIU65769:HIV65770 HSQ65769:HSR65770 ICM65769:ICN65770 IMI65769:IMJ65770 IWE65769:IWF65770 JGA65769:JGB65770 JPW65769:JPX65770 JZS65769:JZT65770 KJO65769:KJP65770 KTK65769:KTL65770 LDG65769:LDH65770 LNC65769:LND65770 LWY65769:LWZ65770 MGU65769:MGV65770 MQQ65769:MQR65770 NAM65769:NAN65770 NKI65769:NKJ65770 NUE65769:NUF65770 OEA65769:OEB65770 ONW65769:ONX65770 OXS65769:OXT65770 PHO65769:PHP65770 PRK65769:PRL65770 QBG65769:QBH65770 QLC65769:QLD65770 QUY65769:QUZ65770 REU65769:REV65770 ROQ65769:ROR65770 RYM65769:RYN65770 SII65769:SIJ65770 SSE65769:SSF65770 TCA65769:TCB65770 TLW65769:TLX65770 TVS65769:TVT65770 UFO65769:UFP65770 UPK65769:UPL65770 UZG65769:UZH65770 VJC65769:VJD65770 VSY65769:VSZ65770 WCU65769:WCV65770 WMQ65769:WMR65770 WWM65769:WWN65770 AE131305:AF131306 KA131305:KB131306 TW131305:TX131306 ADS131305:ADT131306 ANO131305:ANP131306 AXK131305:AXL131306 BHG131305:BHH131306 BRC131305:BRD131306 CAY131305:CAZ131306 CKU131305:CKV131306 CUQ131305:CUR131306 DEM131305:DEN131306 DOI131305:DOJ131306 DYE131305:DYF131306 EIA131305:EIB131306 ERW131305:ERX131306 FBS131305:FBT131306 FLO131305:FLP131306 FVK131305:FVL131306 GFG131305:GFH131306 GPC131305:GPD131306 GYY131305:GYZ131306 HIU131305:HIV131306 HSQ131305:HSR131306 ICM131305:ICN131306 IMI131305:IMJ131306 IWE131305:IWF131306 JGA131305:JGB131306 JPW131305:JPX131306 JZS131305:JZT131306 KJO131305:KJP131306 KTK131305:KTL131306 LDG131305:LDH131306 LNC131305:LND131306 LWY131305:LWZ131306 MGU131305:MGV131306 MQQ131305:MQR131306 NAM131305:NAN131306 NKI131305:NKJ131306 NUE131305:NUF131306 OEA131305:OEB131306 ONW131305:ONX131306 OXS131305:OXT131306 PHO131305:PHP131306 PRK131305:PRL131306 QBG131305:QBH131306 QLC131305:QLD131306 QUY131305:QUZ131306 REU131305:REV131306 ROQ131305:ROR131306 RYM131305:RYN131306 SII131305:SIJ131306 SSE131305:SSF131306 TCA131305:TCB131306 TLW131305:TLX131306 TVS131305:TVT131306 UFO131305:UFP131306 UPK131305:UPL131306 UZG131305:UZH131306 VJC131305:VJD131306 VSY131305:VSZ131306 WCU131305:WCV131306 WMQ131305:WMR131306 WWM131305:WWN131306 AE196841:AF196842 KA196841:KB196842 TW196841:TX196842 ADS196841:ADT196842 ANO196841:ANP196842 AXK196841:AXL196842 BHG196841:BHH196842 BRC196841:BRD196842 CAY196841:CAZ196842 CKU196841:CKV196842 CUQ196841:CUR196842 DEM196841:DEN196842 DOI196841:DOJ196842 DYE196841:DYF196842 EIA196841:EIB196842 ERW196841:ERX196842 FBS196841:FBT196842 FLO196841:FLP196842 FVK196841:FVL196842 GFG196841:GFH196842 GPC196841:GPD196842 GYY196841:GYZ196842 HIU196841:HIV196842 HSQ196841:HSR196842 ICM196841:ICN196842 IMI196841:IMJ196842 IWE196841:IWF196842 JGA196841:JGB196842 JPW196841:JPX196842 JZS196841:JZT196842 KJO196841:KJP196842 KTK196841:KTL196842 LDG196841:LDH196842 LNC196841:LND196842 LWY196841:LWZ196842 MGU196841:MGV196842 MQQ196841:MQR196842 NAM196841:NAN196842 NKI196841:NKJ196842 NUE196841:NUF196842 OEA196841:OEB196842 ONW196841:ONX196842 OXS196841:OXT196842 PHO196841:PHP196842 PRK196841:PRL196842 QBG196841:QBH196842 QLC196841:QLD196842 QUY196841:QUZ196842 REU196841:REV196842 ROQ196841:ROR196842 RYM196841:RYN196842 SII196841:SIJ196842 SSE196841:SSF196842 TCA196841:TCB196842 TLW196841:TLX196842 TVS196841:TVT196842 UFO196841:UFP196842 UPK196841:UPL196842 UZG196841:UZH196842 VJC196841:VJD196842 VSY196841:VSZ196842 WCU196841:WCV196842 WMQ196841:WMR196842 WWM196841:WWN196842 AE262377:AF262378 KA262377:KB262378 TW262377:TX262378 ADS262377:ADT262378 ANO262377:ANP262378 AXK262377:AXL262378 BHG262377:BHH262378 BRC262377:BRD262378 CAY262377:CAZ262378 CKU262377:CKV262378 CUQ262377:CUR262378 DEM262377:DEN262378 DOI262377:DOJ262378 DYE262377:DYF262378 EIA262377:EIB262378 ERW262377:ERX262378 FBS262377:FBT262378 FLO262377:FLP262378 FVK262377:FVL262378 GFG262377:GFH262378 GPC262377:GPD262378 GYY262377:GYZ262378 HIU262377:HIV262378 HSQ262377:HSR262378 ICM262377:ICN262378 IMI262377:IMJ262378 IWE262377:IWF262378 JGA262377:JGB262378 JPW262377:JPX262378 JZS262377:JZT262378 KJO262377:KJP262378 KTK262377:KTL262378 LDG262377:LDH262378 LNC262377:LND262378 LWY262377:LWZ262378 MGU262377:MGV262378 MQQ262377:MQR262378 NAM262377:NAN262378 NKI262377:NKJ262378 NUE262377:NUF262378 OEA262377:OEB262378 ONW262377:ONX262378 OXS262377:OXT262378 PHO262377:PHP262378 PRK262377:PRL262378 QBG262377:QBH262378 QLC262377:QLD262378 QUY262377:QUZ262378 REU262377:REV262378 ROQ262377:ROR262378 RYM262377:RYN262378 SII262377:SIJ262378 SSE262377:SSF262378 TCA262377:TCB262378 TLW262377:TLX262378 TVS262377:TVT262378 UFO262377:UFP262378 UPK262377:UPL262378 UZG262377:UZH262378 VJC262377:VJD262378 VSY262377:VSZ262378 WCU262377:WCV262378 WMQ262377:WMR262378 WWM262377:WWN262378 AE327913:AF327914 KA327913:KB327914 TW327913:TX327914 ADS327913:ADT327914 ANO327913:ANP327914 AXK327913:AXL327914 BHG327913:BHH327914 BRC327913:BRD327914 CAY327913:CAZ327914 CKU327913:CKV327914 CUQ327913:CUR327914 DEM327913:DEN327914 DOI327913:DOJ327914 DYE327913:DYF327914 EIA327913:EIB327914 ERW327913:ERX327914 FBS327913:FBT327914 FLO327913:FLP327914 FVK327913:FVL327914 GFG327913:GFH327914 GPC327913:GPD327914 GYY327913:GYZ327914 HIU327913:HIV327914 HSQ327913:HSR327914 ICM327913:ICN327914 IMI327913:IMJ327914 IWE327913:IWF327914 JGA327913:JGB327914 JPW327913:JPX327914 JZS327913:JZT327914 KJO327913:KJP327914 KTK327913:KTL327914 LDG327913:LDH327914 LNC327913:LND327914 LWY327913:LWZ327914 MGU327913:MGV327914 MQQ327913:MQR327914 NAM327913:NAN327914 NKI327913:NKJ327914 NUE327913:NUF327914 OEA327913:OEB327914 ONW327913:ONX327914 OXS327913:OXT327914 PHO327913:PHP327914 PRK327913:PRL327914 QBG327913:QBH327914 QLC327913:QLD327914 QUY327913:QUZ327914 REU327913:REV327914 ROQ327913:ROR327914 RYM327913:RYN327914 SII327913:SIJ327914 SSE327913:SSF327914 TCA327913:TCB327914 TLW327913:TLX327914 TVS327913:TVT327914 UFO327913:UFP327914 UPK327913:UPL327914 UZG327913:UZH327914 VJC327913:VJD327914 VSY327913:VSZ327914 WCU327913:WCV327914 WMQ327913:WMR327914 WWM327913:WWN327914 AE393449:AF393450 KA393449:KB393450 TW393449:TX393450 ADS393449:ADT393450 ANO393449:ANP393450 AXK393449:AXL393450 BHG393449:BHH393450 BRC393449:BRD393450 CAY393449:CAZ393450 CKU393449:CKV393450 CUQ393449:CUR393450 DEM393449:DEN393450 DOI393449:DOJ393450 DYE393449:DYF393450 EIA393449:EIB393450 ERW393449:ERX393450 FBS393449:FBT393450 FLO393449:FLP393450 FVK393449:FVL393450 GFG393449:GFH393450 GPC393449:GPD393450 GYY393449:GYZ393450 HIU393449:HIV393450 HSQ393449:HSR393450 ICM393449:ICN393450 IMI393449:IMJ393450 IWE393449:IWF393450 JGA393449:JGB393450 JPW393449:JPX393450 JZS393449:JZT393450 KJO393449:KJP393450 KTK393449:KTL393450 LDG393449:LDH393450 LNC393449:LND393450 LWY393449:LWZ393450 MGU393449:MGV393450 MQQ393449:MQR393450 NAM393449:NAN393450 NKI393449:NKJ393450 NUE393449:NUF393450 OEA393449:OEB393450 ONW393449:ONX393450 OXS393449:OXT393450 PHO393449:PHP393450 PRK393449:PRL393450 QBG393449:QBH393450 QLC393449:QLD393450 QUY393449:QUZ393450 REU393449:REV393450 ROQ393449:ROR393450 RYM393449:RYN393450 SII393449:SIJ393450 SSE393449:SSF393450 TCA393449:TCB393450 TLW393449:TLX393450 TVS393449:TVT393450 UFO393449:UFP393450 UPK393449:UPL393450 UZG393449:UZH393450 VJC393449:VJD393450 VSY393449:VSZ393450 WCU393449:WCV393450 WMQ393449:WMR393450 WWM393449:WWN393450 AE458985:AF458986 KA458985:KB458986 TW458985:TX458986 ADS458985:ADT458986 ANO458985:ANP458986 AXK458985:AXL458986 BHG458985:BHH458986 BRC458985:BRD458986 CAY458985:CAZ458986 CKU458985:CKV458986 CUQ458985:CUR458986 DEM458985:DEN458986 DOI458985:DOJ458986 DYE458985:DYF458986 EIA458985:EIB458986 ERW458985:ERX458986 FBS458985:FBT458986 FLO458985:FLP458986 FVK458985:FVL458986 GFG458985:GFH458986 GPC458985:GPD458986 GYY458985:GYZ458986 HIU458985:HIV458986 HSQ458985:HSR458986 ICM458985:ICN458986 IMI458985:IMJ458986 IWE458985:IWF458986 JGA458985:JGB458986 JPW458985:JPX458986 JZS458985:JZT458986 KJO458985:KJP458986 KTK458985:KTL458986 LDG458985:LDH458986 LNC458985:LND458986 LWY458985:LWZ458986 MGU458985:MGV458986 MQQ458985:MQR458986 NAM458985:NAN458986 NKI458985:NKJ458986 NUE458985:NUF458986 OEA458985:OEB458986 ONW458985:ONX458986 OXS458985:OXT458986 PHO458985:PHP458986 PRK458985:PRL458986 QBG458985:QBH458986 QLC458985:QLD458986 QUY458985:QUZ458986 REU458985:REV458986 ROQ458985:ROR458986 RYM458985:RYN458986 SII458985:SIJ458986 SSE458985:SSF458986 TCA458985:TCB458986 TLW458985:TLX458986 TVS458985:TVT458986 UFO458985:UFP458986 UPK458985:UPL458986 UZG458985:UZH458986 VJC458985:VJD458986 VSY458985:VSZ458986 WCU458985:WCV458986 WMQ458985:WMR458986 WWM458985:WWN458986 AE524521:AF524522 KA524521:KB524522 TW524521:TX524522 ADS524521:ADT524522 ANO524521:ANP524522 AXK524521:AXL524522 BHG524521:BHH524522 BRC524521:BRD524522 CAY524521:CAZ524522 CKU524521:CKV524522 CUQ524521:CUR524522 DEM524521:DEN524522 DOI524521:DOJ524522 DYE524521:DYF524522 EIA524521:EIB524522 ERW524521:ERX524522 FBS524521:FBT524522 FLO524521:FLP524522 FVK524521:FVL524522 GFG524521:GFH524522 GPC524521:GPD524522 GYY524521:GYZ524522 HIU524521:HIV524522 HSQ524521:HSR524522 ICM524521:ICN524522 IMI524521:IMJ524522 IWE524521:IWF524522 JGA524521:JGB524522 JPW524521:JPX524522 JZS524521:JZT524522 KJO524521:KJP524522 KTK524521:KTL524522 LDG524521:LDH524522 LNC524521:LND524522 LWY524521:LWZ524522 MGU524521:MGV524522 MQQ524521:MQR524522 NAM524521:NAN524522 NKI524521:NKJ524522 NUE524521:NUF524522 OEA524521:OEB524522 ONW524521:ONX524522 OXS524521:OXT524522 PHO524521:PHP524522 PRK524521:PRL524522 QBG524521:QBH524522 QLC524521:QLD524522 QUY524521:QUZ524522 REU524521:REV524522 ROQ524521:ROR524522 RYM524521:RYN524522 SII524521:SIJ524522 SSE524521:SSF524522 TCA524521:TCB524522 TLW524521:TLX524522 TVS524521:TVT524522 UFO524521:UFP524522 UPK524521:UPL524522 UZG524521:UZH524522 VJC524521:VJD524522 VSY524521:VSZ524522 WCU524521:WCV524522 WMQ524521:WMR524522 WWM524521:WWN524522 AE590057:AF590058 KA590057:KB590058 TW590057:TX590058 ADS590057:ADT590058 ANO590057:ANP590058 AXK590057:AXL590058 BHG590057:BHH590058 BRC590057:BRD590058 CAY590057:CAZ590058 CKU590057:CKV590058 CUQ590057:CUR590058 DEM590057:DEN590058 DOI590057:DOJ590058 DYE590057:DYF590058 EIA590057:EIB590058 ERW590057:ERX590058 FBS590057:FBT590058 FLO590057:FLP590058 FVK590057:FVL590058 GFG590057:GFH590058 GPC590057:GPD590058 GYY590057:GYZ590058 HIU590057:HIV590058 HSQ590057:HSR590058 ICM590057:ICN590058 IMI590057:IMJ590058 IWE590057:IWF590058 JGA590057:JGB590058 JPW590057:JPX590058 JZS590057:JZT590058 KJO590057:KJP590058 KTK590057:KTL590058 LDG590057:LDH590058 LNC590057:LND590058 LWY590057:LWZ590058 MGU590057:MGV590058 MQQ590057:MQR590058 NAM590057:NAN590058 NKI590057:NKJ590058 NUE590057:NUF590058 OEA590057:OEB590058 ONW590057:ONX590058 OXS590057:OXT590058 PHO590057:PHP590058 PRK590057:PRL590058 QBG590057:QBH590058 QLC590057:QLD590058 QUY590057:QUZ590058 REU590057:REV590058 ROQ590057:ROR590058 RYM590057:RYN590058 SII590057:SIJ590058 SSE590057:SSF590058 TCA590057:TCB590058 TLW590057:TLX590058 TVS590057:TVT590058 UFO590057:UFP590058 UPK590057:UPL590058 UZG590057:UZH590058 VJC590057:VJD590058 VSY590057:VSZ590058 WCU590057:WCV590058 WMQ590057:WMR590058 WWM590057:WWN590058 AE655593:AF655594 KA655593:KB655594 TW655593:TX655594 ADS655593:ADT655594 ANO655593:ANP655594 AXK655593:AXL655594 BHG655593:BHH655594 BRC655593:BRD655594 CAY655593:CAZ655594 CKU655593:CKV655594 CUQ655593:CUR655594 DEM655593:DEN655594 DOI655593:DOJ655594 DYE655593:DYF655594 EIA655593:EIB655594 ERW655593:ERX655594 FBS655593:FBT655594 FLO655593:FLP655594 FVK655593:FVL655594 GFG655593:GFH655594 GPC655593:GPD655594 GYY655593:GYZ655594 HIU655593:HIV655594 HSQ655593:HSR655594 ICM655593:ICN655594 IMI655593:IMJ655594 IWE655593:IWF655594 JGA655593:JGB655594 JPW655593:JPX655594 JZS655593:JZT655594 KJO655593:KJP655594 KTK655593:KTL655594 LDG655593:LDH655594 LNC655593:LND655594 LWY655593:LWZ655594 MGU655593:MGV655594 MQQ655593:MQR655594 NAM655593:NAN655594 NKI655593:NKJ655594 NUE655593:NUF655594 OEA655593:OEB655594 ONW655593:ONX655594 OXS655593:OXT655594 PHO655593:PHP655594 PRK655593:PRL655594 QBG655593:QBH655594 QLC655593:QLD655594 QUY655593:QUZ655594 REU655593:REV655594 ROQ655593:ROR655594 RYM655593:RYN655594 SII655593:SIJ655594 SSE655593:SSF655594 TCA655593:TCB655594 TLW655593:TLX655594 TVS655593:TVT655594 UFO655593:UFP655594 UPK655593:UPL655594 UZG655593:UZH655594 VJC655593:VJD655594 VSY655593:VSZ655594 WCU655593:WCV655594 WMQ655593:WMR655594 WWM655593:WWN655594 AE721129:AF721130 KA721129:KB721130 TW721129:TX721130 ADS721129:ADT721130 ANO721129:ANP721130 AXK721129:AXL721130 BHG721129:BHH721130 BRC721129:BRD721130 CAY721129:CAZ721130 CKU721129:CKV721130 CUQ721129:CUR721130 DEM721129:DEN721130 DOI721129:DOJ721130 DYE721129:DYF721130 EIA721129:EIB721130 ERW721129:ERX721130 FBS721129:FBT721130 FLO721129:FLP721130 FVK721129:FVL721130 GFG721129:GFH721130 GPC721129:GPD721130 GYY721129:GYZ721130 HIU721129:HIV721130 HSQ721129:HSR721130 ICM721129:ICN721130 IMI721129:IMJ721130 IWE721129:IWF721130 JGA721129:JGB721130 JPW721129:JPX721130 JZS721129:JZT721130 KJO721129:KJP721130 KTK721129:KTL721130 LDG721129:LDH721130 LNC721129:LND721130 LWY721129:LWZ721130 MGU721129:MGV721130 MQQ721129:MQR721130 NAM721129:NAN721130 NKI721129:NKJ721130 NUE721129:NUF721130 OEA721129:OEB721130 ONW721129:ONX721130 OXS721129:OXT721130 PHO721129:PHP721130 PRK721129:PRL721130 QBG721129:QBH721130 QLC721129:QLD721130 QUY721129:QUZ721130 REU721129:REV721130 ROQ721129:ROR721130 RYM721129:RYN721130 SII721129:SIJ721130 SSE721129:SSF721130 TCA721129:TCB721130 TLW721129:TLX721130 TVS721129:TVT721130 UFO721129:UFP721130 UPK721129:UPL721130 UZG721129:UZH721130 VJC721129:VJD721130 VSY721129:VSZ721130 WCU721129:WCV721130 WMQ721129:WMR721130 WWM721129:WWN721130 AE786665:AF786666 KA786665:KB786666 TW786665:TX786666 ADS786665:ADT786666 ANO786665:ANP786666 AXK786665:AXL786666 BHG786665:BHH786666 BRC786665:BRD786666 CAY786665:CAZ786666 CKU786665:CKV786666 CUQ786665:CUR786666 DEM786665:DEN786666 DOI786665:DOJ786666 DYE786665:DYF786666 EIA786665:EIB786666 ERW786665:ERX786666 FBS786665:FBT786666 FLO786665:FLP786666 FVK786665:FVL786666 GFG786665:GFH786666 GPC786665:GPD786666 GYY786665:GYZ786666 HIU786665:HIV786666 HSQ786665:HSR786666 ICM786665:ICN786666 IMI786665:IMJ786666 IWE786665:IWF786666 JGA786665:JGB786666 JPW786665:JPX786666 JZS786665:JZT786666 KJO786665:KJP786666 KTK786665:KTL786666 LDG786665:LDH786666 LNC786665:LND786666 LWY786665:LWZ786666 MGU786665:MGV786666 MQQ786665:MQR786666 NAM786665:NAN786666 NKI786665:NKJ786666 NUE786665:NUF786666 OEA786665:OEB786666 ONW786665:ONX786666 OXS786665:OXT786666 PHO786665:PHP786666 PRK786665:PRL786666 QBG786665:QBH786666 QLC786665:QLD786666 QUY786665:QUZ786666 REU786665:REV786666 ROQ786665:ROR786666 RYM786665:RYN786666 SII786665:SIJ786666 SSE786665:SSF786666 TCA786665:TCB786666 TLW786665:TLX786666 TVS786665:TVT786666 UFO786665:UFP786666 UPK786665:UPL786666 UZG786665:UZH786666 VJC786665:VJD786666 VSY786665:VSZ786666 WCU786665:WCV786666 WMQ786665:WMR786666 WWM786665:WWN786666 AE852201:AF852202 KA852201:KB852202 TW852201:TX852202 ADS852201:ADT852202 ANO852201:ANP852202 AXK852201:AXL852202 BHG852201:BHH852202 BRC852201:BRD852202 CAY852201:CAZ852202 CKU852201:CKV852202 CUQ852201:CUR852202 DEM852201:DEN852202 DOI852201:DOJ852202 DYE852201:DYF852202 EIA852201:EIB852202 ERW852201:ERX852202 FBS852201:FBT852202 FLO852201:FLP852202 FVK852201:FVL852202 GFG852201:GFH852202 GPC852201:GPD852202 GYY852201:GYZ852202 HIU852201:HIV852202 HSQ852201:HSR852202 ICM852201:ICN852202 IMI852201:IMJ852202 IWE852201:IWF852202 JGA852201:JGB852202 JPW852201:JPX852202 JZS852201:JZT852202 KJO852201:KJP852202 KTK852201:KTL852202 LDG852201:LDH852202 LNC852201:LND852202 LWY852201:LWZ852202 MGU852201:MGV852202 MQQ852201:MQR852202 NAM852201:NAN852202 NKI852201:NKJ852202 NUE852201:NUF852202 OEA852201:OEB852202 ONW852201:ONX852202 OXS852201:OXT852202 PHO852201:PHP852202 PRK852201:PRL852202 QBG852201:QBH852202 QLC852201:QLD852202 QUY852201:QUZ852202 REU852201:REV852202 ROQ852201:ROR852202 RYM852201:RYN852202 SII852201:SIJ852202 SSE852201:SSF852202 TCA852201:TCB852202 TLW852201:TLX852202 TVS852201:TVT852202 UFO852201:UFP852202 UPK852201:UPL852202 UZG852201:UZH852202 VJC852201:VJD852202 VSY852201:VSZ852202 WCU852201:WCV852202 WMQ852201:WMR852202 WWM852201:WWN852202 AE917737:AF917738 KA917737:KB917738 TW917737:TX917738 ADS917737:ADT917738 ANO917737:ANP917738 AXK917737:AXL917738 BHG917737:BHH917738 BRC917737:BRD917738 CAY917737:CAZ917738 CKU917737:CKV917738 CUQ917737:CUR917738 DEM917737:DEN917738 DOI917737:DOJ917738 DYE917737:DYF917738 EIA917737:EIB917738 ERW917737:ERX917738 FBS917737:FBT917738 FLO917737:FLP917738 FVK917737:FVL917738 GFG917737:GFH917738 GPC917737:GPD917738 GYY917737:GYZ917738 HIU917737:HIV917738 HSQ917737:HSR917738 ICM917737:ICN917738 IMI917737:IMJ917738 IWE917737:IWF917738 JGA917737:JGB917738 JPW917737:JPX917738 JZS917737:JZT917738 KJO917737:KJP917738 KTK917737:KTL917738 LDG917737:LDH917738 LNC917737:LND917738 LWY917737:LWZ917738 MGU917737:MGV917738 MQQ917737:MQR917738 NAM917737:NAN917738 NKI917737:NKJ917738 NUE917737:NUF917738 OEA917737:OEB917738 ONW917737:ONX917738 OXS917737:OXT917738 PHO917737:PHP917738 PRK917737:PRL917738 QBG917737:QBH917738 QLC917737:QLD917738 QUY917737:QUZ917738 REU917737:REV917738 ROQ917737:ROR917738 RYM917737:RYN917738 SII917737:SIJ917738 SSE917737:SSF917738 TCA917737:TCB917738 TLW917737:TLX917738 TVS917737:TVT917738 UFO917737:UFP917738 UPK917737:UPL917738 UZG917737:UZH917738 VJC917737:VJD917738 VSY917737:VSZ917738 WCU917737:WCV917738 WMQ917737:WMR917738 WWM917737:WWN917738 AE983273:AF983274 KA983273:KB983274 TW983273:TX983274 ADS983273:ADT983274 ANO983273:ANP983274 AXK983273:AXL983274 BHG983273:BHH983274 BRC983273:BRD983274 CAY983273:CAZ983274 CKU983273:CKV983274 CUQ983273:CUR983274 DEM983273:DEN983274 DOI983273:DOJ983274 DYE983273:DYF983274 EIA983273:EIB983274 ERW983273:ERX983274 FBS983273:FBT983274 FLO983273:FLP983274 FVK983273:FVL983274 GFG983273:GFH983274 GPC983273:GPD983274 GYY983273:GYZ983274 HIU983273:HIV983274 HSQ983273:HSR983274 ICM983273:ICN983274 IMI983273:IMJ983274 IWE983273:IWF983274 JGA983273:JGB983274 JPW983273:JPX983274 JZS983273:JZT983274 KJO983273:KJP983274 KTK983273:KTL983274 LDG983273:LDH983274 LNC983273:LND983274 LWY983273:LWZ983274 MGU983273:MGV983274 MQQ983273:MQR983274 NAM983273:NAN983274 NKI983273:NKJ983274 NUE983273:NUF983274 OEA983273:OEB983274 ONW983273:ONX983274 OXS983273:OXT983274 PHO983273:PHP983274 PRK983273:PRL983274 QBG983273:QBH983274 QLC983273:QLD983274 QUY983273:QUZ983274 REU983273:REV983274 ROQ983273:ROR983274 RYM983273:RYN983274 SII983273:SIJ983274 SSE983273:SSF983274 TCA983273:TCB983274 TLW983273:TLX983274 TVS983273:TVT983274 UFO983273:UFP983274 UPK983273:UPL983274 UZG983273:UZH983274 VJC983273:VJD983274 VSY983273:VSZ983274 WCU983273:WCV983274 WMQ983273:WMR983274 WWM983273:WWN983274 Y184:Y231 JU184:JU231 TQ184:TQ231 ADM184:ADM231 ANI184:ANI231 AXE184:AXE231 BHA184:BHA231 BQW184:BQW231 CAS184:CAS231 CKO184:CKO231 CUK184:CUK231 DEG184:DEG231 DOC184:DOC231 DXY184:DXY231 EHU184:EHU231 ERQ184:ERQ231 FBM184:FBM231 FLI184:FLI231 FVE184:FVE231 GFA184:GFA231 GOW184:GOW231 GYS184:GYS231 HIO184:HIO231 HSK184:HSK231 ICG184:ICG231 IMC184:IMC231 IVY184:IVY231 JFU184:JFU231 JPQ184:JPQ231 JZM184:JZM231 KJI184:KJI231 KTE184:KTE231 LDA184:LDA231 LMW184:LMW231 LWS184:LWS231 MGO184:MGO231 MQK184:MQK231 NAG184:NAG231 NKC184:NKC231 NTY184:NTY231 ODU184:ODU231 ONQ184:ONQ231 OXM184:OXM231 PHI184:PHI231 PRE184:PRE231 QBA184:QBA231 QKW184:QKW231 QUS184:QUS231 REO184:REO231 ROK184:ROK231 RYG184:RYG231 SIC184:SIC231 SRY184:SRY231 TBU184:TBU231 TLQ184:TLQ231 TVM184:TVM231 UFI184:UFI231 UPE184:UPE231 UZA184:UZA231 VIW184:VIW231 VSS184:VSS231 WCO184:WCO231 WMK184:WMK231 WWG184:WWG231 Y65720:Y65767 JU65720:JU65767 TQ65720:TQ65767 ADM65720:ADM65767 ANI65720:ANI65767 AXE65720:AXE65767 BHA65720:BHA65767 BQW65720:BQW65767 CAS65720:CAS65767 CKO65720:CKO65767 CUK65720:CUK65767 DEG65720:DEG65767 DOC65720:DOC65767 DXY65720:DXY65767 EHU65720:EHU65767 ERQ65720:ERQ65767 FBM65720:FBM65767 FLI65720:FLI65767 FVE65720:FVE65767 GFA65720:GFA65767 GOW65720:GOW65767 GYS65720:GYS65767 HIO65720:HIO65767 HSK65720:HSK65767 ICG65720:ICG65767 IMC65720:IMC65767 IVY65720:IVY65767 JFU65720:JFU65767 JPQ65720:JPQ65767 JZM65720:JZM65767 KJI65720:KJI65767 KTE65720:KTE65767 LDA65720:LDA65767 LMW65720:LMW65767 LWS65720:LWS65767 MGO65720:MGO65767 MQK65720:MQK65767 NAG65720:NAG65767 NKC65720:NKC65767 NTY65720:NTY65767 ODU65720:ODU65767 ONQ65720:ONQ65767 OXM65720:OXM65767 PHI65720:PHI65767 PRE65720:PRE65767 QBA65720:QBA65767 QKW65720:QKW65767 QUS65720:QUS65767 REO65720:REO65767 ROK65720:ROK65767 RYG65720:RYG65767 SIC65720:SIC65767 SRY65720:SRY65767 TBU65720:TBU65767 TLQ65720:TLQ65767 TVM65720:TVM65767 UFI65720:UFI65767 UPE65720:UPE65767 UZA65720:UZA65767 VIW65720:VIW65767 VSS65720:VSS65767 WCO65720:WCO65767 WMK65720:WMK65767 WWG65720:WWG65767 Y131256:Y131303 JU131256:JU131303 TQ131256:TQ131303 ADM131256:ADM131303 ANI131256:ANI131303 AXE131256:AXE131303 BHA131256:BHA131303 BQW131256:BQW131303 CAS131256:CAS131303 CKO131256:CKO131303 CUK131256:CUK131303 DEG131256:DEG131303 DOC131256:DOC131303 DXY131256:DXY131303 EHU131256:EHU131303 ERQ131256:ERQ131303 FBM131256:FBM131303 FLI131256:FLI131303 FVE131256:FVE131303 GFA131256:GFA131303 GOW131256:GOW131303 GYS131256:GYS131303 HIO131256:HIO131303 HSK131256:HSK131303 ICG131256:ICG131303 IMC131256:IMC131303 IVY131256:IVY131303 JFU131256:JFU131303 JPQ131256:JPQ131303 JZM131256:JZM131303 KJI131256:KJI131303 KTE131256:KTE131303 LDA131256:LDA131303 LMW131256:LMW131303 LWS131256:LWS131303 MGO131256:MGO131303 MQK131256:MQK131303 NAG131256:NAG131303 NKC131256:NKC131303 NTY131256:NTY131303 ODU131256:ODU131303 ONQ131256:ONQ131303 OXM131256:OXM131303 PHI131256:PHI131303 PRE131256:PRE131303 QBA131256:QBA131303 QKW131256:QKW131303 QUS131256:QUS131303 REO131256:REO131303 ROK131256:ROK131303 RYG131256:RYG131303 SIC131256:SIC131303 SRY131256:SRY131303 TBU131256:TBU131303 TLQ131256:TLQ131303 TVM131256:TVM131303 UFI131256:UFI131303 UPE131256:UPE131303 UZA131256:UZA131303 VIW131256:VIW131303 VSS131256:VSS131303 WCO131256:WCO131303 WMK131256:WMK131303 WWG131256:WWG131303 Y196792:Y196839 JU196792:JU196839 TQ196792:TQ196839 ADM196792:ADM196839 ANI196792:ANI196839 AXE196792:AXE196839 BHA196792:BHA196839 BQW196792:BQW196839 CAS196792:CAS196839 CKO196792:CKO196839 CUK196792:CUK196839 DEG196792:DEG196839 DOC196792:DOC196839 DXY196792:DXY196839 EHU196792:EHU196839 ERQ196792:ERQ196839 FBM196792:FBM196839 FLI196792:FLI196839 FVE196792:FVE196839 GFA196792:GFA196839 GOW196792:GOW196839 GYS196792:GYS196839 HIO196792:HIO196839 HSK196792:HSK196839 ICG196792:ICG196839 IMC196792:IMC196839 IVY196792:IVY196839 JFU196792:JFU196839 JPQ196792:JPQ196839 JZM196792:JZM196839 KJI196792:KJI196839 KTE196792:KTE196839 LDA196792:LDA196839 LMW196792:LMW196839 LWS196792:LWS196839 MGO196792:MGO196839 MQK196792:MQK196839 NAG196792:NAG196839 NKC196792:NKC196839 NTY196792:NTY196839 ODU196792:ODU196839 ONQ196792:ONQ196839 OXM196792:OXM196839 PHI196792:PHI196839 PRE196792:PRE196839 QBA196792:QBA196839 QKW196792:QKW196839 QUS196792:QUS196839 REO196792:REO196839 ROK196792:ROK196839 RYG196792:RYG196839 SIC196792:SIC196839 SRY196792:SRY196839 TBU196792:TBU196839 TLQ196792:TLQ196839 TVM196792:TVM196839 UFI196792:UFI196839 UPE196792:UPE196839 UZA196792:UZA196839 VIW196792:VIW196839 VSS196792:VSS196839 WCO196792:WCO196839 WMK196792:WMK196839 WWG196792:WWG196839 Y262328:Y262375 JU262328:JU262375 TQ262328:TQ262375 ADM262328:ADM262375 ANI262328:ANI262375 AXE262328:AXE262375 BHA262328:BHA262375 BQW262328:BQW262375 CAS262328:CAS262375 CKO262328:CKO262375 CUK262328:CUK262375 DEG262328:DEG262375 DOC262328:DOC262375 DXY262328:DXY262375 EHU262328:EHU262375 ERQ262328:ERQ262375 FBM262328:FBM262375 FLI262328:FLI262375 FVE262328:FVE262375 GFA262328:GFA262375 GOW262328:GOW262375 GYS262328:GYS262375 HIO262328:HIO262375 HSK262328:HSK262375 ICG262328:ICG262375 IMC262328:IMC262375 IVY262328:IVY262375 JFU262328:JFU262375 JPQ262328:JPQ262375 JZM262328:JZM262375 KJI262328:KJI262375 KTE262328:KTE262375 LDA262328:LDA262375 LMW262328:LMW262375 LWS262328:LWS262375 MGO262328:MGO262375 MQK262328:MQK262375 NAG262328:NAG262375 NKC262328:NKC262375 NTY262328:NTY262375 ODU262328:ODU262375 ONQ262328:ONQ262375 OXM262328:OXM262375 PHI262328:PHI262375 PRE262328:PRE262375 QBA262328:QBA262375 QKW262328:QKW262375 QUS262328:QUS262375 REO262328:REO262375 ROK262328:ROK262375 RYG262328:RYG262375 SIC262328:SIC262375 SRY262328:SRY262375 TBU262328:TBU262375 TLQ262328:TLQ262375 TVM262328:TVM262375 UFI262328:UFI262375 UPE262328:UPE262375 UZA262328:UZA262375 VIW262328:VIW262375 VSS262328:VSS262375 WCO262328:WCO262375 WMK262328:WMK262375 WWG262328:WWG262375 Y327864:Y327911 JU327864:JU327911 TQ327864:TQ327911 ADM327864:ADM327911 ANI327864:ANI327911 AXE327864:AXE327911 BHA327864:BHA327911 BQW327864:BQW327911 CAS327864:CAS327911 CKO327864:CKO327911 CUK327864:CUK327911 DEG327864:DEG327911 DOC327864:DOC327911 DXY327864:DXY327911 EHU327864:EHU327911 ERQ327864:ERQ327911 FBM327864:FBM327911 FLI327864:FLI327911 FVE327864:FVE327911 GFA327864:GFA327911 GOW327864:GOW327911 GYS327864:GYS327911 HIO327864:HIO327911 HSK327864:HSK327911 ICG327864:ICG327911 IMC327864:IMC327911 IVY327864:IVY327911 JFU327864:JFU327911 JPQ327864:JPQ327911 JZM327864:JZM327911 KJI327864:KJI327911 KTE327864:KTE327911 LDA327864:LDA327911 LMW327864:LMW327911 LWS327864:LWS327911 MGO327864:MGO327911 MQK327864:MQK327911 NAG327864:NAG327911 NKC327864:NKC327911 NTY327864:NTY327911 ODU327864:ODU327911 ONQ327864:ONQ327911 OXM327864:OXM327911 PHI327864:PHI327911 PRE327864:PRE327911 QBA327864:QBA327911 QKW327864:QKW327911 QUS327864:QUS327911 REO327864:REO327911 ROK327864:ROK327911 RYG327864:RYG327911 SIC327864:SIC327911 SRY327864:SRY327911 TBU327864:TBU327911 TLQ327864:TLQ327911 TVM327864:TVM327911 UFI327864:UFI327911 UPE327864:UPE327911 UZA327864:UZA327911 VIW327864:VIW327911 VSS327864:VSS327911 WCO327864:WCO327911 WMK327864:WMK327911 WWG327864:WWG327911 Y393400:Y393447 JU393400:JU393447 TQ393400:TQ393447 ADM393400:ADM393447 ANI393400:ANI393447 AXE393400:AXE393447 BHA393400:BHA393447 BQW393400:BQW393447 CAS393400:CAS393447 CKO393400:CKO393447 CUK393400:CUK393447 DEG393400:DEG393447 DOC393400:DOC393447 DXY393400:DXY393447 EHU393400:EHU393447 ERQ393400:ERQ393447 FBM393400:FBM393447 FLI393400:FLI393447 FVE393400:FVE393447 GFA393400:GFA393447 GOW393400:GOW393447 GYS393400:GYS393447 HIO393400:HIO393447 HSK393400:HSK393447 ICG393400:ICG393447 IMC393400:IMC393447 IVY393400:IVY393447 JFU393400:JFU393447 JPQ393400:JPQ393447 JZM393400:JZM393447 KJI393400:KJI393447 KTE393400:KTE393447 LDA393400:LDA393447 LMW393400:LMW393447 LWS393400:LWS393447 MGO393400:MGO393447 MQK393400:MQK393447 NAG393400:NAG393447 NKC393400:NKC393447 NTY393400:NTY393447 ODU393400:ODU393447 ONQ393400:ONQ393447 OXM393400:OXM393447 PHI393400:PHI393447 PRE393400:PRE393447 QBA393400:QBA393447 QKW393400:QKW393447 QUS393400:QUS393447 REO393400:REO393447 ROK393400:ROK393447 RYG393400:RYG393447 SIC393400:SIC393447 SRY393400:SRY393447 TBU393400:TBU393447 TLQ393400:TLQ393447 TVM393400:TVM393447 UFI393400:UFI393447 UPE393400:UPE393447 UZA393400:UZA393447 VIW393400:VIW393447 VSS393400:VSS393447 WCO393400:WCO393447 WMK393400:WMK393447 WWG393400:WWG393447 Y458936:Y458983 JU458936:JU458983 TQ458936:TQ458983 ADM458936:ADM458983 ANI458936:ANI458983 AXE458936:AXE458983 BHA458936:BHA458983 BQW458936:BQW458983 CAS458936:CAS458983 CKO458936:CKO458983 CUK458936:CUK458983 DEG458936:DEG458983 DOC458936:DOC458983 DXY458936:DXY458983 EHU458936:EHU458983 ERQ458936:ERQ458983 FBM458936:FBM458983 FLI458936:FLI458983 FVE458936:FVE458983 GFA458936:GFA458983 GOW458936:GOW458983 GYS458936:GYS458983 HIO458936:HIO458983 HSK458936:HSK458983 ICG458936:ICG458983 IMC458936:IMC458983 IVY458936:IVY458983 JFU458936:JFU458983 JPQ458936:JPQ458983 JZM458936:JZM458983 KJI458936:KJI458983 KTE458936:KTE458983 LDA458936:LDA458983 LMW458936:LMW458983 LWS458936:LWS458983 MGO458936:MGO458983 MQK458936:MQK458983 NAG458936:NAG458983 NKC458936:NKC458983 NTY458936:NTY458983 ODU458936:ODU458983 ONQ458936:ONQ458983 OXM458936:OXM458983 PHI458936:PHI458983 PRE458936:PRE458983 QBA458936:QBA458983 QKW458936:QKW458983 QUS458936:QUS458983 REO458936:REO458983 ROK458936:ROK458983 RYG458936:RYG458983 SIC458936:SIC458983 SRY458936:SRY458983 TBU458936:TBU458983 TLQ458936:TLQ458983 TVM458936:TVM458983 UFI458936:UFI458983 UPE458936:UPE458983 UZA458936:UZA458983 VIW458936:VIW458983 VSS458936:VSS458983 WCO458936:WCO458983 WMK458936:WMK458983 WWG458936:WWG458983 Y524472:Y524519 JU524472:JU524519 TQ524472:TQ524519 ADM524472:ADM524519 ANI524472:ANI524519 AXE524472:AXE524519 BHA524472:BHA524519 BQW524472:BQW524519 CAS524472:CAS524519 CKO524472:CKO524519 CUK524472:CUK524519 DEG524472:DEG524519 DOC524472:DOC524519 DXY524472:DXY524519 EHU524472:EHU524519 ERQ524472:ERQ524519 FBM524472:FBM524519 FLI524472:FLI524519 FVE524472:FVE524519 GFA524472:GFA524519 GOW524472:GOW524519 GYS524472:GYS524519 HIO524472:HIO524519 HSK524472:HSK524519 ICG524472:ICG524519 IMC524472:IMC524519 IVY524472:IVY524519 JFU524472:JFU524519 JPQ524472:JPQ524519 JZM524472:JZM524519 KJI524472:KJI524519 KTE524472:KTE524519 LDA524472:LDA524519 LMW524472:LMW524519 LWS524472:LWS524519 MGO524472:MGO524519 MQK524472:MQK524519 NAG524472:NAG524519 NKC524472:NKC524519 NTY524472:NTY524519 ODU524472:ODU524519 ONQ524472:ONQ524519 OXM524472:OXM524519 PHI524472:PHI524519 PRE524472:PRE524519 QBA524472:QBA524519 QKW524472:QKW524519 QUS524472:QUS524519 REO524472:REO524519 ROK524472:ROK524519 RYG524472:RYG524519 SIC524472:SIC524519 SRY524472:SRY524519 TBU524472:TBU524519 TLQ524472:TLQ524519 TVM524472:TVM524519 UFI524472:UFI524519 UPE524472:UPE524519 UZA524472:UZA524519 VIW524472:VIW524519 VSS524472:VSS524519 WCO524472:WCO524519 WMK524472:WMK524519 WWG524472:WWG524519 Y590008:Y590055 JU590008:JU590055 TQ590008:TQ590055 ADM590008:ADM590055 ANI590008:ANI590055 AXE590008:AXE590055 BHA590008:BHA590055 BQW590008:BQW590055 CAS590008:CAS590055 CKO590008:CKO590055 CUK590008:CUK590055 DEG590008:DEG590055 DOC590008:DOC590055 DXY590008:DXY590055 EHU590008:EHU590055 ERQ590008:ERQ590055 FBM590008:FBM590055 FLI590008:FLI590055 FVE590008:FVE590055 GFA590008:GFA590055 GOW590008:GOW590055 GYS590008:GYS590055 HIO590008:HIO590055 HSK590008:HSK590055 ICG590008:ICG590055 IMC590008:IMC590055 IVY590008:IVY590055 JFU590008:JFU590055 JPQ590008:JPQ590055 JZM590008:JZM590055 KJI590008:KJI590055 KTE590008:KTE590055 LDA590008:LDA590055 LMW590008:LMW590055 LWS590008:LWS590055 MGO590008:MGO590055 MQK590008:MQK590055 NAG590008:NAG590055 NKC590008:NKC590055 NTY590008:NTY590055 ODU590008:ODU590055 ONQ590008:ONQ590055 OXM590008:OXM590055 PHI590008:PHI590055 PRE590008:PRE590055 QBA590008:QBA590055 QKW590008:QKW590055 QUS590008:QUS590055 REO590008:REO590055 ROK590008:ROK590055 RYG590008:RYG590055 SIC590008:SIC590055 SRY590008:SRY590055 TBU590008:TBU590055 TLQ590008:TLQ590055 TVM590008:TVM590055 UFI590008:UFI590055 UPE590008:UPE590055 UZA590008:UZA590055 VIW590008:VIW590055 VSS590008:VSS590055 WCO590008:WCO590055 WMK590008:WMK590055 WWG590008:WWG590055 Y655544:Y655591 JU655544:JU655591 TQ655544:TQ655591 ADM655544:ADM655591 ANI655544:ANI655591 AXE655544:AXE655591 BHA655544:BHA655591 BQW655544:BQW655591 CAS655544:CAS655591 CKO655544:CKO655591 CUK655544:CUK655591 DEG655544:DEG655591 DOC655544:DOC655591 DXY655544:DXY655591 EHU655544:EHU655591 ERQ655544:ERQ655591 FBM655544:FBM655591 FLI655544:FLI655591 FVE655544:FVE655591 GFA655544:GFA655591 GOW655544:GOW655591 GYS655544:GYS655591 HIO655544:HIO655591 HSK655544:HSK655591 ICG655544:ICG655591 IMC655544:IMC655591 IVY655544:IVY655591 JFU655544:JFU655591 JPQ655544:JPQ655591 JZM655544:JZM655591 KJI655544:KJI655591 KTE655544:KTE655591 LDA655544:LDA655591 LMW655544:LMW655591 LWS655544:LWS655591 MGO655544:MGO655591 MQK655544:MQK655591 NAG655544:NAG655591 NKC655544:NKC655591 NTY655544:NTY655591 ODU655544:ODU655591 ONQ655544:ONQ655591 OXM655544:OXM655591 PHI655544:PHI655591 PRE655544:PRE655591 QBA655544:QBA655591 QKW655544:QKW655591 QUS655544:QUS655591 REO655544:REO655591 ROK655544:ROK655591 RYG655544:RYG655591 SIC655544:SIC655591 SRY655544:SRY655591 TBU655544:TBU655591 TLQ655544:TLQ655591 TVM655544:TVM655591 UFI655544:UFI655591 UPE655544:UPE655591 UZA655544:UZA655591 VIW655544:VIW655591 VSS655544:VSS655591 WCO655544:WCO655591 WMK655544:WMK655591 WWG655544:WWG655591 Y721080:Y721127 JU721080:JU721127 TQ721080:TQ721127 ADM721080:ADM721127 ANI721080:ANI721127 AXE721080:AXE721127 BHA721080:BHA721127 BQW721080:BQW721127 CAS721080:CAS721127 CKO721080:CKO721127 CUK721080:CUK721127 DEG721080:DEG721127 DOC721080:DOC721127 DXY721080:DXY721127 EHU721080:EHU721127 ERQ721080:ERQ721127 FBM721080:FBM721127 FLI721080:FLI721127 FVE721080:FVE721127 GFA721080:GFA721127 GOW721080:GOW721127 GYS721080:GYS721127 HIO721080:HIO721127 HSK721080:HSK721127 ICG721080:ICG721127 IMC721080:IMC721127 IVY721080:IVY721127 JFU721080:JFU721127 JPQ721080:JPQ721127 JZM721080:JZM721127 KJI721080:KJI721127 KTE721080:KTE721127 LDA721080:LDA721127 LMW721080:LMW721127 LWS721080:LWS721127 MGO721080:MGO721127 MQK721080:MQK721127 NAG721080:NAG721127 NKC721080:NKC721127 NTY721080:NTY721127 ODU721080:ODU721127 ONQ721080:ONQ721127 OXM721080:OXM721127 PHI721080:PHI721127 PRE721080:PRE721127 QBA721080:QBA721127 QKW721080:QKW721127 QUS721080:QUS721127 REO721080:REO721127 ROK721080:ROK721127 RYG721080:RYG721127 SIC721080:SIC721127 SRY721080:SRY721127 TBU721080:TBU721127 TLQ721080:TLQ721127 TVM721080:TVM721127 UFI721080:UFI721127 UPE721080:UPE721127 UZA721080:UZA721127 VIW721080:VIW721127 VSS721080:VSS721127 WCO721080:WCO721127 WMK721080:WMK721127 WWG721080:WWG721127 Y786616:Y786663 JU786616:JU786663 TQ786616:TQ786663 ADM786616:ADM786663 ANI786616:ANI786663 AXE786616:AXE786663 BHA786616:BHA786663 BQW786616:BQW786663 CAS786616:CAS786663 CKO786616:CKO786663 CUK786616:CUK786663 DEG786616:DEG786663 DOC786616:DOC786663 DXY786616:DXY786663 EHU786616:EHU786663 ERQ786616:ERQ786663 FBM786616:FBM786663 FLI786616:FLI786663 FVE786616:FVE786663 GFA786616:GFA786663 GOW786616:GOW786663 GYS786616:GYS786663 HIO786616:HIO786663 HSK786616:HSK786663 ICG786616:ICG786663 IMC786616:IMC786663 IVY786616:IVY786663 JFU786616:JFU786663 JPQ786616:JPQ786663 JZM786616:JZM786663 KJI786616:KJI786663 KTE786616:KTE786663 LDA786616:LDA786663 LMW786616:LMW786663 LWS786616:LWS786663 MGO786616:MGO786663 MQK786616:MQK786663 NAG786616:NAG786663 NKC786616:NKC786663 NTY786616:NTY786663 ODU786616:ODU786663 ONQ786616:ONQ786663 OXM786616:OXM786663 PHI786616:PHI786663 PRE786616:PRE786663 QBA786616:QBA786663 QKW786616:QKW786663 QUS786616:QUS786663 REO786616:REO786663 ROK786616:ROK786663 RYG786616:RYG786663 SIC786616:SIC786663 SRY786616:SRY786663 TBU786616:TBU786663 TLQ786616:TLQ786663 TVM786616:TVM786663 UFI786616:UFI786663 UPE786616:UPE786663 UZA786616:UZA786663 VIW786616:VIW786663 VSS786616:VSS786663 WCO786616:WCO786663 WMK786616:WMK786663 WWG786616:WWG786663 Y852152:Y852199 JU852152:JU852199 TQ852152:TQ852199 ADM852152:ADM852199 ANI852152:ANI852199 AXE852152:AXE852199 BHA852152:BHA852199 BQW852152:BQW852199 CAS852152:CAS852199 CKO852152:CKO852199 CUK852152:CUK852199 DEG852152:DEG852199 DOC852152:DOC852199 DXY852152:DXY852199 EHU852152:EHU852199 ERQ852152:ERQ852199 FBM852152:FBM852199 FLI852152:FLI852199 FVE852152:FVE852199 GFA852152:GFA852199 GOW852152:GOW852199 GYS852152:GYS852199 HIO852152:HIO852199 HSK852152:HSK852199 ICG852152:ICG852199 IMC852152:IMC852199 IVY852152:IVY852199 JFU852152:JFU852199 JPQ852152:JPQ852199 JZM852152:JZM852199 KJI852152:KJI852199 KTE852152:KTE852199 LDA852152:LDA852199 LMW852152:LMW852199 LWS852152:LWS852199 MGO852152:MGO852199 MQK852152:MQK852199 NAG852152:NAG852199 NKC852152:NKC852199 NTY852152:NTY852199 ODU852152:ODU852199 ONQ852152:ONQ852199 OXM852152:OXM852199 PHI852152:PHI852199 PRE852152:PRE852199 QBA852152:QBA852199 QKW852152:QKW852199 QUS852152:QUS852199 REO852152:REO852199 ROK852152:ROK852199 RYG852152:RYG852199 SIC852152:SIC852199 SRY852152:SRY852199 TBU852152:TBU852199 TLQ852152:TLQ852199 TVM852152:TVM852199 UFI852152:UFI852199 UPE852152:UPE852199 UZA852152:UZA852199 VIW852152:VIW852199 VSS852152:VSS852199 WCO852152:WCO852199 WMK852152:WMK852199 WWG852152:WWG852199 Y917688:Y917735 JU917688:JU917735 TQ917688:TQ917735 ADM917688:ADM917735 ANI917688:ANI917735 AXE917688:AXE917735 BHA917688:BHA917735 BQW917688:BQW917735 CAS917688:CAS917735 CKO917688:CKO917735 CUK917688:CUK917735 DEG917688:DEG917735 DOC917688:DOC917735 DXY917688:DXY917735 EHU917688:EHU917735 ERQ917688:ERQ917735 FBM917688:FBM917735 FLI917688:FLI917735 FVE917688:FVE917735 GFA917688:GFA917735 GOW917688:GOW917735 GYS917688:GYS917735 HIO917688:HIO917735 HSK917688:HSK917735 ICG917688:ICG917735 IMC917688:IMC917735 IVY917688:IVY917735 JFU917688:JFU917735 JPQ917688:JPQ917735 JZM917688:JZM917735 KJI917688:KJI917735 KTE917688:KTE917735 LDA917688:LDA917735 LMW917688:LMW917735 LWS917688:LWS917735 MGO917688:MGO917735 MQK917688:MQK917735 NAG917688:NAG917735 NKC917688:NKC917735 NTY917688:NTY917735 ODU917688:ODU917735 ONQ917688:ONQ917735 OXM917688:OXM917735 PHI917688:PHI917735 PRE917688:PRE917735 QBA917688:QBA917735 QKW917688:QKW917735 QUS917688:QUS917735 REO917688:REO917735 ROK917688:ROK917735 RYG917688:RYG917735 SIC917688:SIC917735 SRY917688:SRY917735 TBU917688:TBU917735 TLQ917688:TLQ917735 TVM917688:TVM917735 UFI917688:UFI917735 UPE917688:UPE917735 UZA917688:UZA917735 VIW917688:VIW917735 VSS917688:VSS917735 WCO917688:WCO917735 WMK917688:WMK917735 WWG917688:WWG917735 Y983224:Y983271 JU983224:JU983271 TQ983224:TQ983271 ADM983224:ADM983271 ANI983224:ANI983271 AXE983224:AXE983271 BHA983224:BHA983271 BQW983224:BQW983271 CAS983224:CAS983271 CKO983224:CKO983271 CUK983224:CUK983271 DEG983224:DEG983271 DOC983224:DOC983271 DXY983224:DXY983271 EHU983224:EHU983271 ERQ983224:ERQ983271 FBM983224:FBM983271 FLI983224:FLI983271 FVE983224:FVE983271 GFA983224:GFA983271 GOW983224:GOW983271 GYS983224:GYS983271 HIO983224:HIO983271 HSK983224:HSK983271 ICG983224:ICG983271 IMC983224:IMC983271 IVY983224:IVY983271 JFU983224:JFU983271 JPQ983224:JPQ983271 JZM983224:JZM983271 KJI983224:KJI983271 KTE983224:KTE983271 LDA983224:LDA983271 LMW983224:LMW983271 LWS983224:LWS983271 MGO983224:MGO983271 MQK983224:MQK983271 NAG983224:NAG983271 NKC983224:NKC983271 NTY983224:NTY983271 ODU983224:ODU983271 ONQ983224:ONQ983271 OXM983224:OXM983271 PHI983224:PHI983271 PRE983224:PRE983271 QBA983224:QBA983271 QKW983224:QKW983271 QUS983224:QUS983271 REO983224:REO983271 ROK983224:ROK983271 RYG983224:RYG983271 SIC983224:SIC983271 SRY983224:SRY983271 TBU983224:TBU983271 TLQ983224:TLQ983271 TVM983224:TVM983271 UFI983224:UFI983271 UPE983224:UPE983271 UZA983224:UZA983271 VIW983224:VIW983271 VSS983224:VSS983271 WCO983224:WCO983271 WMK983224:WMK983271 WWG983224:WWG983271 Y233:Z234 JU233:JV234 TQ233:TR234 ADM233:ADN234 ANI233:ANJ234 AXE233:AXF234 BHA233:BHB234 BQW233:BQX234 CAS233:CAT234 CKO233:CKP234 CUK233:CUL234 DEG233:DEH234 DOC233:DOD234 DXY233:DXZ234 EHU233:EHV234 ERQ233:ERR234 FBM233:FBN234 FLI233:FLJ234 FVE233:FVF234 GFA233:GFB234 GOW233:GOX234 GYS233:GYT234 HIO233:HIP234 HSK233:HSL234 ICG233:ICH234 IMC233:IMD234 IVY233:IVZ234 JFU233:JFV234 JPQ233:JPR234 JZM233:JZN234 KJI233:KJJ234 KTE233:KTF234 LDA233:LDB234 LMW233:LMX234 LWS233:LWT234 MGO233:MGP234 MQK233:MQL234 NAG233:NAH234 NKC233:NKD234 NTY233:NTZ234 ODU233:ODV234 ONQ233:ONR234 OXM233:OXN234 PHI233:PHJ234 PRE233:PRF234 QBA233:QBB234 QKW233:QKX234 QUS233:QUT234 REO233:REP234 ROK233:ROL234 RYG233:RYH234 SIC233:SID234 SRY233:SRZ234 TBU233:TBV234 TLQ233:TLR234 TVM233:TVN234 UFI233:UFJ234 UPE233:UPF234 UZA233:UZB234 VIW233:VIX234 VSS233:VST234 WCO233:WCP234 WMK233:WML234 WWG233:WWH234 Y65769:Z65770 JU65769:JV65770 TQ65769:TR65770 ADM65769:ADN65770 ANI65769:ANJ65770 AXE65769:AXF65770 BHA65769:BHB65770 BQW65769:BQX65770 CAS65769:CAT65770 CKO65769:CKP65770 CUK65769:CUL65770 DEG65769:DEH65770 DOC65769:DOD65770 DXY65769:DXZ65770 EHU65769:EHV65770 ERQ65769:ERR65770 FBM65769:FBN65770 FLI65769:FLJ65770 FVE65769:FVF65770 GFA65769:GFB65770 GOW65769:GOX65770 GYS65769:GYT65770 HIO65769:HIP65770 HSK65769:HSL65770 ICG65769:ICH65770 IMC65769:IMD65770 IVY65769:IVZ65770 JFU65769:JFV65770 JPQ65769:JPR65770 JZM65769:JZN65770 KJI65769:KJJ65770 KTE65769:KTF65770 LDA65769:LDB65770 LMW65769:LMX65770 LWS65769:LWT65770 MGO65769:MGP65770 MQK65769:MQL65770 NAG65769:NAH65770 NKC65769:NKD65770 NTY65769:NTZ65770 ODU65769:ODV65770 ONQ65769:ONR65770 OXM65769:OXN65770 PHI65769:PHJ65770 PRE65769:PRF65770 QBA65769:QBB65770 QKW65769:QKX65770 QUS65769:QUT65770 REO65769:REP65770 ROK65769:ROL65770 RYG65769:RYH65770 SIC65769:SID65770 SRY65769:SRZ65770 TBU65769:TBV65770 TLQ65769:TLR65770 TVM65769:TVN65770 UFI65769:UFJ65770 UPE65769:UPF65770 UZA65769:UZB65770 VIW65769:VIX65770 VSS65769:VST65770 WCO65769:WCP65770 WMK65769:WML65770 WWG65769:WWH65770 Y131305:Z131306 JU131305:JV131306 TQ131305:TR131306 ADM131305:ADN131306 ANI131305:ANJ131306 AXE131305:AXF131306 BHA131305:BHB131306 BQW131305:BQX131306 CAS131305:CAT131306 CKO131305:CKP131306 CUK131305:CUL131306 DEG131305:DEH131306 DOC131305:DOD131306 DXY131305:DXZ131306 EHU131305:EHV131306 ERQ131305:ERR131306 FBM131305:FBN131306 FLI131305:FLJ131306 FVE131305:FVF131306 GFA131305:GFB131306 GOW131305:GOX131306 GYS131305:GYT131306 HIO131305:HIP131306 HSK131305:HSL131306 ICG131305:ICH131306 IMC131305:IMD131306 IVY131305:IVZ131306 JFU131305:JFV131306 JPQ131305:JPR131306 JZM131305:JZN131306 KJI131305:KJJ131306 KTE131305:KTF131306 LDA131305:LDB131306 LMW131305:LMX131306 LWS131305:LWT131306 MGO131305:MGP131306 MQK131305:MQL131306 NAG131305:NAH131306 NKC131305:NKD131306 NTY131305:NTZ131306 ODU131305:ODV131306 ONQ131305:ONR131306 OXM131305:OXN131306 PHI131305:PHJ131306 PRE131305:PRF131306 QBA131305:QBB131306 QKW131305:QKX131306 QUS131305:QUT131306 REO131305:REP131306 ROK131305:ROL131306 RYG131305:RYH131306 SIC131305:SID131306 SRY131305:SRZ131306 TBU131305:TBV131306 TLQ131305:TLR131306 TVM131305:TVN131306 UFI131305:UFJ131306 UPE131305:UPF131306 UZA131305:UZB131306 VIW131305:VIX131306 VSS131305:VST131306 WCO131305:WCP131306 WMK131305:WML131306 WWG131305:WWH131306 Y196841:Z196842 JU196841:JV196842 TQ196841:TR196842 ADM196841:ADN196842 ANI196841:ANJ196842 AXE196841:AXF196842 BHA196841:BHB196842 BQW196841:BQX196842 CAS196841:CAT196842 CKO196841:CKP196842 CUK196841:CUL196842 DEG196841:DEH196842 DOC196841:DOD196842 DXY196841:DXZ196842 EHU196841:EHV196842 ERQ196841:ERR196842 FBM196841:FBN196842 FLI196841:FLJ196842 FVE196841:FVF196842 GFA196841:GFB196842 GOW196841:GOX196842 GYS196841:GYT196842 HIO196841:HIP196842 HSK196841:HSL196842 ICG196841:ICH196842 IMC196841:IMD196842 IVY196841:IVZ196842 JFU196841:JFV196842 JPQ196841:JPR196842 JZM196841:JZN196842 KJI196841:KJJ196842 KTE196841:KTF196842 LDA196841:LDB196842 LMW196841:LMX196842 LWS196841:LWT196842 MGO196841:MGP196842 MQK196841:MQL196842 NAG196841:NAH196842 NKC196841:NKD196842 NTY196841:NTZ196842 ODU196841:ODV196842 ONQ196841:ONR196842 OXM196841:OXN196842 PHI196841:PHJ196842 PRE196841:PRF196842 QBA196841:QBB196842 QKW196841:QKX196842 QUS196841:QUT196842 REO196841:REP196842 ROK196841:ROL196842 RYG196841:RYH196842 SIC196841:SID196842 SRY196841:SRZ196842 TBU196841:TBV196842 TLQ196841:TLR196842 TVM196841:TVN196842 UFI196841:UFJ196842 UPE196841:UPF196842 UZA196841:UZB196842 VIW196841:VIX196842 VSS196841:VST196842 WCO196841:WCP196842 WMK196841:WML196842 WWG196841:WWH196842 Y262377:Z262378 JU262377:JV262378 TQ262377:TR262378 ADM262377:ADN262378 ANI262377:ANJ262378 AXE262377:AXF262378 BHA262377:BHB262378 BQW262377:BQX262378 CAS262377:CAT262378 CKO262377:CKP262378 CUK262377:CUL262378 DEG262377:DEH262378 DOC262377:DOD262378 DXY262377:DXZ262378 EHU262377:EHV262378 ERQ262377:ERR262378 FBM262377:FBN262378 FLI262377:FLJ262378 FVE262377:FVF262378 GFA262377:GFB262378 GOW262377:GOX262378 GYS262377:GYT262378 HIO262377:HIP262378 HSK262377:HSL262378 ICG262377:ICH262378 IMC262377:IMD262378 IVY262377:IVZ262378 JFU262377:JFV262378 JPQ262377:JPR262378 JZM262377:JZN262378 KJI262377:KJJ262378 KTE262377:KTF262378 LDA262377:LDB262378 LMW262377:LMX262378 LWS262377:LWT262378 MGO262377:MGP262378 MQK262377:MQL262378 NAG262377:NAH262378 NKC262377:NKD262378 NTY262377:NTZ262378 ODU262377:ODV262378 ONQ262377:ONR262378 OXM262377:OXN262378 PHI262377:PHJ262378 PRE262377:PRF262378 QBA262377:QBB262378 QKW262377:QKX262378 QUS262377:QUT262378 REO262377:REP262378 ROK262377:ROL262378 RYG262377:RYH262378 SIC262377:SID262378 SRY262377:SRZ262378 TBU262377:TBV262378 TLQ262377:TLR262378 TVM262377:TVN262378 UFI262377:UFJ262378 UPE262377:UPF262378 UZA262377:UZB262378 VIW262377:VIX262378 VSS262377:VST262378 WCO262377:WCP262378 WMK262377:WML262378 WWG262377:WWH262378 Y327913:Z327914 JU327913:JV327914 TQ327913:TR327914 ADM327913:ADN327914 ANI327913:ANJ327914 AXE327913:AXF327914 BHA327913:BHB327914 BQW327913:BQX327914 CAS327913:CAT327914 CKO327913:CKP327914 CUK327913:CUL327914 DEG327913:DEH327914 DOC327913:DOD327914 DXY327913:DXZ327914 EHU327913:EHV327914 ERQ327913:ERR327914 FBM327913:FBN327914 FLI327913:FLJ327914 FVE327913:FVF327914 GFA327913:GFB327914 GOW327913:GOX327914 GYS327913:GYT327914 HIO327913:HIP327914 HSK327913:HSL327914 ICG327913:ICH327914 IMC327913:IMD327914 IVY327913:IVZ327914 JFU327913:JFV327914 JPQ327913:JPR327914 JZM327913:JZN327914 KJI327913:KJJ327914 KTE327913:KTF327914 LDA327913:LDB327914 LMW327913:LMX327914 LWS327913:LWT327914 MGO327913:MGP327914 MQK327913:MQL327914 NAG327913:NAH327914 NKC327913:NKD327914 NTY327913:NTZ327914 ODU327913:ODV327914 ONQ327913:ONR327914 OXM327913:OXN327914 PHI327913:PHJ327914 PRE327913:PRF327914 QBA327913:QBB327914 QKW327913:QKX327914 QUS327913:QUT327914 REO327913:REP327914 ROK327913:ROL327914 RYG327913:RYH327914 SIC327913:SID327914 SRY327913:SRZ327914 TBU327913:TBV327914 TLQ327913:TLR327914 TVM327913:TVN327914 UFI327913:UFJ327914 UPE327913:UPF327914 UZA327913:UZB327914 VIW327913:VIX327914 VSS327913:VST327914 WCO327913:WCP327914 WMK327913:WML327914 WWG327913:WWH327914 Y393449:Z393450 JU393449:JV393450 TQ393449:TR393450 ADM393449:ADN393450 ANI393449:ANJ393450 AXE393449:AXF393450 BHA393449:BHB393450 BQW393449:BQX393450 CAS393449:CAT393450 CKO393449:CKP393450 CUK393449:CUL393450 DEG393449:DEH393450 DOC393449:DOD393450 DXY393449:DXZ393450 EHU393449:EHV393450 ERQ393449:ERR393450 FBM393449:FBN393450 FLI393449:FLJ393450 FVE393449:FVF393450 GFA393449:GFB393450 GOW393449:GOX393450 GYS393449:GYT393450 HIO393449:HIP393450 HSK393449:HSL393450 ICG393449:ICH393450 IMC393449:IMD393450 IVY393449:IVZ393450 JFU393449:JFV393450 JPQ393449:JPR393450 JZM393449:JZN393450 KJI393449:KJJ393450 KTE393449:KTF393450 LDA393449:LDB393450 LMW393449:LMX393450 LWS393449:LWT393450 MGO393449:MGP393450 MQK393449:MQL393450 NAG393449:NAH393450 NKC393449:NKD393450 NTY393449:NTZ393450 ODU393449:ODV393450 ONQ393449:ONR393450 OXM393449:OXN393450 PHI393449:PHJ393450 PRE393449:PRF393450 QBA393449:QBB393450 QKW393449:QKX393450 QUS393449:QUT393450 REO393449:REP393450 ROK393449:ROL393450 RYG393449:RYH393450 SIC393449:SID393450 SRY393449:SRZ393450 TBU393449:TBV393450 TLQ393449:TLR393450 TVM393449:TVN393450 UFI393449:UFJ393450 UPE393449:UPF393450 UZA393449:UZB393450 VIW393449:VIX393450 VSS393449:VST393450 WCO393449:WCP393450 WMK393449:WML393450 WWG393449:WWH393450 Y458985:Z458986 JU458985:JV458986 TQ458985:TR458986 ADM458985:ADN458986 ANI458985:ANJ458986 AXE458985:AXF458986 BHA458985:BHB458986 BQW458985:BQX458986 CAS458985:CAT458986 CKO458985:CKP458986 CUK458985:CUL458986 DEG458985:DEH458986 DOC458985:DOD458986 DXY458985:DXZ458986 EHU458985:EHV458986 ERQ458985:ERR458986 FBM458985:FBN458986 FLI458985:FLJ458986 FVE458985:FVF458986 GFA458985:GFB458986 GOW458985:GOX458986 GYS458985:GYT458986 HIO458985:HIP458986 HSK458985:HSL458986 ICG458985:ICH458986 IMC458985:IMD458986 IVY458985:IVZ458986 JFU458985:JFV458986 JPQ458985:JPR458986 JZM458985:JZN458986 KJI458985:KJJ458986 KTE458985:KTF458986 LDA458985:LDB458986 LMW458985:LMX458986 LWS458985:LWT458986 MGO458985:MGP458986 MQK458985:MQL458986 NAG458985:NAH458986 NKC458985:NKD458986 NTY458985:NTZ458986 ODU458985:ODV458986 ONQ458985:ONR458986 OXM458985:OXN458986 PHI458985:PHJ458986 PRE458985:PRF458986 QBA458985:QBB458986 QKW458985:QKX458986 QUS458985:QUT458986 REO458985:REP458986 ROK458985:ROL458986 RYG458985:RYH458986 SIC458985:SID458986 SRY458985:SRZ458986 TBU458985:TBV458986 TLQ458985:TLR458986 TVM458985:TVN458986 UFI458985:UFJ458986 UPE458985:UPF458986 UZA458985:UZB458986 VIW458985:VIX458986 VSS458985:VST458986 WCO458985:WCP458986 WMK458985:WML458986 WWG458985:WWH458986 Y524521:Z524522 JU524521:JV524522 TQ524521:TR524522 ADM524521:ADN524522 ANI524521:ANJ524522 AXE524521:AXF524522 BHA524521:BHB524522 BQW524521:BQX524522 CAS524521:CAT524522 CKO524521:CKP524522 CUK524521:CUL524522 DEG524521:DEH524522 DOC524521:DOD524522 DXY524521:DXZ524522 EHU524521:EHV524522 ERQ524521:ERR524522 FBM524521:FBN524522 FLI524521:FLJ524522 FVE524521:FVF524522 GFA524521:GFB524522 GOW524521:GOX524522 GYS524521:GYT524522 HIO524521:HIP524522 HSK524521:HSL524522 ICG524521:ICH524522 IMC524521:IMD524522 IVY524521:IVZ524522 JFU524521:JFV524522 JPQ524521:JPR524522 JZM524521:JZN524522 KJI524521:KJJ524522 KTE524521:KTF524522 LDA524521:LDB524522 LMW524521:LMX524522 LWS524521:LWT524522 MGO524521:MGP524522 MQK524521:MQL524522 NAG524521:NAH524522 NKC524521:NKD524522 NTY524521:NTZ524522 ODU524521:ODV524522 ONQ524521:ONR524522 OXM524521:OXN524522 PHI524521:PHJ524522 PRE524521:PRF524522 QBA524521:QBB524522 QKW524521:QKX524522 QUS524521:QUT524522 REO524521:REP524522 ROK524521:ROL524522 RYG524521:RYH524522 SIC524521:SID524522 SRY524521:SRZ524522 TBU524521:TBV524522 TLQ524521:TLR524522 TVM524521:TVN524522 UFI524521:UFJ524522 UPE524521:UPF524522 UZA524521:UZB524522 VIW524521:VIX524522 VSS524521:VST524522 WCO524521:WCP524522 WMK524521:WML524522 WWG524521:WWH524522 Y590057:Z590058 JU590057:JV590058 TQ590057:TR590058 ADM590057:ADN590058 ANI590057:ANJ590058 AXE590057:AXF590058 BHA590057:BHB590058 BQW590057:BQX590058 CAS590057:CAT590058 CKO590057:CKP590058 CUK590057:CUL590058 DEG590057:DEH590058 DOC590057:DOD590058 DXY590057:DXZ590058 EHU590057:EHV590058 ERQ590057:ERR590058 FBM590057:FBN590058 FLI590057:FLJ590058 FVE590057:FVF590058 GFA590057:GFB590058 GOW590057:GOX590058 GYS590057:GYT590058 HIO590057:HIP590058 HSK590057:HSL590058 ICG590057:ICH590058 IMC590057:IMD590058 IVY590057:IVZ590058 JFU590057:JFV590058 JPQ590057:JPR590058 JZM590057:JZN590058 KJI590057:KJJ590058 KTE590057:KTF590058 LDA590057:LDB590058 LMW590057:LMX590058 LWS590057:LWT590058 MGO590057:MGP590058 MQK590057:MQL590058 NAG590057:NAH590058 NKC590057:NKD590058 NTY590057:NTZ590058 ODU590057:ODV590058 ONQ590057:ONR590058 OXM590057:OXN590058 PHI590057:PHJ590058 PRE590057:PRF590058 QBA590057:QBB590058 QKW590057:QKX590058 QUS590057:QUT590058 REO590057:REP590058 ROK590057:ROL590058 RYG590057:RYH590058 SIC590057:SID590058 SRY590057:SRZ590058 TBU590057:TBV590058 TLQ590057:TLR590058 TVM590057:TVN590058 UFI590057:UFJ590058 UPE590057:UPF590058 UZA590057:UZB590058 VIW590057:VIX590058 VSS590057:VST590058 WCO590057:WCP590058 WMK590057:WML590058 WWG590057:WWH590058 Y655593:Z655594 JU655593:JV655594 TQ655593:TR655594 ADM655593:ADN655594 ANI655593:ANJ655594 AXE655593:AXF655594 BHA655593:BHB655594 BQW655593:BQX655594 CAS655593:CAT655594 CKO655593:CKP655594 CUK655593:CUL655594 DEG655593:DEH655594 DOC655593:DOD655594 DXY655593:DXZ655594 EHU655593:EHV655594 ERQ655593:ERR655594 FBM655593:FBN655594 FLI655593:FLJ655594 FVE655593:FVF655594 GFA655593:GFB655594 GOW655593:GOX655594 GYS655593:GYT655594 HIO655593:HIP655594 HSK655593:HSL655594 ICG655593:ICH655594 IMC655593:IMD655594 IVY655593:IVZ655594 JFU655593:JFV655594 JPQ655593:JPR655594 JZM655593:JZN655594 KJI655593:KJJ655594 KTE655593:KTF655594 LDA655593:LDB655594 LMW655593:LMX655594 LWS655593:LWT655594 MGO655593:MGP655594 MQK655593:MQL655594 NAG655593:NAH655594 NKC655593:NKD655594 NTY655593:NTZ655594 ODU655593:ODV655594 ONQ655593:ONR655594 OXM655593:OXN655594 PHI655593:PHJ655594 PRE655593:PRF655594 QBA655593:QBB655594 QKW655593:QKX655594 QUS655593:QUT655594 REO655593:REP655594 ROK655593:ROL655594 RYG655593:RYH655594 SIC655593:SID655594 SRY655593:SRZ655594 TBU655593:TBV655594 TLQ655593:TLR655594 TVM655593:TVN655594 UFI655593:UFJ655594 UPE655593:UPF655594 UZA655593:UZB655594 VIW655593:VIX655594 VSS655593:VST655594 WCO655593:WCP655594 WMK655593:WML655594 WWG655593:WWH655594 Y721129:Z721130 JU721129:JV721130 TQ721129:TR721130 ADM721129:ADN721130 ANI721129:ANJ721130 AXE721129:AXF721130 BHA721129:BHB721130 BQW721129:BQX721130 CAS721129:CAT721130 CKO721129:CKP721130 CUK721129:CUL721130 DEG721129:DEH721130 DOC721129:DOD721130 DXY721129:DXZ721130 EHU721129:EHV721130 ERQ721129:ERR721130 FBM721129:FBN721130 FLI721129:FLJ721130 FVE721129:FVF721130 GFA721129:GFB721130 GOW721129:GOX721130 GYS721129:GYT721130 HIO721129:HIP721130 HSK721129:HSL721130 ICG721129:ICH721130 IMC721129:IMD721130 IVY721129:IVZ721130 JFU721129:JFV721130 JPQ721129:JPR721130 JZM721129:JZN721130 KJI721129:KJJ721130 KTE721129:KTF721130 LDA721129:LDB721130 LMW721129:LMX721130 LWS721129:LWT721130 MGO721129:MGP721130 MQK721129:MQL721130 NAG721129:NAH721130 NKC721129:NKD721130 NTY721129:NTZ721130 ODU721129:ODV721130 ONQ721129:ONR721130 OXM721129:OXN721130 PHI721129:PHJ721130 PRE721129:PRF721130 QBA721129:QBB721130 QKW721129:QKX721130 QUS721129:QUT721130 REO721129:REP721130 ROK721129:ROL721130 RYG721129:RYH721130 SIC721129:SID721130 SRY721129:SRZ721130 TBU721129:TBV721130 TLQ721129:TLR721130 TVM721129:TVN721130 UFI721129:UFJ721130 UPE721129:UPF721130 UZA721129:UZB721130 VIW721129:VIX721130 VSS721129:VST721130 WCO721129:WCP721130 WMK721129:WML721130 WWG721129:WWH721130 Y786665:Z786666 JU786665:JV786666 TQ786665:TR786666 ADM786665:ADN786666 ANI786665:ANJ786666 AXE786665:AXF786666 BHA786665:BHB786666 BQW786665:BQX786666 CAS786665:CAT786666 CKO786665:CKP786666 CUK786665:CUL786666 DEG786665:DEH786666 DOC786665:DOD786666 DXY786665:DXZ786666 EHU786665:EHV786666 ERQ786665:ERR786666 FBM786665:FBN786666 FLI786665:FLJ786666 FVE786665:FVF786666 GFA786665:GFB786666 GOW786665:GOX786666 GYS786665:GYT786666 HIO786665:HIP786666 HSK786665:HSL786666 ICG786665:ICH786666 IMC786665:IMD786666 IVY786665:IVZ786666 JFU786665:JFV786666 JPQ786665:JPR786666 JZM786665:JZN786666 KJI786665:KJJ786666 KTE786665:KTF786666 LDA786665:LDB786666 LMW786665:LMX786666 LWS786665:LWT786666 MGO786665:MGP786666 MQK786665:MQL786666 NAG786665:NAH786666 NKC786665:NKD786666 NTY786665:NTZ786666 ODU786665:ODV786666 ONQ786665:ONR786666 OXM786665:OXN786666 PHI786665:PHJ786666 PRE786665:PRF786666 QBA786665:QBB786666 QKW786665:QKX786666 QUS786665:QUT786666 REO786665:REP786666 ROK786665:ROL786666 RYG786665:RYH786666 SIC786665:SID786666 SRY786665:SRZ786666 TBU786665:TBV786666 TLQ786665:TLR786666 TVM786665:TVN786666 UFI786665:UFJ786666 UPE786665:UPF786666 UZA786665:UZB786666 VIW786665:VIX786666 VSS786665:VST786666 WCO786665:WCP786666 WMK786665:WML786666 WWG786665:WWH786666 Y852201:Z852202 JU852201:JV852202 TQ852201:TR852202 ADM852201:ADN852202 ANI852201:ANJ852202 AXE852201:AXF852202 BHA852201:BHB852202 BQW852201:BQX852202 CAS852201:CAT852202 CKO852201:CKP852202 CUK852201:CUL852202 DEG852201:DEH852202 DOC852201:DOD852202 DXY852201:DXZ852202 EHU852201:EHV852202 ERQ852201:ERR852202 FBM852201:FBN852202 FLI852201:FLJ852202 FVE852201:FVF852202 GFA852201:GFB852202 GOW852201:GOX852202 GYS852201:GYT852202 HIO852201:HIP852202 HSK852201:HSL852202 ICG852201:ICH852202 IMC852201:IMD852202 IVY852201:IVZ852202 JFU852201:JFV852202 JPQ852201:JPR852202 JZM852201:JZN852202 KJI852201:KJJ852202 KTE852201:KTF852202 LDA852201:LDB852202 LMW852201:LMX852202 LWS852201:LWT852202 MGO852201:MGP852202 MQK852201:MQL852202 NAG852201:NAH852202 NKC852201:NKD852202 NTY852201:NTZ852202 ODU852201:ODV852202 ONQ852201:ONR852202 OXM852201:OXN852202 PHI852201:PHJ852202 PRE852201:PRF852202 QBA852201:QBB852202 QKW852201:QKX852202 QUS852201:QUT852202 REO852201:REP852202 ROK852201:ROL852202 RYG852201:RYH852202 SIC852201:SID852202 SRY852201:SRZ852202 TBU852201:TBV852202 TLQ852201:TLR852202 TVM852201:TVN852202 UFI852201:UFJ852202 UPE852201:UPF852202 UZA852201:UZB852202 VIW852201:VIX852202 VSS852201:VST852202 WCO852201:WCP852202 WMK852201:WML852202 WWG852201:WWH852202 Y917737:Z917738 JU917737:JV917738 TQ917737:TR917738 ADM917737:ADN917738 ANI917737:ANJ917738 AXE917737:AXF917738 BHA917737:BHB917738 BQW917737:BQX917738 CAS917737:CAT917738 CKO917737:CKP917738 CUK917737:CUL917738 DEG917737:DEH917738 DOC917737:DOD917738 DXY917737:DXZ917738 EHU917737:EHV917738 ERQ917737:ERR917738 FBM917737:FBN917738 FLI917737:FLJ917738 FVE917737:FVF917738 GFA917737:GFB917738 GOW917737:GOX917738 GYS917737:GYT917738 HIO917737:HIP917738 HSK917737:HSL917738 ICG917737:ICH917738 IMC917737:IMD917738 IVY917737:IVZ917738 JFU917737:JFV917738 JPQ917737:JPR917738 JZM917737:JZN917738 KJI917737:KJJ917738 KTE917737:KTF917738 LDA917737:LDB917738 LMW917737:LMX917738 LWS917737:LWT917738 MGO917737:MGP917738 MQK917737:MQL917738 NAG917737:NAH917738 NKC917737:NKD917738 NTY917737:NTZ917738 ODU917737:ODV917738 ONQ917737:ONR917738 OXM917737:OXN917738 PHI917737:PHJ917738 PRE917737:PRF917738 QBA917737:QBB917738 QKW917737:QKX917738 QUS917737:QUT917738 REO917737:REP917738 ROK917737:ROL917738 RYG917737:RYH917738 SIC917737:SID917738 SRY917737:SRZ917738 TBU917737:TBV917738 TLQ917737:TLR917738 TVM917737:TVN917738 UFI917737:UFJ917738 UPE917737:UPF917738 UZA917737:UZB917738 VIW917737:VIX917738 VSS917737:VST917738 WCO917737:WCP917738 WMK917737:WML917738 WWG917737:WWH917738 Y983273:Z983274 JU983273:JV983274 TQ983273:TR983274 ADM983273:ADN983274 ANI983273:ANJ983274 AXE983273:AXF983274 BHA983273:BHB983274 BQW983273:BQX983274 CAS983273:CAT983274 CKO983273:CKP983274 CUK983273:CUL983274 DEG983273:DEH983274 DOC983273:DOD983274 DXY983273:DXZ983274 EHU983273:EHV983274 ERQ983273:ERR983274 FBM983273:FBN983274 FLI983273:FLJ983274 FVE983273:FVF983274 GFA983273:GFB983274 GOW983273:GOX983274 GYS983273:GYT983274 HIO983273:HIP983274 HSK983273:HSL983274 ICG983273:ICH983274 IMC983273:IMD983274 IVY983273:IVZ983274 JFU983273:JFV983274 JPQ983273:JPR983274 JZM983273:JZN983274 KJI983273:KJJ983274 KTE983273:KTF983274 LDA983273:LDB983274 LMW983273:LMX983274 LWS983273:LWT983274 MGO983273:MGP983274 MQK983273:MQL983274 NAG983273:NAH983274 NKC983273:NKD983274 NTY983273:NTZ983274 ODU983273:ODV983274 ONQ983273:ONR983274 OXM983273:OXN983274 PHI983273:PHJ983274 PRE983273:PRF983274 QBA983273:QBB983274 QKW983273:QKX983274 QUS983273:QUT983274 REO983273:REP983274 ROK983273:ROL983274 RYG983273:RYH983274 SIC983273:SID983274 SRY983273:SRZ983274 TBU983273:TBV983274 TLQ983273:TLR983274 TVM983273:TVN983274 UFI983273:UFJ983274 UPE983273:UPF983274 UZA983273:UZB983274 VIW983273:VIX983274 VSS983273:VST983274 WCO983273:WCP983274 WMK983273:WML983274 WWG983273:WWH983274 AB185:AC231 JX185:JY231 TT185:TU231 ADP185:ADQ231 ANL185:ANM231 AXH185:AXI231 BHD185:BHE231 BQZ185:BRA231 CAV185:CAW231 CKR185:CKS231 CUN185:CUO231 DEJ185:DEK231 DOF185:DOG231 DYB185:DYC231 EHX185:EHY231 ERT185:ERU231 FBP185:FBQ231 FLL185:FLM231 FVH185:FVI231 GFD185:GFE231 GOZ185:GPA231 GYV185:GYW231 HIR185:HIS231 HSN185:HSO231 ICJ185:ICK231 IMF185:IMG231 IWB185:IWC231 JFX185:JFY231 JPT185:JPU231 JZP185:JZQ231 KJL185:KJM231 KTH185:KTI231 LDD185:LDE231 LMZ185:LNA231 LWV185:LWW231 MGR185:MGS231 MQN185:MQO231 NAJ185:NAK231 NKF185:NKG231 NUB185:NUC231 ODX185:ODY231 ONT185:ONU231 OXP185:OXQ231 PHL185:PHM231 PRH185:PRI231 QBD185:QBE231 QKZ185:QLA231 QUV185:QUW231 RER185:RES231 RON185:ROO231 RYJ185:RYK231 SIF185:SIG231 SSB185:SSC231 TBX185:TBY231 TLT185:TLU231 TVP185:TVQ231 UFL185:UFM231 UPH185:UPI231 UZD185:UZE231 VIZ185:VJA231 VSV185:VSW231 WCR185:WCS231 WMN185:WMO231 WWJ185:WWK231 AB65721:AC65767 JX65721:JY65767 TT65721:TU65767 ADP65721:ADQ65767 ANL65721:ANM65767 AXH65721:AXI65767 BHD65721:BHE65767 BQZ65721:BRA65767 CAV65721:CAW65767 CKR65721:CKS65767 CUN65721:CUO65767 DEJ65721:DEK65767 DOF65721:DOG65767 DYB65721:DYC65767 EHX65721:EHY65767 ERT65721:ERU65767 FBP65721:FBQ65767 FLL65721:FLM65767 FVH65721:FVI65767 GFD65721:GFE65767 GOZ65721:GPA65767 GYV65721:GYW65767 HIR65721:HIS65767 HSN65721:HSO65767 ICJ65721:ICK65767 IMF65721:IMG65767 IWB65721:IWC65767 JFX65721:JFY65767 JPT65721:JPU65767 JZP65721:JZQ65767 KJL65721:KJM65767 KTH65721:KTI65767 LDD65721:LDE65767 LMZ65721:LNA65767 LWV65721:LWW65767 MGR65721:MGS65767 MQN65721:MQO65767 NAJ65721:NAK65767 NKF65721:NKG65767 NUB65721:NUC65767 ODX65721:ODY65767 ONT65721:ONU65767 OXP65721:OXQ65767 PHL65721:PHM65767 PRH65721:PRI65767 QBD65721:QBE65767 QKZ65721:QLA65767 QUV65721:QUW65767 RER65721:RES65767 RON65721:ROO65767 RYJ65721:RYK65767 SIF65721:SIG65767 SSB65721:SSC65767 TBX65721:TBY65767 TLT65721:TLU65767 TVP65721:TVQ65767 UFL65721:UFM65767 UPH65721:UPI65767 UZD65721:UZE65767 VIZ65721:VJA65767 VSV65721:VSW65767 WCR65721:WCS65767 WMN65721:WMO65767 WWJ65721:WWK65767 AB131257:AC131303 JX131257:JY131303 TT131257:TU131303 ADP131257:ADQ131303 ANL131257:ANM131303 AXH131257:AXI131303 BHD131257:BHE131303 BQZ131257:BRA131303 CAV131257:CAW131303 CKR131257:CKS131303 CUN131257:CUO131303 DEJ131257:DEK131303 DOF131257:DOG131303 DYB131257:DYC131303 EHX131257:EHY131303 ERT131257:ERU131303 FBP131257:FBQ131303 FLL131257:FLM131303 FVH131257:FVI131303 GFD131257:GFE131303 GOZ131257:GPA131303 GYV131257:GYW131303 HIR131257:HIS131303 HSN131257:HSO131303 ICJ131257:ICK131303 IMF131257:IMG131303 IWB131257:IWC131303 JFX131257:JFY131303 JPT131257:JPU131303 JZP131257:JZQ131303 KJL131257:KJM131303 KTH131257:KTI131303 LDD131257:LDE131303 LMZ131257:LNA131303 LWV131257:LWW131303 MGR131257:MGS131303 MQN131257:MQO131303 NAJ131257:NAK131303 NKF131257:NKG131303 NUB131257:NUC131303 ODX131257:ODY131303 ONT131257:ONU131303 OXP131257:OXQ131303 PHL131257:PHM131303 PRH131257:PRI131303 QBD131257:QBE131303 QKZ131257:QLA131303 QUV131257:QUW131303 RER131257:RES131303 RON131257:ROO131303 RYJ131257:RYK131303 SIF131257:SIG131303 SSB131257:SSC131303 TBX131257:TBY131303 TLT131257:TLU131303 TVP131257:TVQ131303 UFL131257:UFM131303 UPH131257:UPI131303 UZD131257:UZE131303 VIZ131257:VJA131303 VSV131257:VSW131303 WCR131257:WCS131303 WMN131257:WMO131303 WWJ131257:WWK131303 AB196793:AC196839 JX196793:JY196839 TT196793:TU196839 ADP196793:ADQ196839 ANL196793:ANM196839 AXH196793:AXI196839 BHD196793:BHE196839 BQZ196793:BRA196839 CAV196793:CAW196839 CKR196793:CKS196839 CUN196793:CUO196839 DEJ196793:DEK196839 DOF196793:DOG196839 DYB196793:DYC196839 EHX196793:EHY196839 ERT196793:ERU196839 FBP196793:FBQ196839 FLL196793:FLM196839 FVH196793:FVI196839 GFD196793:GFE196839 GOZ196793:GPA196839 GYV196793:GYW196839 HIR196793:HIS196839 HSN196793:HSO196839 ICJ196793:ICK196839 IMF196793:IMG196839 IWB196793:IWC196839 JFX196793:JFY196839 JPT196793:JPU196839 JZP196793:JZQ196839 KJL196793:KJM196839 KTH196793:KTI196839 LDD196793:LDE196839 LMZ196793:LNA196839 LWV196793:LWW196839 MGR196793:MGS196839 MQN196793:MQO196839 NAJ196793:NAK196839 NKF196793:NKG196839 NUB196793:NUC196839 ODX196793:ODY196839 ONT196793:ONU196839 OXP196793:OXQ196839 PHL196793:PHM196839 PRH196793:PRI196839 QBD196793:QBE196839 QKZ196793:QLA196839 QUV196793:QUW196839 RER196793:RES196839 RON196793:ROO196839 RYJ196793:RYK196839 SIF196793:SIG196839 SSB196793:SSC196839 TBX196793:TBY196839 TLT196793:TLU196839 TVP196793:TVQ196839 UFL196793:UFM196839 UPH196793:UPI196839 UZD196793:UZE196839 VIZ196793:VJA196839 VSV196793:VSW196839 WCR196793:WCS196839 WMN196793:WMO196839 WWJ196793:WWK196839 AB262329:AC262375 JX262329:JY262375 TT262329:TU262375 ADP262329:ADQ262375 ANL262329:ANM262375 AXH262329:AXI262375 BHD262329:BHE262375 BQZ262329:BRA262375 CAV262329:CAW262375 CKR262329:CKS262375 CUN262329:CUO262375 DEJ262329:DEK262375 DOF262329:DOG262375 DYB262329:DYC262375 EHX262329:EHY262375 ERT262329:ERU262375 FBP262329:FBQ262375 FLL262329:FLM262375 FVH262329:FVI262375 GFD262329:GFE262375 GOZ262329:GPA262375 GYV262329:GYW262375 HIR262329:HIS262375 HSN262329:HSO262375 ICJ262329:ICK262375 IMF262329:IMG262375 IWB262329:IWC262375 JFX262329:JFY262375 JPT262329:JPU262375 JZP262329:JZQ262375 KJL262329:KJM262375 KTH262329:KTI262375 LDD262329:LDE262375 LMZ262329:LNA262375 LWV262329:LWW262375 MGR262329:MGS262375 MQN262329:MQO262375 NAJ262329:NAK262375 NKF262329:NKG262375 NUB262329:NUC262375 ODX262329:ODY262375 ONT262329:ONU262375 OXP262329:OXQ262375 PHL262329:PHM262375 PRH262329:PRI262375 QBD262329:QBE262375 QKZ262329:QLA262375 QUV262329:QUW262375 RER262329:RES262375 RON262329:ROO262375 RYJ262329:RYK262375 SIF262329:SIG262375 SSB262329:SSC262375 TBX262329:TBY262375 TLT262329:TLU262375 TVP262329:TVQ262375 UFL262329:UFM262375 UPH262329:UPI262375 UZD262329:UZE262375 VIZ262329:VJA262375 VSV262329:VSW262375 WCR262329:WCS262375 WMN262329:WMO262375 WWJ262329:WWK262375 AB327865:AC327911 JX327865:JY327911 TT327865:TU327911 ADP327865:ADQ327911 ANL327865:ANM327911 AXH327865:AXI327911 BHD327865:BHE327911 BQZ327865:BRA327911 CAV327865:CAW327911 CKR327865:CKS327911 CUN327865:CUO327911 DEJ327865:DEK327911 DOF327865:DOG327911 DYB327865:DYC327911 EHX327865:EHY327911 ERT327865:ERU327911 FBP327865:FBQ327911 FLL327865:FLM327911 FVH327865:FVI327911 GFD327865:GFE327911 GOZ327865:GPA327911 GYV327865:GYW327911 HIR327865:HIS327911 HSN327865:HSO327911 ICJ327865:ICK327911 IMF327865:IMG327911 IWB327865:IWC327911 JFX327865:JFY327911 JPT327865:JPU327911 JZP327865:JZQ327911 KJL327865:KJM327911 KTH327865:KTI327911 LDD327865:LDE327911 LMZ327865:LNA327911 LWV327865:LWW327911 MGR327865:MGS327911 MQN327865:MQO327911 NAJ327865:NAK327911 NKF327865:NKG327911 NUB327865:NUC327911 ODX327865:ODY327911 ONT327865:ONU327911 OXP327865:OXQ327911 PHL327865:PHM327911 PRH327865:PRI327911 QBD327865:QBE327911 QKZ327865:QLA327911 QUV327865:QUW327911 RER327865:RES327911 RON327865:ROO327911 RYJ327865:RYK327911 SIF327865:SIG327911 SSB327865:SSC327911 TBX327865:TBY327911 TLT327865:TLU327911 TVP327865:TVQ327911 UFL327865:UFM327911 UPH327865:UPI327911 UZD327865:UZE327911 VIZ327865:VJA327911 VSV327865:VSW327911 WCR327865:WCS327911 WMN327865:WMO327911 WWJ327865:WWK327911 AB393401:AC393447 JX393401:JY393447 TT393401:TU393447 ADP393401:ADQ393447 ANL393401:ANM393447 AXH393401:AXI393447 BHD393401:BHE393447 BQZ393401:BRA393447 CAV393401:CAW393447 CKR393401:CKS393447 CUN393401:CUO393447 DEJ393401:DEK393447 DOF393401:DOG393447 DYB393401:DYC393447 EHX393401:EHY393447 ERT393401:ERU393447 FBP393401:FBQ393447 FLL393401:FLM393447 FVH393401:FVI393447 GFD393401:GFE393447 GOZ393401:GPA393447 GYV393401:GYW393447 HIR393401:HIS393447 HSN393401:HSO393447 ICJ393401:ICK393447 IMF393401:IMG393447 IWB393401:IWC393447 JFX393401:JFY393447 JPT393401:JPU393447 JZP393401:JZQ393447 KJL393401:KJM393447 KTH393401:KTI393447 LDD393401:LDE393447 LMZ393401:LNA393447 LWV393401:LWW393447 MGR393401:MGS393447 MQN393401:MQO393447 NAJ393401:NAK393447 NKF393401:NKG393447 NUB393401:NUC393447 ODX393401:ODY393447 ONT393401:ONU393447 OXP393401:OXQ393447 PHL393401:PHM393447 PRH393401:PRI393447 QBD393401:QBE393447 QKZ393401:QLA393447 QUV393401:QUW393447 RER393401:RES393447 RON393401:ROO393447 RYJ393401:RYK393447 SIF393401:SIG393447 SSB393401:SSC393447 TBX393401:TBY393447 TLT393401:TLU393447 TVP393401:TVQ393447 UFL393401:UFM393447 UPH393401:UPI393447 UZD393401:UZE393447 VIZ393401:VJA393447 VSV393401:VSW393447 WCR393401:WCS393447 WMN393401:WMO393447 WWJ393401:WWK393447 AB458937:AC458983 JX458937:JY458983 TT458937:TU458983 ADP458937:ADQ458983 ANL458937:ANM458983 AXH458937:AXI458983 BHD458937:BHE458983 BQZ458937:BRA458983 CAV458937:CAW458983 CKR458937:CKS458983 CUN458937:CUO458983 DEJ458937:DEK458983 DOF458937:DOG458983 DYB458937:DYC458983 EHX458937:EHY458983 ERT458937:ERU458983 FBP458937:FBQ458983 FLL458937:FLM458983 FVH458937:FVI458983 GFD458937:GFE458983 GOZ458937:GPA458983 GYV458937:GYW458983 HIR458937:HIS458983 HSN458937:HSO458983 ICJ458937:ICK458983 IMF458937:IMG458983 IWB458937:IWC458983 JFX458937:JFY458983 JPT458937:JPU458983 JZP458937:JZQ458983 KJL458937:KJM458983 KTH458937:KTI458983 LDD458937:LDE458983 LMZ458937:LNA458983 LWV458937:LWW458983 MGR458937:MGS458983 MQN458937:MQO458983 NAJ458937:NAK458983 NKF458937:NKG458983 NUB458937:NUC458983 ODX458937:ODY458983 ONT458937:ONU458983 OXP458937:OXQ458983 PHL458937:PHM458983 PRH458937:PRI458983 QBD458937:QBE458983 QKZ458937:QLA458983 QUV458937:QUW458983 RER458937:RES458983 RON458937:ROO458983 RYJ458937:RYK458983 SIF458937:SIG458983 SSB458937:SSC458983 TBX458937:TBY458983 TLT458937:TLU458983 TVP458937:TVQ458983 UFL458937:UFM458983 UPH458937:UPI458983 UZD458937:UZE458983 VIZ458937:VJA458983 VSV458937:VSW458983 WCR458937:WCS458983 WMN458937:WMO458983 WWJ458937:WWK458983 AB524473:AC524519 JX524473:JY524519 TT524473:TU524519 ADP524473:ADQ524519 ANL524473:ANM524519 AXH524473:AXI524519 BHD524473:BHE524519 BQZ524473:BRA524519 CAV524473:CAW524519 CKR524473:CKS524519 CUN524473:CUO524519 DEJ524473:DEK524519 DOF524473:DOG524519 DYB524473:DYC524519 EHX524473:EHY524519 ERT524473:ERU524519 FBP524473:FBQ524519 FLL524473:FLM524519 FVH524473:FVI524519 GFD524473:GFE524519 GOZ524473:GPA524519 GYV524473:GYW524519 HIR524473:HIS524519 HSN524473:HSO524519 ICJ524473:ICK524519 IMF524473:IMG524519 IWB524473:IWC524519 JFX524473:JFY524519 JPT524473:JPU524519 JZP524473:JZQ524519 KJL524473:KJM524519 KTH524473:KTI524519 LDD524473:LDE524519 LMZ524473:LNA524519 LWV524473:LWW524519 MGR524473:MGS524519 MQN524473:MQO524519 NAJ524473:NAK524519 NKF524473:NKG524519 NUB524473:NUC524519 ODX524473:ODY524519 ONT524473:ONU524519 OXP524473:OXQ524519 PHL524473:PHM524519 PRH524473:PRI524519 QBD524473:QBE524519 QKZ524473:QLA524519 QUV524473:QUW524519 RER524473:RES524519 RON524473:ROO524519 RYJ524473:RYK524519 SIF524473:SIG524519 SSB524473:SSC524519 TBX524473:TBY524519 TLT524473:TLU524519 TVP524473:TVQ524519 UFL524473:UFM524519 UPH524473:UPI524519 UZD524473:UZE524519 VIZ524473:VJA524519 VSV524473:VSW524519 WCR524473:WCS524519 WMN524473:WMO524519 WWJ524473:WWK524519 AB590009:AC590055 JX590009:JY590055 TT590009:TU590055 ADP590009:ADQ590055 ANL590009:ANM590055 AXH590009:AXI590055 BHD590009:BHE590055 BQZ590009:BRA590055 CAV590009:CAW590055 CKR590009:CKS590055 CUN590009:CUO590055 DEJ590009:DEK590055 DOF590009:DOG590055 DYB590009:DYC590055 EHX590009:EHY590055 ERT590009:ERU590055 FBP590009:FBQ590055 FLL590009:FLM590055 FVH590009:FVI590055 GFD590009:GFE590055 GOZ590009:GPA590055 GYV590009:GYW590055 HIR590009:HIS590055 HSN590009:HSO590055 ICJ590009:ICK590055 IMF590009:IMG590055 IWB590009:IWC590055 JFX590009:JFY590055 JPT590009:JPU590055 JZP590009:JZQ590055 KJL590009:KJM590055 KTH590009:KTI590055 LDD590009:LDE590055 LMZ590009:LNA590055 LWV590009:LWW590055 MGR590009:MGS590055 MQN590009:MQO590055 NAJ590009:NAK590055 NKF590009:NKG590055 NUB590009:NUC590055 ODX590009:ODY590055 ONT590009:ONU590055 OXP590009:OXQ590055 PHL590009:PHM590055 PRH590009:PRI590055 QBD590009:QBE590055 QKZ590009:QLA590055 QUV590009:QUW590055 RER590009:RES590055 RON590009:ROO590055 RYJ590009:RYK590055 SIF590009:SIG590055 SSB590009:SSC590055 TBX590009:TBY590055 TLT590009:TLU590055 TVP590009:TVQ590055 UFL590009:UFM590055 UPH590009:UPI590055 UZD590009:UZE590055 VIZ590009:VJA590055 VSV590009:VSW590055 WCR590009:WCS590055 WMN590009:WMO590055 WWJ590009:WWK590055 AB655545:AC655591 JX655545:JY655591 TT655545:TU655591 ADP655545:ADQ655591 ANL655545:ANM655591 AXH655545:AXI655591 BHD655545:BHE655591 BQZ655545:BRA655591 CAV655545:CAW655591 CKR655545:CKS655591 CUN655545:CUO655591 DEJ655545:DEK655591 DOF655545:DOG655591 DYB655545:DYC655591 EHX655545:EHY655591 ERT655545:ERU655591 FBP655545:FBQ655591 FLL655545:FLM655591 FVH655545:FVI655591 GFD655545:GFE655591 GOZ655545:GPA655591 GYV655545:GYW655591 HIR655545:HIS655591 HSN655545:HSO655591 ICJ655545:ICK655591 IMF655545:IMG655591 IWB655545:IWC655591 JFX655545:JFY655591 JPT655545:JPU655591 JZP655545:JZQ655591 KJL655545:KJM655591 KTH655545:KTI655591 LDD655545:LDE655591 LMZ655545:LNA655591 LWV655545:LWW655591 MGR655545:MGS655591 MQN655545:MQO655591 NAJ655545:NAK655591 NKF655545:NKG655591 NUB655545:NUC655591 ODX655545:ODY655591 ONT655545:ONU655591 OXP655545:OXQ655591 PHL655545:PHM655591 PRH655545:PRI655591 QBD655545:QBE655591 QKZ655545:QLA655591 QUV655545:QUW655591 RER655545:RES655591 RON655545:ROO655591 RYJ655545:RYK655591 SIF655545:SIG655591 SSB655545:SSC655591 TBX655545:TBY655591 TLT655545:TLU655591 TVP655545:TVQ655591 UFL655545:UFM655591 UPH655545:UPI655591 UZD655545:UZE655591 VIZ655545:VJA655591 VSV655545:VSW655591 WCR655545:WCS655591 WMN655545:WMO655591 WWJ655545:WWK655591 AB721081:AC721127 JX721081:JY721127 TT721081:TU721127 ADP721081:ADQ721127 ANL721081:ANM721127 AXH721081:AXI721127 BHD721081:BHE721127 BQZ721081:BRA721127 CAV721081:CAW721127 CKR721081:CKS721127 CUN721081:CUO721127 DEJ721081:DEK721127 DOF721081:DOG721127 DYB721081:DYC721127 EHX721081:EHY721127 ERT721081:ERU721127 FBP721081:FBQ721127 FLL721081:FLM721127 FVH721081:FVI721127 GFD721081:GFE721127 GOZ721081:GPA721127 GYV721081:GYW721127 HIR721081:HIS721127 HSN721081:HSO721127 ICJ721081:ICK721127 IMF721081:IMG721127 IWB721081:IWC721127 JFX721081:JFY721127 JPT721081:JPU721127 JZP721081:JZQ721127 KJL721081:KJM721127 KTH721081:KTI721127 LDD721081:LDE721127 LMZ721081:LNA721127 LWV721081:LWW721127 MGR721081:MGS721127 MQN721081:MQO721127 NAJ721081:NAK721127 NKF721081:NKG721127 NUB721081:NUC721127 ODX721081:ODY721127 ONT721081:ONU721127 OXP721081:OXQ721127 PHL721081:PHM721127 PRH721081:PRI721127 QBD721081:QBE721127 QKZ721081:QLA721127 QUV721081:QUW721127 RER721081:RES721127 RON721081:ROO721127 RYJ721081:RYK721127 SIF721081:SIG721127 SSB721081:SSC721127 TBX721081:TBY721127 TLT721081:TLU721127 TVP721081:TVQ721127 UFL721081:UFM721127 UPH721081:UPI721127 UZD721081:UZE721127 VIZ721081:VJA721127 VSV721081:VSW721127 WCR721081:WCS721127 WMN721081:WMO721127 WWJ721081:WWK721127 AB786617:AC786663 JX786617:JY786663 TT786617:TU786663 ADP786617:ADQ786663 ANL786617:ANM786663 AXH786617:AXI786663 BHD786617:BHE786663 BQZ786617:BRA786663 CAV786617:CAW786663 CKR786617:CKS786663 CUN786617:CUO786663 DEJ786617:DEK786663 DOF786617:DOG786663 DYB786617:DYC786663 EHX786617:EHY786663 ERT786617:ERU786663 FBP786617:FBQ786663 FLL786617:FLM786663 FVH786617:FVI786663 GFD786617:GFE786663 GOZ786617:GPA786663 GYV786617:GYW786663 HIR786617:HIS786663 HSN786617:HSO786663 ICJ786617:ICK786663 IMF786617:IMG786663 IWB786617:IWC786663 JFX786617:JFY786663 JPT786617:JPU786663 JZP786617:JZQ786663 KJL786617:KJM786663 KTH786617:KTI786663 LDD786617:LDE786663 LMZ786617:LNA786663 LWV786617:LWW786663 MGR786617:MGS786663 MQN786617:MQO786663 NAJ786617:NAK786663 NKF786617:NKG786663 NUB786617:NUC786663 ODX786617:ODY786663 ONT786617:ONU786663 OXP786617:OXQ786663 PHL786617:PHM786663 PRH786617:PRI786663 QBD786617:QBE786663 QKZ786617:QLA786663 QUV786617:QUW786663 RER786617:RES786663 RON786617:ROO786663 RYJ786617:RYK786663 SIF786617:SIG786663 SSB786617:SSC786663 TBX786617:TBY786663 TLT786617:TLU786663 TVP786617:TVQ786663 UFL786617:UFM786663 UPH786617:UPI786663 UZD786617:UZE786663 VIZ786617:VJA786663 VSV786617:VSW786663 WCR786617:WCS786663 WMN786617:WMO786663 WWJ786617:WWK786663 AB852153:AC852199 JX852153:JY852199 TT852153:TU852199 ADP852153:ADQ852199 ANL852153:ANM852199 AXH852153:AXI852199 BHD852153:BHE852199 BQZ852153:BRA852199 CAV852153:CAW852199 CKR852153:CKS852199 CUN852153:CUO852199 DEJ852153:DEK852199 DOF852153:DOG852199 DYB852153:DYC852199 EHX852153:EHY852199 ERT852153:ERU852199 FBP852153:FBQ852199 FLL852153:FLM852199 FVH852153:FVI852199 GFD852153:GFE852199 GOZ852153:GPA852199 GYV852153:GYW852199 HIR852153:HIS852199 HSN852153:HSO852199 ICJ852153:ICK852199 IMF852153:IMG852199 IWB852153:IWC852199 JFX852153:JFY852199 JPT852153:JPU852199 JZP852153:JZQ852199 KJL852153:KJM852199 KTH852153:KTI852199 LDD852153:LDE852199 LMZ852153:LNA852199 LWV852153:LWW852199 MGR852153:MGS852199 MQN852153:MQO852199 NAJ852153:NAK852199 NKF852153:NKG852199 NUB852153:NUC852199 ODX852153:ODY852199 ONT852153:ONU852199 OXP852153:OXQ852199 PHL852153:PHM852199 PRH852153:PRI852199 QBD852153:QBE852199 QKZ852153:QLA852199 QUV852153:QUW852199 RER852153:RES852199 RON852153:ROO852199 RYJ852153:RYK852199 SIF852153:SIG852199 SSB852153:SSC852199 TBX852153:TBY852199 TLT852153:TLU852199 TVP852153:TVQ852199 UFL852153:UFM852199 UPH852153:UPI852199 UZD852153:UZE852199 VIZ852153:VJA852199 VSV852153:VSW852199 WCR852153:WCS852199 WMN852153:WMO852199 WWJ852153:WWK852199 AB917689:AC917735 JX917689:JY917735 TT917689:TU917735 ADP917689:ADQ917735 ANL917689:ANM917735 AXH917689:AXI917735 BHD917689:BHE917735 BQZ917689:BRA917735 CAV917689:CAW917735 CKR917689:CKS917735 CUN917689:CUO917735 DEJ917689:DEK917735 DOF917689:DOG917735 DYB917689:DYC917735 EHX917689:EHY917735 ERT917689:ERU917735 FBP917689:FBQ917735 FLL917689:FLM917735 FVH917689:FVI917735 GFD917689:GFE917735 GOZ917689:GPA917735 GYV917689:GYW917735 HIR917689:HIS917735 HSN917689:HSO917735 ICJ917689:ICK917735 IMF917689:IMG917735 IWB917689:IWC917735 JFX917689:JFY917735 JPT917689:JPU917735 JZP917689:JZQ917735 KJL917689:KJM917735 KTH917689:KTI917735 LDD917689:LDE917735 LMZ917689:LNA917735 LWV917689:LWW917735 MGR917689:MGS917735 MQN917689:MQO917735 NAJ917689:NAK917735 NKF917689:NKG917735 NUB917689:NUC917735 ODX917689:ODY917735 ONT917689:ONU917735 OXP917689:OXQ917735 PHL917689:PHM917735 PRH917689:PRI917735 QBD917689:QBE917735 QKZ917689:QLA917735 QUV917689:QUW917735 RER917689:RES917735 RON917689:ROO917735 RYJ917689:RYK917735 SIF917689:SIG917735 SSB917689:SSC917735 TBX917689:TBY917735 TLT917689:TLU917735 TVP917689:TVQ917735 UFL917689:UFM917735 UPH917689:UPI917735 UZD917689:UZE917735 VIZ917689:VJA917735 VSV917689:VSW917735 WCR917689:WCS917735 WMN917689:WMO917735 WWJ917689:WWK917735 AB983225:AC983271 JX983225:JY983271 TT983225:TU983271 ADP983225:ADQ983271 ANL983225:ANM983271 AXH983225:AXI983271 BHD983225:BHE983271 BQZ983225:BRA983271 CAV983225:CAW983271 CKR983225:CKS983271 CUN983225:CUO983271 DEJ983225:DEK983271 DOF983225:DOG983271 DYB983225:DYC983271 EHX983225:EHY983271 ERT983225:ERU983271 FBP983225:FBQ983271 FLL983225:FLM983271 FVH983225:FVI983271 GFD983225:GFE983271 GOZ983225:GPA983271 GYV983225:GYW983271 HIR983225:HIS983271 HSN983225:HSO983271 ICJ983225:ICK983271 IMF983225:IMG983271 IWB983225:IWC983271 JFX983225:JFY983271 JPT983225:JPU983271 JZP983225:JZQ983271 KJL983225:KJM983271 KTH983225:KTI983271 LDD983225:LDE983271 LMZ983225:LNA983271 LWV983225:LWW983271 MGR983225:MGS983271 MQN983225:MQO983271 NAJ983225:NAK983271 NKF983225:NKG983271 NUB983225:NUC983271 ODX983225:ODY983271 ONT983225:ONU983271 OXP983225:OXQ983271 PHL983225:PHM983271 PRH983225:PRI983271 QBD983225:QBE983271 QKZ983225:QLA983271 QUV983225:QUW983271 RER983225:RES983271 RON983225:ROO983271 RYJ983225:RYK983271 SIF983225:SIG983271 SSB983225:SSC983271 TBX983225:TBY983271 TLT983225:TLU983271 TVP983225:TVQ983271 UFL983225:UFM983271 UPH983225:UPI983271 UZD983225:UZE983271 VIZ983225:VJA983271 VSV983225:VSW983271 WCR983225:WCS983271 WMN983225:WMO983271 WWJ983225:WWK983271 AB233:AC234 JX233:JY234 TT233:TU234 ADP233:ADQ234 ANL233:ANM234 AXH233:AXI234 BHD233:BHE234 BQZ233:BRA234 CAV233:CAW234 CKR233:CKS234 CUN233:CUO234 DEJ233:DEK234 DOF233:DOG234 DYB233:DYC234 EHX233:EHY234 ERT233:ERU234 FBP233:FBQ234 FLL233:FLM234 FVH233:FVI234 GFD233:GFE234 GOZ233:GPA234 GYV233:GYW234 HIR233:HIS234 HSN233:HSO234 ICJ233:ICK234 IMF233:IMG234 IWB233:IWC234 JFX233:JFY234 JPT233:JPU234 JZP233:JZQ234 KJL233:KJM234 KTH233:KTI234 LDD233:LDE234 LMZ233:LNA234 LWV233:LWW234 MGR233:MGS234 MQN233:MQO234 NAJ233:NAK234 NKF233:NKG234 NUB233:NUC234 ODX233:ODY234 ONT233:ONU234 OXP233:OXQ234 PHL233:PHM234 PRH233:PRI234 QBD233:QBE234 QKZ233:QLA234 QUV233:QUW234 RER233:RES234 RON233:ROO234 RYJ233:RYK234 SIF233:SIG234 SSB233:SSC234 TBX233:TBY234 TLT233:TLU234 TVP233:TVQ234 UFL233:UFM234 UPH233:UPI234 UZD233:UZE234 VIZ233:VJA234 VSV233:VSW234 WCR233:WCS234 WMN233:WMO234 WWJ233:WWK234 AB65769:AC65770 JX65769:JY65770 TT65769:TU65770 ADP65769:ADQ65770 ANL65769:ANM65770 AXH65769:AXI65770 BHD65769:BHE65770 BQZ65769:BRA65770 CAV65769:CAW65770 CKR65769:CKS65770 CUN65769:CUO65770 DEJ65769:DEK65770 DOF65769:DOG65770 DYB65769:DYC65770 EHX65769:EHY65770 ERT65769:ERU65770 FBP65769:FBQ65770 FLL65769:FLM65770 FVH65769:FVI65770 GFD65769:GFE65770 GOZ65769:GPA65770 GYV65769:GYW65770 HIR65769:HIS65770 HSN65769:HSO65770 ICJ65769:ICK65770 IMF65769:IMG65770 IWB65769:IWC65770 JFX65769:JFY65770 JPT65769:JPU65770 JZP65769:JZQ65770 KJL65769:KJM65770 KTH65769:KTI65770 LDD65769:LDE65770 LMZ65769:LNA65770 LWV65769:LWW65770 MGR65769:MGS65770 MQN65769:MQO65770 NAJ65769:NAK65770 NKF65769:NKG65770 NUB65769:NUC65770 ODX65769:ODY65770 ONT65769:ONU65770 OXP65769:OXQ65770 PHL65769:PHM65770 PRH65769:PRI65770 QBD65769:QBE65770 QKZ65769:QLA65770 QUV65769:QUW65770 RER65769:RES65770 RON65769:ROO65770 RYJ65769:RYK65770 SIF65769:SIG65770 SSB65769:SSC65770 TBX65769:TBY65770 TLT65769:TLU65770 TVP65769:TVQ65770 UFL65769:UFM65770 UPH65769:UPI65770 UZD65769:UZE65770 VIZ65769:VJA65770 VSV65769:VSW65770 WCR65769:WCS65770 WMN65769:WMO65770 WWJ65769:WWK65770 AB131305:AC131306 JX131305:JY131306 TT131305:TU131306 ADP131305:ADQ131306 ANL131305:ANM131306 AXH131305:AXI131306 BHD131305:BHE131306 BQZ131305:BRA131306 CAV131305:CAW131306 CKR131305:CKS131306 CUN131305:CUO131306 DEJ131305:DEK131306 DOF131305:DOG131306 DYB131305:DYC131306 EHX131305:EHY131306 ERT131305:ERU131306 FBP131305:FBQ131306 FLL131305:FLM131306 FVH131305:FVI131306 GFD131305:GFE131306 GOZ131305:GPA131306 GYV131305:GYW131306 HIR131305:HIS131306 HSN131305:HSO131306 ICJ131305:ICK131306 IMF131305:IMG131306 IWB131305:IWC131306 JFX131305:JFY131306 JPT131305:JPU131306 JZP131305:JZQ131306 KJL131305:KJM131306 KTH131305:KTI131306 LDD131305:LDE131306 LMZ131305:LNA131306 LWV131305:LWW131306 MGR131305:MGS131306 MQN131305:MQO131306 NAJ131305:NAK131306 NKF131305:NKG131306 NUB131305:NUC131306 ODX131305:ODY131306 ONT131305:ONU131306 OXP131305:OXQ131306 PHL131305:PHM131306 PRH131305:PRI131306 QBD131305:QBE131306 QKZ131305:QLA131306 QUV131305:QUW131306 RER131305:RES131306 RON131305:ROO131306 RYJ131305:RYK131306 SIF131305:SIG131306 SSB131305:SSC131306 TBX131305:TBY131306 TLT131305:TLU131306 TVP131305:TVQ131306 UFL131305:UFM131306 UPH131305:UPI131306 UZD131305:UZE131306 VIZ131305:VJA131306 VSV131305:VSW131306 WCR131305:WCS131306 WMN131305:WMO131306 WWJ131305:WWK131306 AB196841:AC196842 JX196841:JY196842 TT196841:TU196842 ADP196841:ADQ196842 ANL196841:ANM196842 AXH196841:AXI196842 BHD196841:BHE196842 BQZ196841:BRA196842 CAV196841:CAW196842 CKR196841:CKS196842 CUN196841:CUO196842 DEJ196841:DEK196842 DOF196841:DOG196842 DYB196841:DYC196842 EHX196841:EHY196842 ERT196841:ERU196842 FBP196841:FBQ196842 FLL196841:FLM196842 FVH196841:FVI196842 GFD196841:GFE196842 GOZ196841:GPA196842 GYV196841:GYW196842 HIR196841:HIS196842 HSN196841:HSO196842 ICJ196841:ICK196842 IMF196841:IMG196842 IWB196841:IWC196842 JFX196841:JFY196842 JPT196841:JPU196842 JZP196841:JZQ196842 KJL196841:KJM196842 KTH196841:KTI196842 LDD196841:LDE196842 LMZ196841:LNA196842 LWV196841:LWW196842 MGR196841:MGS196842 MQN196841:MQO196842 NAJ196841:NAK196842 NKF196841:NKG196842 NUB196841:NUC196842 ODX196841:ODY196842 ONT196841:ONU196842 OXP196841:OXQ196842 PHL196841:PHM196842 PRH196841:PRI196842 QBD196841:QBE196842 QKZ196841:QLA196842 QUV196841:QUW196842 RER196841:RES196842 RON196841:ROO196842 RYJ196841:RYK196842 SIF196841:SIG196842 SSB196841:SSC196842 TBX196841:TBY196842 TLT196841:TLU196842 TVP196841:TVQ196842 UFL196841:UFM196842 UPH196841:UPI196842 UZD196841:UZE196842 VIZ196841:VJA196842 VSV196841:VSW196842 WCR196841:WCS196842 WMN196841:WMO196842 WWJ196841:WWK196842 AB262377:AC262378 JX262377:JY262378 TT262377:TU262378 ADP262377:ADQ262378 ANL262377:ANM262378 AXH262377:AXI262378 BHD262377:BHE262378 BQZ262377:BRA262378 CAV262377:CAW262378 CKR262377:CKS262378 CUN262377:CUO262378 DEJ262377:DEK262378 DOF262377:DOG262378 DYB262377:DYC262378 EHX262377:EHY262378 ERT262377:ERU262378 FBP262377:FBQ262378 FLL262377:FLM262378 FVH262377:FVI262378 GFD262377:GFE262378 GOZ262377:GPA262378 GYV262377:GYW262378 HIR262377:HIS262378 HSN262377:HSO262378 ICJ262377:ICK262378 IMF262377:IMG262378 IWB262377:IWC262378 JFX262377:JFY262378 JPT262377:JPU262378 JZP262377:JZQ262378 KJL262377:KJM262378 KTH262377:KTI262378 LDD262377:LDE262378 LMZ262377:LNA262378 LWV262377:LWW262378 MGR262377:MGS262378 MQN262377:MQO262378 NAJ262377:NAK262378 NKF262377:NKG262378 NUB262377:NUC262378 ODX262377:ODY262378 ONT262377:ONU262378 OXP262377:OXQ262378 PHL262377:PHM262378 PRH262377:PRI262378 QBD262377:QBE262378 QKZ262377:QLA262378 QUV262377:QUW262378 RER262377:RES262378 RON262377:ROO262378 RYJ262377:RYK262378 SIF262377:SIG262378 SSB262377:SSC262378 TBX262377:TBY262378 TLT262377:TLU262378 TVP262377:TVQ262378 UFL262377:UFM262378 UPH262377:UPI262378 UZD262377:UZE262378 VIZ262377:VJA262378 VSV262377:VSW262378 WCR262377:WCS262378 WMN262377:WMO262378 WWJ262377:WWK262378 AB327913:AC327914 JX327913:JY327914 TT327913:TU327914 ADP327913:ADQ327914 ANL327913:ANM327914 AXH327913:AXI327914 BHD327913:BHE327914 BQZ327913:BRA327914 CAV327913:CAW327914 CKR327913:CKS327914 CUN327913:CUO327914 DEJ327913:DEK327914 DOF327913:DOG327914 DYB327913:DYC327914 EHX327913:EHY327914 ERT327913:ERU327914 FBP327913:FBQ327914 FLL327913:FLM327914 FVH327913:FVI327914 GFD327913:GFE327914 GOZ327913:GPA327914 GYV327913:GYW327914 HIR327913:HIS327914 HSN327913:HSO327914 ICJ327913:ICK327914 IMF327913:IMG327914 IWB327913:IWC327914 JFX327913:JFY327914 JPT327913:JPU327914 JZP327913:JZQ327914 KJL327913:KJM327914 KTH327913:KTI327914 LDD327913:LDE327914 LMZ327913:LNA327914 LWV327913:LWW327914 MGR327913:MGS327914 MQN327913:MQO327914 NAJ327913:NAK327914 NKF327913:NKG327914 NUB327913:NUC327914 ODX327913:ODY327914 ONT327913:ONU327914 OXP327913:OXQ327914 PHL327913:PHM327914 PRH327913:PRI327914 QBD327913:QBE327914 QKZ327913:QLA327914 QUV327913:QUW327914 RER327913:RES327914 RON327913:ROO327914 RYJ327913:RYK327914 SIF327913:SIG327914 SSB327913:SSC327914 TBX327913:TBY327914 TLT327913:TLU327914 TVP327913:TVQ327914 UFL327913:UFM327914 UPH327913:UPI327914 UZD327913:UZE327914 VIZ327913:VJA327914 VSV327913:VSW327914 WCR327913:WCS327914 WMN327913:WMO327914 WWJ327913:WWK327914 AB393449:AC393450 JX393449:JY393450 TT393449:TU393450 ADP393449:ADQ393450 ANL393449:ANM393450 AXH393449:AXI393450 BHD393449:BHE393450 BQZ393449:BRA393450 CAV393449:CAW393450 CKR393449:CKS393450 CUN393449:CUO393450 DEJ393449:DEK393450 DOF393449:DOG393450 DYB393449:DYC393450 EHX393449:EHY393450 ERT393449:ERU393450 FBP393449:FBQ393450 FLL393449:FLM393450 FVH393449:FVI393450 GFD393449:GFE393450 GOZ393449:GPA393450 GYV393449:GYW393450 HIR393449:HIS393450 HSN393449:HSO393450 ICJ393449:ICK393450 IMF393449:IMG393450 IWB393449:IWC393450 JFX393449:JFY393450 JPT393449:JPU393450 JZP393449:JZQ393450 KJL393449:KJM393450 KTH393449:KTI393450 LDD393449:LDE393450 LMZ393449:LNA393450 LWV393449:LWW393450 MGR393449:MGS393450 MQN393449:MQO393450 NAJ393449:NAK393450 NKF393449:NKG393450 NUB393449:NUC393450 ODX393449:ODY393450 ONT393449:ONU393450 OXP393449:OXQ393450 PHL393449:PHM393450 PRH393449:PRI393450 QBD393449:QBE393450 QKZ393449:QLA393450 QUV393449:QUW393450 RER393449:RES393450 RON393449:ROO393450 RYJ393449:RYK393450 SIF393449:SIG393450 SSB393449:SSC393450 TBX393449:TBY393450 TLT393449:TLU393450 TVP393449:TVQ393450 UFL393449:UFM393450 UPH393449:UPI393450 UZD393449:UZE393450 VIZ393449:VJA393450 VSV393449:VSW393450 WCR393449:WCS393450 WMN393449:WMO393450 WWJ393449:WWK393450 AB458985:AC458986 JX458985:JY458986 TT458985:TU458986 ADP458985:ADQ458986 ANL458985:ANM458986 AXH458985:AXI458986 BHD458985:BHE458986 BQZ458985:BRA458986 CAV458985:CAW458986 CKR458985:CKS458986 CUN458985:CUO458986 DEJ458985:DEK458986 DOF458985:DOG458986 DYB458985:DYC458986 EHX458985:EHY458986 ERT458985:ERU458986 FBP458985:FBQ458986 FLL458985:FLM458986 FVH458985:FVI458986 GFD458985:GFE458986 GOZ458985:GPA458986 GYV458985:GYW458986 HIR458985:HIS458986 HSN458985:HSO458986 ICJ458985:ICK458986 IMF458985:IMG458986 IWB458985:IWC458986 JFX458985:JFY458986 JPT458985:JPU458986 JZP458985:JZQ458986 KJL458985:KJM458986 KTH458985:KTI458986 LDD458985:LDE458986 LMZ458985:LNA458986 LWV458985:LWW458986 MGR458985:MGS458986 MQN458985:MQO458986 NAJ458985:NAK458986 NKF458985:NKG458986 NUB458985:NUC458986 ODX458985:ODY458986 ONT458985:ONU458986 OXP458985:OXQ458986 PHL458985:PHM458986 PRH458985:PRI458986 QBD458985:QBE458986 QKZ458985:QLA458986 QUV458985:QUW458986 RER458985:RES458986 RON458985:ROO458986 RYJ458985:RYK458986 SIF458985:SIG458986 SSB458985:SSC458986 TBX458985:TBY458986 TLT458985:TLU458986 TVP458985:TVQ458986 UFL458985:UFM458986 UPH458985:UPI458986 UZD458985:UZE458986 VIZ458985:VJA458986 VSV458985:VSW458986 WCR458985:WCS458986 WMN458985:WMO458986 WWJ458985:WWK458986 AB524521:AC524522 JX524521:JY524522 TT524521:TU524522 ADP524521:ADQ524522 ANL524521:ANM524522 AXH524521:AXI524522 BHD524521:BHE524522 BQZ524521:BRA524522 CAV524521:CAW524522 CKR524521:CKS524522 CUN524521:CUO524522 DEJ524521:DEK524522 DOF524521:DOG524522 DYB524521:DYC524522 EHX524521:EHY524522 ERT524521:ERU524522 FBP524521:FBQ524522 FLL524521:FLM524522 FVH524521:FVI524522 GFD524521:GFE524522 GOZ524521:GPA524522 GYV524521:GYW524522 HIR524521:HIS524522 HSN524521:HSO524522 ICJ524521:ICK524522 IMF524521:IMG524522 IWB524521:IWC524522 JFX524521:JFY524522 JPT524521:JPU524522 JZP524521:JZQ524522 KJL524521:KJM524522 KTH524521:KTI524522 LDD524521:LDE524522 LMZ524521:LNA524522 LWV524521:LWW524522 MGR524521:MGS524522 MQN524521:MQO524522 NAJ524521:NAK524522 NKF524521:NKG524522 NUB524521:NUC524522 ODX524521:ODY524522 ONT524521:ONU524522 OXP524521:OXQ524522 PHL524521:PHM524522 PRH524521:PRI524522 QBD524521:QBE524522 QKZ524521:QLA524522 QUV524521:QUW524522 RER524521:RES524522 RON524521:ROO524522 RYJ524521:RYK524522 SIF524521:SIG524522 SSB524521:SSC524522 TBX524521:TBY524522 TLT524521:TLU524522 TVP524521:TVQ524522 UFL524521:UFM524522 UPH524521:UPI524522 UZD524521:UZE524522 VIZ524521:VJA524522 VSV524521:VSW524522 WCR524521:WCS524522 WMN524521:WMO524522 WWJ524521:WWK524522 AB590057:AC590058 JX590057:JY590058 TT590057:TU590058 ADP590057:ADQ590058 ANL590057:ANM590058 AXH590057:AXI590058 BHD590057:BHE590058 BQZ590057:BRA590058 CAV590057:CAW590058 CKR590057:CKS590058 CUN590057:CUO590058 DEJ590057:DEK590058 DOF590057:DOG590058 DYB590057:DYC590058 EHX590057:EHY590058 ERT590057:ERU590058 FBP590057:FBQ590058 FLL590057:FLM590058 FVH590057:FVI590058 GFD590057:GFE590058 GOZ590057:GPA590058 GYV590057:GYW590058 HIR590057:HIS590058 HSN590057:HSO590058 ICJ590057:ICK590058 IMF590057:IMG590058 IWB590057:IWC590058 JFX590057:JFY590058 JPT590057:JPU590058 JZP590057:JZQ590058 KJL590057:KJM590058 KTH590057:KTI590058 LDD590057:LDE590058 LMZ590057:LNA590058 LWV590057:LWW590058 MGR590057:MGS590058 MQN590057:MQO590058 NAJ590057:NAK590058 NKF590057:NKG590058 NUB590057:NUC590058 ODX590057:ODY590058 ONT590057:ONU590058 OXP590057:OXQ590058 PHL590057:PHM590058 PRH590057:PRI590058 QBD590057:QBE590058 QKZ590057:QLA590058 QUV590057:QUW590058 RER590057:RES590058 RON590057:ROO590058 RYJ590057:RYK590058 SIF590057:SIG590058 SSB590057:SSC590058 TBX590057:TBY590058 TLT590057:TLU590058 TVP590057:TVQ590058 UFL590057:UFM590058 UPH590057:UPI590058 UZD590057:UZE590058 VIZ590057:VJA590058 VSV590057:VSW590058 WCR590057:WCS590058 WMN590057:WMO590058 WWJ590057:WWK590058 AB655593:AC655594 JX655593:JY655594 TT655593:TU655594 ADP655593:ADQ655594 ANL655593:ANM655594 AXH655593:AXI655594 BHD655593:BHE655594 BQZ655593:BRA655594 CAV655593:CAW655594 CKR655593:CKS655594 CUN655593:CUO655594 DEJ655593:DEK655594 DOF655593:DOG655594 DYB655593:DYC655594 EHX655593:EHY655594 ERT655593:ERU655594 FBP655593:FBQ655594 FLL655593:FLM655594 FVH655593:FVI655594 GFD655593:GFE655594 GOZ655593:GPA655594 GYV655593:GYW655594 HIR655593:HIS655594 HSN655593:HSO655594 ICJ655593:ICK655594 IMF655593:IMG655594 IWB655593:IWC655594 JFX655593:JFY655594 JPT655593:JPU655594 JZP655593:JZQ655594 KJL655593:KJM655594 KTH655593:KTI655594 LDD655593:LDE655594 LMZ655593:LNA655594 LWV655593:LWW655594 MGR655593:MGS655594 MQN655593:MQO655594 NAJ655593:NAK655594 NKF655593:NKG655594 NUB655593:NUC655594 ODX655593:ODY655594 ONT655593:ONU655594 OXP655593:OXQ655594 PHL655593:PHM655594 PRH655593:PRI655594 QBD655593:QBE655594 QKZ655593:QLA655594 QUV655593:QUW655594 RER655593:RES655594 RON655593:ROO655594 RYJ655593:RYK655594 SIF655593:SIG655594 SSB655593:SSC655594 TBX655593:TBY655594 TLT655593:TLU655594 TVP655593:TVQ655594 UFL655593:UFM655594 UPH655593:UPI655594 UZD655593:UZE655594 VIZ655593:VJA655594 VSV655593:VSW655594 WCR655593:WCS655594 WMN655593:WMO655594 WWJ655593:WWK655594 AB721129:AC721130 JX721129:JY721130 TT721129:TU721130 ADP721129:ADQ721130 ANL721129:ANM721130 AXH721129:AXI721130 BHD721129:BHE721130 BQZ721129:BRA721130 CAV721129:CAW721130 CKR721129:CKS721130 CUN721129:CUO721130 DEJ721129:DEK721130 DOF721129:DOG721130 DYB721129:DYC721130 EHX721129:EHY721130 ERT721129:ERU721130 FBP721129:FBQ721130 FLL721129:FLM721130 FVH721129:FVI721130 GFD721129:GFE721130 GOZ721129:GPA721130 GYV721129:GYW721130 HIR721129:HIS721130 HSN721129:HSO721130 ICJ721129:ICK721130 IMF721129:IMG721130 IWB721129:IWC721130 JFX721129:JFY721130 JPT721129:JPU721130 JZP721129:JZQ721130 KJL721129:KJM721130 KTH721129:KTI721130 LDD721129:LDE721130 LMZ721129:LNA721130 LWV721129:LWW721130 MGR721129:MGS721130 MQN721129:MQO721130 NAJ721129:NAK721130 NKF721129:NKG721130 NUB721129:NUC721130 ODX721129:ODY721130 ONT721129:ONU721130 OXP721129:OXQ721130 PHL721129:PHM721130 PRH721129:PRI721130 QBD721129:QBE721130 QKZ721129:QLA721130 QUV721129:QUW721130 RER721129:RES721130 RON721129:ROO721130 RYJ721129:RYK721130 SIF721129:SIG721130 SSB721129:SSC721130 TBX721129:TBY721130 TLT721129:TLU721130 TVP721129:TVQ721130 UFL721129:UFM721130 UPH721129:UPI721130 UZD721129:UZE721130 VIZ721129:VJA721130 VSV721129:VSW721130 WCR721129:WCS721130 WMN721129:WMO721130 WWJ721129:WWK721130 AB786665:AC786666 JX786665:JY786666 TT786665:TU786666 ADP786665:ADQ786666 ANL786665:ANM786666 AXH786665:AXI786666 BHD786665:BHE786666 BQZ786665:BRA786666 CAV786665:CAW786666 CKR786665:CKS786666 CUN786665:CUO786666 DEJ786665:DEK786666 DOF786665:DOG786666 DYB786665:DYC786666 EHX786665:EHY786666 ERT786665:ERU786666 FBP786665:FBQ786666 FLL786665:FLM786666 FVH786665:FVI786666 GFD786665:GFE786666 GOZ786665:GPA786666 GYV786665:GYW786666 HIR786665:HIS786666 HSN786665:HSO786666 ICJ786665:ICK786666 IMF786665:IMG786666 IWB786665:IWC786666 JFX786665:JFY786666 JPT786665:JPU786666 JZP786665:JZQ786666 KJL786665:KJM786666 KTH786665:KTI786666 LDD786665:LDE786666 LMZ786665:LNA786666 LWV786665:LWW786666 MGR786665:MGS786666 MQN786665:MQO786666 NAJ786665:NAK786666 NKF786665:NKG786666 NUB786665:NUC786666 ODX786665:ODY786666 ONT786665:ONU786666 OXP786665:OXQ786666 PHL786665:PHM786666 PRH786665:PRI786666 QBD786665:QBE786666 QKZ786665:QLA786666 QUV786665:QUW786666 RER786665:RES786666 RON786665:ROO786666 RYJ786665:RYK786666 SIF786665:SIG786666 SSB786665:SSC786666 TBX786665:TBY786666 TLT786665:TLU786666 TVP786665:TVQ786666 UFL786665:UFM786666 UPH786665:UPI786666 UZD786665:UZE786666 VIZ786665:VJA786666 VSV786665:VSW786666 WCR786665:WCS786666 WMN786665:WMO786666 WWJ786665:WWK786666 AB852201:AC852202 JX852201:JY852202 TT852201:TU852202 ADP852201:ADQ852202 ANL852201:ANM852202 AXH852201:AXI852202 BHD852201:BHE852202 BQZ852201:BRA852202 CAV852201:CAW852202 CKR852201:CKS852202 CUN852201:CUO852202 DEJ852201:DEK852202 DOF852201:DOG852202 DYB852201:DYC852202 EHX852201:EHY852202 ERT852201:ERU852202 FBP852201:FBQ852202 FLL852201:FLM852202 FVH852201:FVI852202 GFD852201:GFE852202 GOZ852201:GPA852202 GYV852201:GYW852202 HIR852201:HIS852202 HSN852201:HSO852202 ICJ852201:ICK852202 IMF852201:IMG852202 IWB852201:IWC852202 JFX852201:JFY852202 JPT852201:JPU852202 JZP852201:JZQ852202 KJL852201:KJM852202 KTH852201:KTI852202 LDD852201:LDE852202 LMZ852201:LNA852202 LWV852201:LWW852202 MGR852201:MGS852202 MQN852201:MQO852202 NAJ852201:NAK852202 NKF852201:NKG852202 NUB852201:NUC852202 ODX852201:ODY852202 ONT852201:ONU852202 OXP852201:OXQ852202 PHL852201:PHM852202 PRH852201:PRI852202 QBD852201:QBE852202 QKZ852201:QLA852202 QUV852201:QUW852202 RER852201:RES852202 RON852201:ROO852202 RYJ852201:RYK852202 SIF852201:SIG852202 SSB852201:SSC852202 TBX852201:TBY852202 TLT852201:TLU852202 TVP852201:TVQ852202 UFL852201:UFM852202 UPH852201:UPI852202 UZD852201:UZE852202 VIZ852201:VJA852202 VSV852201:VSW852202 WCR852201:WCS852202 WMN852201:WMO852202 WWJ852201:WWK852202 AB917737:AC917738 JX917737:JY917738 TT917737:TU917738 ADP917737:ADQ917738 ANL917737:ANM917738 AXH917737:AXI917738 BHD917737:BHE917738 BQZ917737:BRA917738 CAV917737:CAW917738 CKR917737:CKS917738 CUN917737:CUO917738 DEJ917737:DEK917738 DOF917737:DOG917738 DYB917737:DYC917738 EHX917737:EHY917738 ERT917737:ERU917738 FBP917737:FBQ917738 FLL917737:FLM917738 FVH917737:FVI917738 GFD917737:GFE917738 GOZ917737:GPA917738 GYV917737:GYW917738 HIR917737:HIS917738 HSN917737:HSO917738 ICJ917737:ICK917738 IMF917737:IMG917738 IWB917737:IWC917738 JFX917737:JFY917738 JPT917737:JPU917738 JZP917737:JZQ917738 KJL917737:KJM917738 KTH917737:KTI917738 LDD917737:LDE917738 LMZ917737:LNA917738 LWV917737:LWW917738 MGR917737:MGS917738 MQN917737:MQO917738 NAJ917737:NAK917738 NKF917737:NKG917738 NUB917737:NUC917738 ODX917737:ODY917738 ONT917737:ONU917738 OXP917737:OXQ917738 PHL917737:PHM917738 PRH917737:PRI917738 QBD917737:QBE917738 QKZ917737:QLA917738 QUV917737:QUW917738 RER917737:RES917738 RON917737:ROO917738 RYJ917737:RYK917738 SIF917737:SIG917738 SSB917737:SSC917738 TBX917737:TBY917738 TLT917737:TLU917738 TVP917737:TVQ917738 UFL917737:UFM917738 UPH917737:UPI917738 UZD917737:UZE917738 VIZ917737:VJA917738 VSV917737:VSW917738 WCR917737:WCS917738 WMN917737:WMO917738 WWJ917737:WWK917738 AB983273:AC983274 JX983273:JY983274 TT983273:TU983274 ADP983273:ADQ983274 ANL983273:ANM983274 AXH983273:AXI983274 BHD983273:BHE983274 BQZ983273:BRA983274 CAV983273:CAW983274 CKR983273:CKS983274 CUN983273:CUO983274 DEJ983273:DEK983274 DOF983273:DOG983274 DYB983273:DYC983274 EHX983273:EHY983274 ERT983273:ERU983274 FBP983273:FBQ983274 FLL983273:FLM983274 FVH983273:FVI983274 GFD983273:GFE983274 GOZ983273:GPA983274 GYV983273:GYW983274 HIR983273:HIS983274 HSN983273:HSO983274 ICJ983273:ICK983274 IMF983273:IMG983274 IWB983273:IWC983274 JFX983273:JFY983274 JPT983273:JPU983274 JZP983273:JZQ983274 KJL983273:KJM983274 KTH983273:KTI983274 LDD983273:LDE983274 LMZ983273:LNA983274 LWV983273:LWW983274 MGR983273:MGS983274 MQN983273:MQO983274 NAJ983273:NAK983274 NKF983273:NKG983274 NUB983273:NUC983274 ODX983273:ODY983274 ONT983273:ONU983274 OXP983273:OXQ983274 PHL983273:PHM983274 PRH983273:PRI983274 QBD983273:QBE983274 QKZ983273:QLA983274 QUV983273:QUW983274 RER983273:RES983274 RON983273:ROO983274 RYJ983273:RYK983274 SIF983273:SIG983274 SSB983273:SSC983274 TBX983273:TBY983274 TLT983273:TLU983274 TVP983273:TVQ983274 UFL983273:UFM983274 UPH983273:UPI983274 UZD983273:UZE983274 VIZ983273:VJA983274 VSV983273:VSW983274 WCR983273:WCS983274 WMN983273:WMO983274 WWJ983273:WWK983274 Z172:Z231 JV172:JV231 TR172:TR231 ADN172:ADN231 ANJ172:ANJ231 AXF172:AXF231 BHB172:BHB231 BQX172:BQX231 CAT172:CAT231 CKP172:CKP231 CUL172:CUL231 DEH172:DEH231 DOD172:DOD231 DXZ172:DXZ231 EHV172:EHV231 ERR172:ERR231 FBN172:FBN231 FLJ172:FLJ231 FVF172:FVF231 GFB172:GFB231 GOX172:GOX231 GYT172:GYT231 HIP172:HIP231 HSL172:HSL231 ICH172:ICH231 IMD172:IMD231 IVZ172:IVZ231 JFV172:JFV231 JPR172:JPR231 JZN172:JZN231 KJJ172:KJJ231 KTF172:KTF231 LDB172:LDB231 LMX172:LMX231 LWT172:LWT231 MGP172:MGP231 MQL172:MQL231 NAH172:NAH231 NKD172:NKD231 NTZ172:NTZ231 ODV172:ODV231 ONR172:ONR231 OXN172:OXN231 PHJ172:PHJ231 PRF172:PRF231 QBB172:QBB231 QKX172:QKX231 QUT172:QUT231 REP172:REP231 ROL172:ROL231 RYH172:RYH231 SID172:SID231 SRZ172:SRZ231 TBV172:TBV231 TLR172:TLR231 TVN172:TVN231 UFJ172:UFJ231 UPF172:UPF231 UZB172:UZB231 VIX172:VIX231 VST172:VST231 WCP172:WCP231 WML172:WML231 WWH172:WWH231 Z65708:Z65767 JV65708:JV65767 TR65708:TR65767 ADN65708:ADN65767 ANJ65708:ANJ65767 AXF65708:AXF65767 BHB65708:BHB65767 BQX65708:BQX65767 CAT65708:CAT65767 CKP65708:CKP65767 CUL65708:CUL65767 DEH65708:DEH65767 DOD65708:DOD65767 DXZ65708:DXZ65767 EHV65708:EHV65767 ERR65708:ERR65767 FBN65708:FBN65767 FLJ65708:FLJ65767 FVF65708:FVF65767 GFB65708:GFB65767 GOX65708:GOX65767 GYT65708:GYT65767 HIP65708:HIP65767 HSL65708:HSL65767 ICH65708:ICH65767 IMD65708:IMD65767 IVZ65708:IVZ65767 JFV65708:JFV65767 JPR65708:JPR65767 JZN65708:JZN65767 KJJ65708:KJJ65767 KTF65708:KTF65767 LDB65708:LDB65767 LMX65708:LMX65767 LWT65708:LWT65767 MGP65708:MGP65767 MQL65708:MQL65767 NAH65708:NAH65767 NKD65708:NKD65767 NTZ65708:NTZ65767 ODV65708:ODV65767 ONR65708:ONR65767 OXN65708:OXN65767 PHJ65708:PHJ65767 PRF65708:PRF65767 QBB65708:QBB65767 QKX65708:QKX65767 QUT65708:QUT65767 REP65708:REP65767 ROL65708:ROL65767 RYH65708:RYH65767 SID65708:SID65767 SRZ65708:SRZ65767 TBV65708:TBV65767 TLR65708:TLR65767 TVN65708:TVN65767 UFJ65708:UFJ65767 UPF65708:UPF65767 UZB65708:UZB65767 VIX65708:VIX65767 VST65708:VST65767 WCP65708:WCP65767 WML65708:WML65767 WWH65708:WWH65767 Z131244:Z131303 JV131244:JV131303 TR131244:TR131303 ADN131244:ADN131303 ANJ131244:ANJ131303 AXF131244:AXF131303 BHB131244:BHB131303 BQX131244:BQX131303 CAT131244:CAT131303 CKP131244:CKP131303 CUL131244:CUL131303 DEH131244:DEH131303 DOD131244:DOD131303 DXZ131244:DXZ131303 EHV131244:EHV131303 ERR131244:ERR131303 FBN131244:FBN131303 FLJ131244:FLJ131303 FVF131244:FVF131303 GFB131244:GFB131303 GOX131244:GOX131303 GYT131244:GYT131303 HIP131244:HIP131303 HSL131244:HSL131303 ICH131244:ICH131303 IMD131244:IMD131303 IVZ131244:IVZ131303 JFV131244:JFV131303 JPR131244:JPR131303 JZN131244:JZN131303 KJJ131244:KJJ131303 KTF131244:KTF131303 LDB131244:LDB131303 LMX131244:LMX131303 LWT131244:LWT131303 MGP131244:MGP131303 MQL131244:MQL131303 NAH131244:NAH131303 NKD131244:NKD131303 NTZ131244:NTZ131303 ODV131244:ODV131303 ONR131244:ONR131303 OXN131244:OXN131303 PHJ131244:PHJ131303 PRF131244:PRF131303 QBB131244:QBB131303 QKX131244:QKX131303 QUT131244:QUT131303 REP131244:REP131303 ROL131244:ROL131303 RYH131244:RYH131303 SID131244:SID131303 SRZ131244:SRZ131303 TBV131244:TBV131303 TLR131244:TLR131303 TVN131244:TVN131303 UFJ131244:UFJ131303 UPF131244:UPF131303 UZB131244:UZB131303 VIX131244:VIX131303 VST131244:VST131303 WCP131244:WCP131303 WML131244:WML131303 WWH131244:WWH131303 Z196780:Z196839 JV196780:JV196839 TR196780:TR196839 ADN196780:ADN196839 ANJ196780:ANJ196839 AXF196780:AXF196839 BHB196780:BHB196839 BQX196780:BQX196839 CAT196780:CAT196839 CKP196780:CKP196839 CUL196780:CUL196839 DEH196780:DEH196839 DOD196780:DOD196839 DXZ196780:DXZ196839 EHV196780:EHV196839 ERR196780:ERR196839 FBN196780:FBN196839 FLJ196780:FLJ196839 FVF196780:FVF196839 GFB196780:GFB196839 GOX196780:GOX196839 GYT196780:GYT196839 HIP196780:HIP196839 HSL196780:HSL196839 ICH196780:ICH196839 IMD196780:IMD196839 IVZ196780:IVZ196839 JFV196780:JFV196839 JPR196780:JPR196839 JZN196780:JZN196839 KJJ196780:KJJ196839 KTF196780:KTF196839 LDB196780:LDB196839 LMX196780:LMX196839 LWT196780:LWT196839 MGP196780:MGP196839 MQL196780:MQL196839 NAH196780:NAH196839 NKD196780:NKD196839 NTZ196780:NTZ196839 ODV196780:ODV196839 ONR196780:ONR196839 OXN196780:OXN196839 PHJ196780:PHJ196839 PRF196780:PRF196839 QBB196780:QBB196839 QKX196780:QKX196839 QUT196780:QUT196839 REP196780:REP196839 ROL196780:ROL196839 RYH196780:RYH196839 SID196780:SID196839 SRZ196780:SRZ196839 TBV196780:TBV196839 TLR196780:TLR196839 TVN196780:TVN196839 UFJ196780:UFJ196839 UPF196780:UPF196839 UZB196780:UZB196839 VIX196780:VIX196839 VST196780:VST196839 WCP196780:WCP196839 WML196780:WML196839 WWH196780:WWH196839 Z262316:Z262375 JV262316:JV262375 TR262316:TR262375 ADN262316:ADN262375 ANJ262316:ANJ262375 AXF262316:AXF262375 BHB262316:BHB262375 BQX262316:BQX262375 CAT262316:CAT262375 CKP262316:CKP262375 CUL262316:CUL262375 DEH262316:DEH262375 DOD262316:DOD262375 DXZ262316:DXZ262375 EHV262316:EHV262375 ERR262316:ERR262375 FBN262316:FBN262375 FLJ262316:FLJ262375 FVF262316:FVF262375 GFB262316:GFB262375 GOX262316:GOX262375 GYT262316:GYT262375 HIP262316:HIP262375 HSL262316:HSL262375 ICH262316:ICH262375 IMD262316:IMD262375 IVZ262316:IVZ262375 JFV262316:JFV262375 JPR262316:JPR262375 JZN262316:JZN262375 KJJ262316:KJJ262375 KTF262316:KTF262375 LDB262316:LDB262375 LMX262316:LMX262375 LWT262316:LWT262375 MGP262316:MGP262375 MQL262316:MQL262375 NAH262316:NAH262375 NKD262316:NKD262375 NTZ262316:NTZ262375 ODV262316:ODV262375 ONR262316:ONR262375 OXN262316:OXN262375 PHJ262316:PHJ262375 PRF262316:PRF262375 QBB262316:QBB262375 QKX262316:QKX262375 QUT262316:QUT262375 REP262316:REP262375 ROL262316:ROL262375 RYH262316:RYH262375 SID262316:SID262375 SRZ262316:SRZ262375 TBV262316:TBV262375 TLR262316:TLR262375 TVN262316:TVN262375 UFJ262316:UFJ262375 UPF262316:UPF262375 UZB262316:UZB262375 VIX262316:VIX262375 VST262316:VST262375 WCP262316:WCP262375 WML262316:WML262375 WWH262316:WWH262375 Z327852:Z327911 JV327852:JV327911 TR327852:TR327911 ADN327852:ADN327911 ANJ327852:ANJ327911 AXF327852:AXF327911 BHB327852:BHB327911 BQX327852:BQX327911 CAT327852:CAT327911 CKP327852:CKP327911 CUL327852:CUL327911 DEH327852:DEH327911 DOD327852:DOD327911 DXZ327852:DXZ327911 EHV327852:EHV327911 ERR327852:ERR327911 FBN327852:FBN327911 FLJ327852:FLJ327911 FVF327852:FVF327911 GFB327852:GFB327911 GOX327852:GOX327911 GYT327852:GYT327911 HIP327852:HIP327911 HSL327852:HSL327911 ICH327852:ICH327911 IMD327852:IMD327911 IVZ327852:IVZ327911 JFV327852:JFV327911 JPR327852:JPR327911 JZN327852:JZN327911 KJJ327852:KJJ327911 KTF327852:KTF327911 LDB327852:LDB327911 LMX327852:LMX327911 LWT327852:LWT327911 MGP327852:MGP327911 MQL327852:MQL327911 NAH327852:NAH327911 NKD327852:NKD327911 NTZ327852:NTZ327911 ODV327852:ODV327911 ONR327852:ONR327911 OXN327852:OXN327911 PHJ327852:PHJ327911 PRF327852:PRF327911 QBB327852:QBB327911 QKX327852:QKX327911 QUT327852:QUT327911 REP327852:REP327911 ROL327852:ROL327911 RYH327852:RYH327911 SID327852:SID327911 SRZ327852:SRZ327911 TBV327852:TBV327911 TLR327852:TLR327911 TVN327852:TVN327911 UFJ327852:UFJ327911 UPF327852:UPF327911 UZB327852:UZB327911 VIX327852:VIX327911 VST327852:VST327911 WCP327852:WCP327911 WML327852:WML327911 WWH327852:WWH327911 Z393388:Z393447 JV393388:JV393447 TR393388:TR393447 ADN393388:ADN393447 ANJ393388:ANJ393447 AXF393388:AXF393447 BHB393388:BHB393447 BQX393388:BQX393447 CAT393388:CAT393447 CKP393388:CKP393447 CUL393388:CUL393447 DEH393388:DEH393447 DOD393388:DOD393447 DXZ393388:DXZ393447 EHV393388:EHV393447 ERR393388:ERR393447 FBN393388:FBN393447 FLJ393388:FLJ393447 FVF393388:FVF393447 GFB393388:GFB393447 GOX393388:GOX393447 GYT393388:GYT393447 HIP393388:HIP393447 HSL393388:HSL393447 ICH393388:ICH393447 IMD393388:IMD393447 IVZ393388:IVZ393447 JFV393388:JFV393447 JPR393388:JPR393447 JZN393388:JZN393447 KJJ393388:KJJ393447 KTF393388:KTF393447 LDB393388:LDB393447 LMX393388:LMX393447 LWT393388:LWT393447 MGP393388:MGP393447 MQL393388:MQL393447 NAH393388:NAH393447 NKD393388:NKD393447 NTZ393388:NTZ393447 ODV393388:ODV393447 ONR393388:ONR393447 OXN393388:OXN393447 PHJ393388:PHJ393447 PRF393388:PRF393447 QBB393388:QBB393447 QKX393388:QKX393447 QUT393388:QUT393447 REP393388:REP393447 ROL393388:ROL393447 RYH393388:RYH393447 SID393388:SID393447 SRZ393388:SRZ393447 TBV393388:TBV393447 TLR393388:TLR393447 TVN393388:TVN393447 UFJ393388:UFJ393447 UPF393388:UPF393447 UZB393388:UZB393447 VIX393388:VIX393447 VST393388:VST393447 WCP393388:WCP393447 WML393388:WML393447 WWH393388:WWH393447 Z458924:Z458983 JV458924:JV458983 TR458924:TR458983 ADN458924:ADN458983 ANJ458924:ANJ458983 AXF458924:AXF458983 BHB458924:BHB458983 BQX458924:BQX458983 CAT458924:CAT458983 CKP458924:CKP458983 CUL458924:CUL458983 DEH458924:DEH458983 DOD458924:DOD458983 DXZ458924:DXZ458983 EHV458924:EHV458983 ERR458924:ERR458983 FBN458924:FBN458983 FLJ458924:FLJ458983 FVF458924:FVF458983 GFB458924:GFB458983 GOX458924:GOX458983 GYT458924:GYT458983 HIP458924:HIP458983 HSL458924:HSL458983 ICH458924:ICH458983 IMD458924:IMD458983 IVZ458924:IVZ458983 JFV458924:JFV458983 JPR458924:JPR458983 JZN458924:JZN458983 KJJ458924:KJJ458983 KTF458924:KTF458983 LDB458924:LDB458983 LMX458924:LMX458983 LWT458924:LWT458983 MGP458924:MGP458983 MQL458924:MQL458983 NAH458924:NAH458983 NKD458924:NKD458983 NTZ458924:NTZ458983 ODV458924:ODV458983 ONR458924:ONR458983 OXN458924:OXN458983 PHJ458924:PHJ458983 PRF458924:PRF458983 QBB458924:QBB458983 QKX458924:QKX458983 QUT458924:QUT458983 REP458924:REP458983 ROL458924:ROL458983 RYH458924:RYH458983 SID458924:SID458983 SRZ458924:SRZ458983 TBV458924:TBV458983 TLR458924:TLR458983 TVN458924:TVN458983 UFJ458924:UFJ458983 UPF458924:UPF458983 UZB458924:UZB458983 VIX458924:VIX458983 VST458924:VST458983 WCP458924:WCP458983 WML458924:WML458983 WWH458924:WWH458983 Z524460:Z524519 JV524460:JV524519 TR524460:TR524519 ADN524460:ADN524519 ANJ524460:ANJ524519 AXF524460:AXF524519 BHB524460:BHB524519 BQX524460:BQX524519 CAT524460:CAT524519 CKP524460:CKP524519 CUL524460:CUL524519 DEH524460:DEH524519 DOD524460:DOD524519 DXZ524460:DXZ524519 EHV524460:EHV524519 ERR524460:ERR524519 FBN524460:FBN524519 FLJ524460:FLJ524519 FVF524460:FVF524519 GFB524460:GFB524519 GOX524460:GOX524519 GYT524460:GYT524519 HIP524460:HIP524519 HSL524460:HSL524519 ICH524460:ICH524519 IMD524460:IMD524519 IVZ524460:IVZ524519 JFV524460:JFV524519 JPR524460:JPR524519 JZN524460:JZN524519 KJJ524460:KJJ524519 KTF524460:KTF524519 LDB524460:LDB524519 LMX524460:LMX524519 LWT524460:LWT524519 MGP524460:MGP524519 MQL524460:MQL524519 NAH524460:NAH524519 NKD524460:NKD524519 NTZ524460:NTZ524519 ODV524460:ODV524519 ONR524460:ONR524519 OXN524460:OXN524519 PHJ524460:PHJ524519 PRF524460:PRF524519 QBB524460:QBB524519 QKX524460:QKX524519 QUT524460:QUT524519 REP524460:REP524519 ROL524460:ROL524519 RYH524460:RYH524519 SID524460:SID524519 SRZ524460:SRZ524519 TBV524460:TBV524519 TLR524460:TLR524519 TVN524460:TVN524519 UFJ524460:UFJ524519 UPF524460:UPF524519 UZB524460:UZB524519 VIX524460:VIX524519 VST524460:VST524519 WCP524460:WCP524519 WML524460:WML524519 WWH524460:WWH524519 Z589996:Z590055 JV589996:JV590055 TR589996:TR590055 ADN589996:ADN590055 ANJ589996:ANJ590055 AXF589996:AXF590055 BHB589996:BHB590055 BQX589996:BQX590055 CAT589996:CAT590055 CKP589996:CKP590055 CUL589996:CUL590055 DEH589996:DEH590055 DOD589996:DOD590055 DXZ589996:DXZ590055 EHV589996:EHV590055 ERR589996:ERR590055 FBN589996:FBN590055 FLJ589996:FLJ590055 FVF589996:FVF590055 GFB589996:GFB590055 GOX589996:GOX590055 GYT589996:GYT590055 HIP589996:HIP590055 HSL589996:HSL590055 ICH589996:ICH590055 IMD589996:IMD590055 IVZ589996:IVZ590055 JFV589996:JFV590055 JPR589996:JPR590055 JZN589996:JZN590055 KJJ589996:KJJ590055 KTF589996:KTF590055 LDB589996:LDB590055 LMX589996:LMX590055 LWT589996:LWT590055 MGP589996:MGP590055 MQL589996:MQL590055 NAH589996:NAH590055 NKD589996:NKD590055 NTZ589996:NTZ590055 ODV589996:ODV590055 ONR589996:ONR590055 OXN589996:OXN590055 PHJ589996:PHJ590055 PRF589996:PRF590055 QBB589996:QBB590055 QKX589996:QKX590055 QUT589996:QUT590055 REP589996:REP590055 ROL589996:ROL590055 RYH589996:RYH590055 SID589996:SID590055 SRZ589996:SRZ590055 TBV589996:TBV590055 TLR589996:TLR590055 TVN589996:TVN590055 UFJ589996:UFJ590055 UPF589996:UPF590055 UZB589996:UZB590055 VIX589996:VIX590055 VST589996:VST590055 WCP589996:WCP590055 WML589996:WML590055 WWH589996:WWH590055 Z655532:Z655591 JV655532:JV655591 TR655532:TR655591 ADN655532:ADN655591 ANJ655532:ANJ655591 AXF655532:AXF655591 BHB655532:BHB655591 BQX655532:BQX655591 CAT655532:CAT655591 CKP655532:CKP655591 CUL655532:CUL655591 DEH655532:DEH655591 DOD655532:DOD655591 DXZ655532:DXZ655591 EHV655532:EHV655591 ERR655532:ERR655591 FBN655532:FBN655591 FLJ655532:FLJ655591 FVF655532:FVF655591 GFB655532:GFB655591 GOX655532:GOX655591 GYT655532:GYT655591 HIP655532:HIP655591 HSL655532:HSL655591 ICH655532:ICH655591 IMD655532:IMD655591 IVZ655532:IVZ655591 JFV655532:JFV655591 JPR655532:JPR655591 JZN655532:JZN655591 KJJ655532:KJJ655591 KTF655532:KTF655591 LDB655532:LDB655591 LMX655532:LMX655591 LWT655532:LWT655591 MGP655532:MGP655591 MQL655532:MQL655591 NAH655532:NAH655591 NKD655532:NKD655591 NTZ655532:NTZ655591 ODV655532:ODV655591 ONR655532:ONR655591 OXN655532:OXN655591 PHJ655532:PHJ655591 PRF655532:PRF655591 QBB655532:QBB655591 QKX655532:QKX655591 QUT655532:QUT655591 REP655532:REP655591 ROL655532:ROL655591 RYH655532:RYH655591 SID655532:SID655591 SRZ655532:SRZ655591 TBV655532:TBV655591 TLR655532:TLR655591 TVN655532:TVN655591 UFJ655532:UFJ655591 UPF655532:UPF655591 UZB655532:UZB655591 VIX655532:VIX655591 VST655532:VST655591 WCP655532:WCP655591 WML655532:WML655591 WWH655532:WWH655591 Z721068:Z721127 JV721068:JV721127 TR721068:TR721127 ADN721068:ADN721127 ANJ721068:ANJ721127 AXF721068:AXF721127 BHB721068:BHB721127 BQX721068:BQX721127 CAT721068:CAT721127 CKP721068:CKP721127 CUL721068:CUL721127 DEH721068:DEH721127 DOD721068:DOD721127 DXZ721068:DXZ721127 EHV721068:EHV721127 ERR721068:ERR721127 FBN721068:FBN721127 FLJ721068:FLJ721127 FVF721068:FVF721127 GFB721068:GFB721127 GOX721068:GOX721127 GYT721068:GYT721127 HIP721068:HIP721127 HSL721068:HSL721127 ICH721068:ICH721127 IMD721068:IMD721127 IVZ721068:IVZ721127 JFV721068:JFV721127 JPR721068:JPR721127 JZN721068:JZN721127 KJJ721068:KJJ721127 KTF721068:KTF721127 LDB721068:LDB721127 LMX721068:LMX721127 LWT721068:LWT721127 MGP721068:MGP721127 MQL721068:MQL721127 NAH721068:NAH721127 NKD721068:NKD721127 NTZ721068:NTZ721127 ODV721068:ODV721127 ONR721068:ONR721127 OXN721068:OXN721127 PHJ721068:PHJ721127 PRF721068:PRF721127 QBB721068:QBB721127 QKX721068:QKX721127 QUT721068:QUT721127 REP721068:REP721127 ROL721068:ROL721127 RYH721068:RYH721127 SID721068:SID721127 SRZ721068:SRZ721127 TBV721068:TBV721127 TLR721068:TLR721127 TVN721068:TVN721127 UFJ721068:UFJ721127 UPF721068:UPF721127 UZB721068:UZB721127 VIX721068:VIX721127 VST721068:VST721127 WCP721068:WCP721127 WML721068:WML721127 WWH721068:WWH721127 Z786604:Z786663 JV786604:JV786663 TR786604:TR786663 ADN786604:ADN786663 ANJ786604:ANJ786663 AXF786604:AXF786663 BHB786604:BHB786663 BQX786604:BQX786663 CAT786604:CAT786663 CKP786604:CKP786663 CUL786604:CUL786663 DEH786604:DEH786663 DOD786604:DOD786663 DXZ786604:DXZ786663 EHV786604:EHV786663 ERR786604:ERR786663 FBN786604:FBN786663 FLJ786604:FLJ786663 FVF786604:FVF786663 GFB786604:GFB786663 GOX786604:GOX786663 GYT786604:GYT786663 HIP786604:HIP786663 HSL786604:HSL786663 ICH786604:ICH786663 IMD786604:IMD786663 IVZ786604:IVZ786663 JFV786604:JFV786663 JPR786604:JPR786663 JZN786604:JZN786663 KJJ786604:KJJ786663 KTF786604:KTF786663 LDB786604:LDB786663 LMX786604:LMX786663 LWT786604:LWT786663 MGP786604:MGP786663 MQL786604:MQL786663 NAH786604:NAH786663 NKD786604:NKD786663 NTZ786604:NTZ786663 ODV786604:ODV786663 ONR786604:ONR786663 OXN786604:OXN786663 PHJ786604:PHJ786663 PRF786604:PRF786663 QBB786604:QBB786663 QKX786604:QKX786663 QUT786604:QUT786663 REP786604:REP786663 ROL786604:ROL786663 RYH786604:RYH786663 SID786604:SID786663 SRZ786604:SRZ786663 TBV786604:TBV786663 TLR786604:TLR786663 TVN786604:TVN786663 UFJ786604:UFJ786663 UPF786604:UPF786663 UZB786604:UZB786663 VIX786604:VIX786663 VST786604:VST786663 WCP786604:WCP786663 WML786604:WML786663 WWH786604:WWH786663 Z852140:Z852199 JV852140:JV852199 TR852140:TR852199 ADN852140:ADN852199 ANJ852140:ANJ852199 AXF852140:AXF852199 BHB852140:BHB852199 BQX852140:BQX852199 CAT852140:CAT852199 CKP852140:CKP852199 CUL852140:CUL852199 DEH852140:DEH852199 DOD852140:DOD852199 DXZ852140:DXZ852199 EHV852140:EHV852199 ERR852140:ERR852199 FBN852140:FBN852199 FLJ852140:FLJ852199 FVF852140:FVF852199 GFB852140:GFB852199 GOX852140:GOX852199 GYT852140:GYT852199 HIP852140:HIP852199 HSL852140:HSL852199 ICH852140:ICH852199 IMD852140:IMD852199 IVZ852140:IVZ852199 JFV852140:JFV852199 JPR852140:JPR852199 JZN852140:JZN852199 KJJ852140:KJJ852199 KTF852140:KTF852199 LDB852140:LDB852199 LMX852140:LMX852199 LWT852140:LWT852199 MGP852140:MGP852199 MQL852140:MQL852199 NAH852140:NAH852199 NKD852140:NKD852199 NTZ852140:NTZ852199 ODV852140:ODV852199 ONR852140:ONR852199 OXN852140:OXN852199 PHJ852140:PHJ852199 PRF852140:PRF852199 QBB852140:QBB852199 QKX852140:QKX852199 QUT852140:QUT852199 REP852140:REP852199 ROL852140:ROL852199 RYH852140:RYH852199 SID852140:SID852199 SRZ852140:SRZ852199 TBV852140:TBV852199 TLR852140:TLR852199 TVN852140:TVN852199 UFJ852140:UFJ852199 UPF852140:UPF852199 UZB852140:UZB852199 VIX852140:VIX852199 VST852140:VST852199 WCP852140:WCP852199 WML852140:WML852199 WWH852140:WWH852199 Z917676:Z917735 JV917676:JV917735 TR917676:TR917735 ADN917676:ADN917735 ANJ917676:ANJ917735 AXF917676:AXF917735 BHB917676:BHB917735 BQX917676:BQX917735 CAT917676:CAT917735 CKP917676:CKP917735 CUL917676:CUL917735 DEH917676:DEH917735 DOD917676:DOD917735 DXZ917676:DXZ917735 EHV917676:EHV917735 ERR917676:ERR917735 FBN917676:FBN917735 FLJ917676:FLJ917735 FVF917676:FVF917735 GFB917676:GFB917735 GOX917676:GOX917735 GYT917676:GYT917735 HIP917676:HIP917735 HSL917676:HSL917735 ICH917676:ICH917735 IMD917676:IMD917735 IVZ917676:IVZ917735 JFV917676:JFV917735 JPR917676:JPR917735 JZN917676:JZN917735 KJJ917676:KJJ917735 KTF917676:KTF917735 LDB917676:LDB917735 LMX917676:LMX917735 LWT917676:LWT917735 MGP917676:MGP917735 MQL917676:MQL917735 NAH917676:NAH917735 NKD917676:NKD917735 NTZ917676:NTZ917735 ODV917676:ODV917735 ONR917676:ONR917735 OXN917676:OXN917735 PHJ917676:PHJ917735 PRF917676:PRF917735 QBB917676:QBB917735 QKX917676:QKX917735 QUT917676:QUT917735 REP917676:REP917735 ROL917676:ROL917735 RYH917676:RYH917735 SID917676:SID917735 SRZ917676:SRZ917735 TBV917676:TBV917735 TLR917676:TLR917735 TVN917676:TVN917735 UFJ917676:UFJ917735 UPF917676:UPF917735 UZB917676:UZB917735 VIX917676:VIX917735 VST917676:VST917735 WCP917676:WCP917735 WML917676:WML917735 WWH917676:WWH917735 Z983212:Z983271 JV983212:JV983271 TR983212:TR983271 ADN983212:ADN983271 ANJ983212:ANJ983271 AXF983212:AXF983271 BHB983212:BHB983271 BQX983212:BQX983271 CAT983212:CAT983271 CKP983212:CKP983271 CUL983212:CUL983271 DEH983212:DEH983271 DOD983212:DOD983271 DXZ983212:DXZ983271 EHV983212:EHV983271 ERR983212:ERR983271 FBN983212:FBN983271 FLJ983212:FLJ983271 FVF983212:FVF983271 GFB983212:GFB983271 GOX983212:GOX983271 GYT983212:GYT983271 HIP983212:HIP983271 HSL983212:HSL983271 ICH983212:ICH983271 IMD983212:IMD983271 IVZ983212:IVZ983271 JFV983212:JFV983271 JPR983212:JPR983271 JZN983212:JZN983271 KJJ983212:KJJ983271 KTF983212:KTF983271 LDB983212:LDB983271 LMX983212:LMX983271 LWT983212:LWT983271 MGP983212:MGP983271 MQL983212:MQL983271 NAH983212:NAH983271 NKD983212:NKD983271 NTZ983212:NTZ983271 ODV983212:ODV983271 ONR983212:ONR983271 OXN983212:OXN983271 PHJ983212:PHJ983271 PRF983212:PRF983271 QBB983212:QBB983271 QKX983212:QKX983271 QUT983212:QUT983271 REP983212:REP983271 ROL983212:ROL983271 RYH983212:RYH983271 SID983212:SID983271 SRZ983212:SRZ983271 TBV983212:TBV983271 TLR983212:TLR983271 TVN983212:TVN983271 UFJ983212:UFJ983271 UPF983212:UPF983271 UZB983212:UZB983271 VIX983212:VIX983271 VST983212:VST983271 WCP983212:WCP983271 WML983212:WML983271 WWH983212:WWH983271 AH185:AI231 KD185:KE231 TZ185:UA231 ADV185:ADW231 ANR185:ANS231 AXN185:AXO231 BHJ185:BHK231 BRF185:BRG231 CBB185:CBC231 CKX185:CKY231 CUT185:CUU231 DEP185:DEQ231 DOL185:DOM231 DYH185:DYI231 EID185:EIE231 ERZ185:ESA231 FBV185:FBW231 FLR185:FLS231 FVN185:FVO231 GFJ185:GFK231 GPF185:GPG231 GZB185:GZC231 HIX185:HIY231 HST185:HSU231 ICP185:ICQ231 IML185:IMM231 IWH185:IWI231 JGD185:JGE231 JPZ185:JQA231 JZV185:JZW231 KJR185:KJS231 KTN185:KTO231 LDJ185:LDK231 LNF185:LNG231 LXB185:LXC231 MGX185:MGY231 MQT185:MQU231 NAP185:NAQ231 NKL185:NKM231 NUH185:NUI231 OED185:OEE231 ONZ185:OOA231 OXV185:OXW231 PHR185:PHS231 PRN185:PRO231 QBJ185:QBK231 QLF185:QLG231 QVB185:QVC231 REX185:REY231 ROT185:ROU231 RYP185:RYQ231 SIL185:SIM231 SSH185:SSI231 TCD185:TCE231 TLZ185:TMA231 TVV185:TVW231 UFR185:UFS231 UPN185:UPO231 UZJ185:UZK231 VJF185:VJG231 VTB185:VTC231 WCX185:WCY231 WMT185:WMU231 WWP185:WWQ231 AH65721:AI65767 KD65721:KE65767 TZ65721:UA65767 ADV65721:ADW65767 ANR65721:ANS65767 AXN65721:AXO65767 BHJ65721:BHK65767 BRF65721:BRG65767 CBB65721:CBC65767 CKX65721:CKY65767 CUT65721:CUU65767 DEP65721:DEQ65767 DOL65721:DOM65767 DYH65721:DYI65767 EID65721:EIE65767 ERZ65721:ESA65767 FBV65721:FBW65767 FLR65721:FLS65767 FVN65721:FVO65767 GFJ65721:GFK65767 GPF65721:GPG65767 GZB65721:GZC65767 HIX65721:HIY65767 HST65721:HSU65767 ICP65721:ICQ65767 IML65721:IMM65767 IWH65721:IWI65767 JGD65721:JGE65767 JPZ65721:JQA65767 JZV65721:JZW65767 KJR65721:KJS65767 KTN65721:KTO65767 LDJ65721:LDK65767 LNF65721:LNG65767 LXB65721:LXC65767 MGX65721:MGY65767 MQT65721:MQU65767 NAP65721:NAQ65767 NKL65721:NKM65767 NUH65721:NUI65767 OED65721:OEE65767 ONZ65721:OOA65767 OXV65721:OXW65767 PHR65721:PHS65767 PRN65721:PRO65767 QBJ65721:QBK65767 QLF65721:QLG65767 QVB65721:QVC65767 REX65721:REY65767 ROT65721:ROU65767 RYP65721:RYQ65767 SIL65721:SIM65767 SSH65721:SSI65767 TCD65721:TCE65767 TLZ65721:TMA65767 TVV65721:TVW65767 UFR65721:UFS65767 UPN65721:UPO65767 UZJ65721:UZK65767 VJF65721:VJG65767 VTB65721:VTC65767 WCX65721:WCY65767 WMT65721:WMU65767 WWP65721:WWQ65767 AH131257:AI131303 KD131257:KE131303 TZ131257:UA131303 ADV131257:ADW131303 ANR131257:ANS131303 AXN131257:AXO131303 BHJ131257:BHK131303 BRF131257:BRG131303 CBB131257:CBC131303 CKX131257:CKY131303 CUT131257:CUU131303 DEP131257:DEQ131303 DOL131257:DOM131303 DYH131257:DYI131303 EID131257:EIE131303 ERZ131257:ESA131303 FBV131257:FBW131303 FLR131257:FLS131303 FVN131257:FVO131303 GFJ131257:GFK131303 GPF131257:GPG131303 GZB131257:GZC131303 HIX131257:HIY131303 HST131257:HSU131303 ICP131257:ICQ131303 IML131257:IMM131303 IWH131257:IWI131303 JGD131257:JGE131303 JPZ131257:JQA131303 JZV131257:JZW131303 KJR131257:KJS131303 KTN131257:KTO131303 LDJ131257:LDK131303 LNF131257:LNG131303 LXB131257:LXC131303 MGX131257:MGY131303 MQT131257:MQU131303 NAP131257:NAQ131303 NKL131257:NKM131303 NUH131257:NUI131303 OED131257:OEE131303 ONZ131257:OOA131303 OXV131257:OXW131303 PHR131257:PHS131303 PRN131257:PRO131303 QBJ131257:QBK131303 QLF131257:QLG131303 QVB131257:QVC131303 REX131257:REY131303 ROT131257:ROU131303 RYP131257:RYQ131303 SIL131257:SIM131303 SSH131257:SSI131303 TCD131257:TCE131303 TLZ131257:TMA131303 TVV131257:TVW131303 UFR131257:UFS131303 UPN131257:UPO131303 UZJ131257:UZK131303 VJF131257:VJG131303 VTB131257:VTC131303 WCX131257:WCY131303 WMT131257:WMU131303 WWP131257:WWQ131303 AH196793:AI196839 KD196793:KE196839 TZ196793:UA196839 ADV196793:ADW196839 ANR196793:ANS196839 AXN196793:AXO196839 BHJ196793:BHK196839 BRF196793:BRG196839 CBB196793:CBC196839 CKX196793:CKY196839 CUT196793:CUU196839 DEP196793:DEQ196839 DOL196793:DOM196839 DYH196793:DYI196839 EID196793:EIE196839 ERZ196793:ESA196839 FBV196793:FBW196839 FLR196793:FLS196839 FVN196793:FVO196839 GFJ196793:GFK196839 GPF196793:GPG196839 GZB196793:GZC196839 HIX196793:HIY196839 HST196793:HSU196839 ICP196793:ICQ196839 IML196793:IMM196839 IWH196793:IWI196839 JGD196793:JGE196839 JPZ196793:JQA196839 JZV196793:JZW196839 KJR196793:KJS196839 KTN196793:KTO196839 LDJ196793:LDK196839 LNF196793:LNG196839 LXB196793:LXC196839 MGX196793:MGY196839 MQT196793:MQU196839 NAP196793:NAQ196839 NKL196793:NKM196839 NUH196793:NUI196839 OED196793:OEE196839 ONZ196793:OOA196839 OXV196793:OXW196839 PHR196793:PHS196839 PRN196793:PRO196839 QBJ196793:QBK196839 QLF196793:QLG196839 QVB196793:QVC196839 REX196793:REY196839 ROT196793:ROU196839 RYP196793:RYQ196839 SIL196793:SIM196839 SSH196793:SSI196839 TCD196793:TCE196839 TLZ196793:TMA196839 TVV196793:TVW196839 UFR196793:UFS196839 UPN196793:UPO196839 UZJ196793:UZK196839 VJF196793:VJG196839 VTB196793:VTC196839 WCX196793:WCY196839 WMT196793:WMU196839 WWP196793:WWQ196839 AH262329:AI262375 KD262329:KE262375 TZ262329:UA262375 ADV262329:ADW262375 ANR262329:ANS262375 AXN262329:AXO262375 BHJ262329:BHK262375 BRF262329:BRG262375 CBB262329:CBC262375 CKX262329:CKY262375 CUT262329:CUU262375 DEP262329:DEQ262375 DOL262329:DOM262375 DYH262329:DYI262375 EID262329:EIE262375 ERZ262329:ESA262375 FBV262329:FBW262375 FLR262329:FLS262375 FVN262329:FVO262375 GFJ262329:GFK262375 GPF262329:GPG262375 GZB262329:GZC262375 HIX262329:HIY262375 HST262329:HSU262375 ICP262329:ICQ262375 IML262329:IMM262375 IWH262329:IWI262375 JGD262329:JGE262375 JPZ262329:JQA262375 JZV262329:JZW262375 KJR262329:KJS262375 KTN262329:KTO262375 LDJ262329:LDK262375 LNF262329:LNG262375 LXB262329:LXC262375 MGX262329:MGY262375 MQT262329:MQU262375 NAP262329:NAQ262375 NKL262329:NKM262375 NUH262329:NUI262375 OED262329:OEE262375 ONZ262329:OOA262375 OXV262329:OXW262375 PHR262329:PHS262375 PRN262329:PRO262375 QBJ262329:QBK262375 QLF262329:QLG262375 QVB262329:QVC262375 REX262329:REY262375 ROT262329:ROU262375 RYP262329:RYQ262375 SIL262329:SIM262375 SSH262329:SSI262375 TCD262329:TCE262375 TLZ262329:TMA262375 TVV262329:TVW262375 UFR262329:UFS262375 UPN262329:UPO262375 UZJ262329:UZK262375 VJF262329:VJG262375 VTB262329:VTC262375 WCX262329:WCY262375 WMT262329:WMU262375 WWP262329:WWQ262375 AH327865:AI327911 KD327865:KE327911 TZ327865:UA327911 ADV327865:ADW327911 ANR327865:ANS327911 AXN327865:AXO327911 BHJ327865:BHK327911 BRF327865:BRG327911 CBB327865:CBC327911 CKX327865:CKY327911 CUT327865:CUU327911 DEP327865:DEQ327911 DOL327865:DOM327911 DYH327865:DYI327911 EID327865:EIE327911 ERZ327865:ESA327911 FBV327865:FBW327911 FLR327865:FLS327911 FVN327865:FVO327911 GFJ327865:GFK327911 GPF327865:GPG327911 GZB327865:GZC327911 HIX327865:HIY327911 HST327865:HSU327911 ICP327865:ICQ327911 IML327865:IMM327911 IWH327865:IWI327911 JGD327865:JGE327911 JPZ327865:JQA327911 JZV327865:JZW327911 KJR327865:KJS327911 KTN327865:KTO327911 LDJ327865:LDK327911 LNF327865:LNG327911 LXB327865:LXC327911 MGX327865:MGY327911 MQT327865:MQU327911 NAP327865:NAQ327911 NKL327865:NKM327911 NUH327865:NUI327911 OED327865:OEE327911 ONZ327865:OOA327911 OXV327865:OXW327911 PHR327865:PHS327911 PRN327865:PRO327911 QBJ327865:QBK327911 QLF327865:QLG327911 QVB327865:QVC327911 REX327865:REY327911 ROT327865:ROU327911 RYP327865:RYQ327911 SIL327865:SIM327911 SSH327865:SSI327911 TCD327865:TCE327911 TLZ327865:TMA327911 TVV327865:TVW327911 UFR327865:UFS327911 UPN327865:UPO327911 UZJ327865:UZK327911 VJF327865:VJG327911 VTB327865:VTC327911 WCX327865:WCY327911 WMT327865:WMU327911 WWP327865:WWQ327911 AH393401:AI393447 KD393401:KE393447 TZ393401:UA393447 ADV393401:ADW393447 ANR393401:ANS393447 AXN393401:AXO393447 BHJ393401:BHK393447 BRF393401:BRG393447 CBB393401:CBC393447 CKX393401:CKY393447 CUT393401:CUU393447 DEP393401:DEQ393447 DOL393401:DOM393447 DYH393401:DYI393447 EID393401:EIE393447 ERZ393401:ESA393447 FBV393401:FBW393447 FLR393401:FLS393447 FVN393401:FVO393447 GFJ393401:GFK393447 GPF393401:GPG393447 GZB393401:GZC393447 HIX393401:HIY393447 HST393401:HSU393447 ICP393401:ICQ393447 IML393401:IMM393447 IWH393401:IWI393447 JGD393401:JGE393447 JPZ393401:JQA393447 JZV393401:JZW393447 KJR393401:KJS393447 KTN393401:KTO393447 LDJ393401:LDK393447 LNF393401:LNG393447 LXB393401:LXC393447 MGX393401:MGY393447 MQT393401:MQU393447 NAP393401:NAQ393447 NKL393401:NKM393447 NUH393401:NUI393447 OED393401:OEE393447 ONZ393401:OOA393447 OXV393401:OXW393447 PHR393401:PHS393447 PRN393401:PRO393447 QBJ393401:QBK393447 QLF393401:QLG393447 QVB393401:QVC393447 REX393401:REY393447 ROT393401:ROU393447 RYP393401:RYQ393447 SIL393401:SIM393447 SSH393401:SSI393447 TCD393401:TCE393447 TLZ393401:TMA393447 TVV393401:TVW393447 UFR393401:UFS393447 UPN393401:UPO393447 UZJ393401:UZK393447 VJF393401:VJG393447 VTB393401:VTC393447 WCX393401:WCY393447 WMT393401:WMU393447 WWP393401:WWQ393447 AH458937:AI458983 KD458937:KE458983 TZ458937:UA458983 ADV458937:ADW458983 ANR458937:ANS458983 AXN458937:AXO458983 BHJ458937:BHK458983 BRF458937:BRG458983 CBB458937:CBC458983 CKX458937:CKY458983 CUT458937:CUU458983 DEP458937:DEQ458983 DOL458937:DOM458983 DYH458937:DYI458983 EID458937:EIE458983 ERZ458937:ESA458983 FBV458937:FBW458983 FLR458937:FLS458983 FVN458937:FVO458983 GFJ458937:GFK458983 GPF458937:GPG458983 GZB458937:GZC458983 HIX458937:HIY458983 HST458937:HSU458983 ICP458937:ICQ458983 IML458937:IMM458983 IWH458937:IWI458983 JGD458937:JGE458983 JPZ458937:JQA458983 JZV458937:JZW458983 KJR458937:KJS458983 KTN458937:KTO458983 LDJ458937:LDK458983 LNF458937:LNG458983 LXB458937:LXC458983 MGX458937:MGY458983 MQT458937:MQU458983 NAP458937:NAQ458983 NKL458937:NKM458983 NUH458937:NUI458983 OED458937:OEE458983 ONZ458937:OOA458983 OXV458937:OXW458983 PHR458937:PHS458983 PRN458937:PRO458983 QBJ458937:QBK458983 QLF458937:QLG458983 QVB458937:QVC458983 REX458937:REY458983 ROT458937:ROU458983 RYP458937:RYQ458983 SIL458937:SIM458983 SSH458937:SSI458983 TCD458937:TCE458983 TLZ458937:TMA458983 TVV458937:TVW458983 UFR458937:UFS458983 UPN458937:UPO458983 UZJ458937:UZK458983 VJF458937:VJG458983 VTB458937:VTC458983 WCX458937:WCY458983 WMT458937:WMU458983 WWP458937:WWQ458983 AH524473:AI524519 KD524473:KE524519 TZ524473:UA524519 ADV524473:ADW524519 ANR524473:ANS524519 AXN524473:AXO524519 BHJ524473:BHK524519 BRF524473:BRG524519 CBB524473:CBC524519 CKX524473:CKY524519 CUT524473:CUU524519 DEP524473:DEQ524519 DOL524473:DOM524519 DYH524473:DYI524519 EID524473:EIE524519 ERZ524473:ESA524519 FBV524473:FBW524519 FLR524473:FLS524519 FVN524473:FVO524519 GFJ524473:GFK524519 GPF524473:GPG524519 GZB524473:GZC524519 HIX524473:HIY524519 HST524473:HSU524519 ICP524473:ICQ524519 IML524473:IMM524519 IWH524473:IWI524519 JGD524473:JGE524519 JPZ524473:JQA524519 JZV524473:JZW524519 KJR524473:KJS524519 KTN524473:KTO524519 LDJ524473:LDK524519 LNF524473:LNG524519 LXB524473:LXC524519 MGX524473:MGY524519 MQT524473:MQU524519 NAP524473:NAQ524519 NKL524473:NKM524519 NUH524473:NUI524519 OED524473:OEE524519 ONZ524473:OOA524519 OXV524473:OXW524519 PHR524473:PHS524519 PRN524473:PRO524519 QBJ524473:QBK524519 QLF524473:QLG524519 QVB524473:QVC524519 REX524473:REY524519 ROT524473:ROU524519 RYP524473:RYQ524519 SIL524473:SIM524519 SSH524473:SSI524519 TCD524473:TCE524519 TLZ524473:TMA524519 TVV524473:TVW524519 UFR524473:UFS524519 UPN524473:UPO524519 UZJ524473:UZK524519 VJF524473:VJG524519 VTB524473:VTC524519 WCX524473:WCY524519 WMT524473:WMU524519 WWP524473:WWQ524519 AH590009:AI590055 KD590009:KE590055 TZ590009:UA590055 ADV590009:ADW590055 ANR590009:ANS590055 AXN590009:AXO590055 BHJ590009:BHK590055 BRF590009:BRG590055 CBB590009:CBC590055 CKX590009:CKY590055 CUT590009:CUU590055 DEP590009:DEQ590055 DOL590009:DOM590055 DYH590009:DYI590055 EID590009:EIE590055 ERZ590009:ESA590055 FBV590009:FBW590055 FLR590009:FLS590055 FVN590009:FVO590055 GFJ590009:GFK590055 GPF590009:GPG590055 GZB590009:GZC590055 HIX590009:HIY590055 HST590009:HSU590055 ICP590009:ICQ590055 IML590009:IMM590055 IWH590009:IWI590055 JGD590009:JGE590055 JPZ590009:JQA590055 JZV590009:JZW590055 KJR590009:KJS590055 KTN590009:KTO590055 LDJ590009:LDK590055 LNF590009:LNG590055 LXB590009:LXC590055 MGX590009:MGY590055 MQT590009:MQU590055 NAP590009:NAQ590055 NKL590009:NKM590055 NUH590009:NUI590055 OED590009:OEE590055 ONZ590009:OOA590055 OXV590009:OXW590055 PHR590009:PHS590055 PRN590009:PRO590055 QBJ590009:QBK590055 QLF590009:QLG590055 QVB590009:QVC590055 REX590009:REY590055 ROT590009:ROU590055 RYP590009:RYQ590055 SIL590009:SIM590055 SSH590009:SSI590055 TCD590009:TCE590055 TLZ590009:TMA590055 TVV590009:TVW590055 UFR590009:UFS590055 UPN590009:UPO590055 UZJ590009:UZK590055 VJF590009:VJG590055 VTB590009:VTC590055 WCX590009:WCY590055 WMT590009:WMU590055 WWP590009:WWQ590055 AH655545:AI655591 KD655545:KE655591 TZ655545:UA655591 ADV655545:ADW655591 ANR655545:ANS655591 AXN655545:AXO655591 BHJ655545:BHK655591 BRF655545:BRG655591 CBB655545:CBC655591 CKX655545:CKY655591 CUT655545:CUU655591 DEP655545:DEQ655591 DOL655545:DOM655591 DYH655545:DYI655591 EID655545:EIE655591 ERZ655545:ESA655591 FBV655545:FBW655591 FLR655545:FLS655591 FVN655545:FVO655591 GFJ655545:GFK655591 GPF655545:GPG655591 GZB655545:GZC655591 HIX655545:HIY655591 HST655545:HSU655591 ICP655545:ICQ655591 IML655545:IMM655591 IWH655545:IWI655591 JGD655545:JGE655591 JPZ655545:JQA655591 JZV655545:JZW655591 KJR655545:KJS655591 KTN655545:KTO655591 LDJ655545:LDK655591 LNF655545:LNG655591 LXB655545:LXC655591 MGX655545:MGY655591 MQT655545:MQU655591 NAP655545:NAQ655591 NKL655545:NKM655591 NUH655545:NUI655591 OED655545:OEE655591 ONZ655545:OOA655591 OXV655545:OXW655591 PHR655545:PHS655591 PRN655545:PRO655591 QBJ655545:QBK655591 QLF655545:QLG655591 QVB655545:QVC655591 REX655545:REY655591 ROT655545:ROU655591 RYP655545:RYQ655591 SIL655545:SIM655591 SSH655545:SSI655591 TCD655545:TCE655591 TLZ655545:TMA655591 TVV655545:TVW655591 UFR655545:UFS655591 UPN655545:UPO655591 UZJ655545:UZK655591 VJF655545:VJG655591 VTB655545:VTC655591 WCX655545:WCY655591 WMT655545:WMU655591 WWP655545:WWQ655591 AH721081:AI721127 KD721081:KE721127 TZ721081:UA721127 ADV721081:ADW721127 ANR721081:ANS721127 AXN721081:AXO721127 BHJ721081:BHK721127 BRF721081:BRG721127 CBB721081:CBC721127 CKX721081:CKY721127 CUT721081:CUU721127 DEP721081:DEQ721127 DOL721081:DOM721127 DYH721081:DYI721127 EID721081:EIE721127 ERZ721081:ESA721127 FBV721081:FBW721127 FLR721081:FLS721127 FVN721081:FVO721127 GFJ721081:GFK721127 GPF721081:GPG721127 GZB721081:GZC721127 HIX721081:HIY721127 HST721081:HSU721127 ICP721081:ICQ721127 IML721081:IMM721127 IWH721081:IWI721127 JGD721081:JGE721127 JPZ721081:JQA721127 JZV721081:JZW721127 KJR721081:KJS721127 KTN721081:KTO721127 LDJ721081:LDK721127 LNF721081:LNG721127 LXB721081:LXC721127 MGX721081:MGY721127 MQT721081:MQU721127 NAP721081:NAQ721127 NKL721081:NKM721127 NUH721081:NUI721127 OED721081:OEE721127 ONZ721081:OOA721127 OXV721081:OXW721127 PHR721081:PHS721127 PRN721081:PRO721127 QBJ721081:QBK721127 QLF721081:QLG721127 QVB721081:QVC721127 REX721081:REY721127 ROT721081:ROU721127 RYP721081:RYQ721127 SIL721081:SIM721127 SSH721081:SSI721127 TCD721081:TCE721127 TLZ721081:TMA721127 TVV721081:TVW721127 UFR721081:UFS721127 UPN721081:UPO721127 UZJ721081:UZK721127 VJF721081:VJG721127 VTB721081:VTC721127 WCX721081:WCY721127 WMT721081:WMU721127 WWP721081:WWQ721127 AH786617:AI786663 KD786617:KE786663 TZ786617:UA786663 ADV786617:ADW786663 ANR786617:ANS786663 AXN786617:AXO786663 BHJ786617:BHK786663 BRF786617:BRG786663 CBB786617:CBC786663 CKX786617:CKY786663 CUT786617:CUU786663 DEP786617:DEQ786663 DOL786617:DOM786663 DYH786617:DYI786663 EID786617:EIE786663 ERZ786617:ESA786663 FBV786617:FBW786663 FLR786617:FLS786663 FVN786617:FVO786663 GFJ786617:GFK786663 GPF786617:GPG786663 GZB786617:GZC786663 HIX786617:HIY786663 HST786617:HSU786663 ICP786617:ICQ786663 IML786617:IMM786663 IWH786617:IWI786663 JGD786617:JGE786663 JPZ786617:JQA786663 JZV786617:JZW786663 KJR786617:KJS786663 KTN786617:KTO786663 LDJ786617:LDK786663 LNF786617:LNG786663 LXB786617:LXC786663 MGX786617:MGY786663 MQT786617:MQU786663 NAP786617:NAQ786663 NKL786617:NKM786663 NUH786617:NUI786663 OED786617:OEE786663 ONZ786617:OOA786663 OXV786617:OXW786663 PHR786617:PHS786663 PRN786617:PRO786663 QBJ786617:QBK786663 QLF786617:QLG786663 QVB786617:QVC786663 REX786617:REY786663 ROT786617:ROU786663 RYP786617:RYQ786663 SIL786617:SIM786663 SSH786617:SSI786663 TCD786617:TCE786663 TLZ786617:TMA786663 TVV786617:TVW786663 UFR786617:UFS786663 UPN786617:UPO786663 UZJ786617:UZK786663 VJF786617:VJG786663 VTB786617:VTC786663 WCX786617:WCY786663 WMT786617:WMU786663 WWP786617:WWQ786663 AH852153:AI852199 KD852153:KE852199 TZ852153:UA852199 ADV852153:ADW852199 ANR852153:ANS852199 AXN852153:AXO852199 BHJ852153:BHK852199 BRF852153:BRG852199 CBB852153:CBC852199 CKX852153:CKY852199 CUT852153:CUU852199 DEP852153:DEQ852199 DOL852153:DOM852199 DYH852153:DYI852199 EID852153:EIE852199 ERZ852153:ESA852199 FBV852153:FBW852199 FLR852153:FLS852199 FVN852153:FVO852199 GFJ852153:GFK852199 GPF852153:GPG852199 GZB852153:GZC852199 HIX852153:HIY852199 HST852153:HSU852199 ICP852153:ICQ852199 IML852153:IMM852199 IWH852153:IWI852199 JGD852153:JGE852199 JPZ852153:JQA852199 JZV852153:JZW852199 KJR852153:KJS852199 KTN852153:KTO852199 LDJ852153:LDK852199 LNF852153:LNG852199 LXB852153:LXC852199 MGX852153:MGY852199 MQT852153:MQU852199 NAP852153:NAQ852199 NKL852153:NKM852199 NUH852153:NUI852199 OED852153:OEE852199 ONZ852153:OOA852199 OXV852153:OXW852199 PHR852153:PHS852199 PRN852153:PRO852199 QBJ852153:QBK852199 QLF852153:QLG852199 QVB852153:QVC852199 REX852153:REY852199 ROT852153:ROU852199 RYP852153:RYQ852199 SIL852153:SIM852199 SSH852153:SSI852199 TCD852153:TCE852199 TLZ852153:TMA852199 TVV852153:TVW852199 UFR852153:UFS852199 UPN852153:UPO852199 UZJ852153:UZK852199 VJF852153:VJG852199 VTB852153:VTC852199 WCX852153:WCY852199 WMT852153:WMU852199 WWP852153:WWQ852199 AH917689:AI917735 KD917689:KE917735 TZ917689:UA917735 ADV917689:ADW917735 ANR917689:ANS917735 AXN917689:AXO917735 BHJ917689:BHK917735 BRF917689:BRG917735 CBB917689:CBC917735 CKX917689:CKY917735 CUT917689:CUU917735 DEP917689:DEQ917735 DOL917689:DOM917735 DYH917689:DYI917735 EID917689:EIE917735 ERZ917689:ESA917735 FBV917689:FBW917735 FLR917689:FLS917735 FVN917689:FVO917735 GFJ917689:GFK917735 GPF917689:GPG917735 GZB917689:GZC917735 HIX917689:HIY917735 HST917689:HSU917735 ICP917689:ICQ917735 IML917689:IMM917735 IWH917689:IWI917735 JGD917689:JGE917735 JPZ917689:JQA917735 JZV917689:JZW917735 KJR917689:KJS917735 KTN917689:KTO917735 LDJ917689:LDK917735 LNF917689:LNG917735 LXB917689:LXC917735 MGX917689:MGY917735 MQT917689:MQU917735 NAP917689:NAQ917735 NKL917689:NKM917735 NUH917689:NUI917735 OED917689:OEE917735 ONZ917689:OOA917735 OXV917689:OXW917735 PHR917689:PHS917735 PRN917689:PRO917735 QBJ917689:QBK917735 QLF917689:QLG917735 QVB917689:QVC917735 REX917689:REY917735 ROT917689:ROU917735 RYP917689:RYQ917735 SIL917689:SIM917735 SSH917689:SSI917735 TCD917689:TCE917735 TLZ917689:TMA917735 TVV917689:TVW917735 UFR917689:UFS917735 UPN917689:UPO917735 UZJ917689:UZK917735 VJF917689:VJG917735 VTB917689:VTC917735 WCX917689:WCY917735 WMT917689:WMU917735 WWP917689:WWQ917735 AH983225:AI983271 KD983225:KE983271 TZ983225:UA983271 ADV983225:ADW983271 ANR983225:ANS983271 AXN983225:AXO983271 BHJ983225:BHK983271 BRF983225:BRG983271 CBB983225:CBC983271 CKX983225:CKY983271 CUT983225:CUU983271 DEP983225:DEQ983271 DOL983225:DOM983271 DYH983225:DYI983271 EID983225:EIE983271 ERZ983225:ESA983271 FBV983225:FBW983271 FLR983225:FLS983271 FVN983225:FVO983271 GFJ983225:GFK983271 GPF983225:GPG983271 GZB983225:GZC983271 HIX983225:HIY983271 HST983225:HSU983271 ICP983225:ICQ983271 IML983225:IMM983271 IWH983225:IWI983271 JGD983225:JGE983271 JPZ983225:JQA983271 JZV983225:JZW983271 KJR983225:KJS983271 KTN983225:KTO983271 LDJ983225:LDK983271 LNF983225:LNG983271 LXB983225:LXC983271 MGX983225:MGY983271 MQT983225:MQU983271 NAP983225:NAQ983271 NKL983225:NKM983271 NUH983225:NUI983271 OED983225:OEE983271 ONZ983225:OOA983271 OXV983225:OXW983271 PHR983225:PHS983271 PRN983225:PRO983271 QBJ983225:QBK983271 QLF983225:QLG983271 QVB983225:QVC983271 REX983225:REY983271 ROT983225:ROU983271 RYP983225:RYQ983271 SIL983225:SIM983271 SSH983225:SSI983271 TCD983225:TCE983271 TLZ983225:TMA983271 TVV983225:TVW983271 UFR983225:UFS983271 UPN983225:UPO983271 UZJ983225:UZK983271 VJF983225:VJG983271 VTB983225:VTC983271 WCX983225:WCY983271 WMT983225:WMU983271 WWP983225:WWQ983271 AB51:AB90 JX51:JX90 TT51:TT90 ADP51:ADP90 ANL51:ANL90 AXH51:AXH90 BHD51:BHD90 BQZ51:BQZ90 CAV51:CAV90 CKR51:CKR90 CUN51:CUN90 DEJ51:DEJ90 DOF51:DOF90 DYB51:DYB90 EHX51:EHX90 ERT51:ERT90 FBP51:FBP90 FLL51:FLL90 FVH51:FVH90 GFD51:GFD90 GOZ51:GOZ90 GYV51:GYV90 HIR51:HIR90 HSN51:HSN90 ICJ51:ICJ90 IMF51:IMF90 IWB51:IWB90 JFX51:JFX90 JPT51:JPT90 JZP51:JZP90 KJL51:KJL90 KTH51:KTH90 LDD51:LDD90 LMZ51:LMZ90 LWV51:LWV90 MGR51:MGR90 MQN51:MQN90 NAJ51:NAJ90 NKF51:NKF90 NUB51:NUB90 ODX51:ODX90 ONT51:ONT90 OXP51:OXP90 PHL51:PHL90 PRH51:PRH90 QBD51:QBD90 QKZ51:QKZ90 QUV51:QUV90 RER51:RER90 RON51:RON90 RYJ51:RYJ90 SIF51:SIF90 SSB51:SSB90 TBX51:TBX90 TLT51:TLT90 TVP51:TVP90 UFL51:UFL90 UPH51:UPH90 UZD51:UZD90 VIZ51:VIZ90 VSV51:VSV90 WCR51:WCR90 WMN51:WMN90 WWJ51:WWJ90 AB65587:AB65626 JX65587:JX65626 TT65587:TT65626 ADP65587:ADP65626 ANL65587:ANL65626 AXH65587:AXH65626 BHD65587:BHD65626 BQZ65587:BQZ65626 CAV65587:CAV65626 CKR65587:CKR65626 CUN65587:CUN65626 DEJ65587:DEJ65626 DOF65587:DOF65626 DYB65587:DYB65626 EHX65587:EHX65626 ERT65587:ERT65626 FBP65587:FBP65626 FLL65587:FLL65626 FVH65587:FVH65626 GFD65587:GFD65626 GOZ65587:GOZ65626 GYV65587:GYV65626 HIR65587:HIR65626 HSN65587:HSN65626 ICJ65587:ICJ65626 IMF65587:IMF65626 IWB65587:IWB65626 JFX65587:JFX65626 JPT65587:JPT65626 JZP65587:JZP65626 KJL65587:KJL65626 KTH65587:KTH65626 LDD65587:LDD65626 LMZ65587:LMZ65626 LWV65587:LWV65626 MGR65587:MGR65626 MQN65587:MQN65626 NAJ65587:NAJ65626 NKF65587:NKF65626 NUB65587:NUB65626 ODX65587:ODX65626 ONT65587:ONT65626 OXP65587:OXP65626 PHL65587:PHL65626 PRH65587:PRH65626 QBD65587:QBD65626 QKZ65587:QKZ65626 QUV65587:QUV65626 RER65587:RER65626 RON65587:RON65626 RYJ65587:RYJ65626 SIF65587:SIF65626 SSB65587:SSB65626 TBX65587:TBX65626 TLT65587:TLT65626 TVP65587:TVP65626 UFL65587:UFL65626 UPH65587:UPH65626 UZD65587:UZD65626 VIZ65587:VIZ65626 VSV65587:VSV65626 WCR65587:WCR65626 WMN65587:WMN65626 WWJ65587:WWJ65626 AB131123:AB131162 JX131123:JX131162 TT131123:TT131162 ADP131123:ADP131162 ANL131123:ANL131162 AXH131123:AXH131162 BHD131123:BHD131162 BQZ131123:BQZ131162 CAV131123:CAV131162 CKR131123:CKR131162 CUN131123:CUN131162 DEJ131123:DEJ131162 DOF131123:DOF131162 DYB131123:DYB131162 EHX131123:EHX131162 ERT131123:ERT131162 FBP131123:FBP131162 FLL131123:FLL131162 FVH131123:FVH131162 GFD131123:GFD131162 GOZ131123:GOZ131162 GYV131123:GYV131162 HIR131123:HIR131162 HSN131123:HSN131162 ICJ131123:ICJ131162 IMF131123:IMF131162 IWB131123:IWB131162 JFX131123:JFX131162 JPT131123:JPT131162 JZP131123:JZP131162 KJL131123:KJL131162 KTH131123:KTH131162 LDD131123:LDD131162 LMZ131123:LMZ131162 LWV131123:LWV131162 MGR131123:MGR131162 MQN131123:MQN131162 NAJ131123:NAJ131162 NKF131123:NKF131162 NUB131123:NUB131162 ODX131123:ODX131162 ONT131123:ONT131162 OXP131123:OXP131162 PHL131123:PHL131162 PRH131123:PRH131162 QBD131123:QBD131162 QKZ131123:QKZ131162 QUV131123:QUV131162 RER131123:RER131162 RON131123:RON131162 RYJ131123:RYJ131162 SIF131123:SIF131162 SSB131123:SSB131162 TBX131123:TBX131162 TLT131123:TLT131162 TVP131123:TVP131162 UFL131123:UFL131162 UPH131123:UPH131162 UZD131123:UZD131162 VIZ131123:VIZ131162 VSV131123:VSV131162 WCR131123:WCR131162 WMN131123:WMN131162 WWJ131123:WWJ131162 AB196659:AB196698 JX196659:JX196698 TT196659:TT196698 ADP196659:ADP196698 ANL196659:ANL196698 AXH196659:AXH196698 BHD196659:BHD196698 BQZ196659:BQZ196698 CAV196659:CAV196698 CKR196659:CKR196698 CUN196659:CUN196698 DEJ196659:DEJ196698 DOF196659:DOF196698 DYB196659:DYB196698 EHX196659:EHX196698 ERT196659:ERT196698 FBP196659:FBP196698 FLL196659:FLL196698 FVH196659:FVH196698 GFD196659:GFD196698 GOZ196659:GOZ196698 GYV196659:GYV196698 HIR196659:HIR196698 HSN196659:HSN196698 ICJ196659:ICJ196698 IMF196659:IMF196698 IWB196659:IWB196698 JFX196659:JFX196698 JPT196659:JPT196698 JZP196659:JZP196698 KJL196659:KJL196698 KTH196659:KTH196698 LDD196659:LDD196698 LMZ196659:LMZ196698 LWV196659:LWV196698 MGR196659:MGR196698 MQN196659:MQN196698 NAJ196659:NAJ196698 NKF196659:NKF196698 NUB196659:NUB196698 ODX196659:ODX196698 ONT196659:ONT196698 OXP196659:OXP196698 PHL196659:PHL196698 PRH196659:PRH196698 QBD196659:QBD196698 QKZ196659:QKZ196698 QUV196659:QUV196698 RER196659:RER196698 RON196659:RON196698 RYJ196659:RYJ196698 SIF196659:SIF196698 SSB196659:SSB196698 TBX196659:TBX196698 TLT196659:TLT196698 TVP196659:TVP196698 UFL196659:UFL196698 UPH196659:UPH196698 UZD196659:UZD196698 VIZ196659:VIZ196698 VSV196659:VSV196698 WCR196659:WCR196698 WMN196659:WMN196698 WWJ196659:WWJ196698 AB262195:AB262234 JX262195:JX262234 TT262195:TT262234 ADP262195:ADP262234 ANL262195:ANL262234 AXH262195:AXH262234 BHD262195:BHD262234 BQZ262195:BQZ262234 CAV262195:CAV262234 CKR262195:CKR262234 CUN262195:CUN262234 DEJ262195:DEJ262234 DOF262195:DOF262234 DYB262195:DYB262234 EHX262195:EHX262234 ERT262195:ERT262234 FBP262195:FBP262234 FLL262195:FLL262234 FVH262195:FVH262234 GFD262195:GFD262234 GOZ262195:GOZ262234 GYV262195:GYV262234 HIR262195:HIR262234 HSN262195:HSN262234 ICJ262195:ICJ262234 IMF262195:IMF262234 IWB262195:IWB262234 JFX262195:JFX262234 JPT262195:JPT262234 JZP262195:JZP262234 KJL262195:KJL262234 KTH262195:KTH262234 LDD262195:LDD262234 LMZ262195:LMZ262234 LWV262195:LWV262234 MGR262195:MGR262234 MQN262195:MQN262234 NAJ262195:NAJ262234 NKF262195:NKF262234 NUB262195:NUB262234 ODX262195:ODX262234 ONT262195:ONT262234 OXP262195:OXP262234 PHL262195:PHL262234 PRH262195:PRH262234 QBD262195:QBD262234 QKZ262195:QKZ262234 QUV262195:QUV262234 RER262195:RER262234 RON262195:RON262234 RYJ262195:RYJ262234 SIF262195:SIF262234 SSB262195:SSB262234 TBX262195:TBX262234 TLT262195:TLT262234 TVP262195:TVP262234 UFL262195:UFL262234 UPH262195:UPH262234 UZD262195:UZD262234 VIZ262195:VIZ262234 VSV262195:VSV262234 WCR262195:WCR262234 WMN262195:WMN262234 WWJ262195:WWJ262234 AB327731:AB327770 JX327731:JX327770 TT327731:TT327770 ADP327731:ADP327770 ANL327731:ANL327770 AXH327731:AXH327770 BHD327731:BHD327770 BQZ327731:BQZ327770 CAV327731:CAV327770 CKR327731:CKR327770 CUN327731:CUN327770 DEJ327731:DEJ327770 DOF327731:DOF327770 DYB327731:DYB327770 EHX327731:EHX327770 ERT327731:ERT327770 FBP327731:FBP327770 FLL327731:FLL327770 FVH327731:FVH327770 GFD327731:GFD327770 GOZ327731:GOZ327770 GYV327731:GYV327770 HIR327731:HIR327770 HSN327731:HSN327770 ICJ327731:ICJ327770 IMF327731:IMF327770 IWB327731:IWB327770 JFX327731:JFX327770 JPT327731:JPT327770 JZP327731:JZP327770 KJL327731:KJL327770 KTH327731:KTH327770 LDD327731:LDD327770 LMZ327731:LMZ327770 LWV327731:LWV327770 MGR327731:MGR327770 MQN327731:MQN327770 NAJ327731:NAJ327770 NKF327731:NKF327770 NUB327731:NUB327770 ODX327731:ODX327770 ONT327731:ONT327770 OXP327731:OXP327770 PHL327731:PHL327770 PRH327731:PRH327770 QBD327731:QBD327770 QKZ327731:QKZ327770 QUV327731:QUV327770 RER327731:RER327770 RON327731:RON327770 RYJ327731:RYJ327770 SIF327731:SIF327770 SSB327731:SSB327770 TBX327731:TBX327770 TLT327731:TLT327770 TVP327731:TVP327770 UFL327731:UFL327770 UPH327731:UPH327770 UZD327731:UZD327770 VIZ327731:VIZ327770 VSV327731:VSV327770 WCR327731:WCR327770 WMN327731:WMN327770 WWJ327731:WWJ327770 AB393267:AB393306 JX393267:JX393306 TT393267:TT393306 ADP393267:ADP393306 ANL393267:ANL393306 AXH393267:AXH393306 BHD393267:BHD393306 BQZ393267:BQZ393306 CAV393267:CAV393306 CKR393267:CKR393306 CUN393267:CUN393306 DEJ393267:DEJ393306 DOF393267:DOF393306 DYB393267:DYB393306 EHX393267:EHX393306 ERT393267:ERT393306 FBP393267:FBP393306 FLL393267:FLL393306 FVH393267:FVH393306 GFD393267:GFD393306 GOZ393267:GOZ393306 GYV393267:GYV393306 HIR393267:HIR393306 HSN393267:HSN393306 ICJ393267:ICJ393306 IMF393267:IMF393306 IWB393267:IWB393306 JFX393267:JFX393306 JPT393267:JPT393306 JZP393267:JZP393306 KJL393267:KJL393306 KTH393267:KTH393306 LDD393267:LDD393306 LMZ393267:LMZ393306 LWV393267:LWV393306 MGR393267:MGR393306 MQN393267:MQN393306 NAJ393267:NAJ393306 NKF393267:NKF393306 NUB393267:NUB393306 ODX393267:ODX393306 ONT393267:ONT393306 OXP393267:OXP393306 PHL393267:PHL393306 PRH393267:PRH393306 QBD393267:QBD393306 QKZ393267:QKZ393306 QUV393267:QUV393306 RER393267:RER393306 RON393267:RON393306 RYJ393267:RYJ393306 SIF393267:SIF393306 SSB393267:SSB393306 TBX393267:TBX393306 TLT393267:TLT393306 TVP393267:TVP393306 UFL393267:UFL393306 UPH393267:UPH393306 UZD393267:UZD393306 VIZ393267:VIZ393306 VSV393267:VSV393306 WCR393267:WCR393306 WMN393267:WMN393306 WWJ393267:WWJ393306 AB458803:AB458842 JX458803:JX458842 TT458803:TT458842 ADP458803:ADP458842 ANL458803:ANL458842 AXH458803:AXH458842 BHD458803:BHD458842 BQZ458803:BQZ458842 CAV458803:CAV458842 CKR458803:CKR458842 CUN458803:CUN458842 DEJ458803:DEJ458842 DOF458803:DOF458842 DYB458803:DYB458842 EHX458803:EHX458842 ERT458803:ERT458842 FBP458803:FBP458842 FLL458803:FLL458842 FVH458803:FVH458842 GFD458803:GFD458842 GOZ458803:GOZ458842 GYV458803:GYV458842 HIR458803:HIR458842 HSN458803:HSN458842 ICJ458803:ICJ458842 IMF458803:IMF458842 IWB458803:IWB458842 JFX458803:JFX458842 JPT458803:JPT458842 JZP458803:JZP458842 KJL458803:KJL458842 KTH458803:KTH458842 LDD458803:LDD458842 LMZ458803:LMZ458842 LWV458803:LWV458842 MGR458803:MGR458842 MQN458803:MQN458842 NAJ458803:NAJ458842 NKF458803:NKF458842 NUB458803:NUB458842 ODX458803:ODX458842 ONT458803:ONT458842 OXP458803:OXP458842 PHL458803:PHL458842 PRH458803:PRH458842 QBD458803:QBD458842 QKZ458803:QKZ458842 QUV458803:QUV458842 RER458803:RER458842 RON458803:RON458842 RYJ458803:RYJ458842 SIF458803:SIF458842 SSB458803:SSB458842 TBX458803:TBX458842 TLT458803:TLT458842 TVP458803:TVP458842 UFL458803:UFL458842 UPH458803:UPH458842 UZD458803:UZD458842 VIZ458803:VIZ458842 VSV458803:VSV458842 WCR458803:WCR458842 WMN458803:WMN458842 WWJ458803:WWJ458842 AB524339:AB524378 JX524339:JX524378 TT524339:TT524378 ADP524339:ADP524378 ANL524339:ANL524378 AXH524339:AXH524378 BHD524339:BHD524378 BQZ524339:BQZ524378 CAV524339:CAV524378 CKR524339:CKR524378 CUN524339:CUN524378 DEJ524339:DEJ524378 DOF524339:DOF524378 DYB524339:DYB524378 EHX524339:EHX524378 ERT524339:ERT524378 FBP524339:FBP524378 FLL524339:FLL524378 FVH524339:FVH524378 GFD524339:GFD524378 GOZ524339:GOZ524378 GYV524339:GYV524378 HIR524339:HIR524378 HSN524339:HSN524378 ICJ524339:ICJ524378 IMF524339:IMF524378 IWB524339:IWB524378 JFX524339:JFX524378 JPT524339:JPT524378 JZP524339:JZP524378 KJL524339:KJL524378 KTH524339:KTH524378 LDD524339:LDD524378 LMZ524339:LMZ524378 LWV524339:LWV524378 MGR524339:MGR524378 MQN524339:MQN524378 NAJ524339:NAJ524378 NKF524339:NKF524378 NUB524339:NUB524378 ODX524339:ODX524378 ONT524339:ONT524378 OXP524339:OXP524378 PHL524339:PHL524378 PRH524339:PRH524378 QBD524339:QBD524378 QKZ524339:QKZ524378 QUV524339:QUV524378 RER524339:RER524378 RON524339:RON524378 RYJ524339:RYJ524378 SIF524339:SIF524378 SSB524339:SSB524378 TBX524339:TBX524378 TLT524339:TLT524378 TVP524339:TVP524378 UFL524339:UFL524378 UPH524339:UPH524378 UZD524339:UZD524378 VIZ524339:VIZ524378 VSV524339:VSV524378 WCR524339:WCR524378 WMN524339:WMN524378 WWJ524339:WWJ524378 AB589875:AB589914 JX589875:JX589914 TT589875:TT589914 ADP589875:ADP589914 ANL589875:ANL589914 AXH589875:AXH589914 BHD589875:BHD589914 BQZ589875:BQZ589914 CAV589875:CAV589914 CKR589875:CKR589914 CUN589875:CUN589914 DEJ589875:DEJ589914 DOF589875:DOF589914 DYB589875:DYB589914 EHX589875:EHX589914 ERT589875:ERT589914 FBP589875:FBP589914 FLL589875:FLL589914 FVH589875:FVH589914 GFD589875:GFD589914 GOZ589875:GOZ589914 GYV589875:GYV589914 HIR589875:HIR589914 HSN589875:HSN589914 ICJ589875:ICJ589914 IMF589875:IMF589914 IWB589875:IWB589914 JFX589875:JFX589914 JPT589875:JPT589914 JZP589875:JZP589914 KJL589875:KJL589914 KTH589875:KTH589914 LDD589875:LDD589914 LMZ589875:LMZ589914 LWV589875:LWV589914 MGR589875:MGR589914 MQN589875:MQN589914 NAJ589875:NAJ589914 NKF589875:NKF589914 NUB589875:NUB589914 ODX589875:ODX589914 ONT589875:ONT589914 OXP589875:OXP589914 PHL589875:PHL589914 PRH589875:PRH589914 QBD589875:QBD589914 QKZ589875:QKZ589914 QUV589875:QUV589914 RER589875:RER589914 RON589875:RON589914 RYJ589875:RYJ589914 SIF589875:SIF589914 SSB589875:SSB589914 TBX589875:TBX589914 TLT589875:TLT589914 TVP589875:TVP589914 UFL589875:UFL589914 UPH589875:UPH589914 UZD589875:UZD589914 VIZ589875:VIZ589914 VSV589875:VSV589914 WCR589875:WCR589914 WMN589875:WMN589914 WWJ589875:WWJ589914 AB655411:AB655450 JX655411:JX655450 TT655411:TT655450 ADP655411:ADP655450 ANL655411:ANL655450 AXH655411:AXH655450 BHD655411:BHD655450 BQZ655411:BQZ655450 CAV655411:CAV655450 CKR655411:CKR655450 CUN655411:CUN655450 DEJ655411:DEJ655450 DOF655411:DOF655450 DYB655411:DYB655450 EHX655411:EHX655450 ERT655411:ERT655450 FBP655411:FBP655450 FLL655411:FLL655450 FVH655411:FVH655450 GFD655411:GFD655450 GOZ655411:GOZ655450 GYV655411:GYV655450 HIR655411:HIR655450 HSN655411:HSN655450 ICJ655411:ICJ655450 IMF655411:IMF655450 IWB655411:IWB655450 JFX655411:JFX655450 JPT655411:JPT655450 JZP655411:JZP655450 KJL655411:KJL655450 KTH655411:KTH655450 LDD655411:LDD655450 LMZ655411:LMZ655450 LWV655411:LWV655450 MGR655411:MGR655450 MQN655411:MQN655450 NAJ655411:NAJ655450 NKF655411:NKF655450 NUB655411:NUB655450 ODX655411:ODX655450 ONT655411:ONT655450 OXP655411:OXP655450 PHL655411:PHL655450 PRH655411:PRH655450 QBD655411:QBD655450 QKZ655411:QKZ655450 QUV655411:QUV655450 RER655411:RER655450 RON655411:RON655450 RYJ655411:RYJ655450 SIF655411:SIF655450 SSB655411:SSB655450 TBX655411:TBX655450 TLT655411:TLT655450 TVP655411:TVP655450 UFL655411:UFL655450 UPH655411:UPH655450 UZD655411:UZD655450 VIZ655411:VIZ655450 VSV655411:VSV655450 WCR655411:WCR655450 WMN655411:WMN655450 WWJ655411:WWJ655450 AB720947:AB720986 JX720947:JX720986 TT720947:TT720986 ADP720947:ADP720986 ANL720947:ANL720986 AXH720947:AXH720986 BHD720947:BHD720986 BQZ720947:BQZ720986 CAV720947:CAV720986 CKR720947:CKR720986 CUN720947:CUN720986 DEJ720947:DEJ720986 DOF720947:DOF720986 DYB720947:DYB720986 EHX720947:EHX720986 ERT720947:ERT720986 FBP720947:FBP720986 FLL720947:FLL720986 FVH720947:FVH720986 GFD720947:GFD720986 GOZ720947:GOZ720986 GYV720947:GYV720986 HIR720947:HIR720986 HSN720947:HSN720986 ICJ720947:ICJ720986 IMF720947:IMF720986 IWB720947:IWB720986 JFX720947:JFX720986 JPT720947:JPT720986 JZP720947:JZP720986 KJL720947:KJL720986 KTH720947:KTH720986 LDD720947:LDD720986 LMZ720947:LMZ720986 LWV720947:LWV720986 MGR720947:MGR720986 MQN720947:MQN720986 NAJ720947:NAJ720986 NKF720947:NKF720986 NUB720947:NUB720986 ODX720947:ODX720986 ONT720947:ONT720986 OXP720947:OXP720986 PHL720947:PHL720986 PRH720947:PRH720986 QBD720947:QBD720986 QKZ720947:QKZ720986 QUV720947:QUV720986 RER720947:RER720986 RON720947:RON720986 RYJ720947:RYJ720986 SIF720947:SIF720986 SSB720947:SSB720986 TBX720947:TBX720986 TLT720947:TLT720986 TVP720947:TVP720986 UFL720947:UFL720986 UPH720947:UPH720986 UZD720947:UZD720986 VIZ720947:VIZ720986 VSV720947:VSV720986 WCR720947:WCR720986 WMN720947:WMN720986 WWJ720947:WWJ720986 AB786483:AB786522 JX786483:JX786522 TT786483:TT786522 ADP786483:ADP786522 ANL786483:ANL786522 AXH786483:AXH786522 BHD786483:BHD786522 BQZ786483:BQZ786522 CAV786483:CAV786522 CKR786483:CKR786522 CUN786483:CUN786522 DEJ786483:DEJ786522 DOF786483:DOF786522 DYB786483:DYB786522 EHX786483:EHX786522 ERT786483:ERT786522 FBP786483:FBP786522 FLL786483:FLL786522 FVH786483:FVH786522 GFD786483:GFD786522 GOZ786483:GOZ786522 GYV786483:GYV786522 HIR786483:HIR786522 HSN786483:HSN786522 ICJ786483:ICJ786522 IMF786483:IMF786522 IWB786483:IWB786522 JFX786483:JFX786522 JPT786483:JPT786522 JZP786483:JZP786522 KJL786483:KJL786522 KTH786483:KTH786522 LDD786483:LDD786522 LMZ786483:LMZ786522 LWV786483:LWV786522 MGR786483:MGR786522 MQN786483:MQN786522 NAJ786483:NAJ786522 NKF786483:NKF786522 NUB786483:NUB786522 ODX786483:ODX786522 ONT786483:ONT786522 OXP786483:OXP786522 PHL786483:PHL786522 PRH786483:PRH786522 QBD786483:QBD786522 QKZ786483:QKZ786522 QUV786483:QUV786522 RER786483:RER786522 RON786483:RON786522 RYJ786483:RYJ786522 SIF786483:SIF786522 SSB786483:SSB786522 TBX786483:TBX786522 TLT786483:TLT786522 TVP786483:TVP786522 UFL786483:UFL786522 UPH786483:UPH786522 UZD786483:UZD786522 VIZ786483:VIZ786522 VSV786483:VSV786522 WCR786483:WCR786522 WMN786483:WMN786522 WWJ786483:WWJ786522 AB852019:AB852058 JX852019:JX852058 TT852019:TT852058 ADP852019:ADP852058 ANL852019:ANL852058 AXH852019:AXH852058 BHD852019:BHD852058 BQZ852019:BQZ852058 CAV852019:CAV852058 CKR852019:CKR852058 CUN852019:CUN852058 DEJ852019:DEJ852058 DOF852019:DOF852058 DYB852019:DYB852058 EHX852019:EHX852058 ERT852019:ERT852058 FBP852019:FBP852058 FLL852019:FLL852058 FVH852019:FVH852058 GFD852019:GFD852058 GOZ852019:GOZ852058 GYV852019:GYV852058 HIR852019:HIR852058 HSN852019:HSN852058 ICJ852019:ICJ852058 IMF852019:IMF852058 IWB852019:IWB852058 JFX852019:JFX852058 JPT852019:JPT852058 JZP852019:JZP852058 KJL852019:KJL852058 KTH852019:KTH852058 LDD852019:LDD852058 LMZ852019:LMZ852058 LWV852019:LWV852058 MGR852019:MGR852058 MQN852019:MQN852058 NAJ852019:NAJ852058 NKF852019:NKF852058 NUB852019:NUB852058 ODX852019:ODX852058 ONT852019:ONT852058 OXP852019:OXP852058 PHL852019:PHL852058 PRH852019:PRH852058 QBD852019:QBD852058 QKZ852019:QKZ852058 QUV852019:QUV852058 RER852019:RER852058 RON852019:RON852058 RYJ852019:RYJ852058 SIF852019:SIF852058 SSB852019:SSB852058 TBX852019:TBX852058 TLT852019:TLT852058 TVP852019:TVP852058 UFL852019:UFL852058 UPH852019:UPH852058 UZD852019:UZD852058 VIZ852019:VIZ852058 VSV852019:VSV852058 WCR852019:WCR852058 WMN852019:WMN852058 WWJ852019:WWJ852058 AB917555:AB917594 JX917555:JX917594 TT917555:TT917594 ADP917555:ADP917594 ANL917555:ANL917594 AXH917555:AXH917594 BHD917555:BHD917594 BQZ917555:BQZ917594 CAV917555:CAV917594 CKR917555:CKR917594 CUN917555:CUN917594 DEJ917555:DEJ917594 DOF917555:DOF917594 DYB917555:DYB917594 EHX917555:EHX917594 ERT917555:ERT917594 FBP917555:FBP917594 FLL917555:FLL917594 FVH917555:FVH917594 GFD917555:GFD917594 GOZ917555:GOZ917594 GYV917555:GYV917594 HIR917555:HIR917594 HSN917555:HSN917594 ICJ917555:ICJ917594 IMF917555:IMF917594 IWB917555:IWB917594 JFX917555:JFX917594 JPT917555:JPT917594 JZP917555:JZP917594 KJL917555:KJL917594 KTH917555:KTH917594 LDD917555:LDD917594 LMZ917555:LMZ917594 LWV917555:LWV917594 MGR917555:MGR917594 MQN917555:MQN917594 NAJ917555:NAJ917594 NKF917555:NKF917594 NUB917555:NUB917594 ODX917555:ODX917594 ONT917555:ONT917594 OXP917555:OXP917594 PHL917555:PHL917594 PRH917555:PRH917594 QBD917555:QBD917594 QKZ917555:QKZ917594 QUV917555:QUV917594 RER917555:RER917594 RON917555:RON917594 RYJ917555:RYJ917594 SIF917555:SIF917594 SSB917555:SSB917594 TBX917555:TBX917594 TLT917555:TLT917594 TVP917555:TVP917594 UFL917555:UFL917594 UPH917555:UPH917594 UZD917555:UZD917594 VIZ917555:VIZ917594 VSV917555:VSV917594 WCR917555:WCR917594 WMN917555:WMN917594 WWJ917555:WWJ917594 AB983091:AB983130 JX983091:JX983130 TT983091:TT983130 ADP983091:ADP983130 ANL983091:ANL983130 AXH983091:AXH983130 BHD983091:BHD983130 BQZ983091:BQZ983130 CAV983091:CAV983130 CKR983091:CKR983130 CUN983091:CUN983130 DEJ983091:DEJ983130 DOF983091:DOF983130 DYB983091:DYB983130 EHX983091:EHX983130 ERT983091:ERT983130 FBP983091:FBP983130 FLL983091:FLL983130 FVH983091:FVH983130 GFD983091:GFD983130 GOZ983091:GOZ983130 GYV983091:GYV983130 HIR983091:HIR983130 HSN983091:HSN983130 ICJ983091:ICJ983130 IMF983091:IMF983130 IWB983091:IWB983130 JFX983091:JFX983130 JPT983091:JPT983130 JZP983091:JZP983130 KJL983091:KJL983130 KTH983091:KTH983130 LDD983091:LDD983130 LMZ983091:LMZ983130 LWV983091:LWV983130 MGR983091:MGR983130 MQN983091:MQN983130 NAJ983091:NAJ983130 NKF983091:NKF983130 NUB983091:NUB983130 ODX983091:ODX983130 ONT983091:ONT983130 OXP983091:OXP983130 PHL983091:PHL983130 PRH983091:PRH983130 QBD983091:QBD983130 QKZ983091:QKZ983130 QUV983091:QUV983130 RER983091:RER983130 RON983091:RON983130 RYJ983091:RYJ983130 SIF983091:SIF983130 SSB983091:SSB983130 TBX983091:TBX983130 TLT983091:TLT983130 TVP983091:TVP983130 UFL983091:UFL983130 UPH983091:UPH983130 UZD983091:UZD983130 VIZ983091:VIZ983130 VSV983091:VSV983130 WCR983091:WCR983130 WMN983091:WMN983130 WWJ983091:WWJ983130 AE51:AE90 KA51:KA90 TW51:TW90 ADS51:ADS90 ANO51:ANO90 AXK51:AXK90 BHG51:BHG90 BRC51:BRC90 CAY51:CAY90 CKU51:CKU90 CUQ51:CUQ90 DEM51:DEM90 DOI51:DOI90 DYE51:DYE90 EIA51:EIA90 ERW51:ERW90 FBS51:FBS90 FLO51:FLO90 FVK51:FVK90 GFG51:GFG90 GPC51:GPC90 GYY51:GYY90 HIU51:HIU90 HSQ51:HSQ90 ICM51:ICM90 IMI51:IMI90 IWE51:IWE90 JGA51:JGA90 JPW51:JPW90 JZS51:JZS90 KJO51:KJO90 KTK51:KTK90 LDG51:LDG90 LNC51:LNC90 LWY51:LWY90 MGU51:MGU90 MQQ51:MQQ90 NAM51:NAM90 NKI51:NKI90 NUE51:NUE90 OEA51:OEA90 ONW51:ONW90 OXS51:OXS90 PHO51:PHO90 PRK51:PRK90 QBG51:QBG90 QLC51:QLC90 QUY51:QUY90 REU51:REU90 ROQ51:ROQ90 RYM51:RYM90 SII51:SII90 SSE51:SSE90 TCA51:TCA90 TLW51:TLW90 TVS51:TVS90 UFO51:UFO90 UPK51:UPK90 UZG51:UZG90 VJC51:VJC90 VSY51:VSY90 WCU51:WCU90 WMQ51:WMQ90 WWM51:WWM90 AE65587:AE65626 KA65587:KA65626 TW65587:TW65626 ADS65587:ADS65626 ANO65587:ANO65626 AXK65587:AXK65626 BHG65587:BHG65626 BRC65587:BRC65626 CAY65587:CAY65626 CKU65587:CKU65626 CUQ65587:CUQ65626 DEM65587:DEM65626 DOI65587:DOI65626 DYE65587:DYE65626 EIA65587:EIA65626 ERW65587:ERW65626 FBS65587:FBS65626 FLO65587:FLO65626 FVK65587:FVK65626 GFG65587:GFG65626 GPC65587:GPC65626 GYY65587:GYY65626 HIU65587:HIU65626 HSQ65587:HSQ65626 ICM65587:ICM65626 IMI65587:IMI65626 IWE65587:IWE65626 JGA65587:JGA65626 JPW65587:JPW65626 JZS65587:JZS65626 KJO65587:KJO65626 KTK65587:KTK65626 LDG65587:LDG65626 LNC65587:LNC65626 LWY65587:LWY65626 MGU65587:MGU65626 MQQ65587:MQQ65626 NAM65587:NAM65626 NKI65587:NKI65626 NUE65587:NUE65626 OEA65587:OEA65626 ONW65587:ONW65626 OXS65587:OXS65626 PHO65587:PHO65626 PRK65587:PRK65626 QBG65587:QBG65626 QLC65587:QLC65626 QUY65587:QUY65626 REU65587:REU65626 ROQ65587:ROQ65626 RYM65587:RYM65626 SII65587:SII65626 SSE65587:SSE65626 TCA65587:TCA65626 TLW65587:TLW65626 TVS65587:TVS65626 UFO65587:UFO65626 UPK65587:UPK65626 UZG65587:UZG65626 VJC65587:VJC65626 VSY65587:VSY65626 WCU65587:WCU65626 WMQ65587:WMQ65626 WWM65587:WWM65626 AE131123:AE131162 KA131123:KA131162 TW131123:TW131162 ADS131123:ADS131162 ANO131123:ANO131162 AXK131123:AXK131162 BHG131123:BHG131162 BRC131123:BRC131162 CAY131123:CAY131162 CKU131123:CKU131162 CUQ131123:CUQ131162 DEM131123:DEM131162 DOI131123:DOI131162 DYE131123:DYE131162 EIA131123:EIA131162 ERW131123:ERW131162 FBS131123:FBS131162 FLO131123:FLO131162 FVK131123:FVK131162 GFG131123:GFG131162 GPC131123:GPC131162 GYY131123:GYY131162 HIU131123:HIU131162 HSQ131123:HSQ131162 ICM131123:ICM131162 IMI131123:IMI131162 IWE131123:IWE131162 JGA131123:JGA131162 JPW131123:JPW131162 JZS131123:JZS131162 KJO131123:KJO131162 KTK131123:KTK131162 LDG131123:LDG131162 LNC131123:LNC131162 LWY131123:LWY131162 MGU131123:MGU131162 MQQ131123:MQQ131162 NAM131123:NAM131162 NKI131123:NKI131162 NUE131123:NUE131162 OEA131123:OEA131162 ONW131123:ONW131162 OXS131123:OXS131162 PHO131123:PHO131162 PRK131123:PRK131162 QBG131123:QBG131162 QLC131123:QLC131162 QUY131123:QUY131162 REU131123:REU131162 ROQ131123:ROQ131162 RYM131123:RYM131162 SII131123:SII131162 SSE131123:SSE131162 TCA131123:TCA131162 TLW131123:TLW131162 TVS131123:TVS131162 UFO131123:UFO131162 UPK131123:UPK131162 UZG131123:UZG131162 VJC131123:VJC131162 VSY131123:VSY131162 WCU131123:WCU131162 WMQ131123:WMQ131162 WWM131123:WWM131162 AE196659:AE196698 KA196659:KA196698 TW196659:TW196698 ADS196659:ADS196698 ANO196659:ANO196698 AXK196659:AXK196698 BHG196659:BHG196698 BRC196659:BRC196698 CAY196659:CAY196698 CKU196659:CKU196698 CUQ196659:CUQ196698 DEM196659:DEM196698 DOI196659:DOI196698 DYE196659:DYE196698 EIA196659:EIA196698 ERW196659:ERW196698 FBS196659:FBS196698 FLO196659:FLO196698 FVK196659:FVK196698 GFG196659:GFG196698 GPC196659:GPC196698 GYY196659:GYY196698 HIU196659:HIU196698 HSQ196659:HSQ196698 ICM196659:ICM196698 IMI196659:IMI196698 IWE196659:IWE196698 JGA196659:JGA196698 JPW196659:JPW196698 JZS196659:JZS196698 KJO196659:KJO196698 KTK196659:KTK196698 LDG196659:LDG196698 LNC196659:LNC196698 LWY196659:LWY196698 MGU196659:MGU196698 MQQ196659:MQQ196698 NAM196659:NAM196698 NKI196659:NKI196698 NUE196659:NUE196698 OEA196659:OEA196698 ONW196659:ONW196698 OXS196659:OXS196698 PHO196659:PHO196698 PRK196659:PRK196698 QBG196659:QBG196698 QLC196659:QLC196698 QUY196659:QUY196698 REU196659:REU196698 ROQ196659:ROQ196698 RYM196659:RYM196698 SII196659:SII196698 SSE196659:SSE196698 TCA196659:TCA196698 TLW196659:TLW196698 TVS196659:TVS196698 UFO196659:UFO196698 UPK196659:UPK196698 UZG196659:UZG196698 VJC196659:VJC196698 VSY196659:VSY196698 WCU196659:WCU196698 WMQ196659:WMQ196698 WWM196659:WWM196698 AE262195:AE262234 KA262195:KA262234 TW262195:TW262234 ADS262195:ADS262234 ANO262195:ANO262234 AXK262195:AXK262234 BHG262195:BHG262234 BRC262195:BRC262234 CAY262195:CAY262234 CKU262195:CKU262234 CUQ262195:CUQ262234 DEM262195:DEM262234 DOI262195:DOI262234 DYE262195:DYE262234 EIA262195:EIA262234 ERW262195:ERW262234 FBS262195:FBS262234 FLO262195:FLO262234 FVK262195:FVK262234 GFG262195:GFG262234 GPC262195:GPC262234 GYY262195:GYY262234 HIU262195:HIU262234 HSQ262195:HSQ262234 ICM262195:ICM262234 IMI262195:IMI262234 IWE262195:IWE262234 JGA262195:JGA262234 JPW262195:JPW262234 JZS262195:JZS262234 KJO262195:KJO262234 KTK262195:KTK262234 LDG262195:LDG262234 LNC262195:LNC262234 LWY262195:LWY262234 MGU262195:MGU262234 MQQ262195:MQQ262234 NAM262195:NAM262234 NKI262195:NKI262234 NUE262195:NUE262234 OEA262195:OEA262234 ONW262195:ONW262234 OXS262195:OXS262234 PHO262195:PHO262234 PRK262195:PRK262234 QBG262195:QBG262234 QLC262195:QLC262234 QUY262195:QUY262234 REU262195:REU262234 ROQ262195:ROQ262234 RYM262195:RYM262234 SII262195:SII262234 SSE262195:SSE262234 TCA262195:TCA262234 TLW262195:TLW262234 TVS262195:TVS262234 UFO262195:UFO262234 UPK262195:UPK262234 UZG262195:UZG262234 VJC262195:VJC262234 VSY262195:VSY262234 WCU262195:WCU262234 WMQ262195:WMQ262234 WWM262195:WWM262234 AE327731:AE327770 KA327731:KA327770 TW327731:TW327770 ADS327731:ADS327770 ANO327731:ANO327770 AXK327731:AXK327770 BHG327731:BHG327770 BRC327731:BRC327770 CAY327731:CAY327770 CKU327731:CKU327770 CUQ327731:CUQ327770 DEM327731:DEM327770 DOI327731:DOI327770 DYE327731:DYE327770 EIA327731:EIA327770 ERW327731:ERW327770 FBS327731:FBS327770 FLO327731:FLO327770 FVK327731:FVK327770 GFG327731:GFG327770 GPC327731:GPC327770 GYY327731:GYY327770 HIU327731:HIU327770 HSQ327731:HSQ327770 ICM327731:ICM327770 IMI327731:IMI327770 IWE327731:IWE327770 JGA327731:JGA327770 JPW327731:JPW327770 JZS327731:JZS327770 KJO327731:KJO327770 KTK327731:KTK327770 LDG327731:LDG327770 LNC327731:LNC327770 LWY327731:LWY327770 MGU327731:MGU327770 MQQ327731:MQQ327770 NAM327731:NAM327770 NKI327731:NKI327770 NUE327731:NUE327770 OEA327731:OEA327770 ONW327731:ONW327770 OXS327731:OXS327770 PHO327731:PHO327770 PRK327731:PRK327770 QBG327731:QBG327770 QLC327731:QLC327770 QUY327731:QUY327770 REU327731:REU327770 ROQ327731:ROQ327770 RYM327731:RYM327770 SII327731:SII327770 SSE327731:SSE327770 TCA327731:TCA327770 TLW327731:TLW327770 TVS327731:TVS327770 UFO327731:UFO327770 UPK327731:UPK327770 UZG327731:UZG327770 VJC327731:VJC327770 VSY327731:VSY327770 WCU327731:WCU327770 WMQ327731:WMQ327770 WWM327731:WWM327770 AE393267:AE393306 KA393267:KA393306 TW393267:TW393306 ADS393267:ADS393306 ANO393267:ANO393306 AXK393267:AXK393306 BHG393267:BHG393306 BRC393267:BRC393306 CAY393267:CAY393306 CKU393267:CKU393306 CUQ393267:CUQ393306 DEM393267:DEM393306 DOI393267:DOI393306 DYE393267:DYE393306 EIA393267:EIA393306 ERW393267:ERW393306 FBS393267:FBS393306 FLO393267:FLO393306 FVK393267:FVK393306 GFG393267:GFG393306 GPC393267:GPC393306 GYY393267:GYY393306 HIU393267:HIU393306 HSQ393267:HSQ393306 ICM393267:ICM393306 IMI393267:IMI393306 IWE393267:IWE393306 JGA393267:JGA393306 JPW393267:JPW393306 JZS393267:JZS393306 KJO393267:KJO393306 KTK393267:KTK393306 LDG393267:LDG393306 LNC393267:LNC393306 LWY393267:LWY393306 MGU393267:MGU393306 MQQ393267:MQQ393306 NAM393267:NAM393306 NKI393267:NKI393306 NUE393267:NUE393306 OEA393267:OEA393306 ONW393267:ONW393306 OXS393267:OXS393306 PHO393267:PHO393306 PRK393267:PRK393306 QBG393267:QBG393306 QLC393267:QLC393306 QUY393267:QUY393306 REU393267:REU393306 ROQ393267:ROQ393306 RYM393267:RYM393306 SII393267:SII393306 SSE393267:SSE393306 TCA393267:TCA393306 TLW393267:TLW393306 TVS393267:TVS393306 UFO393267:UFO393306 UPK393267:UPK393306 UZG393267:UZG393306 VJC393267:VJC393306 VSY393267:VSY393306 WCU393267:WCU393306 WMQ393267:WMQ393306 WWM393267:WWM393306 AE458803:AE458842 KA458803:KA458842 TW458803:TW458842 ADS458803:ADS458842 ANO458803:ANO458842 AXK458803:AXK458842 BHG458803:BHG458842 BRC458803:BRC458842 CAY458803:CAY458842 CKU458803:CKU458842 CUQ458803:CUQ458842 DEM458803:DEM458842 DOI458803:DOI458842 DYE458803:DYE458842 EIA458803:EIA458842 ERW458803:ERW458842 FBS458803:FBS458842 FLO458803:FLO458842 FVK458803:FVK458842 GFG458803:GFG458842 GPC458803:GPC458842 GYY458803:GYY458842 HIU458803:HIU458842 HSQ458803:HSQ458842 ICM458803:ICM458842 IMI458803:IMI458842 IWE458803:IWE458842 JGA458803:JGA458842 JPW458803:JPW458842 JZS458803:JZS458842 KJO458803:KJO458842 KTK458803:KTK458842 LDG458803:LDG458842 LNC458803:LNC458842 LWY458803:LWY458842 MGU458803:MGU458842 MQQ458803:MQQ458842 NAM458803:NAM458842 NKI458803:NKI458842 NUE458803:NUE458842 OEA458803:OEA458842 ONW458803:ONW458842 OXS458803:OXS458842 PHO458803:PHO458842 PRK458803:PRK458842 QBG458803:QBG458842 QLC458803:QLC458842 QUY458803:QUY458842 REU458803:REU458842 ROQ458803:ROQ458842 RYM458803:RYM458842 SII458803:SII458842 SSE458803:SSE458842 TCA458803:TCA458842 TLW458803:TLW458842 TVS458803:TVS458842 UFO458803:UFO458842 UPK458803:UPK458842 UZG458803:UZG458842 VJC458803:VJC458842 VSY458803:VSY458842 WCU458803:WCU458842 WMQ458803:WMQ458842 WWM458803:WWM458842 AE524339:AE524378 KA524339:KA524378 TW524339:TW524378 ADS524339:ADS524378 ANO524339:ANO524378 AXK524339:AXK524378 BHG524339:BHG524378 BRC524339:BRC524378 CAY524339:CAY524378 CKU524339:CKU524378 CUQ524339:CUQ524378 DEM524339:DEM524378 DOI524339:DOI524378 DYE524339:DYE524378 EIA524339:EIA524378 ERW524339:ERW524378 FBS524339:FBS524378 FLO524339:FLO524378 FVK524339:FVK524378 GFG524339:GFG524378 GPC524339:GPC524378 GYY524339:GYY524378 HIU524339:HIU524378 HSQ524339:HSQ524378 ICM524339:ICM524378 IMI524339:IMI524378 IWE524339:IWE524378 JGA524339:JGA524378 JPW524339:JPW524378 JZS524339:JZS524378 KJO524339:KJO524378 KTK524339:KTK524378 LDG524339:LDG524378 LNC524339:LNC524378 LWY524339:LWY524378 MGU524339:MGU524378 MQQ524339:MQQ524378 NAM524339:NAM524378 NKI524339:NKI524378 NUE524339:NUE524378 OEA524339:OEA524378 ONW524339:ONW524378 OXS524339:OXS524378 PHO524339:PHO524378 PRK524339:PRK524378 QBG524339:QBG524378 QLC524339:QLC524378 QUY524339:QUY524378 REU524339:REU524378 ROQ524339:ROQ524378 RYM524339:RYM524378 SII524339:SII524378 SSE524339:SSE524378 TCA524339:TCA524378 TLW524339:TLW524378 TVS524339:TVS524378 UFO524339:UFO524378 UPK524339:UPK524378 UZG524339:UZG524378 VJC524339:VJC524378 VSY524339:VSY524378 WCU524339:WCU524378 WMQ524339:WMQ524378 WWM524339:WWM524378 AE589875:AE589914 KA589875:KA589914 TW589875:TW589914 ADS589875:ADS589914 ANO589875:ANO589914 AXK589875:AXK589914 BHG589875:BHG589914 BRC589875:BRC589914 CAY589875:CAY589914 CKU589875:CKU589914 CUQ589875:CUQ589914 DEM589875:DEM589914 DOI589875:DOI589914 DYE589875:DYE589914 EIA589875:EIA589914 ERW589875:ERW589914 FBS589875:FBS589914 FLO589875:FLO589914 FVK589875:FVK589914 GFG589875:GFG589914 GPC589875:GPC589914 GYY589875:GYY589914 HIU589875:HIU589914 HSQ589875:HSQ589914 ICM589875:ICM589914 IMI589875:IMI589914 IWE589875:IWE589914 JGA589875:JGA589914 JPW589875:JPW589914 JZS589875:JZS589914 KJO589875:KJO589914 KTK589875:KTK589914 LDG589875:LDG589914 LNC589875:LNC589914 LWY589875:LWY589914 MGU589875:MGU589914 MQQ589875:MQQ589914 NAM589875:NAM589914 NKI589875:NKI589914 NUE589875:NUE589914 OEA589875:OEA589914 ONW589875:ONW589914 OXS589875:OXS589914 PHO589875:PHO589914 PRK589875:PRK589914 QBG589875:QBG589914 QLC589875:QLC589914 QUY589875:QUY589914 REU589875:REU589914 ROQ589875:ROQ589914 RYM589875:RYM589914 SII589875:SII589914 SSE589875:SSE589914 TCA589875:TCA589914 TLW589875:TLW589914 TVS589875:TVS589914 UFO589875:UFO589914 UPK589875:UPK589914 UZG589875:UZG589914 VJC589875:VJC589914 VSY589875:VSY589914 WCU589875:WCU589914 WMQ589875:WMQ589914 WWM589875:WWM589914 AE655411:AE655450 KA655411:KA655450 TW655411:TW655450 ADS655411:ADS655450 ANO655411:ANO655450 AXK655411:AXK655450 BHG655411:BHG655450 BRC655411:BRC655450 CAY655411:CAY655450 CKU655411:CKU655450 CUQ655411:CUQ655450 DEM655411:DEM655450 DOI655411:DOI655450 DYE655411:DYE655450 EIA655411:EIA655450 ERW655411:ERW655450 FBS655411:FBS655450 FLO655411:FLO655450 FVK655411:FVK655450 GFG655411:GFG655450 GPC655411:GPC655450 GYY655411:GYY655450 HIU655411:HIU655450 HSQ655411:HSQ655450 ICM655411:ICM655450 IMI655411:IMI655450 IWE655411:IWE655450 JGA655411:JGA655450 JPW655411:JPW655450 JZS655411:JZS655450 KJO655411:KJO655450 KTK655411:KTK655450 LDG655411:LDG655450 LNC655411:LNC655450 LWY655411:LWY655450 MGU655411:MGU655450 MQQ655411:MQQ655450 NAM655411:NAM655450 NKI655411:NKI655450 NUE655411:NUE655450 OEA655411:OEA655450 ONW655411:ONW655450 OXS655411:OXS655450 PHO655411:PHO655450 PRK655411:PRK655450 QBG655411:QBG655450 QLC655411:QLC655450 QUY655411:QUY655450 REU655411:REU655450 ROQ655411:ROQ655450 RYM655411:RYM655450 SII655411:SII655450 SSE655411:SSE655450 TCA655411:TCA655450 TLW655411:TLW655450 TVS655411:TVS655450 UFO655411:UFO655450 UPK655411:UPK655450 UZG655411:UZG655450 VJC655411:VJC655450 VSY655411:VSY655450 WCU655411:WCU655450 WMQ655411:WMQ655450 WWM655411:WWM655450 AE720947:AE720986 KA720947:KA720986 TW720947:TW720986 ADS720947:ADS720986 ANO720947:ANO720986 AXK720947:AXK720986 BHG720947:BHG720986 BRC720947:BRC720986 CAY720947:CAY720986 CKU720947:CKU720986 CUQ720947:CUQ720986 DEM720947:DEM720986 DOI720947:DOI720986 DYE720947:DYE720986 EIA720947:EIA720986 ERW720947:ERW720986 FBS720947:FBS720986 FLO720947:FLO720986 FVK720947:FVK720986 GFG720947:GFG720986 GPC720947:GPC720986 GYY720947:GYY720986 HIU720947:HIU720986 HSQ720947:HSQ720986 ICM720947:ICM720986 IMI720947:IMI720986 IWE720947:IWE720986 JGA720947:JGA720986 JPW720947:JPW720986 JZS720947:JZS720986 KJO720947:KJO720986 KTK720947:KTK720986 LDG720947:LDG720986 LNC720947:LNC720986 LWY720947:LWY720986 MGU720947:MGU720986 MQQ720947:MQQ720986 NAM720947:NAM720986 NKI720947:NKI720986 NUE720947:NUE720986 OEA720947:OEA720986 ONW720947:ONW720986 OXS720947:OXS720986 PHO720947:PHO720986 PRK720947:PRK720986 QBG720947:QBG720986 QLC720947:QLC720986 QUY720947:QUY720986 REU720947:REU720986 ROQ720947:ROQ720986 RYM720947:RYM720986 SII720947:SII720986 SSE720947:SSE720986 TCA720947:TCA720986 TLW720947:TLW720986 TVS720947:TVS720986 UFO720947:UFO720986 UPK720947:UPK720986 UZG720947:UZG720986 VJC720947:VJC720986 VSY720947:VSY720986 WCU720947:WCU720986 WMQ720947:WMQ720986 WWM720947:WWM720986 AE786483:AE786522 KA786483:KA786522 TW786483:TW786522 ADS786483:ADS786522 ANO786483:ANO786522 AXK786483:AXK786522 BHG786483:BHG786522 BRC786483:BRC786522 CAY786483:CAY786522 CKU786483:CKU786522 CUQ786483:CUQ786522 DEM786483:DEM786522 DOI786483:DOI786522 DYE786483:DYE786522 EIA786483:EIA786522 ERW786483:ERW786522 FBS786483:FBS786522 FLO786483:FLO786522 FVK786483:FVK786522 GFG786483:GFG786522 GPC786483:GPC786522 GYY786483:GYY786522 HIU786483:HIU786522 HSQ786483:HSQ786522 ICM786483:ICM786522 IMI786483:IMI786522 IWE786483:IWE786522 JGA786483:JGA786522 JPW786483:JPW786522 JZS786483:JZS786522 KJO786483:KJO786522 KTK786483:KTK786522 LDG786483:LDG786522 LNC786483:LNC786522 LWY786483:LWY786522 MGU786483:MGU786522 MQQ786483:MQQ786522 NAM786483:NAM786522 NKI786483:NKI786522 NUE786483:NUE786522 OEA786483:OEA786522 ONW786483:ONW786522 OXS786483:OXS786522 PHO786483:PHO786522 PRK786483:PRK786522 QBG786483:QBG786522 QLC786483:QLC786522 QUY786483:QUY786522 REU786483:REU786522 ROQ786483:ROQ786522 RYM786483:RYM786522 SII786483:SII786522 SSE786483:SSE786522 TCA786483:TCA786522 TLW786483:TLW786522 TVS786483:TVS786522 UFO786483:UFO786522 UPK786483:UPK786522 UZG786483:UZG786522 VJC786483:VJC786522 VSY786483:VSY786522 WCU786483:WCU786522 WMQ786483:WMQ786522 WWM786483:WWM786522 AE852019:AE852058 KA852019:KA852058 TW852019:TW852058 ADS852019:ADS852058 ANO852019:ANO852058 AXK852019:AXK852058 BHG852019:BHG852058 BRC852019:BRC852058 CAY852019:CAY852058 CKU852019:CKU852058 CUQ852019:CUQ852058 DEM852019:DEM852058 DOI852019:DOI852058 DYE852019:DYE852058 EIA852019:EIA852058 ERW852019:ERW852058 FBS852019:FBS852058 FLO852019:FLO852058 FVK852019:FVK852058 GFG852019:GFG852058 GPC852019:GPC852058 GYY852019:GYY852058 HIU852019:HIU852058 HSQ852019:HSQ852058 ICM852019:ICM852058 IMI852019:IMI852058 IWE852019:IWE852058 JGA852019:JGA852058 JPW852019:JPW852058 JZS852019:JZS852058 KJO852019:KJO852058 KTK852019:KTK852058 LDG852019:LDG852058 LNC852019:LNC852058 LWY852019:LWY852058 MGU852019:MGU852058 MQQ852019:MQQ852058 NAM852019:NAM852058 NKI852019:NKI852058 NUE852019:NUE852058 OEA852019:OEA852058 ONW852019:ONW852058 OXS852019:OXS852058 PHO852019:PHO852058 PRK852019:PRK852058 QBG852019:QBG852058 QLC852019:QLC852058 QUY852019:QUY852058 REU852019:REU852058 ROQ852019:ROQ852058 RYM852019:RYM852058 SII852019:SII852058 SSE852019:SSE852058 TCA852019:TCA852058 TLW852019:TLW852058 TVS852019:TVS852058 UFO852019:UFO852058 UPK852019:UPK852058 UZG852019:UZG852058 VJC852019:VJC852058 VSY852019:VSY852058 WCU852019:WCU852058 WMQ852019:WMQ852058 WWM852019:WWM852058 AE917555:AE917594 KA917555:KA917594 TW917555:TW917594 ADS917555:ADS917594 ANO917555:ANO917594 AXK917555:AXK917594 BHG917555:BHG917594 BRC917555:BRC917594 CAY917555:CAY917594 CKU917555:CKU917594 CUQ917555:CUQ917594 DEM917555:DEM917594 DOI917555:DOI917594 DYE917555:DYE917594 EIA917555:EIA917594 ERW917555:ERW917594 FBS917555:FBS917594 FLO917555:FLO917594 FVK917555:FVK917594 GFG917555:GFG917594 GPC917555:GPC917594 GYY917555:GYY917594 HIU917555:HIU917594 HSQ917555:HSQ917594 ICM917555:ICM917594 IMI917555:IMI917594 IWE917555:IWE917594 JGA917555:JGA917594 JPW917555:JPW917594 JZS917555:JZS917594 KJO917555:KJO917594 KTK917555:KTK917594 LDG917555:LDG917594 LNC917555:LNC917594 LWY917555:LWY917594 MGU917555:MGU917594 MQQ917555:MQQ917594 NAM917555:NAM917594 NKI917555:NKI917594 NUE917555:NUE917594 OEA917555:OEA917594 ONW917555:ONW917594 OXS917555:OXS917594 PHO917555:PHO917594 PRK917555:PRK917594 QBG917555:QBG917594 QLC917555:QLC917594 QUY917555:QUY917594 REU917555:REU917594 ROQ917555:ROQ917594 RYM917555:RYM917594 SII917555:SII917594 SSE917555:SSE917594 TCA917555:TCA917594 TLW917555:TLW917594 TVS917555:TVS917594 UFO917555:UFO917594 UPK917555:UPK917594 UZG917555:UZG917594 VJC917555:VJC917594 VSY917555:VSY917594 WCU917555:WCU917594 WMQ917555:WMQ917594 WWM917555:WWM917594 AE983091:AE983130 KA983091:KA983130 TW983091:TW983130 ADS983091:ADS983130 ANO983091:ANO983130 AXK983091:AXK983130 BHG983091:BHG983130 BRC983091:BRC983130 CAY983091:CAY983130 CKU983091:CKU983130 CUQ983091:CUQ983130 DEM983091:DEM983130 DOI983091:DOI983130 DYE983091:DYE983130 EIA983091:EIA983130 ERW983091:ERW983130 FBS983091:FBS983130 FLO983091:FLO983130 FVK983091:FVK983130 GFG983091:GFG983130 GPC983091:GPC983130 GYY983091:GYY983130 HIU983091:HIU983130 HSQ983091:HSQ983130 ICM983091:ICM983130 IMI983091:IMI983130 IWE983091:IWE983130 JGA983091:JGA983130 JPW983091:JPW983130 JZS983091:JZS983130 KJO983091:KJO983130 KTK983091:KTK983130 LDG983091:LDG983130 LNC983091:LNC983130 LWY983091:LWY983130 MGU983091:MGU983130 MQQ983091:MQQ983130 NAM983091:NAM983130 NKI983091:NKI983130 NUE983091:NUE983130 OEA983091:OEA983130 ONW983091:ONW983130 OXS983091:OXS983130 PHO983091:PHO983130 PRK983091:PRK983130 QBG983091:QBG983130 QLC983091:QLC983130 QUY983091:QUY983130 REU983091:REU983130 ROQ983091:ROQ983130 RYM983091:RYM983130 SII983091:SII983130 SSE983091:SSE983130 TCA983091:TCA983130 TLW983091:TLW983130 TVS983091:TVS983130 UFO983091:UFO983130 UPK983091:UPK983130 UZG983091:UZG983130 VJC983091:VJC983130 VSY983091:VSY983130 WCU983091:WCU983130 WMQ983091:WMQ983130 WWM983091:WWM983130 AE104:AE171 KA104:KA171 TW104:TW171 ADS104:ADS171 ANO104:ANO171 AXK104:AXK171 BHG104:BHG171 BRC104:BRC171 CAY104:CAY171 CKU104:CKU171 CUQ104:CUQ171 DEM104:DEM171 DOI104:DOI171 DYE104:DYE171 EIA104:EIA171 ERW104:ERW171 FBS104:FBS171 FLO104:FLO171 FVK104:FVK171 GFG104:GFG171 GPC104:GPC171 GYY104:GYY171 HIU104:HIU171 HSQ104:HSQ171 ICM104:ICM171 IMI104:IMI171 IWE104:IWE171 JGA104:JGA171 JPW104:JPW171 JZS104:JZS171 KJO104:KJO171 KTK104:KTK171 LDG104:LDG171 LNC104:LNC171 LWY104:LWY171 MGU104:MGU171 MQQ104:MQQ171 NAM104:NAM171 NKI104:NKI171 NUE104:NUE171 OEA104:OEA171 ONW104:ONW171 OXS104:OXS171 PHO104:PHO171 PRK104:PRK171 QBG104:QBG171 QLC104:QLC171 QUY104:QUY171 REU104:REU171 ROQ104:ROQ171 RYM104:RYM171 SII104:SII171 SSE104:SSE171 TCA104:TCA171 TLW104:TLW171 TVS104:TVS171 UFO104:UFO171 UPK104:UPK171 UZG104:UZG171 VJC104:VJC171 VSY104:VSY171 WCU104:WCU171 WMQ104:WMQ171 WWM104:WWM171 AE65640:AE65707 KA65640:KA65707 TW65640:TW65707 ADS65640:ADS65707 ANO65640:ANO65707 AXK65640:AXK65707 BHG65640:BHG65707 BRC65640:BRC65707 CAY65640:CAY65707 CKU65640:CKU65707 CUQ65640:CUQ65707 DEM65640:DEM65707 DOI65640:DOI65707 DYE65640:DYE65707 EIA65640:EIA65707 ERW65640:ERW65707 FBS65640:FBS65707 FLO65640:FLO65707 FVK65640:FVK65707 GFG65640:GFG65707 GPC65640:GPC65707 GYY65640:GYY65707 HIU65640:HIU65707 HSQ65640:HSQ65707 ICM65640:ICM65707 IMI65640:IMI65707 IWE65640:IWE65707 JGA65640:JGA65707 JPW65640:JPW65707 JZS65640:JZS65707 KJO65640:KJO65707 KTK65640:KTK65707 LDG65640:LDG65707 LNC65640:LNC65707 LWY65640:LWY65707 MGU65640:MGU65707 MQQ65640:MQQ65707 NAM65640:NAM65707 NKI65640:NKI65707 NUE65640:NUE65707 OEA65640:OEA65707 ONW65640:ONW65707 OXS65640:OXS65707 PHO65640:PHO65707 PRK65640:PRK65707 QBG65640:QBG65707 QLC65640:QLC65707 QUY65640:QUY65707 REU65640:REU65707 ROQ65640:ROQ65707 RYM65640:RYM65707 SII65640:SII65707 SSE65640:SSE65707 TCA65640:TCA65707 TLW65640:TLW65707 TVS65640:TVS65707 UFO65640:UFO65707 UPK65640:UPK65707 UZG65640:UZG65707 VJC65640:VJC65707 VSY65640:VSY65707 WCU65640:WCU65707 WMQ65640:WMQ65707 WWM65640:WWM65707 AE131176:AE131243 KA131176:KA131243 TW131176:TW131243 ADS131176:ADS131243 ANO131176:ANO131243 AXK131176:AXK131243 BHG131176:BHG131243 BRC131176:BRC131243 CAY131176:CAY131243 CKU131176:CKU131243 CUQ131176:CUQ131243 DEM131176:DEM131243 DOI131176:DOI131243 DYE131176:DYE131243 EIA131176:EIA131243 ERW131176:ERW131243 FBS131176:FBS131243 FLO131176:FLO131243 FVK131176:FVK131243 GFG131176:GFG131243 GPC131176:GPC131243 GYY131176:GYY131243 HIU131176:HIU131243 HSQ131176:HSQ131243 ICM131176:ICM131243 IMI131176:IMI131243 IWE131176:IWE131243 JGA131176:JGA131243 JPW131176:JPW131243 JZS131176:JZS131243 KJO131176:KJO131243 KTK131176:KTK131243 LDG131176:LDG131243 LNC131176:LNC131243 LWY131176:LWY131243 MGU131176:MGU131243 MQQ131176:MQQ131243 NAM131176:NAM131243 NKI131176:NKI131243 NUE131176:NUE131243 OEA131176:OEA131243 ONW131176:ONW131243 OXS131176:OXS131243 PHO131176:PHO131243 PRK131176:PRK131243 QBG131176:QBG131243 QLC131176:QLC131243 QUY131176:QUY131243 REU131176:REU131243 ROQ131176:ROQ131243 RYM131176:RYM131243 SII131176:SII131243 SSE131176:SSE131243 TCA131176:TCA131243 TLW131176:TLW131243 TVS131176:TVS131243 UFO131176:UFO131243 UPK131176:UPK131243 UZG131176:UZG131243 VJC131176:VJC131243 VSY131176:VSY131243 WCU131176:WCU131243 WMQ131176:WMQ131243 WWM131176:WWM131243 AE196712:AE196779 KA196712:KA196779 TW196712:TW196779 ADS196712:ADS196779 ANO196712:ANO196779 AXK196712:AXK196779 BHG196712:BHG196779 BRC196712:BRC196779 CAY196712:CAY196779 CKU196712:CKU196779 CUQ196712:CUQ196779 DEM196712:DEM196779 DOI196712:DOI196779 DYE196712:DYE196779 EIA196712:EIA196779 ERW196712:ERW196779 FBS196712:FBS196779 FLO196712:FLO196779 FVK196712:FVK196779 GFG196712:GFG196779 GPC196712:GPC196779 GYY196712:GYY196779 HIU196712:HIU196779 HSQ196712:HSQ196779 ICM196712:ICM196779 IMI196712:IMI196779 IWE196712:IWE196779 JGA196712:JGA196779 JPW196712:JPW196779 JZS196712:JZS196779 KJO196712:KJO196779 KTK196712:KTK196779 LDG196712:LDG196779 LNC196712:LNC196779 LWY196712:LWY196779 MGU196712:MGU196779 MQQ196712:MQQ196779 NAM196712:NAM196779 NKI196712:NKI196779 NUE196712:NUE196779 OEA196712:OEA196779 ONW196712:ONW196779 OXS196712:OXS196779 PHO196712:PHO196779 PRK196712:PRK196779 QBG196712:QBG196779 QLC196712:QLC196779 QUY196712:QUY196779 REU196712:REU196779 ROQ196712:ROQ196779 RYM196712:RYM196779 SII196712:SII196779 SSE196712:SSE196779 TCA196712:TCA196779 TLW196712:TLW196779 TVS196712:TVS196779 UFO196712:UFO196779 UPK196712:UPK196779 UZG196712:UZG196779 VJC196712:VJC196779 VSY196712:VSY196779 WCU196712:WCU196779 WMQ196712:WMQ196779 WWM196712:WWM196779 AE262248:AE262315 KA262248:KA262315 TW262248:TW262315 ADS262248:ADS262315 ANO262248:ANO262315 AXK262248:AXK262315 BHG262248:BHG262315 BRC262248:BRC262315 CAY262248:CAY262315 CKU262248:CKU262315 CUQ262248:CUQ262315 DEM262248:DEM262315 DOI262248:DOI262315 DYE262248:DYE262315 EIA262248:EIA262315 ERW262248:ERW262315 FBS262248:FBS262315 FLO262248:FLO262315 FVK262248:FVK262315 GFG262248:GFG262315 GPC262248:GPC262315 GYY262248:GYY262315 HIU262248:HIU262315 HSQ262248:HSQ262315 ICM262248:ICM262315 IMI262248:IMI262315 IWE262248:IWE262315 JGA262248:JGA262315 JPW262248:JPW262315 JZS262248:JZS262315 KJO262248:KJO262315 KTK262248:KTK262315 LDG262248:LDG262315 LNC262248:LNC262315 LWY262248:LWY262315 MGU262248:MGU262315 MQQ262248:MQQ262315 NAM262248:NAM262315 NKI262248:NKI262315 NUE262248:NUE262315 OEA262248:OEA262315 ONW262248:ONW262315 OXS262248:OXS262315 PHO262248:PHO262315 PRK262248:PRK262315 QBG262248:QBG262315 QLC262248:QLC262315 QUY262248:QUY262315 REU262248:REU262315 ROQ262248:ROQ262315 RYM262248:RYM262315 SII262248:SII262315 SSE262248:SSE262315 TCA262248:TCA262315 TLW262248:TLW262315 TVS262248:TVS262315 UFO262248:UFO262315 UPK262248:UPK262315 UZG262248:UZG262315 VJC262248:VJC262315 VSY262248:VSY262315 WCU262248:WCU262315 WMQ262248:WMQ262315 WWM262248:WWM262315 AE327784:AE327851 KA327784:KA327851 TW327784:TW327851 ADS327784:ADS327851 ANO327784:ANO327851 AXK327784:AXK327851 BHG327784:BHG327851 BRC327784:BRC327851 CAY327784:CAY327851 CKU327784:CKU327851 CUQ327784:CUQ327851 DEM327784:DEM327851 DOI327784:DOI327851 DYE327784:DYE327851 EIA327784:EIA327851 ERW327784:ERW327851 FBS327784:FBS327851 FLO327784:FLO327851 FVK327784:FVK327851 GFG327784:GFG327851 GPC327784:GPC327851 GYY327784:GYY327851 HIU327784:HIU327851 HSQ327784:HSQ327851 ICM327784:ICM327851 IMI327784:IMI327851 IWE327784:IWE327851 JGA327784:JGA327851 JPW327784:JPW327851 JZS327784:JZS327851 KJO327784:KJO327851 KTK327784:KTK327851 LDG327784:LDG327851 LNC327784:LNC327851 LWY327784:LWY327851 MGU327784:MGU327851 MQQ327784:MQQ327851 NAM327784:NAM327851 NKI327784:NKI327851 NUE327784:NUE327851 OEA327784:OEA327851 ONW327784:ONW327851 OXS327784:OXS327851 PHO327784:PHO327851 PRK327784:PRK327851 QBG327784:QBG327851 QLC327784:QLC327851 QUY327784:QUY327851 REU327784:REU327851 ROQ327784:ROQ327851 RYM327784:RYM327851 SII327784:SII327851 SSE327784:SSE327851 TCA327784:TCA327851 TLW327784:TLW327851 TVS327784:TVS327851 UFO327784:UFO327851 UPK327784:UPK327851 UZG327784:UZG327851 VJC327784:VJC327851 VSY327784:VSY327851 WCU327784:WCU327851 WMQ327784:WMQ327851 WWM327784:WWM327851 AE393320:AE393387 KA393320:KA393387 TW393320:TW393387 ADS393320:ADS393387 ANO393320:ANO393387 AXK393320:AXK393387 BHG393320:BHG393387 BRC393320:BRC393387 CAY393320:CAY393387 CKU393320:CKU393387 CUQ393320:CUQ393387 DEM393320:DEM393387 DOI393320:DOI393387 DYE393320:DYE393387 EIA393320:EIA393387 ERW393320:ERW393387 FBS393320:FBS393387 FLO393320:FLO393387 FVK393320:FVK393387 GFG393320:GFG393387 GPC393320:GPC393387 GYY393320:GYY393387 HIU393320:HIU393387 HSQ393320:HSQ393387 ICM393320:ICM393387 IMI393320:IMI393387 IWE393320:IWE393387 JGA393320:JGA393387 JPW393320:JPW393387 JZS393320:JZS393387 KJO393320:KJO393387 KTK393320:KTK393387 LDG393320:LDG393387 LNC393320:LNC393387 LWY393320:LWY393387 MGU393320:MGU393387 MQQ393320:MQQ393387 NAM393320:NAM393387 NKI393320:NKI393387 NUE393320:NUE393387 OEA393320:OEA393387 ONW393320:ONW393387 OXS393320:OXS393387 PHO393320:PHO393387 PRK393320:PRK393387 QBG393320:QBG393387 QLC393320:QLC393387 QUY393320:QUY393387 REU393320:REU393387 ROQ393320:ROQ393387 RYM393320:RYM393387 SII393320:SII393387 SSE393320:SSE393387 TCA393320:TCA393387 TLW393320:TLW393387 TVS393320:TVS393387 UFO393320:UFO393387 UPK393320:UPK393387 UZG393320:UZG393387 VJC393320:VJC393387 VSY393320:VSY393387 WCU393320:WCU393387 WMQ393320:WMQ393387 WWM393320:WWM393387 AE458856:AE458923 KA458856:KA458923 TW458856:TW458923 ADS458856:ADS458923 ANO458856:ANO458923 AXK458856:AXK458923 BHG458856:BHG458923 BRC458856:BRC458923 CAY458856:CAY458923 CKU458856:CKU458923 CUQ458856:CUQ458923 DEM458856:DEM458923 DOI458856:DOI458923 DYE458856:DYE458923 EIA458856:EIA458923 ERW458856:ERW458923 FBS458856:FBS458923 FLO458856:FLO458923 FVK458856:FVK458923 GFG458856:GFG458923 GPC458856:GPC458923 GYY458856:GYY458923 HIU458856:HIU458923 HSQ458856:HSQ458923 ICM458856:ICM458923 IMI458856:IMI458923 IWE458856:IWE458923 JGA458856:JGA458923 JPW458856:JPW458923 JZS458856:JZS458923 KJO458856:KJO458923 KTK458856:KTK458923 LDG458856:LDG458923 LNC458856:LNC458923 LWY458856:LWY458923 MGU458856:MGU458923 MQQ458856:MQQ458923 NAM458856:NAM458923 NKI458856:NKI458923 NUE458856:NUE458923 OEA458856:OEA458923 ONW458856:ONW458923 OXS458856:OXS458923 PHO458856:PHO458923 PRK458856:PRK458923 QBG458856:QBG458923 QLC458856:QLC458923 QUY458856:QUY458923 REU458856:REU458923 ROQ458856:ROQ458923 RYM458856:RYM458923 SII458856:SII458923 SSE458856:SSE458923 TCA458856:TCA458923 TLW458856:TLW458923 TVS458856:TVS458923 UFO458856:UFO458923 UPK458856:UPK458923 UZG458856:UZG458923 VJC458856:VJC458923 VSY458856:VSY458923 WCU458856:WCU458923 WMQ458856:WMQ458923 WWM458856:WWM458923 AE524392:AE524459 KA524392:KA524459 TW524392:TW524459 ADS524392:ADS524459 ANO524392:ANO524459 AXK524392:AXK524459 BHG524392:BHG524459 BRC524392:BRC524459 CAY524392:CAY524459 CKU524392:CKU524459 CUQ524392:CUQ524459 DEM524392:DEM524459 DOI524392:DOI524459 DYE524392:DYE524459 EIA524392:EIA524459 ERW524392:ERW524459 FBS524392:FBS524459 FLO524392:FLO524459 FVK524392:FVK524459 GFG524392:GFG524459 GPC524392:GPC524459 GYY524392:GYY524459 HIU524392:HIU524459 HSQ524392:HSQ524459 ICM524392:ICM524459 IMI524392:IMI524459 IWE524392:IWE524459 JGA524392:JGA524459 JPW524392:JPW524459 JZS524392:JZS524459 KJO524392:KJO524459 KTK524392:KTK524459 LDG524392:LDG524459 LNC524392:LNC524459 LWY524392:LWY524459 MGU524392:MGU524459 MQQ524392:MQQ524459 NAM524392:NAM524459 NKI524392:NKI524459 NUE524392:NUE524459 OEA524392:OEA524459 ONW524392:ONW524459 OXS524392:OXS524459 PHO524392:PHO524459 PRK524392:PRK524459 QBG524392:QBG524459 QLC524392:QLC524459 QUY524392:QUY524459 REU524392:REU524459 ROQ524392:ROQ524459 RYM524392:RYM524459 SII524392:SII524459 SSE524392:SSE524459 TCA524392:TCA524459 TLW524392:TLW524459 TVS524392:TVS524459 UFO524392:UFO524459 UPK524392:UPK524459 UZG524392:UZG524459 VJC524392:VJC524459 VSY524392:VSY524459 WCU524392:WCU524459 WMQ524392:WMQ524459 WWM524392:WWM524459 AE589928:AE589995 KA589928:KA589995 TW589928:TW589995 ADS589928:ADS589995 ANO589928:ANO589995 AXK589928:AXK589995 BHG589928:BHG589995 BRC589928:BRC589995 CAY589928:CAY589995 CKU589928:CKU589995 CUQ589928:CUQ589995 DEM589928:DEM589995 DOI589928:DOI589995 DYE589928:DYE589995 EIA589928:EIA589995 ERW589928:ERW589995 FBS589928:FBS589995 FLO589928:FLO589995 FVK589928:FVK589995 GFG589928:GFG589995 GPC589928:GPC589995 GYY589928:GYY589995 HIU589928:HIU589995 HSQ589928:HSQ589995 ICM589928:ICM589995 IMI589928:IMI589995 IWE589928:IWE589995 JGA589928:JGA589995 JPW589928:JPW589995 JZS589928:JZS589995 KJO589928:KJO589995 KTK589928:KTK589995 LDG589928:LDG589995 LNC589928:LNC589995 LWY589928:LWY589995 MGU589928:MGU589995 MQQ589928:MQQ589995 NAM589928:NAM589995 NKI589928:NKI589995 NUE589928:NUE589995 OEA589928:OEA589995 ONW589928:ONW589995 OXS589928:OXS589995 PHO589928:PHO589995 PRK589928:PRK589995 QBG589928:QBG589995 QLC589928:QLC589995 QUY589928:QUY589995 REU589928:REU589995 ROQ589928:ROQ589995 RYM589928:RYM589995 SII589928:SII589995 SSE589928:SSE589995 TCA589928:TCA589995 TLW589928:TLW589995 TVS589928:TVS589995 UFO589928:UFO589995 UPK589928:UPK589995 UZG589928:UZG589995 VJC589928:VJC589995 VSY589928:VSY589995 WCU589928:WCU589995 WMQ589928:WMQ589995 WWM589928:WWM589995 AE655464:AE655531 KA655464:KA655531 TW655464:TW655531 ADS655464:ADS655531 ANO655464:ANO655531 AXK655464:AXK655531 BHG655464:BHG655531 BRC655464:BRC655531 CAY655464:CAY655531 CKU655464:CKU655531 CUQ655464:CUQ655531 DEM655464:DEM655531 DOI655464:DOI655531 DYE655464:DYE655531 EIA655464:EIA655531 ERW655464:ERW655531 FBS655464:FBS655531 FLO655464:FLO655531 FVK655464:FVK655531 GFG655464:GFG655531 GPC655464:GPC655531 GYY655464:GYY655531 HIU655464:HIU655531 HSQ655464:HSQ655531 ICM655464:ICM655531 IMI655464:IMI655531 IWE655464:IWE655531 JGA655464:JGA655531 JPW655464:JPW655531 JZS655464:JZS655531 KJO655464:KJO655531 KTK655464:KTK655531 LDG655464:LDG655531 LNC655464:LNC655531 LWY655464:LWY655531 MGU655464:MGU655531 MQQ655464:MQQ655531 NAM655464:NAM655531 NKI655464:NKI655531 NUE655464:NUE655531 OEA655464:OEA655531 ONW655464:ONW655531 OXS655464:OXS655531 PHO655464:PHO655531 PRK655464:PRK655531 QBG655464:QBG655531 QLC655464:QLC655531 QUY655464:QUY655531 REU655464:REU655531 ROQ655464:ROQ655531 RYM655464:RYM655531 SII655464:SII655531 SSE655464:SSE655531 TCA655464:TCA655531 TLW655464:TLW655531 TVS655464:TVS655531 UFO655464:UFO655531 UPK655464:UPK655531 UZG655464:UZG655531 VJC655464:VJC655531 VSY655464:VSY655531 WCU655464:WCU655531 WMQ655464:WMQ655531 WWM655464:WWM655531 AE721000:AE721067 KA721000:KA721067 TW721000:TW721067 ADS721000:ADS721067 ANO721000:ANO721067 AXK721000:AXK721067 BHG721000:BHG721067 BRC721000:BRC721067 CAY721000:CAY721067 CKU721000:CKU721067 CUQ721000:CUQ721067 DEM721000:DEM721067 DOI721000:DOI721067 DYE721000:DYE721067 EIA721000:EIA721067 ERW721000:ERW721067 FBS721000:FBS721067 FLO721000:FLO721067 FVK721000:FVK721067 GFG721000:GFG721067 GPC721000:GPC721067 GYY721000:GYY721067 HIU721000:HIU721067 HSQ721000:HSQ721067 ICM721000:ICM721067 IMI721000:IMI721067 IWE721000:IWE721067 JGA721000:JGA721067 JPW721000:JPW721067 JZS721000:JZS721067 KJO721000:KJO721067 KTK721000:KTK721067 LDG721000:LDG721067 LNC721000:LNC721067 LWY721000:LWY721067 MGU721000:MGU721067 MQQ721000:MQQ721067 NAM721000:NAM721067 NKI721000:NKI721067 NUE721000:NUE721067 OEA721000:OEA721067 ONW721000:ONW721067 OXS721000:OXS721067 PHO721000:PHO721067 PRK721000:PRK721067 QBG721000:QBG721067 QLC721000:QLC721067 QUY721000:QUY721067 REU721000:REU721067 ROQ721000:ROQ721067 RYM721000:RYM721067 SII721000:SII721067 SSE721000:SSE721067 TCA721000:TCA721067 TLW721000:TLW721067 TVS721000:TVS721067 UFO721000:UFO721067 UPK721000:UPK721067 UZG721000:UZG721067 VJC721000:VJC721067 VSY721000:VSY721067 WCU721000:WCU721067 WMQ721000:WMQ721067 WWM721000:WWM721067 AE786536:AE786603 KA786536:KA786603 TW786536:TW786603 ADS786536:ADS786603 ANO786536:ANO786603 AXK786536:AXK786603 BHG786536:BHG786603 BRC786536:BRC786603 CAY786536:CAY786603 CKU786536:CKU786603 CUQ786536:CUQ786603 DEM786536:DEM786603 DOI786536:DOI786603 DYE786536:DYE786603 EIA786536:EIA786603 ERW786536:ERW786603 FBS786536:FBS786603 FLO786536:FLO786603 FVK786536:FVK786603 GFG786536:GFG786603 GPC786536:GPC786603 GYY786536:GYY786603 HIU786536:HIU786603 HSQ786536:HSQ786603 ICM786536:ICM786603 IMI786536:IMI786603 IWE786536:IWE786603 JGA786536:JGA786603 JPW786536:JPW786603 JZS786536:JZS786603 KJO786536:KJO786603 KTK786536:KTK786603 LDG786536:LDG786603 LNC786536:LNC786603 LWY786536:LWY786603 MGU786536:MGU786603 MQQ786536:MQQ786603 NAM786536:NAM786603 NKI786536:NKI786603 NUE786536:NUE786603 OEA786536:OEA786603 ONW786536:ONW786603 OXS786536:OXS786603 PHO786536:PHO786603 PRK786536:PRK786603 QBG786536:QBG786603 QLC786536:QLC786603 QUY786536:QUY786603 REU786536:REU786603 ROQ786536:ROQ786603 RYM786536:RYM786603 SII786536:SII786603 SSE786536:SSE786603 TCA786536:TCA786603 TLW786536:TLW786603 TVS786536:TVS786603 UFO786536:UFO786603 UPK786536:UPK786603 UZG786536:UZG786603 VJC786536:VJC786603 VSY786536:VSY786603 WCU786536:WCU786603 WMQ786536:WMQ786603 WWM786536:WWM786603 AE852072:AE852139 KA852072:KA852139 TW852072:TW852139 ADS852072:ADS852139 ANO852072:ANO852139 AXK852072:AXK852139 BHG852072:BHG852139 BRC852072:BRC852139 CAY852072:CAY852139 CKU852072:CKU852139 CUQ852072:CUQ852139 DEM852072:DEM852139 DOI852072:DOI852139 DYE852072:DYE852139 EIA852072:EIA852139 ERW852072:ERW852139 FBS852072:FBS852139 FLO852072:FLO852139 FVK852072:FVK852139 GFG852072:GFG852139 GPC852072:GPC852139 GYY852072:GYY852139 HIU852072:HIU852139 HSQ852072:HSQ852139 ICM852072:ICM852139 IMI852072:IMI852139 IWE852072:IWE852139 JGA852072:JGA852139 JPW852072:JPW852139 JZS852072:JZS852139 KJO852072:KJO852139 KTK852072:KTK852139 LDG852072:LDG852139 LNC852072:LNC852139 LWY852072:LWY852139 MGU852072:MGU852139 MQQ852072:MQQ852139 NAM852072:NAM852139 NKI852072:NKI852139 NUE852072:NUE852139 OEA852072:OEA852139 ONW852072:ONW852139 OXS852072:OXS852139 PHO852072:PHO852139 PRK852072:PRK852139 QBG852072:QBG852139 QLC852072:QLC852139 QUY852072:QUY852139 REU852072:REU852139 ROQ852072:ROQ852139 RYM852072:RYM852139 SII852072:SII852139 SSE852072:SSE852139 TCA852072:TCA852139 TLW852072:TLW852139 TVS852072:TVS852139 UFO852072:UFO852139 UPK852072:UPK852139 UZG852072:UZG852139 VJC852072:VJC852139 VSY852072:VSY852139 WCU852072:WCU852139 WMQ852072:WMQ852139 WWM852072:WWM852139 AE917608:AE917675 KA917608:KA917675 TW917608:TW917675 ADS917608:ADS917675 ANO917608:ANO917675 AXK917608:AXK917675 BHG917608:BHG917675 BRC917608:BRC917675 CAY917608:CAY917675 CKU917608:CKU917675 CUQ917608:CUQ917675 DEM917608:DEM917675 DOI917608:DOI917675 DYE917608:DYE917675 EIA917608:EIA917675 ERW917608:ERW917675 FBS917608:FBS917675 FLO917608:FLO917675 FVK917608:FVK917675 GFG917608:GFG917675 GPC917608:GPC917675 GYY917608:GYY917675 HIU917608:HIU917675 HSQ917608:HSQ917675 ICM917608:ICM917675 IMI917608:IMI917675 IWE917608:IWE917675 JGA917608:JGA917675 JPW917608:JPW917675 JZS917608:JZS917675 KJO917608:KJO917675 KTK917608:KTK917675 LDG917608:LDG917675 LNC917608:LNC917675 LWY917608:LWY917675 MGU917608:MGU917675 MQQ917608:MQQ917675 NAM917608:NAM917675 NKI917608:NKI917675 NUE917608:NUE917675 OEA917608:OEA917675 ONW917608:ONW917675 OXS917608:OXS917675 PHO917608:PHO917675 PRK917608:PRK917675 QBG917608:QBG917675 QLC917608:QLC917675 QUY917608:QUY917675 REU917608:REU917675 ROQ917608:ROQ917675 RYM917608:RYM917675 SII917608:SII917675 SSE917608:SSE917675 TCA917608:TCA917675 TLW917608:TLW917675 TVS917608:TVS917675 UFO917608:UFO917675 UPK917608:UPK917675 UZG917608:UZG917675 VJC917608:VJC917675 VSY917608:VSY917675 WCU917608:WCU917675 WMQ917608:WMQ917675 WWM917608:WWM917675 AE983144:AE983211 KA983144:KA983211 TW983144:TW983211 ADS983144:ADS983211 ANO983144:ANO983211 AXK983144:AXK983211 BHG983144:BHG983211 BRC983144:BRC983211 CAY983144:CAY983211 CKU983144:CKU983211 CUQ983144:CUQ983211 DEM983144:DEM983211 DOI983144:DOI983211 DYE983144:DYE983211 EIA983144:EIA983211 ERW983144:ERW983211 FBS983144:FBS983211 FLO983144:FLO983211 FVK983144:FVK983211 GFG983144:GFG983211 GPC983144:GPC983211 GYY983144:GYY983211 HIU983144:HIU983211 HSQ983144:HSQ983211 ICM983144:ICM983211 IMI983144:IMI983211 IWE983144:IWE983211 JGA983144:JGA983211 JPW983144:JPW983211 JZS983144:JZS983211 KJO983144:KJO983211 KTK983144:KTK983211 LDG983144:LDG983211 LNC983144:LNC983211 LWY983144:LWY983211 MGU983144:MGU983211 MQQ983144:MQQ983211 NAM983144:NAM983211 NKI983144:NKI983211 NUE983144:NUE983211 OEA983144:OEA983211 ONW983144:ONW983211 OXS983144:OXS983211 PHO983144:PHO983211 PRK983144:PRK983211 QBG983144:QBG983211 QLC983144:QLC983211 QUY983144:QUY983211 REU983144:REU983211 ROQ983144:ROQ983211 RYM983144:RYM983211 SII983144:SII983211 SSE983144:SSE983211 TCA983144:TCA983211 TLW983144:TLW983211 TVS983144:TVS983211 UFO983144:UFO983211 UPK983144:UPK983211 UZG983144:UZG983211 VJC983144:VJC983211 VSY983144:VSY983211 WCU983144:WCU983211 WMQ983144:WMQ983211 WWM983144:WWM983211</xm:sqref>
        </x14:dataValidation>
        <x14:dataValidation type="list" allowBlank="1" showErrorMessage="1">
          <x14:formula1>
            <xm:f>#REF!</xm:f>
          </x14:formula1>
          <xm:sqref>BH52:BH57 LD52:LD57 UZ52:UZ57 AEV52:AEV57 AOR52:AOR57 AYN52:AYN57 BIJ52:BIJ57 BSF52:BSF57 CCB52:CCB57 CLX52:CLX57 CVT52:CVT57 DFP52:DFP57 DPL52:DPL57 DZH52:DZH57 EJD52:EJD57 ESZ52:ESZ57 FCV52:FCV57 FMR52:FMR57 FWN52:FWN57 GGJ52:GGJ57 GQF52:GQF57 HAB52:HAB57 HJX52:HJX57 HTT52:HTT57 IDP52:IDP57 INL52:INL57 IXH52:IXH57 JHD52:JHD57 JQZ52:JQZ57 KAV52:KAV57 KKR52:KKR57 KUN52:KUN57 LEJ52:LEJ57 LOF52:LOF57 LYB52:LYB57 MHX52:MHX57 MRT52:MRT57 NBP52:NBP57 NLL52:NLL57 NVH52:NVH57 OFD52:OFD57 OOZ52:OOZ57 OYV52:OYV57 PIR52:PIR57 PSN52:PSN57 QCJ52:QCJ57 QMF52:QMF57 QWB52:QWB57 RFX52:RFX57 RPT52:RPT57 RZP52:RZP57 SJL52:SJL57 STH52:STH57 TDD52:TDD57 TMZ52:TMZ57 TWV52:TWV57 UGR52:UGR57 UQN52:UQN57 VAJ52:VAJ57 VKF52:VKF57 VUB52:VUB57 WDX52:WDX57 WNT52:WNT57 WXP52:WXP57 BH65588:BH65593 LD65588:LD65593 UZ65588:UZ65593 AEV65588:AEV65593 AOR65588:AOR65593 AYN65588:AYN65593 BIJ65588:BIJ65593 BSF65588:BSF65593 CCB65588:CCB65593 CLX65588:CLX65593 CVT65588:CVT65593 DFP65588:DFP65593 DPL65588:DPL65593 DZH65588:DZH65593 EJD65588:EJD65593 ESZ65588:ESZ65593 FCV65588:FCV65593 FMR65588:FMR65593 FWN65588:FWN65593 GGJ65588:GGJ65593 GQF65588:GQF65593 HAB65588:HAB65593 HJX65588:HJX65593 HTT65588:HTT65593 IDP65588:IDP65593 INL65588:INL65593 IXH65588:IXH65593 JHD65588:JHD65593 JQZ65588:JQZ65593 KAV65588:KAV65593 KKR65588:KKR65593 KUN65588:KUN65593 LEJ65588:LEJ65593 LOF65588:LOF65593 LYB65588:LYB65593 MHX65588:MHX65593 MRT65588:MRT65593 NBP65588:NBP65593 NLL65588:NLL65593 NVH65588:NVH65593 OFD65588:OFD65593 OOZ65588:OOZ65593 OYV65588:OYV65593 PIR65588:PIR65593 PSN65588:PSN65593 QCJ65588:QCJ65593 QMF65588:QMF65593 QWB65588:QWB65593 RFX65588:RFX65593 RPT65588:RPT65593 RZP65588:RZP65593 SJL65588:SJL65593 STH65588:STH65593 TDD65588:TDD65593 TMZ65588:TMZ65593 TWV65588:TWV65593 UGR65588:UGR65593 UQN65588:UQN65593 VAJ65588:VAJ65593 VKF65588:VKF65593 VUB65588:VUB65593 WDX65588:WDX65593 WNT65588:WNT65593 WXP65588:WXP65593 BH131124:BH131129 LD131124:LD131129 UZ131124:UZ131129 AEV131124:AEV131129 AOR131124:AOR131129 AYN131124:AYN131129 BIJ131124:BIJ131129 BSF131124:BSF131129 CCB131124:CCB131129 CLX131124:CLX131129 CVT131124:CVT131129 DFP131124:DFP131129 DPL131124:DPL131129 DZH131124:DZH131129 EJD131124:EJD131129 ESZ131124:ESZ131129 FCV131124:FCV131129 FMR131124:FMR131129 FWN131124:FWN131129 GGJ131124:GGJ131129 GQF131124:GQF131129 HAB131124:HAB131129 HJX131124:HJX131129 HTT131124:HTT131129 IDP131124:IDP131129 INL131124:INL131129 IXH131124:IXH131129 JHD131124:JHD131129 JQZ131124:JQZ131129 KAV131124:KAV131129 KKR131124:KKR131129 KUN131124:KUN131129 LEJ131124:LEJ131129 LOF131124:LOF131129 LYB131124:LYB131129 MHX131124:MHX131129 MRT131124:MRT131129 NBP131124:NBP131129 NLL131124:NLL131129 NVH131124:NVH131129 OFD131124:OFD131129 OOZ131124:OOZ131129 OYV131124:OYV131129 PIR131124:PIR131129 PSN131124:PSN131129 QCJ131124:QCJ131129 QMF131124:QMF131129 QWB131124:QWB131129 RFX131124:RFX131129 RPT131124:RPT131129 RZP131124:RZP131129 SJL131124:SJL131129 STH131124:STH131129 TDD131124:TDD131129 TMZ131124:TMZ131129 TWV131124:TWV131129 UGR131124:UGR131129 UQN131124:UQN131129 VAJ131124:VAJ131129 VKF131124:VKF131129 VUB131124:VUB131129 WDX131124:WDX131129 WNT131124:WNT131129 WXP131124:WXP131129 BH196660:BH196665 LD196660:LD196665 UZ196660:UZ196665 AEV196660:AEV196665 AOR196660:AOR196665 AYN196660:AYN196665 BIJ196660:BIJ196665 BSF196660:BSF196665 CCB196660:CCB196665 CLX196660:CLX196665 CVT196660:CVT196665 DFP196660:DFP196665 DPL196660:DPL196665 DZH196660:DZH196665 EJD196660:EJD196665 ESZ196660:ESZ196665 FCV196660:FCV196665 FMR196660:FMR196665 FWN196660:FWN196665 GGJ196660:GGJ196665 GQF196660:GQF196665 HAB196660:HAB196665 HJX196660:HJX196665 HTT196660:HTT196665 IDP196660:IDP196665 INL196660:INL196665 IXH196660:IXH196665 JHD196660:JHD196665 JQZ196660:JQZ196665 KAV196660:KAV196665 KKR196660:KKR196665 KUN196660:KUN196665 LEJ196660:LEJ196665 LOF196660:LOF196665 LYB196660:LYB196665 MHX196660:MHX196665 MRT196660:MRT196665 NBP196660:NBP196665 NLL196660:NLL196665 NVH196660:NVH196665 OFD196660:OFD196665 OOZ196660:OOZ196665 OYV196660:OYV196665 PIR196660:PIR196665 PSN196660:PSN196665 QCJ196660:QCJ196665 QMF196660:QMF196665 QWB196660:QWB196665 RFX196660:RFX196665 RPT196660:RPT196665 RZP196660:RZP196665 SJL196660:SJL196665 STH196660:STH196665 TDD196660:TDD196665 TMZ196660:TMZ196665 TWV196660:TWV196665 UGR196660:UGR196665 UQN196660:UQN196665 VAJ196660:VAJ196665 VKF196660:VKF196665 VUB196660:VUB196665 WDX196660:WDX196665 WNT196660:WNT196665 WXP196660:WXP196665 BH262196:BH262201 LD262196:LD262201 UZ262196:UZ262201 AEV262196:AEV262201 AOR262196:AOR262201 AYN262196:AYN262201 BIJ262196:BIJ262201 BSF262196:BSF262201 CCB262196:CCB262201 CLX262196:CLX262201 CVT262196:CVT262201 DFP262196:DFP262201 DPL262196:DPL262201 DZH262196:DZH262201 EJD262196:EJD262201 ESZ262196:ESZ262201 FCV262196:FCV262201 FMR262196:FMR262201 FWN262196:FWN262201 GGJ262196:GGJ262201 GQF262196:GQF262201 HAB262196:HAB262201 HJX262196:HJX262201 HTT262196:HTT262201 IDP262196:IDP262201 INL262196:INL262201 IXH262196:IXH262201 JHD262196:JHD262201 JQZ262196:JQZ262201 KAV262196:KAV262201 KKR262196:KKR262201 KUN262196:KUN262201 LEJ262196:LEJ262201 LOF262196:LOF262201 LYB262196:LYB262201 MHX262196:MHX262201 MRT262196:MRT262201 NBP262196:NBP262201 NLL262196:NLL262201 NVH262196:NVH262201 OFD262196:OFD262201 OOZ262196:OOZ262201 OYV262196:OYV262201 PIR262196:PIR262201 PSN262196:PSN262201 QCJ262196:QCJ262201 QMF262196:QMF262201 QWB262196:QWB262201 RFX262196:RFX262201 RPT262196:RPT262201 RZP262196:RZP262201 SJL262196:SJL262201 STH262196:STH262201 TDD262196:TDD262201 TMZ262196:TMZ262201 TWV262196:TWV262201 UGR262196:UGR262201 UQN262196:UQN262201 VAJ262196:VAJ262201 VKF262196:VKF262201 VUB262196:VUB262201 WDX262196:WDX262201 WNT262196:WNT262201 WXP262196:WXP262201 BH327732:BH327737 LD327732:LD327737 UZ327732:UZ327737 AEV327732:AEV327737 AOR327732:AOR327737 AYN327732:AYN327737 BIJ327732:BIJ327737 BSF327732:BSF327737 CCB327732:CCB327737 CLX327732:CLX327737 CVT327732:CVT327737 DFP327732:DFP327737 DPL327732:DPL327737 DZH327732:DZH327737 EJD327732:EJD327737 ESZ327732:ESZ327737 FCV327732:FCV327737 FMR327732:FMR327737 FWN327732:FWN327737 GGJ327732:GGJ327737 GQF327732:GQF327737 HAB327732:HAB327737 HJX327732:HJX327737 HTT327732:HTT327737 IDP327732:IDP327737 INL327732:INL327737 IXH327732:IXH327737 JHD327732:JHD327737 JQZ327732:JQZ327737 KAV327732:KAV327737 KKR327732:KKR327737 KUN327732:KUN327737 LEJ327732:LEJ327737 LOF327732:LOF327737 LYB327732:LYB327737 MHX327732:MHX327737 MRT327732:MRT327737 NBP327732:NBP327737 NLL327732:NLL327737 NVH327732:NVH327737 OFD327732:OFD327737 OOZ327732:OOZ327737 OYV327732:OYV327737 PIR327732:PIR327737 PSN327732:PSN327737 QCJ327732:QCJ327737 QMF327732:QMF327737 QWB327732:QWB327737 RFX327732:RFX327737 RPT327732:RPT327737 RZP327732:RZP327737 SJL327732:SJL327737 STH327732:STH327737 TDD327732:TDD327737 TMZ327732:TMZ327737 TWV327732:TWV327737 UGR327732:UGR327737 UQN327732:UQN327737 VAJ327732:VAJ327737 VKF327732:VKF327737 VUB327732:VUB327737 WDX327732:WDX327737 WNT327732:WNT327737 WXP327732:WXP327737 BH393268:BH393273 LD393268:LD393273 UZ393268:UZ393273 AEV393268:AEV393273 AOR393268:AOR393273 AYN393268:AYN393273 BIJ393268:BIJ393273 BSF393268:BSF393273 CCB393268:CCB393273 CLX393268:CLX393273 CVT393268:CVT393273 DFP393268:DFP393273 DPL393268:DPL393273 DZH393268:DZH393273 EJD393268:EJD393273 ESZ393268:ESZ393273 FCV393268:FCV393273 FMR393268:FMR393273 FWN393268:FWN393273 GGJ393268:GGJ393273 GQF393268:GQF393273 HAB393268:HAB393273 HJX393268:HJX393273 HTT393268:HTT393273 IDP393268:IDP393273 INL393268:INL393273 IXH393268:IXH393273 JHD393268:JHD393273 JQZ393268:JQZ393273 KAV393268:KAV393273 KKR393268:KKR393273 KUN393268:KUN393273 LEJ393268:LEJ393273 LOF393268:LOF393273 LYB393268:LYB393273 MHX393268:MHX393273 MRT393268:MRT393273 NBP393268:NBP393273 NLL393268:NLL393273 NVH393268:NVH393273 OFD393268:OFD393273 OOZ393268:OOZ393273 OYV393268:OYV393273 PIR393268:PIR393273 PSN393268:PSN393273 QCJ393268:QCJ393273 QMF393268:QMF393273 QWB393268:QWB393273 RFX393268:RFX393273 RPT393268:RPT393273 RZP393268:RZP393273 SJL393268:SJL393273 STH393268:STH393273 TDD393268:TDD393273 TMZ393268:TMZ393273 TWV393268:TWV393273 UGR393268:UGR393273 UQN393268:UQN393273 VAJ393268:VAJ393273 VKF393268:VKF393273 VUB393268:VUB393273 WDX393268:WDX393273 WNT393268:WNT393273 WXP393268:WXP393273 BH458804:BH458809 LD458804:LD458809 UZ458804:UZ458809 AEV458804:AEV458809 AOR458804:AOR458809 AYN458804:AYN458809 BIJ458804:BIJ458809 BSF458804:BSF458809 CCB458804:CCB458809 CLX458804:CLX458809 CVT458804:CVT458809 DFP458804:DFP458809 DPL458804:DPL458809 DZH458804:DZH458809 EJD458804:EJD458809 ESZ458804:ESZ458809 FCV458804:FCV458809 FMR458804:FMR458809 FWN458804:FWN458809 GGJ458804:GGJ458809 GQF458804:GQF458809 HAB458804:HAB458809 HJX458804:HJX458809 HTT458804:HTT458809 IDP458804:IDP458809 INL458804:INL458809 IXH458804:IXH458809 JHD458804:JHD458809 JQZ458804:JQZ458809 KAV458804:KAV458809 KKR458804:KKR458809 KUN458804:KUN458809 LEJ458804:LEJ458809 LOF458804:LOF458809 LYB458804:LYB458809 MHX458804:MHX458809 MRT458804:MRT458809 NBP458804:NBP458809 NLL458804:NLL458809 NVH458804:NVH458809 OFD458804:OFD458809 OOZ458804:OOZ458809 OYV458804:OYV458809 PIR458804:PIR458809 PSN458804:PSN458809 QCJ458804:QCJ458809 QMF458804:QMF458809 QWB458804:QWB458809 RFX458804:RFX458809 RPT458804:RPT458809 RZP458804:RZP458809 SJL458804:SJL458809 STH458804:STH458809 TDD458804:TDD458809 TMZ458804:TMZ458809 TWV458804:TWV458809 UGR458804:UGR458809 UQN458804:UQN458809 VAJ458804:VAJ458809 VKF458804:VKF458809 VUB458804:VUB458809 WDX458804:WDX458809 WNT458804:WNT458809 WXP458804:WXP458809 BH524340:BH524345 LD524340:LD524345 UZ524340:UZ524345 AEV524340:AEV524345 AOR524340:AOR524345 AYN524340:AYN524345 BIJ524340:BIJ524345 BSF524340:BSF524345 CCB524340:CCB524345 CLX524340:CLX524345 CVT524340:CVT524345 DFP524340:DFP524345 DPL524340:DPL524345 DZH524340:DZH524345 EJD524340:EJD524345 ESZ524340:ESZ524345 FCV524340:FCV524345 FMR524340:FMR524345 FWN524340:FWN524345 GGJ524340:GGJ524345 GQF524340:GQF524345 HAB524340:HAB524345 HJX524340:HJX524345 HTT524340:HTT524345 IDP524340:IDP524345 INL524340:INL524345 IXH524340:IXH524345 JHD524340:JHD524345 JQZ524340:JQZ524345 KAV524340:KAV524345 KKR524340:KKR524345 KUN524340:KUN524345 LEJ524340:LEJ524345 LOF524340:LOF524345 LYB524340:LYB524345 MHX524340:MHX524345 MRT524340:MRT524345 NBP524340:NBP524345 NLL524340:NLL524345 NVH524340:NVH524345 OFD524340:OFD524345 OOZ524340:OOZ524345 OYV524340:OYV524345 PIR524340:PIR524345 PSN524340:PSN524345 QCJ524340:QCJ524345 QMF524340:QMF524345 QWB524340:QWB524345 RFX524340:RFX524345 RPT524340:RPT524345 RZP524340:RZP524345 SJL524340:SJL524345 STH524340:STH524345 TDD524340:TDD524345 TMZ524340:TMZ524345 TWV524340:TWV524345 UGR524340:UGR524345 UQN524340:UQN524345 VAJ524340:VAJ524345 VKF524340:VKF524345 VUB524340:VUB524345 WDX524340:WDX524345 WNT524340:WNT524345 WXP524340:WXP524345 BH589876:BH589881 LD589876:LD589881 UZ589876:UZ589881 AEV589876:AEV589881 AOR589876:AOR589881 AYN589876:AYN589881 BIJ589876:BIJ589881 BSF589876:BSF589881 CCB589876:CCB589881 CLX589876:CLX589881 CVT589876:CVT589881 DFP589876:DFP589881 DPL589876:DPL589881 DZH589876:DZH589881 EJD589876:EJD589881 ESZ589876:ESZ589881 FCV589876:FCV589881 FMR589876:FMR589881 FWN589876:FWN589881 GGJ589876:GGJ589881 GQF589876:GQF589881 HAB589876:HAB589881 HJX589876:HJX589881 HTT589876:HTT589881 IDP589876:IDP589881 INL589876:INL589881 IXH589876:IXH589881 JHD589876:JHD589881 JQZ589876:JQZ589881 KAV589876:KAV589881 KKR589876:KKR589881 KUN589876:KUN589881 LEJ589876:LEJ589881 LOF589876:LOF589881 LYB589876:LYB589881 MHX589876:MHX589881 MRT589876:MRT589881 NBP589876:NBP589881 NLL589876:NLL589881 NVH589876:NVH589881 OFD589876:OFD589881 OOZ589876:OOZ589881 OYV589876:OYV589881 PIR589876:PIR589881 PSN589876:PSN589881 QCJ589876:QCJ589881 QMF589876:QMF589881 QWB589876:QWB589881 RFX589876:RFX589881 RPT589876:RPT589881 RZP589876:RZP589881 SJL589876:SJL589881 STH589876:STH589881 TDD589876:TDD589881 TMZ589876:TMZ589881 TWV589876:TWV589881 UGR589876:UGR589881 UQN589876:UQN589881 VAJ589876:VAJ589881 VKF589876:VKF589881 VUB589876:VUB589881 WDX589876:WDX589881 WNT589876:WNT589881 WXP589876:WXP589881 BH655412:BH655417 LD655412:LD655417 UZ655412:UZ655417 AEV655412:AEV655417 AOR655412:AOR655417 AYN655412:AYN655417 BIJ655412:BIJ655417 BSF655412:BSF655417 CCB655412:CCB655417 CLX655412:CLX655417 CVT655412:CVT655417 DFP655412:DFP655417 DPL655412:DPL655417 DZH655412:DZH655417 EJD655412:EJD655417 ESZ655412:ESZ655417 FCV655412:FCV655417 FMR655412:FMR655417 FWN655412:FWN655417 GGJ655412:GGJ655417 GQF655412:GQF655417 HAB655412:HAB655417 HJX655412:HJX655417 HTT655412:HTT655417 IDP655412:IDP655417 INL655412:INL655417 IXH655412:IXH655417 JHD655412:JHD655417 JQZ655412:JQZ655417 KAV655412:KAV655417 KKR655412:KKR655417 KUN655412:KUN655417 LEJ655412:LEJ655417 LOF655412:LOF655417 LYB655412:LYB655417 MHX655412:MHX655417 MRT655412:MRT655417 NBP655412:NBP655417 NLL655412:NLL655417 NVH655412:NVH655417 OFD655412:OFD655417 OOZ655412:OOZ655417 OYV655412:OYV655417 PIR655412:PIR655417 PSN655412:PSN655417 QCJ655412:QCJ655417 QMF655412:QMF655417 QWB655412:QWB655417 RFX655412:RFX655417 RPT655412:RPT655417 RZP655412:RZP655417 SJL655412:SJL655417 STH655412:STH655417 TDD655412:TDD655417 TMZ655412:TMZ655417 TWV655412:TWV655417 UGR655412:UGR655417 UQN655412:UQN655417 VAJ655412:VAJ655417 VKF655412:VKF655417 VUB655412:VUB655417 WDX655412:WDX655417 WNT655412:WNT655417 WXP655412:WXP655417 BH720948:BH720953 LD720948:LD720953 UZ720948:UZ720953 AEV720948:AEV720953 AOR720948:AOR720953 AYN720948:AYN720953 BIJ720948:BIJ720953 BSF720948:BSF720953 CCB720948:CCB720953 CLX720948:CLX720953 CVT720948:CVT720953 DFP720948:DFP720953 DPL720948:DPL720953 DZH720948:DZH720953 EJD720948:EJD720953 ESZ720948:ESZ720953 FCV720948:FCV720953 FMR720948:FMR720953 FWN720948:FWN720953 GGJ720948:GGJ720953 GQF720948:GQF720953 HAB720948:HAB720953 HJX720948:HJX720953 HTT720948:HTT720953 IDP720948:IDP720953 INL720948:INL720953 IXH720948:IXH720953 JHD720948:JHD720953 JQZ720948:JQZ720953 KAV720948:KAV720953 KKR720948:KKR720953 KUN720948:KUN720953 LEJ720948:LEJ720953 LOF720948:LOF720953 LYB720948:LYB720953 MHX720948:MHX720953 MRT720948:MRT720953 NBP720948:NBP720953 NLL720948:NLL720953 NVH720948:NVH720953 OFD720948:OFD720953 OOZ720948:OOZ720953 OYV720948:OYV720953 PIR720948:PIR720953 PSN720948:PSN720953 QCJ720948:QCJ720953 QMF720948:QMF720953 QWB720948:QWB720953 RFX720948:RFX720953 RPT720948:RPT720953 RZP720948:RZP720953 SJL720948:SJL720953 STH720948:STH720953 TDD720948:TDD720953 TMZ720948:TMZ720953 TWV720948:TWV720953 UGR720948:UGR720953 UQN720948:UQN720953 VAJ720948:VAJ720953 VKF720948:VKF720953 VUB720948:VUB720953 WDX720948:WDX720953 WNT720948:WNT720953 WXP720948:WXP720953 BH786484:BH786489 LD786484:LD786489 UZ786484:UZ786489 AEV786484:AEV786489 AOR786484:AOR786489 AYN786484:AYN786489 BIJ786484:BIJ786489 BSF786484:BSF786489 CCB786484:CCB786489 CLX786484:CLX786489 CVT786484:CVT786489 DFP786484:DFP786489 DPL786484:DPL786489 DZH786484:DZH786489 EJD786484:EJD786489 ESZ786484:ESZ786489 FCV786484:FCV786489 FMR786484:FMR786489 FWN786484:FWN786489 GGJ786484:GGJ786489 GQF786484:GQF786489 HAB786484:HAB786489 HJX786484:HJX786489 HTT786484:HTT786489 IDP786484:IDP786489 INL786484:INL786489 IXH786484:IXH786489 JHD786484:JHD786489 JQZ786484:JQZ786489 KAV786484:KAV786489 KKR786484:KKR786489 KUN786484:KUN786489 LEJ786484:LEJ786489 LOF786484:LOF786489 LYB786484:LYB786489 MHX786484:MHX786489 MRT786484:MRT786489 NBP786484:NBP786489 NLL786484:NLL786489 NVH786484:NVH786489 OFD786484:OFD786489 OOZ786484:OOZ786489 OYV786484:OYV786489 PIR786484:PIR786489 PSN786484:PSN786489 QCJ786484:QCJ786489 QMF786484:QMF786489 QWB786484:QWB786489 RFX786484:RFX786489 RPT786484:RPT786489 RZP786484:RZP786489 SJL786484:SJL786489 STH786484:STH786489 TDD786484:TDD786489 TMZ786484:TMZ786489 TWV786484:TWV786489 UGR786484:UGR786489 UQN786484:UQN786489 VAJ786484:VAJ786489 VKF786484:VKF786489 VUB786484:VUB786489 WDX786484:WDX786489 WNT786484:WNT786489 WXP786484:WXP786489 BH852020:BH852025 LD852020:LD852025 UZ852020:UZ852025 AEV852020:AEV852025 AOR852020:AOR852025 AYN852020:AYN852025 BIJ852020:BIJ852025 BSF852020:BSF852025 CCB852020:CCB852025 CLX852020:CLX852025 CVT852020:CVT852025 DFP852020:DFP852025 DPL852020:DPL852025 DZH852020:DZH852025 EJD852020:EJD852025 ESZ852020:ESZ852025 FCV852020:FCV852025 FMR852020:FMR852025 FWN852020:FWN852025 GGJ852020:GGJ852025 GQF852020:GQF852025 HAB852020:HAB852025 HJX852020:HJX852025 HTT852020:HTT852025 IDP852020:IDP852025 INL852020:INL852025 IXH852020:IXH852025 JHD852020:JHD852025 JQZ852020:JQZ852025 KAV852020:KAV852025 KKR852020:KKR852025 KUN852020:KUN852025 LEJ852020:LEJ852025 LOF852020:LOF852025 LYB852020:LYB852025 MHX852020:MHX852025 MRT852020:MRT852025 NBP852020:NBP852025 NLL852020:NLL852025 NVH852020:NVH852025 OFD852020:OFD852025 OOZ852020:OOZ852025 OYV852020:OYV852025 PIR852020:PIR852025 PSN852020:PSN852025 QCJ852020:QCJ852025 QMF852020:QMF852025 QWB852020:QWB852025 RFX852020:RFX852025 RPT852020:RPT852025 RZP852020:RZP852025 SJL852020:SJL852025 STH852020:STH852025 TDD852020:TDD852025 TMZ852020:TMZ852025 TWV852020:TWV852025 UGR852020:UGR852025 UQN852020:UQN852025 VAJ852020:VAJ852025 VKF852020:VKF852025 VUB852020:VUB852025 WDX852020:WDX852025 WNT852020:WNT852025 WXP852020:WXP852025 BH917556:BH917561 LD917556:LD917561 UZ917556:UZ917561 AEV917556:AEV917561 AOR917556:AOR917561 AYN917556:AYN917561 BIJ917556:BIJ917561 BSF917556:BSF917561 CCB917556:CCB917561 CLX917556:CLX917561 CVT917556:CVT917561 DFP917556:DFP917561 DPL917556:DPL917561 DZH917556:DZH917561 EJD917556:EJD917561 ESZ917556:ESZ917561 FCV917556:FCV917561 FMR917556:FMR917561 FWN917556:FWN917561 GGJ917556:GGJ917561 GQF917556:GQF917561 HAB917556:HAB917561 HJX917556:HJX917561 HTT917556:HTT917561 IDP917556:IDP917561 INL917556:INL917561 IXH917556:IXH917561 JHD917556:JHD917561 JQZ917556:JQZ917561 KAV917556:KAV917561 KKR917556:KKR917561 KUN917556:KUN917561 LEJ917556:LEJ917561 LOF917556:LOF917561 LYB917556:LYB917561 MHX917556:MHX917561 MRT917556:MRT917561 NBP917556:NBP917561 NLL917556:NLL917561 NVH917556:NVH917561 OFD917556:OFD917561 OOZ917556:OOZ917561 OYV917556:OYV917561 PIR917556:PIR917561 PSN917556:PSN917561 QCJ917556:QCJ917561 QMF917556:QMF917561 QWB917556:QWB917561 RFX917556:RFX917561 RPT917556:RPT917561 RZP917556:RZP917561 SJL917556:SJL917561 STH917556:STH917561 TDD917556:TDD917561 TMZ917556:TMZ917561 TWV917556:TWV917561 UGR917556:UGR917561 UQN917556:UQN917561 VAJ917556:VAJ917561 VKF917556:VKF917561 VUB917556:VUB917561 WDX917556:WDX917561 WNT917556:WNT917561 WXP917556:WXP917561 BH983092:BH983097 LD983092:LD983097 UZ983092:UZ983097 AEV983092:AEV983097 AOR983092:AOR983097 AYN983092:AYN983097 BIJ983092:BIJ983097 BSF983092:BSF983097 CCB983092:CCB983097 CLX983092:CLX983097 CVT983092:CVT983097 DFP983092:DFP983097 DPL983092:DPL983097 DZH983092:DZH983097 EJD983092:EJD983097 ESZ983092:ESZ983097 FCV983092:FCV983097 FMR983092:FMR983097 FWN983092:FWN983097 GGJ983092:GGJ983097 GQF983092:GQF983097 HAB983092:HAB983097 HJX983092:HJX983097 HTT983092:HTT983097 IDP983092:IDP983097 INL983092:INL983097 IXH983092:IXH983097 JHD983092:JHD983097 JQZ983092:JQZ983097 KAV983092:KAV983097 KKR983092:KKR983097 KUN983092:KUN983097 LEJ983092:LEJ983097 LOF983092:LOF983097 LYB983092:LYB983097 MHX983092:MHX983097 MRT983092:MRT983097 NBP983092:NBP983097 NLL983092:NLL983097 NVH983092:NVH983097 OFD983092:OFD983097 OOZ983092:OOZ983097 OYV983092:OYV983097 PIR983092:PIR983097 PSN983092:PSN983097 QCJ983092:QCJ983097 QMF983092:QMF983097 QWB983092:QWB983097 RFX983092:RFX983097 RPT983092:RPT983097 RZP983092:RZP983097 SJL983092:SJL983097 STH983092:STH983097 TDD983092:TDD983097 TMZ983092:TMZ983097 TWV983092:TWV983097 UGR983092:UGR983097 UQN983092:UQN983097 VAJ983092:VAJ983097 VKF983092:VKF983097 VUB983092:VUB983097 WDX983092:WDX983097 WNT983092:WNT983097 WXP983092:WXP983097 BH59:BH68 LD59:LD68 UZ59:UZ68 AEV59:AEV68 AOR59:AOR68 AYN59:AYN68 BIJ59:BIJ68 BSF59:BSF68 CCB59:CCB68 CLX59:CLX68 CVT59:CVT68 DFP59:DFP68 DPL59:DPL68 DZH59:DZH68 EJD59:EJD68 ESZ59:ESZ68 FCV59:FCV68 FMR59:FMR68 FWN59:FWN68 GGJ59:GGJ68 GQF59:GQF68 HAB59:HAB68 HJX59:HJX68 HTT59:HTT68 IDP59:IDP68 INL59:INL68 IXH59:IXH68 JHD59:JHD68 JQZ59:JQZ68 KAV59:KAV68 KKR59:KKR68 KUN59:KUN68 LEJ59:LEJ68 LOF59:LOF68 LYB59:LYB68 MHX59:MHX68 MRT59:MRT68 NBP59:NBP68 NLL59:NLL68 NVH59:NVH68 OFD59:OFD68 OOZ59:OOZ68 OYV59:OYV68 PIR59:PIR68 PSN59:PSN68 QCJ59:QCJ68 QMF59:QMF68 QWB59:QWB68 RFX59:RFX68 RPT59:RPT68 RZP59:RZP68 SJL59:SJL68 STH59:STH68 TDD59:TDD68 TMZ59:TMZ68 TWV59:TWV68 UGR59:UGR68 UQN59:UQN68 VAJ59:VAJ68 VKF59:VKF68 VUB59:VUB68 WDX59:WDX68 WNT59:WNT68 WXP59:WXP68 BH65595:BH65604 LD65595:LD65604 UZ65595:UZ65604 AEV65595:AEV65604 AOR65595:AOR65604 AYN65595:AYN65604 BIJ65595:BIJ65604 BSF65595:BSF65604 CCB65595:CCB65604 CLX65595:CLX65604 CVT65595:CVT65604 DFP65595:DFP65604 DPL65595:DPL65604 DZH65595:DZH65604 EJD65595:EJD65604 ESZ65595:ESZ65604 FCV65595:FCV65604 FMR65595:FMR65604 FWN65595:FWN65604 GGJ65595:GGJ65604 GQF65595:GQF65604 HAB65595:HAB65604 HJX65595:HJX65604 HTT65595:HTT65604 IDP65595:IDP65604 INL65595:INL65604 IXH65595:IXH65604 JHD65595:JHD65604 JQZ65595:JQZ65604 KAV65595:KAV65604 KKR65595:KKR65604 KUN65595:KUN65604 LEJ65595:LEJ65604 LOF65595:LOF65604 LYB65595:LYB65604 MHX65595:MHX65604 MRT65595:MRT65604 NBP65595:NBP65604 NLL65595:NLL65604 NVH65595:NVH65604 OFD65595:OFD65604 OOZ65595:OOZ65604 OYV65595:OYV65604 PIR65595:PIR65604 PSN65595:PSN65604 QCJ65595:QCJ65604 QMF65595:QMF65604 QWB65595:QWB65604 RFX65595:RFX65604 RPT65595:RPT65604 RZP65595:RZP65604 SJL65595:SJL65604 STH65595:STH65604 TDD65595:TDD65604 TMZ65595:TMZ65604 TWV65595:TWV65604 UGR65595:UGR65604 UQN65595:UQN65604 VAJ65595:VAJ65604 VKF65595:VKF65604 VUB65595:VUB65604 WDX65595:WDX65604 WNT65595:WNT65604 WXP65595:WXP65604 BH131131:BH131140 LD131131:LD131140 UZ131131:UZ131140 AEV131131:AEV131140 AOR131131:AOR131140 AYN131131:AYN131140 BIJ131131:BIJ131140 BSF131131:BSF131140 CCB131131:CCB131140 CLX131131:CLX131140 CVT131131:CVT131140 DFP131131:DFP131140 DPL131131:DPL131140 DZH131131:DZH131140 EJD131131:EJD131140 ESZ131131:ESZ131140 FCV131131:FCV131140 FMR131131:FMR131140 FWN131131:FWN131140 GGJ131131:GGJ131140 GQF131131:GQF131140 HAB131131:HAB131140 HJX131131:HJX131140 HTT131131:HTT131140 IDP131131:IDP131140 INL131131:INL131140 IXH131131:IXH131140 JHD131131:JHD131140 JQZ131131:JQZ131140 KAV131131:KAV131140 KKR131131:KKR131140 KUN131131:KUN131140 LEJ131131:LEJ131140 LOF131131:LOF131140 LYB131131:LYB131140 MHX131131:MHX131140 MRT131131:MRT131140 NBP131131:NBP131140 NLL131131:NLL131140 NVH131131:NVH131140 OFD131131:OFD131140 OOZ131131:OOZ131140 OYV131131:OYV131140 PIR131131:PIR131140 PSN131131:PSN131140 QCJ131131:QCJ131140 QMF131131:QMF131140 QWB131131:QWB131140 RFX131131:RFX131140 RPT131131:RPT131140 RZP131131:RZP131140 SJL131131:SJL131140 STH131131:STH131140 TDD131131:TDD131140 TMZ131131:TMZ131140 TWV131131:TWV131140 UGR131131:UGR131140 UQN131131:UQN131140 VAJ131131:VAJ131140 VKF131131:VKF131140 VUB131131:VUB131140 WDX131131:WDX131140 WNT131131:WNT131140 WXP131131:WXP131140 BH196667:BH196676 LD196667:LD196676 UZ196667:UZ196676 AEV196667:AEV196676 AOR196667:AOR196676 AYN196667:AYN196676 BIJ196667:BIJ196676 BSF196667:BSF196676 CCB196667:CCB196676 CLX196667:CLX196676 CVT196667:CVT196676 DFP196667:DFP196676 DPL196667:DPL196676 DZH196667:DZH196676 EJD196667:EJD196676 ESZ196667:ESZ196676 FCV196667:FCV196676 FMR196667:FMR196676 FWN196667:FWN196676 GGJ196667:GGJ196676 GQF196667:GQF196676 HAB196667:HAB196676 HJX196667:HJX196676 HTT196667:HTT196676 IDP196667:IDP196676 INL196667:INL196676 IXH196667:IXH196676 JHD196667:JHD196676 JQZ196667:JQZ196676 KAV196667:KAV196676 KKR196667:KKR196676 KUN196667:KUN196676 LEJ196667:LEJ196676 LOF196667:LOF196676 LYB196667:LYB196676 MHX196667:MHX196676 MRT196667:MRT196676 NBP196667:NBP196676 NLL196667:NLL196676 NVH196667:NVH196676 OFD196667:OFD196676 OOZ196667:OOZ196676 OYV196667:OYV196676 PIR196667:PIR196676 PSN196667:PSN196676 QCJ196667:QCJ196676 QMF196667:QMF196676 QWB196667:QWB196676 RFX196667:RFX196676 RPT196667:RPT196676 RZP196667:RZP196676 SJL196667:SJL196676 STH196667:STH196676 TDD196667:TDD196676 TMZ196667:TMZ196676 TWV196667:TWV196676 UGR196667:UGR196676 UQN196667:UQN196676 VAJ196667:VAJ196676 VKF196667:VKF196676 VUB196667:VUB196676 WDX196667:WDX196676 WNT196667:WNT196676 WXP196667:WXP196676 BH262203:BH262212 LD262203:LD262212 UZ262203:UZ262212 AEV262203:AEV262212 AOR262203:AOR262212 AYN262203:AYN262212 BIJ262203:BIJ262212 BSF262203:BSF262212 CCB262203:CCB262212 CLX262203:CLX262212 CVT262203:CVT262212 DFP262203:DFP262212 DPL262203:DPL262212 DZH262203:DZH262212 EJD262203:EJD262212 ESZ262203:ESZ262212 FCV262203:FCV262212 FMR262203:FMR262212 FWN262203:FWN262212 GGJ262203:GGJ262212 GQF262203:GQF262212 HAB262203:HAB262212 HJX262203:HJX262212 HTT262203:HTT262212 IDP262203:IDP262212 INL262203:INL262212 IXH262203:IXH262212 JHD262203:JHD262212 JQZ262203:JQZ262212 KAV262203:KAV262212 KKR262203:KKR262212 KUN262203:KUN262212 LEJ262203:LEJ262212 LOF262203:LOF262212 LYB262203:LYB262212 MHX262203:MHX262212 MRT262203:MRT262212 NBP262203:NBP262212 NLL262203:NLL262212 NVH262203:NVH262212 OFD262203:OFD262212 OOZ262203:OOZ262212 OYV262203:OYV262212 PIR262203:PIR262212 PSN262203:PSN262212 QCJ262203:QCJ262212 QMF262203:QMF262212 QWB262203:QWB262212 RFX262203:RFX262212 RPT262203:RPT262212 RZP262203:RZP262212 SJL262203:SJL262212 STH262203:STH262212 TDD262203:TDD262212 TMZ262203:TMZ262212 TWV262203:TWV262212 UGR262203:UGR262212 UQN262203:UQN262212 VAJ262203:VAJ262212 VKF262203:VKF262212 VUB262203:VUB262212 WDX262203:WDX262212 WNT262203:WNT262212 WXP262203:WXP262212 BH327739:BH327748 LD327739:LD327748 UZ327739:UZ327748 AEV327739:AEV327748 AOR327739:AOR327748 AYN327739:AYN327748 BIJ327739:BIJ327748 BSF327739:BSF327748 CCB327739:CCB327748 CLX327739:CLX327748 CVT327739:CVT327748 DFP327739:DFP327748 DPL327739:DPL327748 DZH327739:DZH327748 EJD327739:EJD327748 ESZ327739:ESZ327748 FCV327739:FCV327748 FMR327739:FMR327748 FWN327739:FWN327748 GGJ327739:GGJ327748 GQF327739:GQF327748 HAB327739:HAB327748 HJX327739:HJX327748 HTT327739:HTT327748 IDP327739:IDP327748 INL327739:INL327748 IXH327739:IXH327748 JHD327739:JHD327748 JQZ327739:JQZ327748 KAV327739:KAV327748 KKR327739:KKR327748 KUN327739:KUN327748 LEJ327739:LEJ327748 LOF327739:LOF327748 LYB327739:LYB327748 MHX327739:MHX327748 MRT327739:MRT327748 NBP327739:NBP327748 NLL327739:NLL327748 NVH327739:NVH327748 OFD327739:OFD327748 OOZ327739:OOZ327748 OYV327739:OYV327748 PIR327739:PIR327748 PSN327739:PSN327748 QCJ327739:QCJ327748 QMF327739:QMF327748 QWB327739:QWB327748 RFX327739:RFX327748 RPT327739:RPT327748 RZP327739:RZP327748 SJL327739:SJL327748 STH327739:STH327748 TDD327739:TDD327748 TMZ327739:TMZ327748 TWV327739:TWV327748 UGR327739:UGR327748 UQN327739:UQN327748 VAJ327739:VAJ327748 VKF327739:VKF327748 VUB327739:VUB327748 WDX327739:WDX327748 WNT327739:WNT327748 WXP327739:WXP327748 BH393275:BH393284 LD393275:LD393284 UZ393275:UZ393284 AEV393275:AEV393284 AOR393275:AOR393284 AYN393275:AYN393284 BIJ393275:BIJ393284 BSF393275:BSF393284 CCB393275:CCB393284 CLX393275:CLX393284 CVT393275:CVT393284 DFP393275:DFP393284 DPL393275:DPL393284 DZH393275:DZH393284 EJD393275:EJD393284 ESZ393275:ESZ393284 FCV393275:FCV393284 FMR393275:FMR393284 FWN393275:FWN393284 GGJ393275:GGJ393284 GQF393275:GQF393284 HAB393275:HAB393284 HJX393275:HJX393284 HTT393275:HTT393284 IDP393275:IDP393284 INL393275:INL393284 IXH393275:IXH393284 JHD393275:JHD393284 JQZ393275:JQZ393284 KAV393275:KAV393284 KKR393275:KKR393284 KUN393275:KUN393284 LEJ393275:LEJ393284 LOF393275:LOF393284 LYB393275:LYB393284 MHX393275:MHX393284 MRT393275:MRT393284 NBP393275:NBP393284 NLL393275:NLL393284 NVH393275:NVH393284 OFD393275:OFD393284 OOZ393275:OOZ393284 OYV393275:OYV393284 PIR393275:PIR393284 PSN393275:PSN393284 QCJ393275:QCJ393284 QMF393275:QMF393284 QWB393275:QWB393284 RFX393275:RFX393284 RPT393275:RPT393284 RZP393275:RZP393284 SJL393275:SJL393284 STH393275:STH393284 TDD393275:TDD393284 TMZ393275:TMZ393284 TWV393275:TWV393284 UGR393275:UGR393284 UQN393275:UQN393284 VAJ393275:VAJ393284 VKF393275:VKF393284 VUB393275:VUB393284 WDX393275:WDX393284 WNT393275:WNT393284 WXP393275:WXP393284 BH458811:BH458820 LD458811:LD458820 UZ458811:UZ458820 AEV458811:AEV458820 AOR458811:AOR458820 AYN458811:AYN458820 BIJ458811:BIJ458820 BSF458811:BSF458820 CCB458811:CCB458820 CLX458811:CLX458820 CVT458811:CVT458820 DFP458811:DFP458820 DPL458811:DPL458820 DZH458811:DZH458820 EJD458811:EJD458820 ESZ458811:ESZ458820 FCV458811:FCV458820 FMR458811:FMR458820 FWN458811:FWN458820 GGJ458811:GGJ458820 GQF458811:GQF458820 HAB458811:HAB458820 HJX458811:HJX458820 HTT458811:HTT458820 IDP458811:IDP458820 INL458811:INL458820 IXH458811:IXH458820 JHD458811:JHD458820 JQZ458811:JQZ458820 KAV458811:KAV458820 KKR458811:KKR458820 KUN458811:KUN458820 LEJ458811:LEJ458820 LOF458811:LOF458820 LYB458811:LYB458820 MHX458811:MHX458820 MRT458811:MRT458820 NBP458811:NBP458820 NLL458811:NLL458820 NVH458811:NVH458820 OFD458811:OFD458820 OOZ458811:OOZ458820 OYV458811:OYV458820 PIR458811:PIR458820 PSN458811:PSN458820 QCJ458811:QCJ458820 QMF458811:QMF458820 QWB458811:QWB458820 RFX458811:RFX458820 RPT458811:RPT458820 RZP458811:RZP458820 SJL458811:SJL458820 STH458811:STH458820 TDD458811:TDD458820 TMZ458811:TMZ458820 TWV458811:TWV458820 UGR458811:UGR458820 UQN458811:UQN458820 VAJ458811:VAJ458820 VKF458811:VKF458820 VUB458811:VUB458820 WDX458811:WDX458820 WNT458811:WNT458820 WXP458811:WXP458820 BH524347:BH524356 LD524347:LD524356 UZ524347:UZ524356 AEV524347:AEV524356 AOR524347:AOR524356 AYN524347:AYN524356 BIJ524347:BIJ524356 BSF524347:BSF524356 CCB524347:CCB524356 CLX524347:CLX524356 CVT524347:CVT524356 DFP524347:DFP524356 DPL524347:DPL524356 DZH524347:DZH524356 EJD524347:EJD524356 ESZ524347:ESZ524356 FCV524347:FCV524356 FMR524347:FMR524356 FWN524347:FWN524356 GGJ524347:GGJ524356 GQF524347:GQF524356 HAB524347:HAB524356 HJX524347:HJX524356 HTT524347:HTT524356 IDP524347:IDP524356 INL524347:INL524356 IXH524347:IXH524356 JHD524347:JHD524356 JQZ524347:JQZ524356 KAV524347:KAV524356 KKR524347:KKR524356 KUN524347:KUN524356 LEJ524347:LEJ524356 LOF524347:LOF524356 LYB524347:LYB524356 MHX524347:MHX524356 MRT524347:MRT524356 NBP524347:NBP524356 NLL524347:NLL524356 NVH524347:NVH524356 OFD524347:OFD524356 OOZ524347:OOZ524356 OYV524347:OYV524356 PIR524347:PIR524356 PSN524347:PSN524356 QCJ524347:QCJ524356 QMF524347:QMF524356 QWB524347:QWB524356 RFX524347:RFX524356 RPT524347:RPT524356 RZP524347:RZP524356 SJL524347:SJL524356 STH524347:STH524356 TDD524347:TDD524356 TMZ524347:TMZ524356 TWV524347:TWV524356 UGR524347:UGR524356 UQN524347:UQN524356 VAJ524347:VAJ524356 VKF524347:VKF524356 VUB524347:VUB524356 WDX524347:WDX524356 WNT524347:WNT524356 WXP524347:WXP524356 BH589883:BH589892 LD589883:LD589892 UZ589883:UZ589892 AEV589883:AEV589892 AOR589883:AOR589892 AYN589883:AYN589892 BIJ589883:BIJ589892 BSF589883:BSF589892 CCB589883:CCB589892 CLX589883:CLX589892 CVT589883:CVT589892 DFP589883:DFP589892 DPL589883:DPL589892 DZH589883:DZH589892 EJD589883:EJD589892 ESZ589883:ESZ589892 FCV589883:FCV589892 FMR589883:FMR589892 FWN589883:FWN589892 GGJ589883:GGJ589892 GQF589883:GQF589892 HAB589883:HAB589892 HJX589883:HJX589892 HTT589883:HTT589892 IDP589883:IDP589892 INL589883:INL589892 IXH589883:IXH589892 JHD589883:JHD589892 JQZ589883:JQZ589892 KAV589883:KAV589892 KKR589883:KKR589892 KUN589883:KUN589892 LEJ589883:LEJ589892 LOF589883:LOF589892 LYB589883:LYB589892 MHX589883:MHX589892 MRT589883:MRT589892 NBP589883:NBP589892 NLL589883:NLL589892 NVH589883:NVH589892 OFD589883:OFD589892 OOZ589883:OOZ589892 OYV589883:OYV589892 PIR589883:PIR589892 PSN589883:PSN589892 QCJ589883:QCJ589892 QMF589883:QMF589892 QWB589883:QWB589892 RFX589883:RFX589892 RPT589883:RPT589892 RZP589883:RZP589892 SJL589883:SJL589892 STH589883:STH589892 TDD589883:TDD589892 TMZ589883:TMZ589892 TWV589883:TWV589892 UGR589883:UGR589892 UQN589883:UQN589892 VAJ589883:VAJ589892 VKF589883:VKF589892 VUB589883:VUB589892 WDX589883:WDX589892 WNT589883:WNT589892 WXP589883:WXP589892 BH655419:BH655428 LD655419:LD655428 UZ655419:UZ655428 AEV655419:AEV655428 AOR655419:AOR655428 AYN655419:AYN655428 BIJ655419:BIJ655428 BSF655419:BSF655428 CCB655419:CCB655428 CLX655419:CLX655428 CVT655419:CVT655428 DFP655419:DFP655428 DPL655419:DPL655428 DZH655419:DZH655428 EJD655419:EJD655428 ESZ655419:ESZ655428 FCV655419:FCV655428 FMR655419:FMR655428 FWN655419:FWN655428 GGJ655419:GGJ655428 GQF655419:GQF655428 HAB655419:HAB655428 HJX655419:HJX655428 HTT655419:HTT655428 IDP655419:IDP655428 INL655419:INL655428 IXH655419:IXH655428 JHD655419:JHD655428 JQZ655419:JQZ655428 KAV655419:KAV655428 KKR655419:KKR655428 KUN655419:KUN655428 LEJ655419:LEJ655428 LOF655419:LOF655428 LYB655419:LYB655428 MHX655419:MHX655428 MRT655419:MRT655428 NBP655419:NBP655428 NLL655419:NLL655428 NVH655419:NVH655428 OFD655419:OFD655428 OOZ655419:OOZ655428 OYV655419:OYV655428 PIR655419:PIR655428 PSN655419:PSN655428 QCJ655419:QCJ655428 QMF655419:QMF655428 QWB655419:QWB655428 RFX655419:RFX655428 RPT655419:RPT655428 RZP655419:RZP655428 SJL655419:SJL655428 STH655419:STH655428 TDD655419:TDD655428 TMZ655419:TMZ655428 TWV655419:TWV655428 UGR655419:UGR655428 UQN655419:UQN655428 VAJ655419:VAJ655428 VKF655419:VKF655428 VUB655419:VUB655428 WDX655419:WDX655428 WNT655419:WNT655428 WXP655419:WXP655428 BH720955:BH720964 LD720955:LD720964 UZ720955:UZ720964 AEV720955:AEV720964 AOR720955:AOR720964 AYN720955:AYN720964 BIJ720955:BIJ720964 BSF720955:BSF720964 CCB720955:CCB720964 CLX720955:CLX720964 CVT720955:CVT720964 DFP720955:DFP720964 DPL720955:DPL720964 DZH720955:DZH720964 EJD720955:EJD720964 ESZ720955:ESZ720964 FCV720955:FCV720964 FMR720955:FMR720964 FWN720955:FWN720964 GGJ720955:GGJ720964 GQF720955:GQF720964 HAB720955:HAB720964 HJX720955:HJX720964 HTT720955:HTT720964 IDP720955:IDP720964 INL720955:INL720964 IXH720955:IXH720964 JHD720955:JHD720964 JQZ720955:JQZ720964 KAV720955:KAV720964 KKR720955:KKR720964 KUN720955:KUN720964 LEJ720955:LEJ720964 LOF720955:LOF720964 LYB720955:LYB720964 MHX720955:MHX720964 MRT720955:MRT720964 NBP720955:NBP720964 NLL720955:NLL720964 NVH720955:NVH720964 OFD720955:OFD720964 OOZ720955:OOZ720964 OYV720955:OYV720964 PIR720955:PIR720964 PSN720955:PSN720964 QCJ720955:QCJ720964 QMF720955:QMF720964 QWB720955:QWB720964 RFX720955:RFX720964 RPT720955:RPT720964 RZP720955:RZP720964 SJL720955:SJL720964 STH720955:STH720964 TDD720955:TDD720964 TMZ720955:TMZ720964 TWV720955:TWV720964 UGR720955:UGR720964 UQN720955:UQN720964 VAJ720955:VAJ720964 VKF720955:VKF720964 VUB720955:VUB720964 WDX720955:WDX720964 WNT720955:WNT720964 WXP720955:WXP720964 BH786491:BH786500 LD786491:LD786500 UZ786491:UZ786500 AEV786491:AEV786500 AOR786491:AOR786500 AYN786491:AYN786500 BIJ786491:BIJ786500 BSF786491:BSF786500 CCB786491:CCB786500 CLX786491:CLX786500 CVT786491:CVT786500 DFP786491:DFP786500 DPL786491:DPL786500 DZH786491:DZH786500 EJD786491:EJD786500 ESZ786491:ESZ786500 FCV786491:FCV786500 FMR786491:FMR786500 FWN786491:FWN786500 GGJ786491:GGJ786500 GQF786491:GQF786500 HAB786491:HAB786500 HJX786491:HJX786500 HTT786491:HTT786500 IDP786491:IDP786500 INL786491:INL786500 IXH786491:IXH786500 JHD786491:JHD786500 JQZ786491:JQZ786500 KAV786491:KAV786500 KKR786491:KKR786500 KUN786491:KUN786500 LEJ786491:LEJ786500 LOF786491:LOF786500 LYB786491:LYB786500 MHX786491:MHX786500 MRT786491:MRT786500 NBP786491:NBP786500 NLL786491:NLL786500 NVH786491:NVH786500 OFD786491:OFD786500 OOZ786491:OOZ786500 OYV786491:OYV786500 PIR786491:PIR786500 PSN786491:PSN786500 QCJ786491:QCJ786500 QMF786491:QMF786500 QWB786491:QWB786500 RFX786491:RFX786500 RPT786491:RPT786500 RZP786491:RZP786500 SJL786491:SJL786500 STH786491:STH786500 TDD786491:TDD786500 TMZ786491:TMZ786500 TWV786491:TWV786500 UGR786491:UGR786500 UQN786491:UQN786500 VAJ786491:VAJ786500 VKF786491:VKF786500 VUB786491:VUB786500 WDX786491:WDX786500 WNT786491:WNT786500 WXP786491:WXP786500 BH852027:BH852036 LD852027:LD852036 UZ852027:UZ852036 AEV852027:AEV852036 AOR852027:AOR852036 AYN852027:AYN852036 BIJ852027:BIJ852036 BSF852027:BSF852036 CCB852027:CCB852036 CLX852027:CLX852036 CVT852027:CVT852036 DFP852027:DFP852036 DPL852027:DPL852036 DZH852027:DZH852036 EJD852027:EJD852036 ESZ852027:ESZ852036 FCV852027:FCV852036 FMR852027:FMR852036 FWN852027:FWN852036 GGJ852027:GGJ852036 GQF852027:GQF852036 HAB852027:HAB852036 HJX852027:HJX852036 HTT852027:HTT852036 IDP852027:IDP852036 INL852027:INL852036 IXH852027:IXH852036 JHD852027:JHD852036 JQZ852027:JQZ852036 KAV852027:KAV852036 KKR852027:KKR852036 KUN852027:KUN852036 LEJ852027:LEJ852036 LOF852027:LOF852036 LYB852027:LYB852036 MHX852027:MHX852036 MRT852027:MRT852036 NBP852027:NBP852036 NLL852027:NLL852036 NVH852027:NVH852036 OFD852027:OFD852036 OOZ852027:OOZ852036 OYV852027:OYV852036 PIR852027:PIR852036 PSN852027:PSN852036 QCJ852027:QCJ852036 QMF852027:QMF852036 QWB852027:QWB852036 RFX852027:RFX852036 RPT852027:RPT852036 RZP852027:RZP852036 SJL852027:SJL852036 STH852027:STH852036 TDD852027:TDD852036 TMZ852027:TMZ852036 TWV852027:TWV852036 UGR852027:UGR852036 UQN852027:UQN852036 VAJ852027:VAJ852036 VKF852027:VKF852036 VUB852027:VUB852036 WDX852027:WDX852036 WNT852027:WNT852036 WXP852027:WXP852036 BH917563:BH917572 LD917563:LD917572 UZ917563:UZ917572 AEV917563:AEV917572 AOR917563:AOR917572 AYN917563:AYN917572 BIJ917563:BIJ917572 BSF917563:BSF917572 CCB917563:CCB917572 CLX917563:CLX917572 CVT917563:CVT917572 DFP917563:DFP917572 DPL917563:DPL917572 DZH917563:DZH917572 EJD917563:EJD917572 ESZ917563:ESZ917572 FCV917563:FCV917572 FMR917563:FMR917572 FWN917563:FWN917572 GGJ917563:GGJ917572 GQF917563:GQF917572 HAB917563:HAB917572 HJX917563:HJX917572 HTT917563:HTT917572 IDP917563:IDP917572 INL917563:INL917572 IXH917563:IXH917572 JHD917563:JHD917572 JQZ917563:JQZ917572 KAV917563:KAV917572 KKR917563:KKR917572 KUN917563:KUN917572 LEJ917563:LEJ917572 LOF917563:LOF917572 LYB917563:LYB917572 MHX917563:MHX917572 MRT917563:MRT917572 NBP917563:NBP917572 NLL917563:NLL917572 NVH917563:NVH917572 OFD917563:OFD917572 OOZ917563:OOZ917572 OYV917563:OYV917572 PIR917563:PIR917572 PSN917563:PSN917572 QCJ917563:QCJ917572 QMF917563:QMF917572 QWB917563:QWB917572 RFX917563:RFX917572 RPT917563:RPT917572 RZP917563:RZP917572 SJL917563:SJL917572 STH917563:STH917572 TDD917563:TDD917572 TMZ917563:TMZ917572 TWV917563:TWV917572 UGR917563:UGR917572 UQN917563:UQN917572 VAJ917563:VAJ917572 VKF917563:VKF917572 VUB917563:VUB917572 WDX917563:WDX917572 WNT917563:WNT917572 WXP917563:WXP917572 BH983099:BH983108 LD983099:LD983108 UZ983099:UZ983108 AEV983099:AEV983108 AOR983099:AOR983108 AYN983099:AYN983108 BIJ983099:BIJ983108 BSF983099:BSF983108 CCB983099:CCB983108 CLX983099:CLX983108 CVT983099:CVT983108 DFP983099:DFP983108 DPL983099:DPL983108 DZH983099:DZH983108 EJD983099:EJD983108 ESZ983099:ESZ983108 FCV983099:FCV983108 FMR983099:FMR983108 FWN983099:FWN983108 GGJ983099:GGJ983108 GQF983099:GQF983108 HAB983099:HAB983108 HJX983099:HJX983108 HTT983099:HTT983108 IDP983099:IDP983108 INL983099:INL983108 IXH983099:IXH983108 JHD983099:JHD983108 JQZ983099:JQZ983108 KAV983099:KAV983108 KKR983099:KKR983108 KUN983099:KUN983108 LEJ983099:LEJ983108 LOF983099:LOF983108 LYB983099:LYB983108 MHX983099:MHX983108 MRT983099:MRT983108 NBP983099:NBP983108 NLL983099:NLL983108 NVH983099:NVH983108 OFD983099:OFD983108 OOZ983099:OOZ983108 OYV983099:OYV983108 PIR983099:PIR983108 PSN983099:PSN983108 QCJ983099:QCJ983108 QMF983099:QMF983108 QWB983099:QWB983108 RFX983099:RFX983108 RPT983099:RPT983108 RZP983099:RZP983108 SJL983099:SJL983108 STH983099:STH983108 TDD983099:TDD983108 TMZ983099:TMZ983108 TWV983099:TWV983108 UGR983099:UGR983108 UQN983099:UQN983108 VAJ983099:VAJ983108 VKF983099:VKF983108 VUB983099:VUB983108 WDX983099:WDX983108 WNT983099:WNT983108 WXP983099:WXP983108 BH70:BH80 LD70:LD80 UZ70:UZ80 AEV70:AEV80 AOR70:AOR80 AYN70:AYN80 BIJ70:BIJ80 BSF70:BSF80 CCB70:CCB80 CLX70:CLX80 CVT70:CVT80 DFP70:DFP80 DPL70:DPL80 DZH70:DZH80 EJD70:EJD80 ESZ70:ESZ80 FCV70:FCV80 FMR70:FMR80 FWN70:FWN80 GGJ70:GGJ80 GQF70:GQF80 HAB70:HAB80 HJX70:HJX80 HTT70:HTT80 IDP70:IDP80 INL70:INL80 IXH70:IXH80 JHD70:JHD80 JQZ70:JQZ80 KAV70:KAV80 KKR70:KKR80 KUN70:KUN80 LEJ70:LEJ80 LOF70:LOF80 LYB70:LYB80 MHX70:MHX80 MRT70:MRT80 NBP70:NBP80 NLL70:NLL80 NVH70:NVH80 OFD70:OFD80 OOZ70:OOZ80 OYV70:OYV80 PIR70:PIR80 PSN70:PSN80 QCJ70:QCJ80 QMF70:QMF80 QWB70:QWB80 RFX70:RFX80 RPT70:RPT80 RZP70:RZP80 SJL70:SJL80 STH70:STH80 TDD70:TDD80 TMZ70:TMZ80 TWV70:TWV80 UGR70:UGR80 UQN70:UQN80 VAJ70:VAJ80 VKF70:VKF80 VUB70:VUB80 WDX70:WDX80 WNT70:WNT80 WXP70:WXP80 BH65606:BH65616 LD65606:LD65616 UZ65606:UZ65616 AEV65606:AEV65616 AOR65606:AOR65616 AYN65606:AYN65616 BIJ65606:BIJ65616 BSF65606:BSF65616 CCB65606:CCB65616 CLX65606:CLX65616 CVT65606:CVT65616 DFP65606:DFP65616 DPL65606:DPL65616 DZH65606:DZH65616 EJD65606:EJD65616 ESZ65606:ESZ65616 FCV65606:FCV65616 FMR65606:FMR65616 FWN65606:FWN65616 GGJ65606:GGJ65616 GQF65606:GQF65616 HAB65606:HAB65616 HJX65606:HJX65616 HTT65606:HTT65616 IDP65606:IDP65616 INL65606:INL65616 IXH65606:IXH65616 JHD65606:JHD65616 JQZ65606:JQZ65616 KAV65606:KAV65616 KKR65606:KKR65616 KUN65606:KUN65616 LEJ65606:LEJ65616 LOF65606:LOF65616 LYB65606:LYB65616 MHX65606:MHX65616 MRT65606:MRT65616 NBP65606:NBP65616 NLL65606:NLL65616 NVH65606:NVH65616 OFD65606:OFD65616 OOZ65606:OOZ65616 OYV65606:OYV65616 PIR65606:PIR65616 PSN65606:PSN65616 QCJ65606:QCJ65616 QMF65606:QMF65616 QWB65606:QWB65616 RFX65606:RFX65616 RPT65606:RPT65616 RZP65606:RZP65616 SJL65606:SJL65616 STH65606:STH65616 TDD65606:TDD65616 TMZ65606:TMZ65616 TWV65606:TWV65616 UGR65606:UGR65616 UQN65606:UQN65616 VAJ65606:VAJ65616 VKF65606:VKF65616 VUB65606:VUB65616 WDX65606:WDX65616 WNT65606:WNT65616 WXP65606:WXP65616 BH131142:BH131152 LD131142:LD131152 UZ131142:UZ131152 AEV131142:AEV131152 AOR131142:AOR131152 AYN131142:AYN131152 BIJ131142:BIJ131152 BSF131142:BSF131152 CCB131142:CCB131152 CLX131142:CLX131152 CVT131142:CVT131152 DFP131142:DFP131152 DPL131142:DPL131152 DZH131142:DZH131152 EJD131142:EJD131152 ESZ131142:ESZ131152 FCV131142:FCV131152 FMR131142:FMR131152 FWN131142:FWN131152 GGJ131142:GGJ131152 GQF131142:GQF131152 HAB131142:HAB131152 HJX131142:HJX131152 HTT131142:HTT131152 IDP131142:IDP131152 INL131142:INL131152 IXH131142:IXH131152 JHD131142:JHD131152 JQZ131142:JQZ131152 KAV131142:KAV131152 KKR131142:KKR131152 KUN131142:KUN131152 LEJ131142:LEJ131152 LOF131142:LOF131152 LYB131142:LYB131152 MHX131142:MHX131152 MRT131142:MRT131152 NBP131142:NBP131152 NLL131142:NLL131152 NVH131142:NVH131152 OFD131142:OFD131152 OOZ131142:OOZ131152 OYV131142:OYV131152 PIR131142:PIR131152 PSN131142:PSN131152 QCJ131142:QCJ131152 QMF131142:QMF131152 QWB131142:QWB131152 RFX131142:RFX131152 RPT131142:RPT131152 RZP131142:RZP131152 SJL131142:SJL131152 STH131142:STH131152 TDD131142:TDD131152 TMZ131142:TMZ131152 TWV131142:TWV131152 UGR131142:UGR131152 UQN131142:UQN131152 VAJ131142:VAJ131152 VKF131142:VKF131152 VUB131142:VUB131152 WDX131142:WDX131152 WNT131142:WNT131152 WXP131142:WXP131152 BH196678:BH196688 LD196678:LD196688 UZ196678:UZ196688 AEV196678:AEV196688 AOR196678:AOR196688 AYN196678:AYN196688 BIJ196678:BIJ196688 BSF196678:BSF196688 CCB196678:CCB196688 CLX196678:CLX196688 CVT196678:CVT196688 DFP196678:DFP196688 DPL196678:DPL196688 DZH196678:DZH196688 EJD196678:EJD196688 ESZ196678:ESZ196688 FCV196678:FCV196688 FMR196678:FMR196688 FWN196678:FWN196688 GGJ196678:GGJ196688 GQF196678:GQF196688 HAB196678:HAB196688 HJX196678:HJX196688 HTT196678:HTT196688 IDP196678:IDP196688 INL196678:INL196688 IXH196678:IXH196688 JHD196678:JHD196688 JQZ196678:JQZ196688 KAV196678:KAV196688 KKR196678:KKR196688 KUN196678:KUN196688 LEJ196678:LEJ196688 LOF196678:LOF196688 LYB196678:LYB196688 MHX196678:MHX196688 MRT196678:MRT196688 NBP196678:NBP196688 NLL196678:NLL196688 NVH196678:NVH196688 OFD196678:OFD196688 OOZ196678:OOZ196688 OYV196678:OYV196688 PIR196678:PIR196688 PSN196678:PSN196688 QCJ196678:QCJ196688 QMF196678:QMF196688 QWB196678:QWB196688 RFX196678:RFX196688 RPT196678:RPT196688 RZP196678:RZP196688 SJL196678:SJL196688 STH196678:STH196688 TDD196678:TDD196688 TMZ196678:TMZ196688 TWV196678:TWV196688 UGR196678:UGR196688 UQN196678:UQN196688 VAJ196678:VAJ196688 VKF196678:VKF196688 VUB196678:VUB196688 WDX196678:WDX196688 WNT196678:WNT196688 WXP196678:WXP196688 BH262214:BH262224 LD262214:LD262224 UZ262214:UZ262224 AEV262214:AEV262224 AOR262214:AOR262224 AYN262214:AYN262224 BIJ262214:BIJ262224 BSF262214:BSF262224 CCB262214:CCB262224 CLX262214:CLX262224 CVT262214:CVT262224 DFP262214:DFP262224 DPL262214:DPL262224 DZH262214:DZH262224 EJD262214:EJD262224 ESZ262214:ESZ262224 FCV262214:FCV262224 FMR262214:FMR262224 FWN262214:FWN262224 GGJ262214:GGJ262224 GQF262214:GQF262224 HAB262214:HAB262224 HJX262214:HJX262224 HTT262214:HTT262224 IDP262214:IDP262224 INL262214:INL262224 IXH262214:IXH262224 JHD262214:JHD262224 JQZ262214:JQZ262224 KAV262214:KAV262224 KKR262214:KKR262224 KUN262214:KUN262224 LEJ262214:LEJ262224 LOF262214:LOF262224 LYB262214:LYB262224 MHX262214:MHX262224 MRT262214:MRT262224 NBP262214:NBP262224 NLL262214:NLL262224 NVH262214:NVH262224 OFD262214:OFD262224 OOZ262214:OOZ262224 OYV262214:OYV262224 PIR262214:PIR262224 PSN262214:PSN262224 QCJ262214:QCJ262224 QMF262214:QMF262224 QWB262214:QWB262224 RFX262214:RFX262224 RPT262214:RPT262224 RZP262214:RZP262224 SJL262214:SJL262224 STH262214:STH262224 TDD262214:TDD262224 TMZ262214:TMZ262224 TWV262214:TWV262224 UGR262214:UGR262224 UQN262214:UQN262224 VAJ262214:VAJ262224 VKF262214:VKF262224 VUB262214:VUB262224 WDX262214:WDX262224 WNT262214:WNT262224 WXP262214:WXP262224 BH327750:BH327760 LD327750:LD327760 UZ327750:UZ327760 AEV327750:AEV327760 AOR327750:AOR327760 AYN327750:AYN327760 BIJ327750:BIJ327760 BSF327750:BSF327760 CCB327750:CCB327760 CLX327750:CLX327760 CVT327750:CVT327760 DFP327750:DFP327760 DPL327750:DPL327760 DZH327750:DZH327760 EJD327750:EJD327760 ESZ327750:ESZ327760 FCV327750:FCV327760 FMR327750:FMR327760 FWN327750:FWN327760 GGJ327750:GGJ327760 GQF327750:GQF327760 HAB327750:HAB327760 HJX327750:HJX327760 HTT327750:HTT327760 IDP327750:IDP327760 INL327750:INL327760 IXH327750:IXH327760 JHD327750:JHD327760 JQZ327750:JQZ327760 KAV327750:KAV327760 KKR327750:KKR327760 KUN327750:KUN327760 LEJ327750:LEJ327760 LOF327750:LOF327760 LYB327750:LYB327760 MHX327750:MHX327760 MRT327750:MRT327760 NBP327750:NBP327760 NLL327750:NLL327760 NVH327750:NVH327760 OFD327750:OFD327760 OOZ327750:OOZ327760 OYV327750:OYV327760 PIR327750:PIR327760 PSN327750:PSN327760 QCJ327750:QCJ327760 QMF327750:QMF327760 QWB327750:QWB327760 RFX327750:RFX327760 RPT327750:RPT327760 RZP327750:RZP327760 SJL327750:SJL327760 STH327750:STH327760 TDD327750:TDD327760 TMZ327750:TMZ327760 TWV327750:TWV327760 UGR327750:UGR327760 UQN327750:UQN327760 VAJ327750:VAJ327760 VKF327750:VKF327760 VUB327750:VUB327760 WDX327750:WDX327760 WNT327750:WNT327760 WXP327750:WXP327760 BH393286:BH393296 LD393286:LD393296 UZ393286:UZ393296 AEV393286:AEV393296 AOR393286:AOR393296 AYN393286:AYN393296 BIJ393286:BIJ393296 BSF393286:BSF393296 CCB393286:CCB393296 CLX393286:CLX393296 CVT393286:CVT393296 DFP393286:DFP393296 DPL393286:DPL393296 DZH393286:DZH393296 EJD393286:EJD393296 ESZ393286:ESZ393296 FCV393286:FCV393296 FMR393286:FMR393296 FWN393286:FWN393296 GGJ393286:GGJ393296 GQF393286:GQF393296 HAB393286:HAB393296 HJX393286:HJX393296 HTT393286:HTT393296 IDP393286:IDP393296 INL393286:INL393296 IXH393286:IXH393296 JHD393286:JHD393296 JQZ393286:JQZ393296 KAV393286:KAV393296 KKR393286:KKR393296 KUN393286:KUN393296 LEJ393286:LEJ393296 LOF393286:LOF393296 LYB393286:LYB393296 MHX393286:MHX393296 MRT393286:MRT393296 NBP393286:NBP393296 NLL393286:NLL393296 NVH393286:NVH393296 OFD393286:OFD393296 OOZ393286:OOZ393296 OYV393286:OYV393296 PIR393286:PIR393296 PSN393286:PSN393296 QCJ393286:QCJ393296 QMF393286:QMF393296 QWB393286:QWB393296 RFX393286:RFX393296 RPT393286:RPT393296 RZP393286:RZP393296 SJL393286:SJL393296 STH393286:STH393296 TDD393286:TDD393296 TMZ393286:TMZ393296 TWV393286:TWV393296 UGR393286:UGR393296 UQN393286:UQN393296 VAJ393286:VAJ393296 VKF393286:VKF393296 VUB393286:VUB393296 WDX393286:WDX393296 WNT393286:WNT393296 WXP393286:WXP393296 BH458822:BH458832 LD458822:LD458832 UZ458822:UZ458832 AEV458822:AEV458832 AOR458822:AOR458832 AYN458822:AYN458832 BIJ458822:BIJ458832 BSF458822:BSF458832 CCB458822:CCB458832 CLX458822:CLX458832 CVT458822:CVT458832 DFP458822:DFP458832 DPL458822:DPL458832 DZH458822:DZH458832 EJD458822:EJD458832 ESZ458822:ESZ458832 FCV458822:FCV458832 FMR458822:FMR458832 FWN458822:FWN458832 GGJ458822:GGJ458832 GQF458822:GQF458832 HAB458822:HAB458832 HJX458822:HJX458832 HTT458822:HTT458832 IDP458822:IDP458832 INL458822:INL458832 IXH458822:IXH458832 JHD458822:JHD458832 JQZ458822:JQZ458832 KAV458822:KAV458832 KKR458822:KKR458832 KUN458822:KUN458832 LEJ458822:LEJ458832 LOF458822:LOF458832 LYB458822:LYB458832 MHX458822:MHX458832 MRT458822:MRT458832 NBP458822:NBP458832 NLL458822:NLL458832 NVH458822:NVH458832 OFD458822:OFD458832 OOZ458822:OOZ458832 OYV458822:OYV458832 PIR458822:PIR458832 PSN458822:PSN458832 QCJ458822:QCJ458832 QMF458822:QMF458832 QWB458822:QWB458832 RFX458822:RFX458832 RPT458822:RPT458832 RZP458822:RZP458832 SJL458822:SJL458832 STH458822:STH458832 TDD458822:TDD458832 TMZ458822:TMZ458832 TWV458822:TWV458832 UGR458822:UGR458832 UQN458822:UQN458832 VAJ458822:VAJ458832 VKF458822:VKF458832 VUB458822:VUB458832 WDX458822:WDX458832 WNT458822:WNT458832 WXP458822:WXP458832 BH524358:BH524368 LD524358:LD524368 UZ524358:UZ524368 AEV524358:AEV524368 AOR524358:AOR524368 AYN524358:AYN524368 BIJ524358:BIJ524368 BSF524358:BSF524368 CCB524358:CCB524368 CLX524358:CLX524368 CVT524358:CVT524368 DFP524358:DFP524368 DPL524358:DPL524368 DZH524358:DZH524368 EJD524358:EJD524368 ESZ524358:ESZ524368 FCV524358:FCV524368 FMR524358:FMR524368 FWN524358:FWN524368 GGJ524358:GGJ524368 GQF524358:GQF524368 HAB524358:HAB524368 HJX524358:HJX524368 HTT524358:HTT524368 IDP524358:IDP524368 INL524358:INL524368 IXH524358:IXH524368 JHD524358:JHD524368 JQZ524358:JQZ524368 KAV524358:KAV524368 KKR524358:KKR524368 KUN524358:KUN524368 LEJ524358:LEJ524368 LOF524358:LOF524368 LYB524358:LYB524368 MHX524358:MHX524368 MRT524358:MRT524368 NBP524358:NBP524368 NLL524358:NLL524368 NVH524358:NVH524368 OFD524358:OFD524368 OOZ524358:OOZ524368 OYV524358:OYV524368 PIR524358:PIR524368 PSN524358:PSN524368 QCJ524358:QCJ524368 QMF524358:QMF524368 QWB524358:QWB524368 RFX524358:RFX524368 RPT524358:RPT524368 RZP524358:RZP524368 SJL524358:SJL524368 STH524358:STH524368 TDD524358:TDD524368 TMZ524358:TMZ524368 TWV524358:TWV524368 UGR524358:UGR524368 UQN524358:UQN524368 VAJ524358:VAJ524368 VKF524358:VKF524368 VUB524358:VUB524368 WDX524358:WDX524368 WNT524358:WNT524368 WXP524358:WXP524368 BH589894:BH589904 LD589894:LD589904 UZ589894:UZ589904 AEV589894:AEV589904 AOR589894:AOR589904 AYN589894:AYN589904 BIJ589894:BIJ589904 BSF589894:BSF589904 CCB589894:CCB589904 CLX589894:CLX589904 CVT589894:CVT589904 DFP589894:DFP589904 DPL589894:DPL589904 DZH589894:DZH589904 EJD589894:EJD589904 ESZ589894:ESZ589904 FCV589894:FCV589904 FMR589894:FMR589904 FWN589894:FWN589904 GGJ589894:GGJ589904 GQF589894:GQF589904 HAB589894:HAB589904 HJX589894:HJX589904 HTT589894:HTT589904 IDP589894:IDP589904 INL589894:INL589904 IXH589894:IXH589904 JHD589894:JHD589904 JQZ589894:JQZ589904 KAV589894:KAV589904 KKR589894:KKR589904 KUN589894:KUN589904 LEJ589894:LEJ589904 LOF589894:LOF589904 LYB589894:LYB589904 MHX589894:MHX589904 MRT589894:MRT589904 NBP589894:NBP589904 NLL589894:NLL589904 NVH589894:NVH589904 OFD589894:OFD589904 OOZ589894:OOZ589904 OYV589894:OYV589904 PIR589894:PIR589904 PSN589894:PSN589904 QCJ589894:QCJ589904 QMF589894:QMF589904 QWB589894:QWB589904 RFX589894:RFX589904 RPT589894:RPT589904 RZP589894:RZP589904 SJL589894:SJL589904 STH589894:STH589904 TDD589894:TDD589904 TMZ589894:TMZ589904 TWV589894:TWV589904 UGR589894:UGR589904 UQN589894:UQN589904 VAJ589894:VAJ589904 VKF589894:VKF589904 VUB589894:VUB589904 WDX589894:WDX589904 WNT589894:WNT589904 WXP589894:WXP589904 BH655430:BH655440 LD655430:LD655440 UZ655430:UZ655440 AEV655430:AEV655440 AOR655430:AOR655440 AYN655430:AYN655440 BIJ655430:BIJ655440 BSF655430:BSF655440 CCB655430:CCB655440 CLX655430:CLX655440 CVT655430:CVT655440 DFP655430:DFP655440 DPL655430:DPL655440 DZH655430:DZH655440 EJD655430:EJD655440 ESZ655430:ESZ655440 FCV655430:FCV655440 FMR655430:FMR655440 FWN655430:FWN655440 GGJ655430:GGJ655440 GQF655430:GQF655440 HAB655430:HAB655440 HJX655430:HJX655440 HTT655430:HTT655440 IDP655430:IDP655440 INL655430:INL655440 IXH655430:IXH655440 JHD655430:JHD655440 JQZ655430:JQZ655440 KAV655430:KAV655440 KKR655430:KKR655440 KUN655430:KUN655440 LEJ655430:LEJ655440 LOF655430:LOF655440 LYB655430:LYB655440 MHX655430:MHX655440 MRT655430:MRT655440 NBP655430:NBP655440 NLL655430:NLL655440 NVH655430:NVH655440 OFD655430:OFD655440 OOZ655430:OOZ655440 OYV655430:OYV655440 PIR655430:PIR655440 PSN655430:PSN655440 QCJ655430:QCJ655440 QMF655430:QMF655440 QWB655430:QWB655440 RFX655430:RFX655440 RPT655430:RPT655440 RZP655430:RZP655440 SJL655430:SJL655440 STH655430:STH655440 TDD655430:TDD655440 TMZ655430:TMZ655440 TWV655430:TWV655440 UGR655430:UGR655440 UQN655430:UQN655440 VAJ655430:VAJ655440 VKF655430:VKF655440 VUB655430:VUB655440 WDX655430:WDX655440 WNT655430:WNT655440 WXP655430:WXP655440 BH720966:BH720976 LD720966:LD720976 UZ720966:UZ720976 AEV720966:AEV720976 AOR720966:AOR720976 AYN720966:AYN720976 BIJ720966:BIJ720976 BSF720966:BSF720976 CCB720966:CCB720976 CLX720966:CLX720976 CVT720966:CVT720976 DFP720966:DFP720976 DPL720966:DPL720976 DZH720966:DZH720976 EJD720966:EJD720976 ESZ720966:ESZ720976 FCV720966:FCV720976 FMR720966:FMR720976 FWN720966:FWN720976 GGJ720966:GGJ720976 GQF720966:GQF720976 HAB720966:HAB720976 HJX720966:HJX720976 HTT720966:HTT720976 IDP720966:IDP720976 INL720966:INL720976 IXH720966:IXH720976 JHD720966:JHD720976 JQZ720966:JQZ720976 KAV720966:KAV720976 KKR720966:KKR720976 KUN720966:KUN720976 LEJ720966:LEJ720976 LOF720966:LOF720976 LYB720966:LYB720976 MHX720966:MHX720976 MRT720966:MRT720976 NBP720966:NBP720976 NLL720966:NLL720976 NVH720966:NVH720976 OFD720966:OFD720976 OOZ720966:OOZ720976 OYV720966:OYV720976 PIR720966:PIR720976 PSN720966:PSN720976 QCJ720966:QCJ720976 QMF720966:QMF720976 QWB720966:QWB720976 RFX720966:RFX720976 RPT720966:RPT720976 RZP720966:RZP720976 SJL720966:SJL720976 STH720966:STH720976 TDD720966:TDD720976 TMZ720966:TMZ720976 TWV720966:TWV720976 UGR720966:UGR720976 UQN720966:UQN720976 VAJ720966:VAJ720976 VKF720966:VKF720976 VUB720966:VUB720976 WDX720966:WDX720976 WNT720966:WNT720976 WXP720966:WXP720976 BH786502:BH786512 LD786502:LD786512 UZ786502:UZ786512 AEV786502:AEV786512 AOR786502:AOR786512 AYN786502:AYN786512 BIJ786502:BIJ786512 BSF786502:BSF786512 CCB786502:CCB786512 CLX786502:CLX786512 CVT786502:CVT786512 DFP786502:DFP786512 DPL786502:DPL786512 DZH786502:DZH786512 EJD786502:EJD786512 ESZ786502:ESZ786512 FCV786502:FCV786512 FMR786502:FMR786512 FWN786502:FWN786512 GGJ786502:GGJ786512 GQF786502:GQF786512 HAB786502:HAB786512 HJX786502:HJX786512 HTT786502:HTT786512 IDP786502:IDP786512 INL786502:INL786512 IXH786502:IXH786512 JHD786502:JHD786512 JQZ786502:JQZ786512 KAV786502:KAV786512 KKR786502:KKR786512 KUN786502:KUN786512 LEJ786502:LEJ786512 LOF786502:LOF786512 LYB786502:LYB786512 MHX786502:MHX786512 MRT786502:MRT786512 NBP786502:NBP786512 NLL786502:NLL786512 NVH786502:NVH786512 OFD786502:OFD786512 OOZ786502:OOZ786512 OYV786502:OYV786512 PIR786502:PIR786512 PSN786502:PSN786512 QCJ786502:QCJ786512 QMF786502:QMF786512 QWB786502:QWB786512 RFX786502:RFX786512 RPT786502:RPT786512 RZP786502:RZP786512 SJL786502:SJL786512 STH786502:STH786512 TDD786502:TDD786512 TMZ786502:TMZ786512 TWV786502:TWV786512 UGR786502:UGR786512 UQN786502:UQN786512 VAJ786502:VAJ786512 VKF786502:VKF786512 VUB786502:VUB786512 WDX786502:WDX786512 WNT786502:WNT786512 WXP786502:WXP786512 BH852038:BH852048 LD852038:LD852048 UZ852038:UZ852048 AEV852038:AEV852048 AOR852038:AOR852048 AYN852038:AYN852048 BIJ852038:BIJ852048 BSF852038:BSF852048 CCB852038:CCB852048 CLX852038:CLX852048 CVT852038:CVT852048 DFP852038:DFP852048 DPL852038:DPL852048 DZH852038:DZH852048 EJD852038:EJD852048 ESZ852038:ESZ852048 FCV852038:FCV852048 FMR852038:FMR852048 FWN852038:FWN852048 GGJ852038:GGJ852048 GQF852038:GQF852048 HAB852038:HAB852048 HJX852038:HJX852048 HTT852038:HTT852048 IDP852038:IDP852048 INL852038:INL852048 IXH852038:IXH852048 JHD852038:JHD852048 JQZ852038:JQZ852048 KAV852038:KAV852048 KKR852038:KKR852048 KUN852038:KUN852048 LEJ852038:LEJ852048 LOF852038:LOF852048 LYB852038:LYB852048 MHX852038:MHX852048 MRT852038:MRT852048 NBP852038:NBP852048 NLL852038:NLL852048 NVH852038:NVH852048 OFD852038:OFD852048 OOZ852038:OOZ852048 OYV852038:OYV852048 PIR852038:PIR852048 PSN852038:PSN852048 QCJ852038:QCJ852048 QMF852038:QMF852048 QWB852038:QWB852048 RFX852038:RFX852048 RPT852038:RPT852048 RZP852038:RZP852048 SJL852038:SJL852048 STH852038:STH852048 TDD852038:TDD852048 TMZ852038:TMZ852048 TWV852038:TWV852048 UGR852038:UGR852048 UQN852038:UQN852048 VAJ852038:VAJ852048 VKF852038:VKF852048 VUB852038:VUB852048 WDX852038:WDX852048 WNT852038:WNT852048 WXP852038:WXP852048 BH917574:BH917584 LD917574:LD917584 UZ917574:UZ917584 AEV917574:AEV917584 AOR917574:AOR917584 AYN917574:AYN917584 BIJ917574:BIJ917584 BSF917574:BSF917584 CCB917574:CCB917584 CLX917574:CLX917584 CVT917574:CVT917584 DFP917574:DFP917584 DPL917574:DPL917584 DZH917574:DZH917584 EJD917574:EJD917584 ESZ917574:ESZ917584 FCV917574:FCV917584 FMR917574:FMR917584 FWN917574:FWN917584 GGJ917574:GGJ917584 GQF917574:GQF917584 HAB917574:HAB917584 HJX917574:HJX917584 HTT917574:HTT917584 IDP917574:IDP917584 INL917574:INL917584 IXH917574:IXH917584 JHD917574:JHD917584 JQZ917574:JQZ917584 KAV917574:KAV917584 KKR917574:KKR917584 KUN917574:KUN917584 LEJ917574:LEJ917584 LOF917574:LOF917584 LYB917574:LYB917584 MHX917574:MHX917584 MRT917574:MRT917584 NBP917574:NBP917584 NLL917574:NLL917584 NVH917574:NVH917584 OFD917574:OFD917584 OOZ917574:OOZ917584 OYV917574:OYV917584 PIR917574:PIR917584 PSN917574:PSN917584 QCJ917574:QCJ917584 QMF917574:QMF917584 QWB917574:QWB917584 RFX917574:RFX917584 RPT917574:RPT917584 RZP917574:RZP917584 SJL917574:SJL917584 STH917574:STH917584 TDD917574:TDD917584 TMZ917574:TMZ917584 TWV917574:TWV917584 UGR917574:UGR917584 UQN917574:UQN917584 VAJ917574:VAJ917584 VKF917574:VKF917584 VUB917574:VUB917584 WDX917574:WDX917584 WNT917574:WNT917584 WXP917574:WXP917584 BH983110:BH983120 LD983110:LD983120 UZ983110:UZ983120 AEV983110:AEV983120 AOR983110:AOR983120 AYN983110:AYN983120 BIJ983110:BIJ983120 BSF983110:BSF983120 CCB983110:CCB983120 CLX983110:CLX983120 CVT983110:CVT983120 DFP983110:DFP983120 DPL983110:DPL983120 DZH983110:DZH983120 EJD983110:EJD983120 ESZ983110:ESZ983120 FCV983110:FCV983120 FMR983110:FMR983120 FWN983110:FWN983120 GGJ983110:GGJ983120 GQF983110:GQF983120 HAB983110:HAB983120 HJX983110:HJX983120 HTT983110:HTT983120 IDP983110:IDP983120 INL983110:INL983120 IXH983110:IXH983120 JHD983110:JHD983120 JQZ983110:JQZ983120 KAV983110:KAV983120 KKR983110:KKR983120 KUN983110:KUN983120 LEJ983110:LEJ983120 LOF983110:LOF983120 LYB983110:LYB983120 MHX983110:MHX983120 MRT983110:MRT983120 NBP983110:NBP983120 NLL983110:NLL983120 NVH983110:NVH983120 OFD983110:OFD983120 OOZ983110:OOZ983120 OYV983110:OYV983120 PIR983110:PIR983120 PSN983110:PSN983120 QCJ983110:QCJ983120 QMF983110:QMF983120 QWB983110:QWB983120 RFX983110:RFX983120 RPT983110:RPT983120 RZP983110:RZP983120 SJL983110:SJL983120 STH983110:STH983120 TDD983110:TDD983120 TMZ983110:TMZ983120 TWV983110:TWV983120 UGR983110:UGR983120 UQN983110:UQN983120 VAJ983110:VAJ983120 VKF983110:VKF983120 VUB983110:VUB983120 WDX983110:WDX983120 WNT983110:WNT983120 WXP983110:WXP983120 BH82:BH90 LD82:LD90 UZ82:UZ90 AEV82:AEV90 AOR82:AOR90 AYN82:AYN90 BIJ82:BIJ90 BSF82:BSF90 CCB82:CCB90 CLX82:CLX90 CVT82:CVT90 DFP82:DFP90 DPL82:DPL90 DZH82:DZH90 EJD82:EJD90 ESZ82:ESZ90 FCV82:FCV90 FMR82:FMR90 FWN82:FWN90 GGJ82:GGJ90 GQF82:GQF90 HAB82:HAB90 HJX82:HJX90 HTT82:HTT90 IDP82:IDP90 INL82:INL90 IXH82:IXH90 JHD82:JHD90 JQZ82:JQZ90 KAV82:KAV90 KKR82:KKR90 KUN82:KUN90 LEJ82:LEJ90 LOF82:LOF90 LYB82:LYB90 MHX82:MHX90 MRT82:MRT90 NBP82:NBP90 NLL82:NLL90 NVH82:NVH90 OFD82:OFD90 OOZ82:OOZ90 OYV82:OYV90 PIR82:PIR90 PSN82:PSN90 QCJ82:QCJ90 QMF82:QMF90 QWB82:QWB90 RFX82:RFX90 RPT82:RPT90 RZP82:RZP90 SJL82:SJL90 STH82:STH90 TDD82:TDD90 TMZ82:TMZ90 TWV82:TWV90 UGR82:UGR90 UQN82:UQN90 VAJ82:VAJ90 VKF82:VKF90 VUB82:VUB90 WDX82:WDX90 WNT82:WNT90 WXP82:WXP90 BH65618:BH65626 LD65618:LD65626 UZ65618:UZ65626 AEV65618:AEV65626 AOR65618:AOR65626 AYN65618:AYN65626 BIJ65618:BIJ65626 BSF65618:BSF65626 CCB65618:CCB65626 CLX65618:CLX65626 CVT65618:CVT65626 DFP65618:DFP65626 DPL65618:DPL65626 DZH65618:DZH65626 EJD65618:EJD65626 ESZ65618:ESZ65626 FCV65618:FCV65626 FMR65618:FMR65626 FWN65618:FWN65626 GGJ65618:GGJ65626 GQF65618:GQF65626 HAB65618:HAB65626 HJX65618:HJX65626 HTT65618:HTT65626 IDP65618:IDP65626 INL65618:INL65626 IXH65618:IXH65626 JHD65618:JHD65626 JQZ65618:JQZ65626 KAV65618:KAV65626 KKR65618:KKR65626 KUN65618:KUN65626 LEJ65618:LEJ65626 LOF65618:LOF65626 LYB65618:LYB65626 MHX65618:MHX65626 MRT65618:MRT65626 NBP65618:NBP65626 NLL65618:NLL65626 NVH65618:NVH65626 OFD65618:OFD65626 OOZ65618:OOZ65626 OYV65618:OYV65626 PIR65618:PIR65626 PSN65618:PSN65626 QCJ65618:QCJ65626 QMF65618:QMF65626 QWB65618:QWB65626 RFX65618:RFX65626 RPT65618:RPT65626 RZP65618:RZP65626 SJL65618:SJL65626 STH65618:STH65626 TDD65618:TDD65626 TMZ65618:TMZ65626 TWV65618:TWV65626 UGR65618:UGR65626 UQN65618:UQN65626 VAJ65618:VAJ65626 VKF65618:VKF65626 VUB65618:VUB65626 WDX65618:WDX65626 WNT65618:WNT65626 WXP65618:WXP65626 BH131154:BH131162 LD131154:LD131162 UZ131154:UZ131162 AEV131154:AEV131162 AOR131154:AOR131162 AYN131154:AYN131162 BIJ131154:BIJ131162 BSF131154:BSF131162 CCB131154:CCB131162 CLX131154:CLX131162 CVT131154:CVT131162 DFP131154:DFP131162 DPL131154:DPL131162 DZH131154:DZH131162 EJD131154:EJD131162 ESZ131154:ESZ131162 FCV131154:FCV131162 FMR131154:FMR131162 FWN131154:FWN131162 GGJ131154:GGJ131162 GQF131154:GQF131162 HAB131154:HAB131162 HJX131154:HJX131162 HTT131154:HTT131162 IDP131154:IDP131162 INL131154:INL131162 IXH131154:IXH131162 JHD131154:JHD131162 JQZ131154:JQZ131162 KAV131154:KAV131162 KKR131154:KKR131162 KUN131154:KUN131162 LEJ131154:LEJ131162 LOF131154:LOF131162 LYB131154:LYB131162 MHX131154:MHX131162 MRT131154:MRT131162 NBP131154:NBP131162 NLL131154:NLL131162 NVH131154:NVH131162 OFD131154:OFD131162 OOZ131154:OOZ131162 OYV131154:OYV131162 PIR131154:PIR131162 PSN131154:PSN131162 QCJ131154:QCJ131162 QMF131154:QMF131162 QWB131154:QWB131162 RFX131154:RFX131162 RPT131154:RPT131162 RZP131154:RZP131162 SJL131154:SJL131162 STH131154:STH131162 TDD131154:TDD131162 TMZ131154:TMZ131162 TWV131154:TWV131162 UGR131154:UGR131162 UQN131154:UQN131162 VAJ131154:VAJ131162 VKF131154:VKF131162 VUB131154:VUB131162 WDX131154:WDX131162 WNT131154:WNT131162 WXP131154:WXP131162 BH196690:BH196698 LD196690:LD196698 UZ196690:UZ196698 AEV196690:AEV196698 AOR196690:AOR196698 AYN196690:AYN196698 BIJ196690:BIJ196698 BSF196690:BSF196698 CCB196690:CCB196698 CLX196690:CLX196698 CVT196690:CVT196698 DFP196690:DFP196698 DPL196690:DPL196698 DZH196690:DZH196698 EJD196690:EJD196698 ESZ196690:ESZ196698 FCV196690:FCV196698 FMR196690:FMR196698 FWN196690:FWN196698 GGJ196690:GGJ196698 GQF196690:GQF196698 HAB196690:HAB196698 HJX196690:HJX196698 HTT196690:HTT196698 IDP196690:IDP196698 INL196690:INL196698 IXH196690:IXH196698 JHD196690:JHD196698 JQZ196690:JQZ196698 KAV196690:KAV196698 KKR196690:KKR196698 KUN196690:KUN196698 LEJ196690:LEJ196698 LOF196690:LOF196698 LYB196690:LYB196698 MHX196690:MHX196698 MRT196690:MRT196698 NBP196690:NBP196698 NLL196690:NLL196698 NVH196690:NVH196698 OFD196690:OFD196698 OOZ196690:OOZ196698 OYV196690:OYV196698 PIR196690:PIR196698 PSN196690:PSN196698 QCJ196690:QCJ196698 QMF196690:QMF196698 QWB196690:QWB196698 RFX196690:RFX196698 RPT196690:RPT196698 RZP196690:RZP196698 SJL196690:SJL196698 STH196690:STH196698 TDD196690:TDD196698 TMZ196690:TMZ196698 TWV196690:TWV196698 UGR196690:UGR196698 UQN196690:UQN196698 VAJ196690:VAJ196698 VKF196690:VKF196698 VUB196690:VUB196698 WDX196690:WDX196698 WNT196690:WNT196698 WXP196690:WXP196698 BH262226:BH262234 LD262226:LD262234 UZ262226:UZ262234 AEV262226:AEV262234 AOR262226:AOR262234 AYN262226:AYN262234 BIJ262226:BIJ262234 BSF262226:BSF262234 CCB262226:CCB262234 CLX262226:CLX262234 CVT262226:CVT262234 DFP262226:DFP262234 DPL262226:DPL262234 DZH262226:DZH262234 EJD262226:EJD262234 ESZ262226:ESZ262234 FCV262226:FCV262234 FMR262226:FMR262234 FWN262226:FWN262234 GGJ262226:GGJ262234 GQF262226:GQF262234 HAB262226:HAB262234 HJX262226:HJX262234 HTT262226:HTT262234 IDP262226:IDP262234 INL262226:INL262234 IXH262226:IXH262234 JHD262226:JHD262234 JQZ262226:JQZ262234 KAV262226:KAV262234 KKR262226:KKR262234 KUN262226:KUN262234 LEJ262226:LEJ262234 LOF262226:LOF262234 LYB262226:LYB262234 MHX262226:MHX262234 MRT262226:MRT262234 NBP262226:NBP262234 NLL262226:NLL262234 NVH262226:NVH262234 OFD262226:OFD262234 OOZ262226:OOZ262234 OYV262226:OYV262234 PIR262226:PIR262234 PSN262226:PSN262234 QCJ262226:QCJ262234 QMF262226:QMF262234 QWB262226:QWB262234 RFX262226:RFX262234 RPT262226:RPT262234 RZP262226:RZP262234 SJL262226:SJL262234 STH262226:STH262234 TDD262226:TDD262234 TMZ262226:TMZ262234 TWV262226:TWV262234 UGR262226:UGR262234 UQN262226:UQN262234 VAJ262226:VAJ262234 VKF262226:VKF262234 VUB262226:VUB262234 WDX262226:WDX262234 WNT262226:WNT262234 WXP262226:WXP262234 BH327762:BH327770 LD327762:LD327770 UZ327762:UZ327770 AEV327762:AEV327770 AOR327762:AOR327770 AYN327762:AYN327770 BIJ327762:BIJ327770 BSF327762:BSF327770 CCB327762:CCB327770 CLX327762:CLX327770 CVT327762:CVT327770 DFP327762:DFP327770 DPL327762:DPL327770 DZH327762:DZH327770 EJD327762:EJD327770 ESZ327762:ESZ327770 FCV327762:FCV327770 FMR327762:FMR327770 FWN327762:FWN327770 GGJ327762:GGJ327770 GQF327762:GQF327770 HAB327762:HAB327770 HJX327762:HJX327770 HTT327762:HTT327770 IDP327762:IDP327770 INL327762:INL327770 IXH327762:IXH327770 JHD327762:JHD327770 JQZ327762:JQZ327770 KAV327762:KAV327770 KKR327762:KKR327770 KUN327762:KUN327770 LEJ327762:LEJ327770 LOF327762:LOF327770 LYB327762:LYB327770 MHX327762:MHX327770 MRT327762:MRT327770 NBP327762:NBP327770 NLL327762:NLL327770 NVH327762:NVH327770 OFD327762:OFD327770 OOZ327762:OOZ327770 OYV327762:OYV327770 PIR327762:PIR327770 PSN327762:PSN327770 QCJ327762:QCJ327770 QMF327762:QMF327770 QWB327762:QWB327770 RFX327762:RFX327770 RPT327762:RPT327770 RZP327762:RZP327770 SJL327762:SJL327770 STH327762:STH327770 TDD327762:TDD327770 TMZ327762:TMZ327770 TWV327762:TWV327770 UGR327762:UGR327770 UQN327762:UQN327770 VAJ327762:VAJ327770 VKF327762:VKF327770 VUB327762:VUB327770 WDX327762:WDX327770 WNT327762:WNT327770 WXP327762:WXP327770 BH393298:BH393306 LD393298:LD393306 UZ393298:UZ393306 AEV393298:AEV393306 AOR393298:AOR393306 AYN393298:AYN393306 BIJ393298:BIJ393306 BSF393298:BSF393306 CCB393298:CCB393306 CLX393298:CLX393306 CVT393298:CVT393306 DFP393298:DFP393306 DPL393298:DPL393306 DZH393298:DZH393306 EJD393298:EJD393306 ESZ393298:ESZ393306 FCV393298:FCV393306 FMR393298:FMR393306 FWN393298:FWN393306 GGJ393298:GGJ393306 GQF393298:GQF393306 HAB393298:HAB393306 HJX393298:HJX393306 HTT393298:HTT393306 IDP393298:IDP393306 INL393298:INL393306 IXH393298:IXH393306 JHD393298:JHD393306 JQZ393298:JQZ393306 KAV393298:KAV393306 KKR393298:KKR393306 KUN393298:KUN393306 LEJ393298:LEJ393306 LOF393298:LOF393306 LYB393298:LYB393306 MHX393298:MHX393306 MRT393298:MRT393306 NBP393298:NBP393306 NLL393298:NLL393306 NVH393298:NVH393306 OFD393298:OFD393306 OOZ393298:OOZ393306 OYV393298:OYV393306 PIR393298:PIR393306 PSN393298:PSN393306 QCJ393298:QCJ393306 QMF393298:QMF393306 QWB393298:QWB393306 RFX393298:RFX393306 RPT393298:RPT393306 RZP393298:RZP393306 SJL393298:SJL393306 STH393298:STH393306 TDD393298:TDD393306 TMZ393298:TMZ393306 TWV393298:TWV393306 UGR393298:UGR393306 UQN393298:UQN393306 VAJ393298:VAJ393306 VKF393298:VKF393306 VUB393298:VUB393306 WDX393298:WDX393306 WNT393298:WNT393306 WXP393298:WXP393306 BH458834:BH458842 LD458834:LD458842 UZ458834:UZ458842 AEV458834:AEV458842 AOR458834:AOR458842 AYN458834:AYN458842 BIJ458834:BIJ458842 BSF458834:BSF458842 CCB458834:CCB458842 CLX458834:CLX458842 CVT458834:CVT458842 DFP458834:DFP458842 DPL458834:DPL458842 DZH458834:DZH458842 EJD458834:EJD458842 ESZ458834:ESZ458842 FCV458834:FCV458842 FMR458834:FMR458842 FWN458834:FWN458842 GGJ458834:GGJ458842 GQF458834:GQF458842 HAB458834:HAB458842 HJX458834:HJX458842 HTT458834:HTT458842 IDP458834:IDP458842 INL458834:INL458842 IXH458834:IXH458842 JHD458834:JHD458842 JQZ458834:JQZ458842 KAV458834:KAV458842 KKR458834:KKR458842 KUN458834:KUN458842 LEJ458834:LEJ458842 LOF458834:LOF458842 LYB458834:LYB458842 MHX458834:MHX458842 MRT458834:MRT458842 NBP458834:NBP458842 NLL458834:NLL458842 NVH458834:NVH458842 OFD458834:OFD458842 OOZ458834:OOZ458842 OYV458834:OYV458842 PIR458834:PIR458842 PSN458834:PSN458842 QCJ458834:QCJ458842 QMF458834:QMF458842 QWB458834:QWB458842 RFX458834:RFX458842 RPT458834:RPT458842 RZP458834:RZP458842 SJL458834:SJL458842 STH458834:STH458842 TDD458834:TDD458842 TMZ458834:TMZ458842 TWV458834:TWV458842 UGR458834:UGR458842 UQN458834:UQN458842 VAJ458834:VAJ458842 VKF458834:VKF458842 VUB458834:VUB458842 WDX458834:WDX458842 WNT458834:WNT458842 WXP458834:WXP458842 BH524370:BH524378 LD524370:LD524378 UZ524370:UZ524378 AEV524370:AEV524378 AOR524370:AOR524378 AYN524370:AYN524378 BIJ524370:BIJ524378 BSF524370:BSF524378 CCB524370:CCB524378 CLX524370:CLX524378 CVT524370:CVT524378 DFP524370:DFP524378 DPL524370:DPL524378 DZH524370:DZH524378 EJD524370:EJD524378 ESZ524370:ESZ524378 FCV524370:FCV524378 FMR524370:FMR524378 FWN524370:FWN524378 GGJ524370:GGJ524378 GQF524370:GQF524378 HAB524370:HAB524378 HJX524370:HJX524378 HTT524370:HTT524378 IDP524370:IDP524378 INL524370:INL524378 IXH524370:IXH524378 JHD524370:JHD524378 JQZ524370:JQZ524378 KAV524370:KAV524378 KKR524370:KKR524378 KUN524370:KUN524378 LEJ524370:LEJ524378 LOF524370:LOF524378 LYB524370:LYB524378 MHX524370:MHX524378 MRT524370:MRT524378 NBP524370:NBP524378 NLL524370:NLL524378 NVH524370:NVH524378 OFD524370:OFD524378 OOZ524370:OOZ524378 OYV524370:OYV524378 PIR524370:PIR524378 PSN524370:PSN524378 QCJ524370:QCJ524378 QMF524370:QMF524378 QWB524370:QWB524378 RFX524370:RFX524378 RPT524370:RPT524378 RZP524370:RZP524378 SJL524370:SJL524378 STH524370:STH524378 TDD524370:TDD524378 TMZ524370:TMZ524378 TWV524370:TWV524378 UGR524370:UGR524378 UQN524370:UQN524378 VAJ524370:VAJ524378 VKF524370:VKF524378 VUB524370:VUB524378 WDX524370:WDX524378 WNT524370:WNT524378 WXP524370:WXP524378 BH589906:BH589914 LD589906:LD589914 UZ589906:UZ589914 AEV589906:AEV589914 AOR589906:AOR589914 AYN589906:AYN589914 BIJ589906:BIJ589914 BSF589906:BSF589914 CCB589906:CCB589914 CLX589906:CLX589914 CVT589906:CVT589914 DFP589906:DFP589914 DPL589906:DPL589914 DZH589906:DZH589914 EJD589906:EJD589914 ESZ589906:ESZ589914 FCV589906:FCV589914 FMR589906:FMR589914 FWN589906:FWN589914 GGJ589906:GGJ589914 GQF589906:GQF589914 HAB589906:HAB589914 HJX589906:HJX589914 HTT589906:HTT589914 IDP589906:IDP589914 INL589906:INL589914 IXH589906:IXH589914 JHD589906:JHD589914 JQZ589906:JQZ589914 KAV589906:KAV589914 KKR589906:KKR589914 KUN589906:KUN589914 LEJ589906:LEJ589914 LOF589906:LOF589914 LYB589906:LYB589914 MHX589906:MHX589914 MRT589906:MRT589914 NBP589906:NBP589914 NLL589906:NLL589914 NVH589906:NVH589914 OFD589906:OFD589914 OOZ589906:OOZ589914 OYV589906:OYV589914 PIR589906:PIR589914 PSN589906:PSN589914 QCJ589906:QCJ589914 QMF589906:QMF589914 QWB589906:QWB589914 RFX589906:RFX589914 RPT589906:RPT589914 RZP589906:RZP589914 SJL589906:SJL589914 STH589906:STH589914 TDD589906:TDD589914 TMZ589906:TMZ589914 TWV589906:TWV589914 UGR589906:UGR589914 UQN589906:UQN589914 VAJ589906:VAJ589914 VKF589906:VKF589914 VUB589906:VUB589914 WDX589906:WDX589914 WNT589906:WNT589914 WXP589906:WXP589914 BH655442:BH655450 LD655442:LD655450 UZ655442:UZ655450 AEV655442:AEV655450 AOR655442:AOR655450 AYN655442:AYN655450 BIJ655442:BIJ655450 BSF655442:BSF655450 CCB655442:CCB655450 CLX655442:CLX655450 CVT655442:CVT655450 DFP655442:DFP655450 DPL655442:DPL655450 DZH655442:DZH655450 EJD655442:EJD655450 ESZ655442:ESZ655450 FCV655442:FCV655450 FMR655442:FMR655450 FWN655442:FWN655450 GGJ655442:GGJ655450 GQF655442:GQF655450 HAB655442:HAB655450 HJX655442:HJX655450 HTT655442:HTT655450 IDP655442:IDP655450 INL655442:INL655450 IXH655442:IXH655450 JHD655442:JHD655450 JQZ655442:JQZ655450 KAV655442:KAV655450 KKR655442:KKR655450 KUN655442:KUN655450 LEJ655442:LEJ655450 LOF655442:LOF655450 LYB655442:LYB655450 MHX655442:MHX655450 MRT655442:MRT655450 NBP655442:NBP655450 NLL655442:NLL655450 NVH655442:NVH655450 OFD655442:OFD655450 OOZ655442:OOZ655450 OYV655442:OYV655450 PIR655442:PIR655450 PSN655442:PSN655450 QCJ655442:QCJ655450 QMF655442:QMF655450 QWB655442:QWB655450 RFX655442:RFX655450 RPT655442:RPT655450 RZP655442:RZP655450 SJL655442:SJL655450 STH655442:STH655450 TDD655442:TDD655450 TMZ655442:TMZ655450 TWV655442:TWV655450 UGR655442:UGR655450 UQN655442:UQN655450 VAJ655442:VAJ655450 VKF655442:VKF655450 VUB655442:VUB655450 WDX655442:WDX655450 WNT655442:WNT655450 WXP655442:WXP655450 BH720978:BH720986 LD720978:LD720986 UZ720978:UZ720986 AEV720978:AEV720986 AOR720978:AOR720986 AYN720978:AYN720986 BIJ720978:BIJ720986 BSF720978:BSF720986 CCB720978:CCB720986 CLX720978:CLX720986 CVT720978:CVT720986 DFP720978:DFP720986 DPL720978:DPL720986 DZH720978:DZH720986 EJD720978:EJD720986 ESZ720978:ESZ720986 FCV720978:FCV720986 FMR720978:FMR720986 FWN720978:FWN720986 GGJ720978:GGJ720986 GQF720978:GQF720986 HAB720978:HAB720986 HJX720978:HJX720986 HTT720978:HTT720986 IDP720978:IDP720986 INL720978:INL720986 IXH720978:IXH720986 JHD720978:JHD720986 JQZ720978:JQZ720986 KAV720978:KAV720986 KKR720978:KKR720986 KUN720978:KUN720986 LEJ720978:LEJ720986 LOF720978:LOF720986 LYB720978:LYB720986 MHX720978:MHX720986 MRT720978:MRT720986 NBP720978:NBP720986 NLL720978:NLL720986 NVH720978:NVH720986 OFD720978:OFD720986 OOZ720978:OOZ720986 OYV720978:OYV720986 PIR720978:PIR720986 PSN720978:PSN720986 QCJ720978:QCJ720986 QMF720978:QMF720986 QWB720978:QWB720986 RFX720978:RFX720986 RPT720978:RPT720986 RZP720978:RZP720986 SJL720978:SJL720986 STH720978:STH720986 TDD720978:TDD720986 TMZ720978:TMZ720986 TWV720978:TWV720986 UGR720978:UGR720986 UQN720978:UQN720986 VAJ720978:VAJ720986 VKF720978:VKF720986 VUB720978:VUB720986 WDX720978:WDX720986 WNT720978:WNT720986 WXP720978:WXP720986 BH786514:BH786522 LD786514:LD786522 UZ786514:UZ786522 AEV786514:AEV786522 AOR786514:AOR786522 AYN786514:AYN786522 BIJ786514:BIJ786522 BSF786514:BSF786522 CCB786514:CCB786522 CLX786514:CLX786522 CVT786514:CVT786522 DFP786514:DFP786522 DPL786514:DPL786522 DZH786514:DZH786522 EJD786514:EJD786522 ESZ786514:ESZ786522 FCV786514:FCV786522 FMR786514:FMR786522 FWN786514:FWN786522 GGJ786514:GGJ786522 GQF786514:GQF786522 HAB786514:HAB786522 HJX786514:HJX786522 HTT786514:HTT786522 IDP786514:IDP786522 INL786514:INL786522 IXH786514:IXH786522 JHD786514:JHD786522 JQZ786514:JQZ786522 KAV786514:KAV786522 KKR786514:KKR786522 KUN786514:KUN786522 LEJ786514:LEJ786522 LOF786514:LOF786522 LYB786514:LYB786522 MHX786514:MHX786522 MRT786514:MRT786522 NBP786514:NBP786522 NLL786514:NLL786522 NVH786514:NVH786522 OFD786514:OFD786522 OOZ786514:OOZ786522 OYV786514:OYV786522 PIR786514:PIR786522 PSN786514:PSN786522 QCJ786514:QCJ786522 QMF786514:QMF786522 QWB786514:QWB786522 RFX786514:RFX786522 RPT786514:RPT786522 RZP786514:RZP786522 SJL786514:SJL786522 STH786514:STH786522 TDD786514:TDD786522 TMZ786514:TMZ786522 TWV786514:TWV786522 UGR786514:UGR786522 UQN786514:UQN786522 VAJ786514:VAJ786522 VKF786514:VKF786522 VUB786514:VUB786522 WDX786514:WDX786522 WNT786514:WNT786522 WXP786514:WXP786522 BH852050:BH852058 LD852050:LD852058 UZ852050:UZ852058 AEV852050:AEV852058 AOR852050:AOR852058 AYN852050:AYN852058 BIJ852050:BIJ852058 BSF852050:BSF852058 CCB852050:CCB852058 CLX852050:CLX852058 CVT852050:CVT852058 DFP852050:DFP852058 DPL852050:DPL852058 DZH852050:DZH852058 EJD852050:EJD852058 ESZ852050:ESZ852058 FCV852050:FCV852058 FMR852050:FMR852058 FWN852050:FWN852058 GGJ852050:GGJ852058 GQF852050:GQF852058 HAB852050:HAB852058 HJX852050:HJX852058 HTT852050:HTT852058 IDP852050:IDP852058 INL852050:INL852058 IXH852050:IXH852058 JHD852050:JHD852058 JQZ852050:JQZ852058 KAV852050:KAV852058 KKR852050:KKR852058 KUN852050:KUN852058 LEJ852050:LEJ852058 LOF852050:LOF852058 LYB852050:LYB852058 MHX852050:MHX852058 MRT852050:MRT852058 NBP852050:NBP852058 NLL852050:NLL852058 NVH852050:NVH852058 OFD852050:OFD852058 OOZ852050:OOZ852058 OYV852050:OYV852058 PIR852050:PIR852058 PSN852050:PSN852058 QCJ852050:QCJ852058 QMF852050:QMF852058 QWB852050:QWB852058 RFX852050:RFX852058 RPT852050:RPT852058 RZP852050:RZP852058 SJL852050:SJL852058 STH852050:STH852058 TDD852050:TDD852058 TMZ852050:TMZ852058 TWV852050:TWV852058 UGR852050:UGR852058 UQN852050:UQN852058 VAJ852050:VAJ852058 VKF852050:VKF852058 VUB852050:VUB852058 WDX852050:WDX852058 WNT852050:WNT852058 WXP852050:WXP852058 BH917586:BH917594 LD917586:LD917594 UZ917586:UZ917594 AEV917586:AEV917594 AOR917586:AOR917594 AYN917586:AYN917594 BIJ917586:BIJ917594 BSF917586:BSF917594 CCB917586:CCB917594 CLX917586:CLX917594 CVT917586:CVT917594 DFP917586:DFP917594 DPL917586:DPL917594 DZH917586:DZH917594 EJD917586:EJD917594 ESZ917586:ESZ917594 FCV917586:FCV917594 FMR917586:FMR917594 FWN917586:FWN917594 GGJ917586:GGJ917594 GQF917586:GQF917594 HAB917586:HAB917594 HJX917586:HJX917594 HTT917586:HTT917594 IDP917586:IDP917594 INL917586:INL917594 IXH917586:IXH917594 JHD917586:JHD917594 JQZ917586:JQZ917594 KAV917586:KAV917594 KKR917586:KKR917594 KUN917586:KUN917594 LEJ917586:LEJ917594 LOF917586:LOF917594 LYB917586:LYB917594 MHX917586:MHX917594 MRT917586:MRT917594 NBP917586:NBP917594 NLL917586:NLL917594 NVH917586:NVH917594 OFD917586:OFD917594 OOZ917586:OOZ917594 OYV917586:OYV917594 PIR917586:PIR917594 PSN917586:PSN917594 QCJ917586:QCJ917594 QMF917586:QMF917594 QWB917586:QWB917594 RFX917586:RFX917594 RPT917586:RPT917594 RZP917586:RZP917594 SJL917586:SJL917594 STH917586:STH917594 TDD917586:TDD917594 TMZ917586:TMZ917594 TWV917586:TWV917594 UGR917586:UGR917594 UQN917586:UQN917594 VAJ917586:VAJ917594 VKF917586:VKF917594 VUB917586:VUB917594 WDX917586:WDX917594 WNT917586:WNT917594 WXP917586:WXP917594 BH983122:BH983130 LD983122:LD983130 UZ983122:UZ983130 AEV983122:AEV983130 AOR983122:AOR983130 AYN983122:AYN983130 BIJ983122:BIJ983130 BSF983122:BSF983130 CCB983122:CCB983130 CLX983122:CLX983130 CVT983122:CVT983130 DFP983122:DFP983130 DPL983122:DPL983130 DZH983122:DZH983130 EJD983122:EJD983130 ESZ983122:ESZ983130 FCV983122:FCV983130 FMR983122:FMR983130 FWN983122:FWN983130 GGJ983122:GGJ983130 GQF983122:GQF983130 HAB983122:HAB983130 HJX983122:HJX983130 HTT983122:HTT983130 IDP983122:IDP983130 INL983122:INL983130 IXH983122:IXH983130 JHD983122:JHD983130 JQZ983122:JQZ983130 KAV983122:KAV983130 KKR983122:KKR983130 KUN983122:KUN983130 LEJ983122:LEJ983130 LOF983122:LOF983130 LYB983122:LYB983130 MHX983122:MHX983130 MRT983122:MRT983130 NBP983122:NBP983130 NLL983122:NLL983130 NVH983122:NVH983130 OFD983122:OFD983130 OOZ983122:OOZ983130 OYV983122:OYV983130 PIR983122:PIR983130 PSN983122:PSN983130 QCJ983122:QCJ983130 QMF983122:QMF983130 QWB983122:QWB983130 RFX983122:RFX983130 RPT983122:RPT983130 RZP983122:RZP983130 SJL983122:SJL983130 STH983122:STH983130 TDD983122:TDD983130 TMZ983122:TMZ983130 TWV983122:TWV983130 UGR983122:UGR983130 UQN983122:UQN983130 VAJ983122:VAJ983130 VKF983122:VKF983130 VUB983122:VUB983130 WDX983122:WDX983130 WNT983122:WNT983130 WXP983122:WXP983130 BH92:BH103 LD92:LD103 UZ92:UZ103 AEV92:AEV103 AOR92:AOR103 AYN92:AYN103 BIJ92:BIJ103 BSF92:BSF103 CCB92:CCB103 CLX92:CLX103 CVT92:CVT103 DFP92:DFP103 DPL92:DPL103 DZH92:DZH103 EJD92:EJD103 ESZ92:ESZ103 FCV92:FCV103 FMR92:FMR103 FWN92:FWN103 GGJ92:GGJ103 GQF92:GQF103 HAB92:HAB103 HJX92:HJX103 HTT92:HTT103 IDP92:IDP103 INL92:INL103 IXH92:IXH103 JHD92:JHD103 JQZ92:JQZ103 KAV92:KAV103 KKR92:KKR103 KUN92:KUN103 LEJ92:LEJ103 LOF92:LOF103 LYB92:LYB103 MHX92:MHX103 MRT92:MRT103 NBP92:NBP103 NLL92:NLL103 NVH92:NVH103 OFD92:OFD103 OOZ92:OOZ103 OYV92:OYV103 PIR92:PIR103 PSN92:PSN103 QCJ92:QCJ103 QMF92:QMF103 QWB92:QWB103 RFX92:RFX103 RPT92:RPT103 RZP92:RZP103 SJL92:SJL103 STH92:STH103 TDD92:TDD103 TMZ92:TMZ103 TWV92:TWV103 UGR92:UGR103 UQN92:UQN103 VAJ92:VAJ103 VKF92:VKF103 VUB92:VUB103 WDX92:WDX103 WNT92:WNT103 WXP92:WXP103 BH65628:BH65639 LD65628:LD65639 UZ65628:UZ65639 AEV65628:AEV65639 AOR65628:AOR65639 AYN65628:AYN65639 BIJ65628:BIJ65639 BSF65628:BSF65639 CCB65628:CCB65639 CLX65628:CLX65639 CVT65628:CVT65639 DFP65628:DFP65639 DPL65628:DPL65639 DZH65628:DZH65639 EJD65628:EJD65639 ESZ65628:ESZ65639 FCV65628:FCV65639 FMR65628:FMR65639 FWN65628:FWN65639 GGJ65628:GGJ65639 GQF65628:GQF65639 HAB65628:HAB65639 HJX65628:HJX65639 HTT65628:HTT65639 IDP65628:IDP65639 INL65628:INL65639 IXH65628:IXH65639 JHD65628:JHD65639 JQZ65628:JQZ65639 KAV65628:KAV65639 KKR65628:KKR65639 KUN65628:KUN65639 LEJ65628:LEJ65639 LOF65628:LOF65639 LYB65628:LYB65639 MHX65628:MHX65639 MRT65628:MRT65639 NBP65628:NBP65639 NLL65628:NLL65639 NVH65628:NVH65639 OFD65628:OFD65639 OOZ65628:OOZ65639 OYV65628:OYV65639 PIR65628:PIR65639 PSN65628:PSN65639 QCJ65628:QCJ65639 QMF65628:QMF65639 QWB65628:QWB65639 RFX65628:RFX65639 RPT65628:RPT65639 RZP65628:RZP65639 SJL65628:SJL65639 STH65628:STH65639 TDD65628:TDD65639 TMZ65628:TMZ65639 TWV65628:TWV65639 UGR65628:UGR65639 UQN65628:UQN65639 VAJ65628:VAJ65639 VKF65628:VKF65639 VUB65628:VUB65639 WDX65628:WDX65639 WNT65628:WNT65639 WXP65628:WXP65639 BH131164:BH131175 LD131164:LD131175 UZ131164:UZ131175 AEV131164:AEV131175 AOR131164:AOR131175 AYN131164:AYN131175 BIJ131164:BIJ131175 BSF131164:BSF131175 CCB131164:CCB131175 CLX131164:CLX131175 CVT131164:CVT131175 DFP131164:DFP131175 DPL131164:DPL131175 DZH131164:DZH131175 EJD131164:EJD131175 ESZ131164:ESZ131175 FCV131164:FCV131175 FMR131164:FMR131175 FWN131164:FWN131175 GGJ131164:GGJ131175 GQF131164:GQF131175 HAB131164:HAB131175 HJX131164:HJX131175 HTT131164:HTT131175 IDP131164:IDP131175 INL131164:INL131175 IXH131164:IXH131175 JHD131164:JHD131175 JQZ131164:JQZ131175 KAV131164:KAV131175 KKR131164:KKR131175 KUN131164:KUN131175 LEJ131164:LEJ131175 LOF131164:LOF131175 LYB131164:LYB131175 MHX131164:MHX131175 MRT131164:MRT131175 NBP131164:NBP131175 NLL131164:NLL131175 NVH131164:NVH131175 OFD131164:OFD131175 OOZ131164:OOZ131175 OYV131164:OYV131175 PIR131164:PIR131175 PSN131164:PSN131175 QCJ131164:QCJ131175 QMF131164:QMF131175 QWB131164:QWB131175 RFX131164:RFX131175 RPT131164:RPT131175 RZP131164:RZP131175 SJL131164:SJL131175 STH131164:STH131175 TDD131164:TDD131175 TMZ131164:TMZ131175 TWV131164:TWV131175 UGR131164:UGR131175 UQN131164:UQN131175 VAJ131164:VAJ131175 VKF131164:VKF131175 VUB131164:VUB131175 WDX131164:WDX131175 WNT131164:WNT131175 WXP131164:WXP131175 BH196700:BH196711 LD196700:LD196711 UZ196700:UZ196711 AEV196700:AEV196711 AOR196700:AOR196711 AYN196700:AYN196711 BIJ196700:BIJ196711 BSF196700:BSF196711 CCB196700:CCB196711 CLX196700:CLX196711 CVT196700:CVT196711 DFP196700:DFP196711 DPL196700:DPL196711 DZH196700:DZH196711 EJD196700:EJD196711 ESZ196700:ESZ196711 FCV196700:FCV196711 FMR196700:FMR196711 FWN196700:FWN196711 GGJ196700:GGJ196711 GQF196700:GQF196711 HAB196700:HAB196711 HJX196700:HJX196711 HTT196700:HTT196711 IDP196700:IDP196711 INL196700:INL196711 IXH196700:IXH196711 JHD196700:JHD196711 JQZ196700:JQZ196711 KAV196700:KAV196711 KKR196700:KKR196711 KUN196700:KUN196711 LEJ196700:LEJ196711 LOF196700:LOF196711 LYB196700:LYB196711 MHX196700:MHX196711 MRT196700:MRT196711 NBP196700:NBP196711 NLL196700:NLL196711 NVH196700:NVH196711 OFD196700:OFD196711 OOZ196700:OOZ196711 OYV196700:OYV196711 PIR196700:PIR196711 PSN196700:PSN196711 QCJ196700:QCJ196711 QMF196700:QMF196711 QWB196700:QWB196711 RFX196700:RFX196711 RPT196700:RPT196711 RZP196700:RZP196711 SJL196700:SJL196711 STH196700:STH196711 TDD196700:TDD196711 TMZ196700:TMZ196711 TWV196700:TWV196711 UGR196700:UGR196711 UQN196700:UQN196711 VAJ196700:VAJ196711 VKF196700:VKF196711 VUB196700:VUB196711 WDX196700:WDX196711 WNT196700:WNT196711 WXP196700:WXP196711 BH262236:BH262247 LD262236:LD262247 UZ262236:UZ262247 AEV262236:AEV262247 AOR262236:AOR262247 AYN262236:AYN262247 BIJ262236:BIJ262247 BSF262236:BSF262247 CCB262236:CCB262247 CLX262236:CLX262247 CVT262236:CVT262247 DFP262236:DFP262247 DPL262236:DPL262247 DZH262236:DZH262247 EJD262236:EJD262247 ESZ262236:ESZ262247 FCV262236:FCV262247 FMR262236:FMR262247 FWN262236:FWN262247 GGJ262236:GGJ262247 GQF262236:GQF262247 HAB262236:HAB262247 HJX262236:HJX262247 HTT262236:HTT262247 IDP262236:IDP262247 INL262236:INL262247 IXH262236:IXH262247 JHD262236:JHD262247 JQZ262236:JQZ262247 KAV262236:KAV262247 KKR262236:KKR262247 KUN262236:KUN262247 LEJ262236:LEJ262247 LOF262236:LOF262247 LYB262236:LYB262247 MHX262236:MHX262247 MRT262236:MRT262247 NBP262236:NBP262247 NLL262236:NLL262247 NVH262236:NVH262247 OFD262236:OFD262247 OOZ262236:OOZ262247 OYV262236:OYV262247 PIR262236:PIR262247 PSN262236:PSN262247 QCJ262236:QCJ262247 QMF262236:QMF262247 QWB262236:QWB262247 RFX262236:RFX262247 RPT262236:RPT262247 RZP262236:RZP262247 SJL262236:SJL262247 STH262236:STH262247 TDD262236:TDD262247 TMZ262236:TMZ262247 TWV262236:TWV262247 UGR262236:UGR262247 UQN262236:UQN262247 VAJ262236:VAJ262247 VKF262236:VKF262247 VUB262236:VUB262247 WDX262236:WDX262247 WNT262236:WNT262247 WXP262236:WXP262247 BH327772:BH327783 LD327772:LD327783 UZ327772:UZ327783 AEV327772:AEV327783 AOR327772:AOR327783 AYN327772:AYN327783 BIJ327772:BIJ327783 BSF327772:BSF327783 CCB327772:CCB327783 CLX327772:CLX327783 CVT327772:CVT327783 DFP327772:DFP327783 DPL327772:DPL327783 DZH327772:DZH327783 EJD327772:EJD327783 ESZ327772:ESZ327783 FCV327772:FCV327783 FMR327772:FMR327783 FWN327772:FWN327783 GGJ327772:GGJ327783 GQF327772:GQF327783 HAB327772:HAB327783 HJX327772:HJX327783 HTT327772:HTT327783 IDP327772:IDP327783 INL327772:INL327783 IXH327772:IXH327783 JHD327772:JHD327783 JQZ327772:JQZ327783 KAV327772:KAV327783 KKR327772:KKR327783 KUN327772:KUN327783 LEJ327772:LEJ327783 LOF327772:LOF327783 LYB327772:LYB327783 MHX327772:MHX327783 MRT327772:MRT327783 NBP327772:NBP327783 NLL327772:NLL327783 NVH327772:NVH327783 OFD327772:OFD327783 OOZ327772:OOZ327783 OYV327772:OYV327783 PIR327772:PIR327783 PSN327772:PSN327783 QCJ327772:QCJ327783 QMF327772:QMF327783 QWB327772:QWB327783 RFX327772:RFX327783 RPT327772:RPT327783 RZP327772:RZP327783 SJL327772:SJL327783 STH327772:STH327783 TDD327772:TDD327783 TMZ327772:TMZ327783 TWV327772:TWV327783 UGR327772:UGR327783 UQN327772:UQN327783 VAJ327772:VAJ327783 VKF327772:VKF327783 VUB327772:VUB327783 WDX327772:WDX327783 WNT327772:WNT327783 WXP327772:WXP327783 BH393308:BH393319 LD393308:LD393319 UZ393308:UZ393319 AEV393308:AEV393319 AOR393308:AOR393319 AYN393308:AYN393319 BIJ393308:BIJ393319 BSF393308:BSF393319 CCB393308:CCB393319 CLX393308:CLX393319 CVT393308:CVT393319 DFP393308:DFP393319 DPL393308:DPL393319 DZH393308:DZH393319 EJD393308:EJD393319 ESZ393308:ESZ393319 FCV393308:FCV393319 FMR393308:FMR393319 FWN393308:FWN393319 GGJ393308:GGJ393319 GQF393308:GQF393319 HAB393308:HAB393319 HJX393308:HJX393319 HTT393308:HTT393319 IDP393308:IDP393319 INL393308:INL393319 IXH393308:IXH393319 JHD393308:JHD393319 JQZ393308:JQZ393319 KAV393308:KAV393319 KKR393308:KKR393319 KUN393308:KUN393319 LEJ393308:LEJ393319 LOF393308:LOF393319 LYB393308:LYB393319 MHX393308:MHX393319 MRT393308:MRT393319 NBP393308:NBP393319 NLL393308:NLL393319 NVH393308:NVH393319 OFD393308:OFD393319 OOZ393308:OOZ393319 OYV393308:OYV393319 PIR393308:PIR393319 PSN393308:PSN393319 QCJ393308:QCJ393319 QMF393308:QMF393319 QWB393308:QWB393319 RFX393308:RFX393319 RPT393308:RPT393319 RZP393308:RZP393319 SJL393308:SJL393319 STH393308:STH393319 TDD393308:TDD393319 TMZ393308:TMZ393319 TWV393308:TWV393319 UGR393308:UGR393319 UQN393308:UQN393319 VAJ393308:VAJ393319 VKF393308:VKF393319 VUB393308:VUB393319 WDX393308:WDX393319 WNT393308:WNT393319 WXP393308:WXP393319 BH458844:BH458855 LD458844:LD458855 UZ458844:UZ458855 AEV458844:AEV458855 AOR458844:AOR458855 AYN458844:AYN458855 BIJ458844:BIJ458855 BSF458844:BSF458855 CCB458844:CCB458855 CLX458844:CLX458855 CVT458844:CVT458855 DFP458844:DFP458855 DPL458844:DPL458855 DZH458844:DZH458855 EJD458844:EJD458855 ESZ458844:ESZ458855 FCV458844:FCV458855 FMR458844:FMR458855 FWN458844:FWN458855 GGJ458844:GGJ458855 GQF458844:GQF458855 HAB458844:HAB458855 HJX458844:HJX458855 HTT458844:HTT458855 IDP458844:IDP458855 INL458844:INL458855 IXH458844:IXH458855 JHD458844:JHD458855 JQZ458844:JQZ458855 KAV458844:KAV458855 KKR458844:KKR458855 KUN458844:KUN458855 LEJ458844:LEJ458855 LOF458844:LOF458855 LYB458844:LYB458855 MHX458844:MHX458855 MRT458844:MRT458855 NBP458844:NBP458855 NLL458844:NLL458855 NVH458844:NVH458855 OFD458844:OFD458855 OOZ458844:OOZ458855 OYV458844:OYV458855 PIR458844:PIR458855 PSN458844:PSN458855 QCJ458844:QCJ458855 QMF458844:QMF458855 QWB458844:QWB458855 RFX458844:RFX458855 RPT458844:RPT458855 RZP458844:RZP458855 SJL458844:SJL458855 STH458844:STH458855 TDD458844:TDD458855 TMZ458844:TMZ458855 TWV458844:TWV458855 UGR458844:UGR458855 UQN458844:UQN458855 VAJ458844:VAJ458855 VKF458844:VKF458855 VUB458844:VUB458855 WDX458844:WDX458855 WNT458844:WNT458855 WXP458844:WXP458855 BH524380:BH524391 LD524380:LD524391 UZ524380:UZ524391 AEV524380:AEV524391 AOR524380:AOR524391 AYN524380:AYN524391 BIJ524380:BIJ524391 BSF524380:BSF524391 CCB524380:CCB524391 CLX524380:CLX524391 CVT524380:CVT524391 DFP524380:DFP524391 DPL524380:DPL524391 DZH524380:DZH524391 EJD524380:EJD524391 ESZ524380:ESZ524391 FCV524380:FCV524391 FMR524380:FMR524391 FWN524380:FWN524391 GGJ524380:GGJ524391 GQF524380:GQF524391 HAB524380:HAB524391 HJX524380:HJX524391 HTT524380:HTT524391 IDP524380:IDP524391 INL524380:INL524391 IXH524380:IXH524391 JHD524380:JHD524391 JQZ524380:JQZ524391 KAV524380:KAV524391 KKR524380:KKR524391 KUN524380:KUN524391 LEJ524380:LEJ524391 LOF524380:LOF524391 LYB524380:LYB524391 MHX524380:MHX524391 MRT524380:MRT524391 NBP524380:NBP524391 NLL524380:NLL524391 NVH524380:NVH524391 OFD524380:OFD524391 OOZ524380:OOZ524391 OYV524380:OYV524391 PIR524380:PIR524391 PSN524380:PSN524391 QCJ524380:QCJ524391 QMF524380:QMF524391 QWB524380:QWB524391 RFX524380:RFX524391 RPT524380:RPT524391 RZP524380:RZP524391 SJL524380:SJL524391 STH524380:STH524391 TDD524380:TDD524391 TMZ524380:TMZ524391 TWV524380:TWV524391 UGR524380:UGR524391 UQN524380:UQN524391 VAJ524380:VAJ524391 VKF524380:VKF524391 VUB524380:VUB524391 WDX524380:WDX524391 WNT524380:WNT524391 WXP524380:WXP524391 BH589916:BH589927 LD589916:LD589927 UZ589916:UZ589927 AEV589916:AEV589927 AOR589916:AOR589927 AYN589916:AYN589927 BIJ589916:BIJ589927 BSF589916:BSF589927 CCB589916:CCB589927 CLX589916:CLX589927 CVT589916:CVT589927 DFP589916:DFP589927 DPL589916:DPL589927 DZH589916:DZH589927 EJD589916:EJD589927 ESZ589916:ESZ589927 FCV589916:FCV589927 FMR589916:FMR589927 FWN589916:FWN589927 GGJ589916:GGJ589927 GQF589916:GQF589927 HAB589916:HAB589927 HJX589916:HJX589927 HTT589916:HTT589927 IDP589916:IDP589927 INL589916:INL589927 IXH589916:IXH589927 JHD589916:JHD589927 JQZ589916:JQZ589927 KAV589916:KAV589927 KKR589916:KKR589927 KUN589916:KUN589927 LEJ589916:LEJ589927 LOF589916:LOF589927 LYB589916:LYB589927 MHX589916:MHX589927 MRT589916:MRT589927 NBP589916:NBP589927 NLL589916:NLL589927 NVH589916:NVH589927 OFD589916:OFD589927 OOZ589916:OOZ589927 OYV589916:OYV589927 PIR589916:PIR589927 PSN589916:PSN589927 QCJ589916:QCJ589927 QMF589916:QMF589927 QWB589916:QWB589927 RFX589916:RFX589927 RPT589916:RPT589927 RZP589916:RZP589927 SJL589916:SJL589927 STH589916:STH589927 TDD589916:TDD589927 TMZ589916:TMZ589927 TWV589916:TWV589927 UGR589916:UGR589927 UQN589916:UQN589927 VAJ589916:VAJ589927 VKF589916:VKF589927 VUB589916:VUB589927 WDX589916:WDX589927 WNT589916:WNT589927 WXP589916:WXP589927 BH655452:BH655463 LD655452:LD655463 UZ655452:UZ655463 AEV655452:AEV655463 AOR655452:AOR655463 AYN655452:AYN655463 BIJ655452:BIJ655463 BSF655452:BSF655463 CCB655452:CCB655463 CLX655452:CLX655463 CVT655452:CVT655463 DFP655452:DFP655463 DPL655452:DPL655463 DZH655452:DZH655463 EJD655452:EJD655463 ESZ655452:ESZ655463 FCV655452:FCV655463 FMR655452:FMR655463 FWN655452:FWN655463 GGJ655452:GGJ655463 GQF655452:GQF655463 HAB655452:HAB655463 HJX655452:HJX655463 HTT655452:HTT655463 IDP655452:IDP655463 INL655452:INL655463 IXH655452:IXH655463 JHD655452:JHD655463 JQZ655452:JQZ655463 KAV655452:KAV655463 KKR655452:KKR655463 KUN655452:KUN655463 LEJ655452:LEJ655463 LOF655452:LOF655463 LYB655452:LYB655463 MHX655452:MHX655463 MRT655452:MRT655463 NBP655452:NBP655463 NLL655452:NLL655463 NVH655452:NVH655463 OFD655452:OFD655463 OOZ655452:OOZ655463 OYV655452:OYV655463 PIR655452:PIR655463 PSN655452:PSN655463 QCJ655452:QCJ655463 QMF655452:QMF655463 QWB655452:QWB655463 RFX655452:RFX655463 RPT655452:RPT655463 RZP655452:RZP655463 SJL655452:SJL655463 STH655452:STH655463 TDD655452:TDD655463 TMZ655452:TMZ655463 TWV655452:TWV655463 UGR655452:UGR655463 UQN655452:UQN655463 VAJ655452:VAJ655463 VKF655452:VKF655463 VUB655452:VUB655463 WDX655452:WDX655463 WNT655452:WNT655463 WXP655452:WXP655463 BH720988:BH720999 LD720988:LD720999 UZ720988:UZ720999 AEV720988:AEV720999 AOR720988:AOR720999 AYN720988:AYN720999 BIJ720988:BIJ720999 BSF720988:BSF720999 CCB720988:CCB720999 CLX720988:CLX720999 CVT720988:CVT720999 DFP720988:DFP720999 DPL720988:DPL720999 DZH720988:DZH720999 EJD720988:EJD720999 ESZ720988:ESZ720999 FCV720988:FCV720999 FMR720988:FMR720999 FWN720988:FWN720999 GGJ720988:GGJ720999 GQF720988:GQF720999 HAB720988:HAB720999 HJX720988:HJX720999 HTT720988:HTT720999 IDP720988:IDP720999 INL720988:INL720999 IXH720988:IXH720999 JHD720988:JHD720999 JQZ720988:JQZ720999 KAV720988:KAV720999 KKR720988:KKR720999 KUN720988:KUN720999 LEJ720988:LEJ720999 LOF720988:LOF720999 LYB720988:LYB720999 MHX720988:MHX720999 MRT720988:MRT720999 NBP720988:NBP720999 NLL720988:NLL720999 NVH720988:NVH720999 OFD720988:OFD720999 OOZ720988:OOZ720999 OYV720988:OYV720999 PIR720988:PIR720999 PSN720988:PSN720999 QCJ720988:QCJ720999 QMF720988:QMF720999 QWB720988:QWB720999 RFX720988:RFX720999 RPT720988:RPT720999 RZP720988:RZP720999 SJL720988:SJL720999 STH720988:STH720999 TDD720988:TDD720999 TMZ720988:TMZ720999 TWV720988:TWV720999 UGR720988:UGR720999 UQN720988:UQN720999 VAJ720988:VAJ720999 VKF720988:VKF720999 VUB720988:VUB720999 WDX720988:WDX720999 WNT720988:WNT720999 WXP720988:WXP720999 BH786524:BH786535 LD786524:LD786535 UZ786524:UZ786535 AEV786524:AEV786535 AOR786524:AOR786535 AYN786524:AYN786535 BIJ786524:BIJ786535 BSF786524:BSF786535 CCB786524:CCB786535 CLX786524:CLX786535 CVT786524:CVT786535 DFP786524:DFP786535 DPL786524:DPL786535 DZH786524:DZH786535 EJD786524:EJD786535 ESZ786524:ESZ786535 FCV786524:FCV786535 FMR786524:FMR786535 FWN786524:FWN786535 GGJ786524:GGJ786535 GQF786524:GQF786535 HAB786524:HAB786535 HJX786524:HJX786535 HTT786524:HTT786535 IDP786524:IDP786535 INL786524:INL786535 IXH786524:IXH786535 JHD786524:JHD786535 JQZ786524:JQZ786535 KAV786524:KAV786535 KKR786524:KKR786535 KUN786524:KUN786535 LEJ786524:LEJ786535 LOF786524:LOF786535 LYB786524:LYB786535 MHX786524:MHX786535 MRT786524:MRT786535 NBP786524:NBP786535 NLL786524:NLL786535 NVH786524:NVH786535 OFD786524:OFD786535 OOZ786524:OOZ786535 OYV786524:OYV786535 PIR786524:PIR786535 PSN786524:PSN786535 QCJ786524:QCJ786535 QMF786524:QMF786535 QWB786524:QWB786535 RFX786524:RFX786535 RPT786524:RPT786535 RZP786524:RZP786535 SJL786524:SJL786535 STH786524:STH786535 TDD786524:TDD786535 TMZ786524:TMZ786535 TWV786524:TWV786535 UGR786524:UGR786535 UQN786524:UQN786535 VAJ786524:VAJ786535 VKF786524:VKF786535 VUB786524:VUB786535 WDX786524:WDX786535 WNT786524:WNT786535 WXP786524:WXP786535 BH852060:BH852071 LD852060:LD852071 UZ852060:UZ852071 AEV852060:AEV852071 AOR852060:AOR852071 AYN852060:AYN852071 BIJ852060:BIJ852071 BSF852060:BSF852071 CCB852060:CCB852071 CLX852060:CLX852071 CVT852060:CVT852071 DFP852060:DFP852071 DPL852060:DPL852071 DZH852060:DZH852071 EJD852060:EJD852071 ESZ852060:ESZ852071 FCV852060:FCV852071 FMR852060:FMR852071 FWN852060:FWN852071 GGJ852060:GGJ852071 GQF852060:GQF852071 HAB852060:HAB852071 HJX852060:HJX852071 HTT852060:HTT852071 IDP852060:IDP852071 INL852060:INL852071 IXH852060:IXH852071 JHD852060:JHD852071 JQZ852060:JQZ852071 KAV852060:KAV852071 KKR852060:KKR852071 KUN852060:KUN852071 LEJ852060:LEJ852071 LOF852060:LOF852071 LYB852060:LYB852071 MHX852060:MHX852071 MRT852060:MRT852071 NBP852060:NBP852071 NLL852060:NLL852071 NVH852060:NVH852071 OFD852060:OFD852071 OOZ852060:OOZ852071 OYV852060:OYV852071 PIR852060:PIR852071 PSN852060:PSN852071 QCJ852060:QCJ852071 QMF852060:QMF852071 QWB852060:QWB852071 RFX852060:RFX852071 RPT852060:RPT852071 RZP852060:RZP852071 SJL852060:SJL852071 STH852060:STH852071 TDD852060:TDD852071 TMZ852060:TMZ852071 TWV852060:TWV852071 UGR852060:UGR852071 UQN852060:UQN852071 VAJ852060:VAJ852071 VKF852060:VKF852071 VUB852060:VUB852071 WDX852060:WDX852071 WNT852060:WNT852071 WXP852060:WXP852071 BH917596:BH917607 LD917596:LD917607 UZ917596:UZ917607 AEV917596:AEV917607 AOR917596:AOR917607 AYN917596:AYN917607 BIJ917596:BIJ917607 BSF917596:BSF917607 CCB917596:CCB917607 CLX917596:CLX917607 CVT917596:CVT917607 DFP917596:DFP917607 DPL917596:DPL917607 DZH917596:DZH917607 EJD917596:EJD917607 ESZ917596:ESZ917607 FCV917596:FCV917607 FMR917596:FMR917607 FWN917596:FWN917607 GGJ917596:GGJ917607 GQF917596:GQF917607 HAB917596:HAB917607 HJX917596:HJX917607 HTT917596:HTT917607 IDP917596:IDP917607 INL917596:INL917607 IXH917596:IXH917607 JHD917596:JHD917607 JQZ917596:JQZ917607 KAV917596:KAV917607 KKR917596:KKR917607 KUN917596:KUN917607 LEJ917596:LEJ917607 LOF917596:LOF917607 LYB917596:LYB917607 MHX917596:MHX917607 MRT917596:MRT917607 NBP917596:NBP917607 NLL917596:NLL917607 NVH917596:NVH917607 OFD917596:OFD917607 OOZ917596:OOZ917607 OYV917596:OYV917607 PIR917596:PIR917607 PSN917596:PSN917607 QCJ917596:QCJ917607 QMF917596:QMF917607 QWB917596:QWB917607 RFX917596:RFX917607 RPT917596:RPT917607 RZP917596:RZP917607 SJL917596:SJL917607 STH917596:STH917607 TDD917596:TDD917607 TMZ917596:TMZ917607 TWV917596:TWV917607 UGR917596:UGR917607 UQN917596:UQN917607 VAJ917596:VAJ917607 VKF917596:VKF917607 VUB917596:VUB917607 WDX917596:WDX917607 WNT917596:WNT917607 WXP917596:WXP917607 BH983132:BH983143 LD983132:LD983143 UZ983132:UZ983143 AEV983132:AEV983143 AOR983132:AOR983143 AYN983132:AYN983143 BIJ983132:BIJ983143 BSF983132:BSF983143 CCB983132:CCB983143 CLX983132:CLX983143 CVT983132:CVT983143 DFP983132:DFP983143 DPL983132:DPL983143 DZH983132:DZH983143 EJD983132:EJD983143 ESZ983132:ESZ983143 FCV983132:FCV983143 FMR983132:FMR983143 FWN983132:FWN983143 GGJ983132:GGJ983143 GQF983132:GQF983143 HAB983132:HAB983143 HJX983132:HJX983143 HTT983132:HTT983143 IDP983132:IDP983143 INL983132:INL983143 IXH983132:IXH983143 JHD983132:JHD983143 JQZ983132:JQZ983143 KAV983132:KAV983143 KKR983132:KKR983143 KUN983132:KUN983143 LEJ983132:LEJ983143 LOF983132:LOF983143 LYB983132:LYB983143 MHX983132:MHX983143 MRT983132:MRT983143 NBP983132:NBP983143 NLL983132:NLL983143 NVH983132:NVH983143 OFD983132:OFD983143 OOZ983132:OOZ983143 OYV983132:OYV983143 PIR983132:PIR983143 PSN983132:PSN983143 QCJ983132:QCJ983143 QMF983132:QMF983143 QWB983132:QWB983143 RFX983132:RFX983143 RPT983132:RPT983143 RZP983132:RZP983143 SJL983132:SJL983143 STH983132:STH983143 TDD983132:TDD983143 TMZ983132:TMZ983143 TWV983132:TWV983143 UGR983132:UGR983143 UQN983132:UQN983143 VAJ983132:VAJ983143 VKF983132:VKF983143 VUB983132:VUB983143 WDX983132:WDX983143 WNT983132:WNT983143 WXP983132:WXP983143 BH105:BH110 LD105:LD110 UZ105:UZ110 AEV105:AEV110 AOR105:AOR110 AYN105:AYN110 BIJ105:BIJ110 BSF105:BSF110 CCB105:CCB110 CLX105:CLX110 CVT105:CVT110 DFP105:DFP110 DPL105:DPL110 DZH105:DZH110 EJD105:EJD110 ESZ105:ESZ110 FCV105:FCV110 FMR105:FMR110 FWN105:FWN110 GGJ105:GGJ110 GQF105:GQF110 HAB105:HAB110 HJX105:HJX110 HTT105:HTT110 IDP105:IDP110 INL105:INL110 IXH105:IXH110 JHD105:JHD110 JQZ105:JQZ110 KAV105:KAV110 KKR105:KKR110 KUN105:KUN110 LEJ105:LEJ110 LOF105:LOF110 LYB105:LYB110 MHX105:MHX110 MRT105:MRT110 NBP105:NBP110 NLL105:NLL110 NVH105:NVH110 OFD105:OFD110 OOZ105:OOZ110 OYV105:OYV110 PIR105:PIR110 PSN105:PSN110 QCJ105:QCJ110 QMF105:QMF110 QWB105:QWB110 RFX105:RFX110 RPT105:RPT110 RZP105:RZP110 SJL105:SJL110 STH105:STH110 TDD105:TDD110 TMZ105:TMZ110 TWV105:TWV110 UGR105:UGR110 UQN105:UQN110 VAJ105:VAJ110 VKF105:VKF110 VUB105:VUB110 WDX105:WDX110 WNT105:WNT110 WXP105:WXP110 BH65641:BH65646 LD65641:LD65646 UZ65641:UZ65646 AEV65641:AEV65646 AOR65641:AOR65646 AYN65641:AYN65646 BIJ65641:BIJ65646 BSF65641:BSF65646 CCB65641:CCB65646 CLX65641:CLX65646 CVT65641:CVT65646 DFP65641:DFP65646 DPL65641:DPL65646 DZH65641:DZH65646 EJD65641:EJD65646 ESZ65641:ESZ65646 FCV65641:FCV65646 FMR65641:FMR65646 FWN65641:FWN65646 GGJ65641:GGJ65646 GQF65641:GQF65646 HAB65641:HAB65646 HJX65641:HJX65646 HTT65641:HTT65646 IDP65641:IDP65646 INL65641:INL65646 IXH65641:IXH65646 JHD65641:JHD65646 JQZ65641:JQZ65646 KAV65641:KAV65646 KKR65641:KKR65646 KUN65641:KUN65646 LEJ65641:LEJ65646 LOF65641:LOF65646 LYB65641:LYB65646 MHX65641:MHX65646 MRT65641:MRT65646 NBP65641:NBP65646 NLL65641:NLL65646 NVH65641:NVH65646 OFD65641:OFD65646 OOZ65641:OOZ65646 OYV65641:OYV65646 PIR65641:PIR65646 PSN65641:PSN65646 QCJ65641:QCJ65646 QMF65641:QMF65646 QWB65641:QWB65646 RFX65641:RFX65646 RPT65641:RPT65646 RZP65641:RZP65646 SJL65641:SJL65646 STH65641:STH65646 TDD65641:TDD65646 TMZ65641:TMZ65646 TWV65641:TWV65646 UGR65641:UGR65646 UQN65641:UQN65646 VAJ65641:VAJ65646 VKF65641:VKF65646 VUB65641:VUB65646 WDX65641:WDX65646 WNT65641:WNT65646 WXP65641:WXP65646 BH131177:BH131182 LD131177:LD131182 UZ131177:UZ131182 AEV131177:AEV131182 AOR131177:AOR131182 AYN131177:AYN131182 BIJ131177:BIJ131182 BSF131177:BSF131182 CCB131177:CCB131182 CLX131177:CLX131182 CVT131177:CVT131182 DFP131177:DFP131182 DPL131177:DPL131182 DZH131177:DZH131182 EJD131177:EJD131182 ESZ131177:ESZ131182 FCV131177:FCV131182 FMR131177:FMR131182 FWN131177:FWN131182 GGJ131177:GGJ131182 GQF131177:GQF131182 HAB131177:HAB131182 HJX131177:HJX131182 HTT131177:HTT131182 IDP131177:IDP131182 INL131177:INL131182 IXH131177:IXH131182 JHD131177:JHD131182 JQZ131177:JQZ131182 KAV131177:KAV131182 KKR131177:KKR131182 KUN131177:KUN131182 LEJ131177:LEJ131182 LOF131177:LOF131182 LYB131177:LYB131182 MHX131177:MHX131182 MRT131177:MRT131182 NBP131177:NBP131182 NLL131177:NLL131182 NVH131177:NVH131182 OFD131177:OFD131182 OOZ131177:OOZ131182 OYV131177:OYV131182 PIR131177:PIR131182 PSN131177:PSN131182 QCJ131177:QCJ131182 QMF131177:QMF131182 QWB131177:QWB131182 RFX131177:RFX131182 RPT131177:RPT131182 RZP131177:RZP131182 SJL131177:SJL131182 STH131177:STH131182 TDD131177:TDD131182 TMZ131177:TMZ131182 TWV131177:TWV131182 UGR131177:UGR131182 UQN131177:UQN131182 VAJ131177:VAJ131182 VKF131177:VKF131182 VUB131177:VUB131182 WDX131177:WDX131182 WNT131177:WNT131182 WXP131177:WXP131182 BH196713:BH196718 LD196713:LD196718 UZ196713:UZ196718 AEV196713:AEV196718 AOR196713:AOR196718 AYN196713:AYN196718 BIJ196713:BIJ196718 BSF196713:BSF196718 CCB196713:CCB196718 CLX196713:CLX196718 CVT196713:CVT196718 DFP196713:DFP196718 DPL196713:DPL196718 DZH196713:DZH196718 EJD196713:EJD196718 ESZ196713:ESZ196718 FCV196713:FCV196718 FMR196713:FMR196718 FWN196713:FWN196718 GGJ196713:GGJ196718 GQF196713:GQF196718 HAB196713:HAB196718 HJX196713:HJX196718 HTT196713:HTT196718 IDP196713:IDP196718 INL196713:INL196718 IXH196713:IXH196718 JHD196713:JHD196718 JQZ196713:JQZ196718 KAV196713:KAV196718 KKR196713:KKR196718 KUN196713:KUN196718 LEJ196713:LEJ196718 LOF196713:LOF196718 LYB196713:LYB196718 MHX196713:MHX196718 MRT196713:MRT196718 NBP196713:NBP196718 NLL196713:NLL196718 NVH196713:NVH196718 OFD196713:OFD196718 OOZ196713:OOZ196718 OYV196713:OYV196718 PIR196713:PIR196718 PSN196713:PSN196718 QCJ196713:QCJ196718 QMF196713:QMF196718 QWB196713:QWB196718 RFX196713:RFX196718 RPT196713:RPT196718 RZP196713:RZP196718 SJL196713:SJL196718 STH196713:STH196718 TDD196713:TDD196718 TMZ196713:TMZ196718 TWV196713:TWV196718 UGR196713:UGR196718 UQN196713:UQN196718 VAJ196713:VAJ196718 VKF196713:VKF196718 VUB196713:VUB196718 WDX196713:WDX196718 WNT196713:WNT196718 WXP196713:WXP196718 BH262249:BH262254 LD262249:LD262254 UZ262249:UZ262254 AEV262249:AEV262254 AOR262249:AOR262254 AYN262249:AYN262254 BIJ262249:BIJ262254 BSF262249:BSF262254 CCB262249:CCB262254 CLX262249:CLX262254 CVT262249:CVT262254 DFP262249:DFP262254 DPL262249:DPL262254 DZH262249:DZH262254 EJD262249:EJD262254 ESZ262249:ESZ262254 FCV262249:FCV262254 FMR262249:FMR262254 FWN262249:FWN262254 GGJ262249:GGJ262254 GQF262249:GQF262254 HAB262249:HAB262254 HJX262249:HJX262254 HTT262249:HTT262254 IDP262249:IDP262254 INL262249:INL262254 IXH262249:IXH262254 JHD262249:JHD262254 JQZ262249:JQZ262254 KAV262249:KAV262254 KKR262249:KKR262254 KUN262249:KUN262254 LEJ262249:LEJ262254 LOF262249:LOF262254 LYB262249:LYB262254 MHX262249:MHX262254 MRT262249:MRT262254 NBP262249:NBP262254 NLL262249:NLL262254 NVH262249:NVH262254 OFD262249:OFD262254 OOZ262249:OOZ262254 OYV262249:OYV262254 PIR262249:PIR262254 PSN262249:PSN262254 QCJ262249:QCJ262254 QMF262249:QMF262254 QWB262249:QWB262254 RFX262249:RFX262254 RPT262249:RPT262254 RZP262249:RZP262254 SJL262249:SJL262254 STH262249:STH262254 TDD262249:TDD262254 TMZ262249:TMZ262254 TWV262249:TWV262254 UGR262249:UGR262254 UQN262249:UQN262254 VAJ262249:VAJ262254 VKF262249:VKF262254 VUB262249:VUB262254 WDX262249:WDX262254 WNT262249:WNT262254 WXP262249:WXP262254 BH327785:BH327790 LD327785:LD327790 UZ327785:UZ327790 AEV327785:AEV327790 AOR327785:AOR327790 AYN327785:AYN327790 BIJ327785:BIJ327790 BSF327785:BSF327790 CCB327785:CCB327790 CLX327785:CLX327790 CVT327785:CVT327790 DFP327785:DFP327790 DPL327785:DPL327790 DZH327785:DZH327790 EJD327785:EJD327790 ESZ327785:ESZ327790 FCV327785:FCV327790 FMR327785:FMR327790 FWN327785:FWN327790 GGJ327785:GGJ327790 GQF327785:GQF327790 HAB327785:HAB327790 HJX327785:HJX327790 HTT327785:HTT327790 IDP327785:IDP327790 INL327785:INL327790 IXH327785:IXH327790 JHD327785:JHD327790 JQZ327785:JQZ327790 KAV327785:KAV327790 KKR327785:KKR327790 KUN327785:KUN327790 LEJ327785:LEJ327790 LOF327785:LOF327790 LYB327785:LYB327790 MHX327785:MHX327790 MRT327785:MRT327790 NBP327785:NBP327790 NLL327785:NLL327790 NVH327785:NVH327790 OFD327785:OFD327790 OOZ327785:OOZ327790 OYV327785:OYV327790 PIR327785:PIR327790 PSN327785:PSN327790 QCJ327785:QCJ327790 QMF327785:QMF327790 QWB327785:QWB327790 RFX327785:RFX327790 RPT327785:RPT327790 RZP327785:RZP327790 SJL327785:SJL327790 STH327785:STH327790 TDD327785:TDD327790 TMZ327785:TMZ327790 TWV327785:TWV327790 UGR327785:UGR327790 UQN327785:UQN327790 VAJ327785:VAJ327790 VKF327785:VKF327790 VUB327785:VUB327790 WDX327785:WDX327790 WNT327785:WNT327790 WXP327785:WXP327790 BH393321:BH393326 LD393321:LD393326 UZ393321:UZ393326 AEV393321:AEV393326 AOR393321:AOR393326 AYN393321:AYN393326 BIJ393321:BIJ393326 BSF393321:BSF393326 CCB393321:CCB393326 CLX393321:CLX393326 CVT393321:CVT393326 DFP393321:DFP393326 DPL393321:DPL393326 DZH393321:DZH393326 EJD393321:EJD393326 ESZ393321:ESZ393326 FCV393321:FCV393326 FMR393321:FMR393326 FWN393321:FWN393326 GGJ393321:GGJ393326 GQF393321:GQF393326 HAB393321:HAB393326 HJX393321:HJX393326 HTT393321:HTT393326 IDP393321:IDP393326 INL393321:INL393326 IXH393321:IXH393326 JHD393321:JHD393326 JQZ393321:JQZ393326 KAV393321:KAV393326 KKR393321:KKR393326 KUN393321:KUN393326 LEJ393321:LEJ393326 LOF393321:LOF393326 LYB393321:LYB393326 MHX393321:MHX393326 MRT393321:MRT393326 NBP393321:NBP393326 NLL393321:NLL393326 NVH393321:NVH393326 OFD393321:OFD393326 OOZ393321:OOZ393326 OYV393321:OYV393326 PIR393321:PIR393326 PSN393321:PSN393326 QCJ393321:QCJ393326 QMF393321:QMF393326 QWB393321:QWB393326 RFX393321:RFX393326 RPT393321:RPT393326 RZP393321:RZP393326 SJL393321:SJL393326 STH393321:STH393326 TDD393321:TDD393326 TMZ393321:TMZ393326 TWV393321:TWV393326 UGR393321:UGR393326 UQN393321:UQN393326 VAJ393321:VAJ393326 VKF393321:VKF393326 VUB393321:VUB393326 WDX393321:WDX393326 WNT393321:WNT393326 WXP393321:WXP393326 BH458857:BH458862 LD458857:LD458862 UZ458857:UZ458862 AEV458857:AEV458862 AOR458857:AOR458862 AYN458857:AYN458862 BIJ458857:BIJ458862 BSF458857:BSF458862 CCB458857:CCB458862 CLX458857:CLX458862 CVT458857:CVT458862 DFP458857:DFP458862 DPL458857:DPL458862 DZH458857:DZH458862 EJD458857:EJD458862 ESZ458857:ESZ458862 FCV458857:FCV458862 FMR458857:FMR458862 FWN458857:FWN458862 GGJ458857:GGJ458862 GQF458857:GQF458862 HAB458857:HAB458862 HJX458857:HJX458862 HTT458857:HTT458862 IDP458857:IDP458862 INL458857:INL458862 IXH458857:IXH458862 JHD458857:JHD458862 JQZ458857:JQZ458862 KAV458857:KAV458862 KKR458857:KKR458862 KUN458857:KUN458862 LEJ458857:LEJ458862 LOF458857:LOF458862 LYB458857:LYB458862 MHX458857:MHX458862 MRT458857:MRT458862 NBP458857:NBP458862 NLL458857:NLL458862 NVH458857:NVH458862 OFD458857:OFD458862 OOZ458857:OOZ458862 OYV458857:OYV458862 PIR458857:PIR458862 PSN458857:PSN458862 QCJ458857:QCJ458862 QMF458857:QMF458862 QWB458857:QWB458862 RFX458857:RFX458862 RPT458857:RPT458862 RZP458857:RZP458862 SJL458857:SJL458862 STH458857:STH458862 TDD458857:TDD458862 TMZ458857:TMZ458862 TWV458857:TWV458862 UGR458857:UGR458862 UQN458857:UQN458862 VAJ458857:VAJ458862 VKF458857:VKF458862 VUB458857:VUB458862 WDX458857:WDX458862 WNT458857:WNT458862 WXP458857:WXP458862 BH524393:BH524398 LD524393:LD524398 UZ524393:UZ524398 AEV524393:AEV524398 AOR524393:AOR524398 AYN524393:AYN524398 BIJ524393:BIJ524398 BSF524393:BSF524398 CCB524393:CCB524398 CLX524393:CLX524398 CVT524393:CVT524398 DFP524393:DFP524398 DPL524393:DPL524398 DZH524393:DZH524398 EJD524393:EJD524398 ESZ524393:ESZ524398 FCV524393:FCV524398 FMR524393:FMR524398 FWN524393:FWN524398 GGJ524393:GGJ524398 GQF524393:GQF524398 HAB524393:HAB524398 HJX524393:HJX524398 HTT524393:HTT524398 IDP524393:IDP524398 INL524393:INL524398 IXH524393:IXH524398 JHD524393:JHD524398 JQZ524393:JQZ524398 KAV524393:KAV524398 KKR524393:KKR524398 KUN524393:KUN524398 LEJ524393:LEJ524398 LOF524393:LOF524398 LYB524393:LYB524398 MHX524393:MHX524398 MRT524393:MRT524398 NBP524393:NBP524398 NLL524393:NLL524398 NVH524393:NVH524398 OFD524393:OFD524398 OOZ524393:OOZ524398 OYV524393:OYV524398 PIR524393:PIR524398 PSN524393:PSN524398 QCJ524393:QCJ524398 QMF524393:QMF524398 QWB524393:QWB524398 RFX524393:RFX524398 RPT524393:RPT524398 RZP524393:RZP524398 SJL524393:SJL524398 STH524393:STH524398 TDD524393:TDD524398 TMZ524393:TMZ524398 TWV524393:TWV524398 UGR524393:UGR524398 UQN524393:UQN524398 VAJ524393:VAJ524398 VKF524393:VKF524398 VUB524393:VUB524398 WDX524393:WDX524398 WNT524393:WNT524398 WXP524393:WXP524398 BH589929:BH589934 LD589929:LD589934 UZ589929:UZ589934 AEV589929:AEV589934 AOR589929:AOR589934 AYN589929:AYN589934 BIJ589929:BIJ589934 BSF589929:BSF589934 CCB589929:CCB589934 CLX589929:CLX589934 CVT589929:CVT589934 DFP589929:DFP589934 DPL589929:DPL589934 DZH589929:DZH589934 EJD589929:EJD589934 ESZ589929:ESZ589934 FCV589929:FCV589934 FMR589929:FMR589934 FWN589929:FWN589934 GGJ589929:GGJ589934 GQF589929:GQF589934 HAB589929:HAB589934 HJX589929:HJX589934 HTT589929:HTT589934 IDP589929:IDP589934 INL589929:INL589934 IXH589929:IXH589934 JHD589929:JHD589934 JQZ589929:JQZ589934 KAV589929:KAV589934 KKR589929:KKR589934 KUN589929:KUN589934 LEJ589929:LEJ589934 LOF589929:LOF589934 LYB589929:LYB589934 MHX589929:MHX589934 MRT589929:MRT589934 NBP589929:NBP589934 NLL589929:NLL589934 NVH589929:NVH589934 OFD589929:OFD589934 OOZ589929:OOZ589934 OYV589929:OYV589934 PIR589929:PIR589934 PSN589929:PSN589934 QCJ589929:QCJ589934 QMF589929:QMF589934 QWB589929:QWB589934 RFX589929:RFX589934 RPT589929:RPT589934 RZP589929:RZP589934 SJL589929:SJL589934 STH589929:STH589934 TDD589929:TDD589934 TMZ589929:TMZ589934 TWV589929:TWV589934 UGR589929:UGR589934 UQN589929:UQN589934 VAJ589929:VAJ589934 VKF589929:VKF589934 VUB589929:VUB589934 WDX589929:WDX589934 WNT589929:WNT589934 WXP589929:WXP589934 BH655465:BH655470 LD655465:LD655470 UZ655465:UZ655470 AEV655465:AEV655470 AOR655465:AOR655470 AYN655465:AYN655470 BIJ655465:BIJ655470 BSF655465:BSF655470 CCB655465:CCB655470 CLX655465:CLX655470 CVT655465:CVT655470 DFP655465:DFP655470 DPL655465:DPL655470 DZH655465:DZH655470 EJD655465:EJD655470 ESZ655465:ESZ655470 FCV655465:FCV655470 FMR655465:FMR655470 FWN655465:FWN655470 GGJ655465:GGJ655470 GQF655465:GQF655470 HAB655465:HAB655470 HJX655465:HJX655470 HTT655465:HTT655470 IDP655465:IDP655470 INL655465:INL655470 IXH655465:IXH655470 JHD655465:JHD655470 JQZ655465:JQZ655470 KAV655465:KAV655470 KKR655465:KKR655470 KUN655465:KUN655470 LEJ655465:LEJ655470 LOF655465:LOF655470 LYB655465:LYB655470 MHX655465:MHX655470 MRT655465:MRT655470 NBP655465:NBP655470 NLL655465:NLL655470 NVH655465:NVH655470 OFD655465:OFD655470 OOZ655465:OOZ655470 OYV655465:OYV655470 PIR655465:PIR655470 PSN655465:PSN655470 QCJ655465:QCJ655470 QMF655465:QMF655470 QWB655465:QWB655470 RFX655465:RFX655470 RPT655465:RPT655470 RZP655465:RZP655470 SJL655465:SJL655470 STH655465:STH655470 TDD655465:TDD655470 TMZ655465:TMZ655470 TWV655465:TWV655470 UGR655465:UGR655470 UQN655465:UQN655470 VAJ655465:VAJ655470 VKF655465:VKF655470 VUB655465:VUB655470 WDX655465:WDX655470 WNT655465:WNT655470 WXP655465:WXP655470 BH721001:BH721006 LD721001:LD721006 UZ721001:UZ721006 AEV721001:AEV721006 AOR721001:AOR721006 AYN721001:AYN721006 BIJ721001:BIJ721006 BSF721001:BSF721006 CCB721001:CCB721006 CLX721001:CLX721006 CVT721001:CVT721006 DFP721001:DFP721006 DPL721001:DPL721006 DZH721001:DZH721006 EJD721001:EJD721006 ESZ721001:ESZ721006 FCV721001:FCV721006 FMR721001:FMR721006 FWN721001:FWN721006 GGJ721001:GGJ721006 GQF721001:GQF721006 HAB721001:HAB721006 HJX721001:HJX721006 HTT721001:HTT721006 IDP721001:IDP721006 INL721001:INL721006 IXH721001:IXH721006 JHD721001:JHD721006 JQZ721001:JQZ721006 KAV721001:KAV721006 KKR721001:KKR721006 KUN721001:KUN721006 LEJ721001:LEJ721006 LOF721001:LOF721006 LYB721001:LYB721006 MHX721001:MHX721006 MRT721001:MRT721006 NBP721001:NBP721006 NLL721001:NLL721006 NVH721001:NVH721006 OFD721001:OFD721006 OOZ721001:OOZ721006 OYV721001:OYV721006 PIR721001:PIR721006 PSN721001:PSN721006 QCJ721001:QCJ721006 QMF721001:QMF721006 QWB721001:QWB721006 RFX721001:RFX721006 RPT721001:RPT721006 RZP721001:RZP721006 SJL721001:SJL721006 STH721001:STH721006 TDD721001:TDD721006 TMZ721001:TMZ721006 TWV721001:TWV721006 UGR721001:UGR721006 UQN721001:UQN721006 VAJ721001:VAJ721006 VKF721001:VKF721006 VUB721001:VUB721006 WDX721001:WDX721006 WNT721001:WNT721006 WXP721001:WXP721006 BH786537:BH786542 LD786537:LD786542 UZ786537:UZ786542 AEV786537:AEV786542 AOR786537:AOR786542 AYN786537:AYN786542 BIJ786537:BIJ786542 BSF786537:BSF786542 CCB786537:CCB786542 CLX786537:CLX786542 CVT786537:CVT786542 DFP786537:DFP786542 DPL786537:DPL786542 DZH786537:DZH786542 EJD786537:EJD786542 ESZ786537:ESZ786542 FCV786537:FCV786542 FMR786537:FMR786542 FWN786537:FWN786542 GGJ786537:GGJ786542 GQF786537:GQF786542 HAB786537:HAB786542 HJX786537:HJX786542 HTT786537:HTT786542 IDP786537:IDP786542 INL786537:INL786542 IXH786537:IXH786542 JHD786537:JHD786542 JQZ786537:JQZ786542 KAV786537:KAV786542 KKR786537:KKR786542 KUN786537:KUN786542 LEJ786537:LEJ786542 LOF786537:LOF786542 LYB786537:LYB786542 MHX786537:MHX786542 MRT786537:MRT786542 NBP786537:NBP786542 NLL786537:NLL786542 NVH786537:NVH786542 OFD786537:OFD786542 OOZ786537:OOZ786542 OYV786537:OYV786542 PIR786537:PIR786542 PSN786537:PSN786542 QCJ786537:QCJ786542 QMF786537:QMF786542 QWB786537:QWB786542 RFX786537:RFX786542 RPT786537:RPT786542 RZP786537:RZP786542 SJL786537:SJL786542 STH786537:STH786542 TDD786537:TDD786542 TMZ786537:TMZ786542 TWV786537:TWV786542 UGR786537:UGR786542 UQN786537:UQN786542 VAJ786537:VAJ786542 VKF786537:VKF786542 VUB786537:VUB786542 WDX786537:WDX786542 WNT786537:WNT786542 WXP786537:WXP786542 BH852073:BH852078 LD852073:LD852078 UZ852073:UZ852078 AEV852073:AEV852078 AOR852073:AOR852078 AYN852073:AYN852078 BIJ852073:BIJ852078 BSF852073:BSF852078 CCB852073:CCB852078 CLX852073:CLX852078 CVT852073:CVT852078 DFP852073:DFP852078 DPL852073:DPL852078 DZH852073:DZH852078 EJD852073:EJD852078 ESZ852073:ESZ852078 FCV852073:FCV852078 FMR852073:FMR852078 FWN852073:FWN852078 GGJ852073:GGJ852078 GQF852073:GQF852078 HAB852073:HAB852078 HJX852073:HJX852078 HTT852073:HTT852078 IDP852073:IDP852078 INL852073:INL852078 IXH852073:IXH852078 JHD852073:JHD852078 JQZ852073:JQZ852078 KAV852073:KAV852078 KKR852073:KKR852078 KUN852073:KUN852078 LEJ852073:LEJ852078 LOF852073:LOF852078 LYB852073:LYB852078 MHX852073:MHX852078 MRT852073:MRT852078 NBP852073:NBP852078 NLL852073:NLL852078 NVH852073:NVH852078 OFD852073:OFD852078 OOZ852073:OOZ852078 OYV852073:OYV852078 PIR852073:PIR852078 PSN852073:PSN852078 QCJ852073:QCJ852078 QMF852073:QMF852078 QWB852073:QWB852078 RFX852073:RFX852078 RPT852073:RPT852078 RZP852073:RZP852078 SJL852073:SJL852078 STH852073:STH852078 TDD852073:TDD852078 TMZ852073:TMZ852078 TWV852073:TWV852078 UGR852073:UGR852078 UQN852073:UQN852078 VAJ852073:VAJ852078 VKF852073:VKF852078 VUB852073:VUB852078 WDX852073:WDX852078 WNT852073:WNT852078 WXP852073:WXP852078 BH917609:BH917614 LD917609:LD917614 UZ917609:UZ917614 AEV917609:AEV917614 AOR917609:AOR917614 AYN917609:AYN917614 BIJ917609:BIJ917614 BSF917609:BSF917614 CCB917609:CCB917614 CLX917609:CLX917614 CVT917609:CVT917614 DFP917609:DFP917614 DPL917609:DPL917614 DZH917609:DZH917614 EJD917609:EJD917614 ESZ917609:ESZ917614 FCV917609:FCV917614 FMR917609:FMR917614 FWN917609:FWN917614 GGJ917609:GGJ917614 GQF917609:GQF917614 HAB917609:HAB917614 HJX917609:HJX917614 HTT917609:HTT917614 IDP917609:IDP917614 INL917609:INL917614 IXH917609:IXH917614 JHD917609:JHD917614 JQZ917609:JQZ917614 KAV917609:KAV917614 KKR917609:KKR917614 KUN917609:KUN917614 LEJ917609:LEJ917614 LOF917609:LOF917614 LYB917609:LYB917614 MHX917609:MHX917614 MRT917609:MRT917614 NBP917609:NBP917614 NLL917609:NLL917614 NVH917609:NVH917614 OFD917609:OFD917614 OOZ917609:OOZ917614 OYV917609:OYV917614 PIR917609:PIR917614 PSN917609:PSN917614 QCJ917609:QCJ917614 QMF917609:QMF917614 QWB917609:QWB917614 RFX917609:RFX917614 RPT917609:RPT917614 RZP917609:RZP917614 SJL917609:SJL917614 STH917609:STH917614 TDD917609:TDD917614 TMZ917609:TMZ917614 TWV917609:TWV917614 UGR917609:UGR917614 UQN917609:UQN917614 VAJ917609:VAJ917614 VKF917609:VKF917614 VUB917609:VUB917614 WDX917609:WDX917614 WNT917609:WNT917614 WXP917609:WXP917614 BH983145:BH983150 LD983145:LD983150 UZ983145:UZ983150 AEV983145:AEV983150 AOR983145:AOR983150 AYN983145:AYN983150 BIJ983145:BIJ983150 BSF983145:BSF983150 CCB983145:CCB983150 CLX983145:CLX983150 CVT983145:CVT983150 DFP983145:DFP983150 DPL983145:DPL983150 DZH983145:DZH983150 EJD983145:EJD983150 ESZ983145:ESZ983150 FCV983145:FCV983150 FMR983145:FMR983150 FWN983145:FWN983150 GGJ983145:GGJ983150 GQF983145:GQF983150 HAB983145:HAB983150 HJX983145:HJX983150 HTT983145:HTT983150 IDP983145:IDP983150 INL983145:INL983150 IXH983145:IXH983150 JHD983145:JHD983150 JQZ983145:JQZ983150 KAV983145:KAV983150 KKR983145:KKR983150 KUN983145:KUN983150 LEJ983145:LEJ983150 LOF983145:LOF983150 LYB983145:LYB983150 MHX983145:MHX983150 MRT983145:MRT983150 NBP983145:NBP983150 NLL983145:NLL983150 NVH983145:NVH983150 OFD983145:OFD983150 OOZ983145:OOZ983150 OYV983145:OYV983150 PIR983145:PIR983150 PSN983145:PSN983150 QCJ983145:QCJ983150 QMF983145:QMF983150 QWB983145:QWB983150 RFX983145:RFX983150 RPT983145:RPT983150 RZP983145:RZP983150 SJL983145:SJL983150 STH983145:STH983150 TDD983145:TDD983150 TMZ983145:TMZ983150 TWV983145:TWV983150 UGR983145:UGR983150 UQN983145:UQN983150 VAJ983145:VAJ983150 VKF983145:VKF983150 VUB983145:VUB983150 WDX983145:WDX983150 WNT983145:WNT983150 WXP983145:WXP983150 BH112:BH119 LD112:LD119 UZ112:UZ119 AEV112:AEV119 AOR112:AOR119 AYN112:AYN119 BIJ112:BIJ119 BSF112:BSF119 CCB112:CCB119 CLX112:CLX119 CVT112:CVT119 DFP112:DFP119 DPL112:DPL119 DZH112:DZH119 EJD112:EJD119 ESZ112:ESZ119 FCV112:FCV119 FMR112:FMR119 FWN112:FWN119 GGJ112:GGJ119 GQF112:GQF119 HAB112:HAB119 HJX112:HJX119 HTT112:HTT119 IDP112:IDP119 INL112:INL119 IXH112:IXH119 JHD112:JHD119 JQZ112:JQZ119 KAV112:KAV119 KKR112:KKR119 KUN112:KUN119 LEJ112:LEJ119 LOF112:LOF119 LYB112:LYB119 MHX112:MHX119 MRT112:MRT119 NBP112:NBP119 NLL112:NLL119 NVH112:NVH119 OFD112:OFD119 OOZ112:OOZ119 OYV112:OYV119 PIR112:PIR119 PSN112:PSN119 QCJ112:QCJ119 QMF112:QMF119 QWB112:QWB119 RFX112:RFX119 RPT112:RPT119 RZP112:RZP119 SJL112:SJL119 STH112:STH119 TDD112:TDD119 TMZ112:TMZ119 TWV112:TWV119 UGR112:UGR119 UQN112:UQN119 VAJ112:VAJ119 VKF112:VKF119 VUB112:VUB119 WDX112:WDX119 WNT112:WNT119 WXP112:WXP119 BH65648:BH65655 LD65648:LD65655 UZ65648:UZ65655 AEV65648:AEV65655 AOR65648:AOR65655 AYN65648:AYN65655 BIJ65648:BIJ65655 BSF65648:BSF65655 CCB65648:CCB65655 CLX65648:CLX65655 CVT65648:CVT65655 DFP65648:DFP65655 DPL65648:DPL65655 DZH65648:DZH65655 EJD65648:EJD65655 ESZ65648:ESZ65655 FCV65648:FCV65655 FMR65648:FMR65655 FWN65648:FWN65655 GGJ65648:GGJ65655 GQF65648:GQF65655 HAB65648:HAB65655 HJX65648:HJX65655 HTT65648:HTT65655 IDP65648:IDP65655 INL65648:INL65655 IXH65648:IXH65655 JHD65648:JHD65655 JQZ65648:JQZ65655 KAV65648:KAV65655 KKR65648:KKR65655 KUN65648:KUN65655 LEJ65648:LEJ65655 LOF65648:LOF65655 LYB65648:LYB65655 MHX65648:MHX65655 MRT65648:MRT65655 NBP65648:NBP65655 NLL65648:NLL65655 NVH65648:NVH65655 OFD65648:OFD65655 OOZ65648:OOZ65655 OYV65648:OYV65655 PIR65648:PIR65655 PSN65648:PSN65655 QCJ65648:QCJ65655 QMF65648:QMF65655 QWB65648:QWB65655 RFX65648:RFX65655 RPT65648:RPT65655 RZP65648:RZP65655 SJL65648:SJL65655 STH65648:STH65655 TDD65648:TDD65655 TMZ65648:TMZ65655 TWV65648:TWV65655 UGR65648:UGR65655 UQN65648:UQN65655 VAJ65648:VAJ65655 VKF65648:VKF65655 VUB65648:VUB65655 WDX65648:WDX65655 WNT65648:WNT65655 WXP65648:WXP65655 BH131184:BH131191 LD131184:LD131191 UZ131184:UZ131191 AEV131184:AEV131191 AOR131184:AOR131191 AYN131184:AYN131191 BIJ131184:BIJ131191 BSF131184:BSF131191 CCB131184:CCB131191 CLX131184:CLX131191 CVT131184:CVT131191 DFP131184:DFP131191 DPL131184:DPL131191 DZH131184:DZH131191 EJD131184:EJD131191 ESZ131184:ESZ131191 FCV131184:FCV131191 FMR131184:FMR131191 FWN131184:FWN131191 GGJ131184:GGJ131191 GQF131184:GQF131191 HAB131184:HAB131191 HJX131184:HJX131191 HTT131184:HTT131191 IDP131184:IDP131191 INL131184:INL131191 IXH131184:IXH131191 JHD131184:JHD131191 JQZ131184:JQZ131191 KAV131184:KAV131191 KKR131184:KKR131191 KUN131184:KUN131191 LEJ131184:LEJ131191 LOF131184:LOF131191 LYB131184:LYB131191 MHX131184:MHX131191 MRT131184:MRT131191 NBP131184:NBP131191 NLL131184:NLL131191 NVH131184:NVH131191 OFD131184:OFD131191 OOZ131184:OOZ131191 OYV131184:OYV131191 PIR131184:PIR131191 PSN131184:PSN131191 QCJ131184:QCJ131191 QMF131184:QMF131191 QWB131184:QWB131191 RFX131184:RFX131191 RPT131184:RPT131191 RZP131184:RZP131191 SJL131184:SJL131191 STH131184:STH131191 TDD131184:TDD131191 TMZ131184:TMZ131191 TWV131184:TWV131191 UGR131184:UGR131191 UQN131184:UQN131191 VAJ131184:VAJ131191 VKF131184:VKF131191 VUB131184:VUB131191 WDX131184:WDX131191 WNT131184:WNT131191 WXP131184:WXP131191 BH196720:BH196727 LD196720:LD196727 UZ196720:UZ196727 AEV196720:AEV196727 AOR196720:AOR196727 AYN196720:AYN196727 BIJ196720:BIJ196727 BSF196720:BSF196727 CCB196720:CCB196727 CLX196720:CLX196727 CVT196720:CVT196727 DFP196720:DFP196727 DPL196720:DPL196727 DZH196720:DZH196727 EJD196720:EJD196727 ESZ196720:ESZ196727 FCV196720:FCV196727 FMR196720:FMR196727 FWN196720:FWN196727 GGJ196720:GGJ196727 GQF196720:GQF196727 HAB196720:HAB196727 HJX196720:HJX196727 HTT196720:HTT196727 IDP196720:IDP196727 INL196720:INL196727 IXH196720:IXH196727 JHD196720:JHD196727 JQZ196720:JQZ196727 KAV196720:KAV196727 KKR196720:KKR196727 KUN196720:KUN196727 LEJ196720:LEJ196727 LOF196720:LOF196727 LYB196720:LYB196727 MHX196720:MHX196727 MRT196720:MRT196727 NBP196720:NBP196727 NLL196720:NLL196727 NVH196720:NVH196727 OFD196720:OFD196727 OOZ196720:OOZ196727 OYV196720:OYV196727 PIR196720:PIR196727 PSN196720:PSN196727 QCJ196720:QCJ196727 QMF196720:QMF196727 QWB196720:QWB196727 RFX196720:RFX196727 RPT196720:RPT196727 RZP196720:RZP196727 SJL196720:SJL196727 STH196720:STH196727 TDD196720:TDD196727 TMZ196720:TMZ196727 TWV196720:TWV196727 UGR196720:UGR196727 UQN196720:UQN196727 VAJ196720:VAJ196727 VKF196720:VKF196727 VUB196720:VUB196727 WDX196720:WDX196727 WNT196720:WNT196727 WXP196720:WXP196727 BH262256:BH262263 LD262256:LD262263 UZ262256:UZ262263 AEV262256:AEV262263 AOR262256:AOR262263 AYN262256:AYN262263 BIJ262256:BIJ262263 BSF262256:BSF262263 CCB262256:CCB262263 CLX262256:CLX262263 CVT262256:CVT262263 DFP262256:DFP262263 DPL262256:DPL262263 DZH262256:DZH262263 EJD262256:EJD262263 ESZ262256:ESZ262263 FCV262256:FCV262263 FMR262256:FMR262263 FWN262256:FWN262263 GGJ262256:GGJ262263 GQF262256:GQF262263 HAB262256:HAB262263 HJX262256:HJX262263 HTT262256:HTT262263 IDP262256:IDP262263 INL262256:INL262263 IXH262256:IXH262263 JHD262256:JHD262263 JQZ262256:JQZ262263 KAV262256:KAV262263 KKR262256:KKR262263 KUN262256:KUN262263 LEJ262256:LEJ262263 LOF262256:LOF262263 LYB262256:LYB262263 MHX262256:MHX262263 MRT262256:MRT262263 NBP262256:NBP262263 NLL262256:NLL262263 NVH262256:NVH262263 OFD262256:OFD262263 OOZ262256:OOZ262263 OYV262256:OYV262263 PIR262256:PIR262263 PSN262256:PSN262263 QCJ262256:QCJ262263 QMF262256:QMF262263 QWB262256:QWB262263 RFX262256:RFX262263 RPT262256:RPT262263 RZP262256:RZP262263 SJL262256:SJL262263 STH262256:STH262263 TDD262256:TDD262263 TMZ262256:TMZ262263 TWV262256:TWV262263 UGR262256:UGR262263 UQN262256:UQN262263 VAJ262256:VAJ262263 VKF262256:VKF262263 VUB262256:VUB262263 WDX262256:WDX262263 WNT262256:WNT262263 WXP262256:WXP262263 BH327792:BH327799 LD327792:LD327799 UZ327792:UZ327799 AEV327792:AEV327799 AOR327792:AOR327799 AYN327792:AYN327799 BIJ327792:BIJ327799 BSF327792:BSF327799 CCB327792:CCB327799 CLX327792:CLX327799 CVT327792:CVT327799 DFP327792:DFP327799 DPL327792:DPL327799 DZH327792:DZH327799 EJD327792:EJD327799 ESZ327792:ESZ327799 FCV327792:FCV327799 FMR327792:FMR327799 FWN327792:FWN327799 GGJ327792:GGJ327799 GQF327792:GQF327799 HAB327792:HAB327799 HJX327792:HJX327799 HTT327792:HTT327799 IDP327792:IDP327799 INL327792:INL327799 IXH327792:IXH327799 JHD327792:JHD327799 JQZ327792:JQZ327799 KAV327792:KAV327799 KKR327792:KKR327799 KUN327792:KUN327799 LEJ327792:LEJ327799 LOF327792:LOF327799 LYB327792:LYB327799 MHX327792:MHX327799 MRT327792:MRT327799 NBP327792:NBP327799 NLL327792:NLL327799 NVH327792:NVH327799 OFD327792:OFD327799 OOZ327792:OOZ327799 OYV327792:OYV327799 PIR327792:PIR327799 PSN327792:PSN327799 QCJ327792:QCJ327799 QMF327792:QMF327799 QWB327792:QWB327799 RFX327792:RFX327799 RPT327792:RPT327799 RZP327792:RZP327799 SJL327792:SJL327799 STH327792:STH327799 TDD327792:TDD327799 TMZ327792:TMZ327799 TWV327792:TWV327799 UGR327792:UGR327799 UQN327792:UQN327799 VAJ327792:VAJ327799 VKF327792:VKF327799 VUB327792:VUB327799 WDX327792:WDX327799 WNT327792:WNT327799 WXP327792:WXP327799 BH393328:BH393335 LD393328:LD393335 UZ393328:UZ393335 AEV393328:AEV393335 AOR393328:AOR393335 AYN393328:AYN393335 BIJ393328:BIJ393335 BSF393328:BSF393335 CCB393328:CCB393335 CLX393328:CLX393335 CVT393328:CVT393335 DFP393328:DFP393335 DPL393328:DPL393335 DZH393328:DZH393335 EJD393328:EJD393335 ESZ393328:ESZ393335 FCV393328:FCV393335 FMR393328:FMR393335 FWN393328:FWN393335 GGJ393328:GGJ393335 GQF393328:GQF393335 HAB393328:HAB393335 HJX393328:HJX393335 HTT393328:HTT393335 IDP393328:IDP393335 INL393328:INL393335 IXH393328:IXH393335 JHD393328:JHD393335 JQZ393328:JQZ393335 KAV393328:KAV393335 KKR393328:KKR393335 KUN393328:KUN393335 LEJ393328:LEJ393335 LOF393328:LOF393335 LYB393328:LYB393335 MHX393328:MHX393335 MRT393328:MRT393335 NBP393328:NBP393335 NLL393328:NLL393335 NVH393328:NVH393335 OFD393328:OFD393335 OOZ393328:OOZ393335 OYV393328:OYV393335 PIR393328:PIR393335 PSN393328:PSN393335 QCJ393328:QCJ393335 QMF393328:QMF393335 QWB393328:QWB393335 RFX393328:RFX393335 RPT393328:RPT393335 RZP393328:RZP393335 SJL393328:SJL393335 STH393328:STH393335 TDD393328:TDD393335 TMZ393328:TMZ393335 TWV393328:TWV393335 UGR393328:UGR393335 UQN393328:UQN393335 VAJ393328:VAJ393335 VKF393328:VKF393335 VUB393328:VUB393335 WDX393328:WDX393335 WNT393328:WNT393335 WXP393328:WXP393335 BH458864:BH458871 LD458864:LD458871 UZ458864:UZ458871 AEV458864:AEV458871 AOR458864:AOR458871 AYN458864:AYN458871 BIJ458864:BIJ458871 BSF458864:BSF458871 CCB458864:CCB458871 CLX458864:CLX458871 CVT458864:CVT458871 DFP458864:DFP458871 DPL458864:DPL458871 DZH458864:DZH458871 EJD458864:EJD458871 ESZ458864:ESZ458871 FCV458864:FCV458871 FMR458864:FMR458871 FWN458864:FWN458871 GGJ458864:GGJ458871 GQF458864:GQF458871 HAB458864:HAB458871 HJX458864:HJX458871 HTT458864:HTT458871 IDP458864:IDP458871 INL458864:INL458871 IXH458864:IXH458871 JHD458864:JHD458871 JQZ458864:JQZ458871 KAV458864:KAV458871 KKR458864:KKR458871 KUN458864:KUN458871 LEJ458864:LEJ458871 LOF458864:LOF458871 LYB458864:LYB458871 MHX458864:MHX458871 MRT458864:MRT458871 NBP458864:NBP458871 NLL458864:NLL458871 NVH458864:NVH458871 OFD458864:OFD458871 OOZ458864:OOZ458871 OYV458864:OYV458871 PIR458864:PIR458871 PSN458864:PSN458871 QCJ458864:QCJ458871 QMF458864:QMF458871 QWB458864:QWB458871 RFX458864:RFX458871 RPT458864:RPT458871 RZP458864:RZP458871 SJL458864:SJL458871 STH458864:STH458871 TDD458864:TDD458871 TMZ458864:TMZ458871 TWV458864:TWV458871 UGR458864:UGR458871 UQN458864:UQN458871 VAJ458864:VAJ458871 VKF458864:VKF458871 VUB458864:VUB458871 WDX458864:WDX458871 WNT458864:WNT458871 WXP458864:WXP458871 BH524400:BH524407 LD524400:LD524407 UZ524400:UZ524407 AEV524400:AEV524407 AOR524400:AOR524407 AYN524400:AYN524407 BIJ524400:BIJ524407 BSF524400:BSF524407 CCB524400:CCB524407 CLX524400:CLX524407 CVT524400:CVT524407 DFP524400:DFP524407 DPL524400:DPL524407 DZH524400:DZH524407 EJD524400:EJD524407 ESZ524400:ESZ524407 FCV524400:FCV524407 FMR524400:FMR524407 FWN524400:FWN524407 GGJ524400:GGJ524407 GQF524400:GQF524407 HAB524400:HAB524407 HJX524400:HJX524407 HTT524400:HTT524407 IDP524400:IDP524407 INL524400:INL524407 IXH524400:IXH524407 JHD524400:JHD524407 JQZ524400:JQZ524407 KAV524400:KAV524407 KKR524400:KKR524407 KUN524400:KUN524407 LEJ524400:LEJ524407 LOF524400:LOF524407 LYB524400:LYB524407 MHX524400:MHX524407 MRT524400:MRT524407 NBP524400:NBP524407 NLL524400:NLL524407 NVH524400:NVH524407 OFD524400:OFD524407 OOZ524400:OOZ524407 OYV524400:OYV524407 PIR524400:PIR524407 PSN524400:PSN524407 QCJ524400:QCJ524407 QMF524400:QMF524407 QWB524400:QWB524407 RFX524400:RFX524407 RPT524400:RPT524407 RZP524400:RZP524407 SJL524400:SJL524407 STH524400:STH524407 TDD524400:TDD524407 TMZ524400:TMZ524407 TWV524400:TWV524407 UGR524400:UGR524407 UQN524400:UQN524407 VAJ524400:VAJ524407 VKF524400:VKF524407 VUB524400:VUB524407 WDX524400:WDX524407 WNT524400:WNT524407 WXP524400:WXP524407 BH589936:BH589943 LD589936:LD589943 UZ589936:UZ589943 AEV589936:AEV589943 AOR589936:AOR589943 AYN589936:AYN589943 BIJ589936:BIJ589943 BSF589936:BSF589943 CCB589936:CCB589943 CLX589936:CLX589943 CVT589936:CVT589943 DFP589936:DFP589943 DPL589936:DPL589943 DZH589936:DZH589943 EJD589936:EJD589943 ESZ589936:ESZ589943 FCV589936:FCV589943 FMR589936:FMR589943 FWN589936:FWN589943 GGJ589936:GGJ589943 GQF589936:GQF589943 HAB589936:HAB589943 HJX589936:HJX589943 HTT589936:HTT589943 IDP589936:IDP589943 INL589936:INL589943 IXH589936:IXH589943 JHD589936:JHD589943 JQZ589936:JQZ589943 KAV589936:KAV589943 KKR589936:KKR589943 KUN589936:KUN589943 LEJ589936:LEJ589943 LOF589936:LOF589943 LYB589936:LYB589943 MHX589936:MHX589943 MRT589936:MRT589943 NBP589936:NBP589943 NLL589936:NLL589943 NVH589936:NVH589943 OFD589936:OFD589943 OOZ589936:OOZ589943 OYV589936:OYV589943 PIR589936:PIR589943 PSN589936:PSN589943 QCJ589936:QCJ589943 QMF589936:QMF589943 QWB589936:QWB589943 RFX589936:RFX589943 RPT589936:RPT589943 RZP589936:RZP589943 SJL589936:SJL589943 STH589936:STH589943 TDD589936:TDD589943 TMZ589936:TMZ589943 TWV589936:TWV589943 UGR589936:UGR589943 UQN589936:UQN589943 VAJ589936:VAJ589943 VKF589936:VKF589943 VUB589936:VUB589943 WDX589936:WDX589943 WNT589936:WNT589943 WXP589936:WXP589943 BH655472:BH655479 LD655472:LD655479 UZ655472:UZ655479 AEV655472:AEV655479 AOR655472:AOR655479 AYN655472:AYN655479 BIJ655472:BIJ655479 BSF655472:BSF655479 CCB655472:CCB655479 CLX655472:CLX655479 CVT655472:CVT655479 DFP655472:DFP655479 DPL655472:DPL655479 DZH655472:DZH655479 EJD655472:EJD655479 ESZ655472:ESZ655479 FCV655472:FCV655479 FMR655472:FMR655479 FWN655472:FWN655479 GGJ655472:GGJ655479 GQF655472:GQF655479 HAB655472:HAB655479 HJX655472:HJX655479 HTT655472:HTT655479 IDP655472:IDP655479 INL655472:INL655479 IXH655472:IXH655479 JHD655472:JHD655479 JQZ655472:JQZ655479 KAV655472:KAV655479 KKR655472:KKR655479 KUN655472:KUN655479 LEJ655472:LEJ655479 LOF655472:LOF655479 LYB655472:LYB655479 MHX655472:MHX655479 MRT655472:MRT655479 NBP655472:NBP655479 NLL655472:NLL655479 NVH655472:NVH655479 OFD655472:OFD655479 OOZ655472:OOZ655479 OYV655472:OYV655479 PIR655472:PIR655479 PSN655472:PSN655479 QCJ655472:QCJ655479 QMF655472:QMF655479 QWB655472:QWB655479 RFX655472:RFX655479 RPT655472:RPT655479 RZP655472:RZP655479 SJL655472:SJL655479 STH655472:STH655479 TDD655472:TDD655479 TMZ655472:TMZ655479 TWV655472:TWV655479 UGR655472:UGR655479 UQN655472:UQN655479 VAJ655472:VAJ655479 VKF655472:VKF655479 VUB655472:VUB655479 WDX655472:WDX655479 WNT655472:WNT655479 WXP655472:WXP655479 BH721008:BH721015 LD721008:LD721015 UZ721008:UZ721015 AEV721008:AEV721015 AOR721008:AOR721015 AYN721008:AYN721015 BIJ721008:BIJ721015 BSF721008:BSF721015 CCB721008:CCB721015 CLX721008:CLX721015 CVT721008:CVT721015 DFP721008:DFP721015 DPL721008:DPL721015 DZH721008:DZH721015 EJD721008:EJD721015 ESZ721008:ESZ721015 FCV721008:FCV721015 FMR721008:FMR721015 FWN721008:FWN721015 GGJ721008:GGJ721015 GQF721008:GQF721015 HAB721008:HAB721015 HJX721008:HJX721015 HTT721008:HTT721015 IDP721008:IDP721015 INL721008:INL721015 IXH721008:IXH721015 JHD721008:JHD721015 JQZ721008:JQZ721015 KAV721008:KAV721015 KKR721008:KKR721015 KUN721008:KUN721015 LEJ721008:LEJ721015 LOF721008:LOF721015 LYB721008:LYB721015 MHX721008:MHX721015 MRT721008:MRT721015 NBP721008:NBP721015 NLL721008:NLL721015 NVH721008:NVH721015 OFD721008:OFD721015 OOZ721008:OOZ721015 OYV721008:OYV721015 PIR721008:PIR721015 PSN721008:PSN721015 QCJ721008:QCJ721015 QMF721008:QMF721015 QWB721008:QWB721015 RFX721008:RFX721015 RPT721008:RPT721015 RZP721008:RZP721015 SJL721008:SJL721015 STH721008:STH721015 TDD721008:TDD721015 TMZ721008:TMZ721015 TWV721008:TWV721015 UGR721008:UGR721015 UQN721008:UQN721015 VAJ721008:VAJ721015 VKF721008:VKF721015 VUB721008:VUB721015 WDX721008:WDX721015 WNT721008:WNT721015 WXP721008:WXP721015 BH786544:BH786551 LD786544:LD786551 UZ786544:UZ786551 AEV786544:AEV786551 AOR786544:AOR786551 AYN786544:AYN786551 BIJ786544:BIJ786551 BSF786544:BSF786551 CCB786544:CCB786551 CLX786544:CLX786551 CVT786544:CVT786551 DFP786544:DFP786551 DPL786544:DPL786551 DZH786544:DZH786551 EJD786544:EJD786551 ESZ786544:ESZ786551 FCV786544:FCV786551 FMR786544:FMR786551 FWN786544:FWN786551 GGJ786544:GGJ786551 GQF786544:GQF786551 HAB786544:HAB786551 HJX786544:HJX786551 HTT786544:HTT786551 IDP786544:IDP786551 INL786544:INL786551 IXH786544:IXH786551 JHD786544:JHD786551 JQZ786544:JQZ786551 KAV786544:KAV786551 KKR786544:KKR786551 KUN786544:KUN786551 LEJ786544:LEJ786551 LOF786544:LOF786551 LYB786544:LYB786551 MHX786544:MHX786551 MRT786544:MRT786551 NBP786544:NBP786551 NLL786544:NLL786551 NVH786544:NVH786551 OFD786544:OFD786551 OOZ786544:OOZ786551 OYV786544:OYV786551 PIR786544:PIR786551 PSN786544:PSN786551 QCJ786544:QCJ786551 QMF786544:QMF786551 QWB786544:QWB786551 RFX786544:RFX786551 RPT786544:RPT786551 RZP786544:RZP786551 SJL786544:SJL786551 STH786544:STH786551 TDD786544:TDD786551 TMZ786544:TMZ786551 TWV786544:TWV786551 UGR786544:UGR786551 UQN786544:UQN786551 VAJ786544:VAJ786551 VKF786544:VKF786551 VUB786544:VUB786551 WDX786544:WDX786551 WNT786544:WNT786551 WXP786544:WXP786551 BH852080:BH852087 LD852080:LD852087 UZ852080:UZ852087 AEV852080:AEV852087 AOR852080:AOR852087 AYN852080:AYN852087 BIJ852080:BIJ852087 BSF852080:BSF852087 CCB852080:CCB852087 CLX852080:CLX852087 CVT852080:CVT852087 DFP852080:DFP852087 DPL852080:DPL852087 DZH852080:DZH852087 EJD852080:EJD852087 ESZ852080:ESZ852087 FCV852080:FCV852087 FMR852080:FMR852087 FWN852080:FWN852087 GGJ852080:GGJ852087 GQF852080:GQF852087 HAB852080:HAB852087 HJX852080:HJX852087 HTT852080:HTT852087 IDP852080:IDP852087 INL852080:INL852087 IXH852080:IXH852087 JHD852080:JHD852087 JQZ852080:JQZ852087 KAV852080:KAV852087 KKR852080:KKR852087 KUN852080:KUN852087 LEJ852080:LEJ852087 LOF852080:LOF852087 LYB852080:LYB852087 MHX852080:MHX852087 MRT852080:MRT852087 NBP852080:NBP852087 NLL852080:NLL852087 NVH852080:NVH852087 OFD852080:OFD852087 OOZ852080:OOZ852087 OYV852080:OYV852087 PIR852080:PIR852087 PSN852080:PSN852087 QCJ852080:QCJ852087 QMF852080:QMF852087 QWB852080:QWB852087 RFX852080:RFX852087 RPT852080:RPT852087 RZP852080:RZP852087 SJL852080:SJL852087 STH852080:STH852087 TDD852080:TDD852087 TMZ852080:TMZ852087 TWV852080:TWV852087 UGR852080:UGR852087 UQN852080:UQN852087 VAJ852080:VAJ852087 VKF852080:VKF852087 VUB852080:VUB852087 WDX852080:WDX852087 WNT852080:WNT852087 WXP852080:WXP852087 BH917616:BH917623 LD917616:LD917623 UZ917616:UZ917623 AEV917616:AEV917623 AOR917616:AOR917623 AYN917616:AYN917623 BIJ917616:BIJ917623 BSF917616:BSF917623 CCB917616:CCB917623 CLX917616:CLX917623 CVT917616:CVT917623 DFP917616:DFP917623 DPL917616:DPL917623 DZH917616:DZH917623 EJD917616:EJD917623 ESZ917616:ESZ917623 FCV917616:FCV917623 FMR917616:FMR917623 FWN917616:FWN917623 GGJ917616:GGJ917623 GQF917616:GQF917623 HAB917616:HAB917623 HJX917616:HJX917623 HTT917616:HTT917623 IDP917616:IDP917623 INL917616:INL917623 IXH917616:IXH917623 JHD917616:JHD917623 JQZ917616:JQZ917623 KAV917616:KAV917623 KKR917616:KKR917623 KUN917616:KUN917623 LEJ917616:LEJ917623 LOF917616:LOF917623 LYB917616:LYB917623 MHX917616:MHX917623 MRT917616:MRT917623 NBP917616:NBP917623 NLL917616:NLL917623 NVH917616:NVH917623 OFD917616:OFD917623 OOZ917616:OOZ917623 OYV917616:OYV917623 PIR917616:PIR917623 PSN917616:PSN917623 QCJ917616:QCJ917623 QMF917616:QMF917623 QWB917616:QWB917623 RFX917616:RFX917623 RPT917616:RPT917623 RZP917616:RZP917623 SJL917616:SJL917623 STH917616:STH917623 TDD917616:TDD917623 TMZ917616:TMZ917623 TWV917616:TWV917623 UGR917616:UGR917623 UQN917616:UQN917623 VAJ917616:VAJ917623 VKF917616:VKF917623 VUB917616:VUB917623 WDX917616:WDX917623 WNT917616:WNT917623 WXP917616:WXP917623 BH983152:BH983159 LD983152:LD983159 UZ983152:UZ983159 AEV983152:AEV983159 AOR983152:AOR983159 AYN983152:AYN983159 BIJ983152:BIJ983159 BSF983152:BSF983159 CCB983152:CCB983159 CLX983152:CLX983159 CVT983152:CVT983159 DFP983152:DFP983159 DPL983152:DPL983159 DZH983152:DZH983159 EJD983152:EJD983159 ESZ983152:ESZ983159 FCV983152:FCV983159 FMR983152:FMR983159 FWN983152:FWN983159 GGJ983152:GGJ983159 GQF983152:GQF983159 HAB983152:HAB983159 HJX983152:HJX983159 HTT983152:HTT983159 IDP983152:IDP983159 INL983152:INL983159 IXH983152:IXH983159 JHD983152:JHD983159 JQZ983152:JQZ983159 KAV983152:KAV983159 KKR983152:KKR983159 KUN983152:KUN983159 LEJ983152:LEJ983159 LOF983152:LOF983159 LYB983152:LYB983159 MHX983152:MHX983159 MRT983152:MRT983159 NBP983152:NBP983159 NLL983152:NLL983159 NVH983152:NVH983159 OFD983152:OFD983159 OOZ983152:OOZ983159 OYV983152:OYV983159 PIR983152:PIR983159 PSN983152:PSN983159 QCJ983152:QCJ983159 QMF983152:QMF983159 QWB983152:QWB983159 RFX983152:RFX983159 RPT983152:RPT983159 RZP983152:RZP983159 SJL983152:SJL983159 STH983152:STH983159 TDD983152:TDD983159 TMZ983152:TMZ983159 TWV983152:TWV983159 UGR983152:UGR983159 UQN983152:UQN983159 VAJ983152:VAJ983159 VKF983152:VKF983159 VUB983152:VUB983159 WDX983152:WDX983159 WNT983152:WNT983159 WXP983152:WXP983159 BH121:BH126 LD121:LD126 UZ121:UZ126 AEV121:AEV126 AOR121:AOR126 AYN121:AYN126 BIJ121:BIJ126 BSF121:BSF126 CCB121:CCB126 CLX121:CLX126 CVT121:CVT126 DFP121:DFP126 DPL121:DPL126 DZH121:DZH126 EJD121:EJD126 ESZ121:ESZ126 FCV121:FCV126 FMR121:FMR126 FWN121:FWN126 GGJ121:GGJ126 GQF121:GQF126 HAB121:HAB126 HJX121:HJX126 HTT121:HTT126 IDP121:IDP126 INL121:INL126 IXH121:IXH126 JHD121:JHD126 JQZ121:JQZ126 KAV121:KAV126 KKR121:KKR126 KUN121:KUN126 LEJ121:LEJ126 LOF121:LOF126 LYB121:LYB126 MHX121:MHX126 MRT121:MRT126 NBP121:NBP126 NLL121:NLL126 NVH121:NVH126 OFD121:OFD126 OOZ121:OOZ126 OYV121:OYV126 PIR121:PIR126 PSN121:PSN126 QCJ121:QCJ126 QMF121:QMF126 QWB121:QWB126 RFX121:RFX126 RPT121:RPT126 RZP121:RZP126 SJL121:SJL126 STH121:STH126 TDD121:TDD126 TMZ121:TMZ126 TWV121:TWV126 UGR121:UGR126 UQN121:UQN126 VAJ121:VAJ126 VKF121:VKF126 VUB121:VUB126 WDX121:WDX126 WNT121:WNT126 WXP121:WXP126 BH65657:BH65662 LD65657:LD65662 UZ65657:UZ65662 AEV65657:AEV65662 AOR65657:AOR65662 AYN65657:AYN65662 BIJ65657:BIJ65662 BSF65657:BSF65662 CCB65657:CCB65662 CLX65657:CLX65662 CVT65657:CVT65662 DFP65657:DFP65662 DPL65657:DPL65662 DZH65657:DZH65662 EJD65657:EJD65662 ESZ65657:ESZ65662 FCV65657:FCV65662 FMR65657:FMR65662 FWN65657:FWN65662 GGJ65657:GGJ65662 GQF65657:GQF65662 HAB65657:HAB65662 HJX65657:HJX65662 HTT65657:HTT65662 IDP65657:IDP65662 INL65657:INL65662 IXH65657:IXH65662 JHD65657:JHD65662 JQZ65657:JQZ65662 KAV65657:KAV65662 KKR65657:KKR65662 KUN65657:KUN65662 LEJ65657:LEJ65662 LOF65657:LOF65662 LYB65657:LYB65662 MHX65657:MHX65662 MRT65657:MRT65662 NBP65657:NBP65662 NLL65657:NLL65662 NVH65657:NVH65662 OFD65657:OFD65662 OOZ65657:OOZ65662 OYV65657:OYV65662 PIR65657:PIR65662 PSN65657:PSN65662 QCJ65657:QCJ65662 QMF65657:QMF65662 QWB65657:QWB65662 RFX65657:RFX65662 RPT65657:RPT65662 RZP65657:RZP65662 SJL65657:SJL65662 STH65657:STH65662 TDD65657:TDD65662 TMZ65657:TMZ65662 TWV65657:TWV65662 UGR65657:UGR65662 UQN65657:UQN65662 VAJ65657:VAJ65662 VKF65657:VKF65662 VUB65657:VUB65662 WDX65657:WDX65662 WNT65657:WNT65662 WXP65657:WXP65662 BH131193:BH131198 LD131193:LD131198 UZ131193:UZ131198 AEV131193:AEV131198 AOR131193:AOR131198 AYN131193:AYN131198 BIJ131193:BIJ131198 BSF131193:BSF131198 CCB131193:CCB131198 CLX131193:CLX131198 CVT131193:CVT131198 DFP131193:DFP131198 DPL131193:DPL131198 DZH131193:DZH131198 EJD131193:EJD131198 ESZ131193:ESZ131198 FCV131193:FCV131198 FMR131193:FMR131198 FWN131193:FWN131198 GGJ131193:GGJ131198 GQF131193:GQF131198 HAB131193:HAB131198 HJX131193:HJX131198 HTT131193:HTT131198 IDP131193:IDP131198 INL131193:INL131198 IXH131193:IXH131198 JHD131193:JHD131198 JQZ131193:JQZ131198 KAV131193:KAV131198 KKR131193:KKR131198 KUN131193:KUN131198 LEJ131193:LEJ131198 LOF131193:LOF131198 LYB131193:LYB131198 MHX131193:MHX131198 MRT131193:MRT131198 NBP131193:NBP131198 NLL131193:NLL131198 NVH131193:NVH131198 OFD131193:OFD131198 OOZ131193:OOZ131198 OYV131193:OYV131198 PIR131193:PIR131198 PSN131193:PSN131198 QCJ131193:QCJ131198 QMF131193:QMF131198 QWB131193:QWB131198 RFX131193:RFX131198 RPT131193:RPT131198 RZP131193:RZP131198 SJL131193:SJL131198 STH131193:STH131198 TDD131193:TDD131198 TMZ131193:TMZ131198 TWV131193:TWV131198 UGR131193:UGR131198 UQN131193:UQN131198 VAJ131193:VAJ131198 VKF131193:VKF131198 VUB131193:VUB131198 WDX131193:WDX131198 WNT131193:WNT131198 WXP131193:WXP131198 BH196729:BH196734 LD196729:LD196734 UZ196729:UZ196734 AEV196729:AEV196734 AOR196729:AOR196734 AYN196729:AYN196734 BIJ196729:BIJ196734 BSF196729:BSF196734 CCB196729:CCB196734 CLX196729:CLX196734 CVT196729:CVT196734 DFP196729:DFP196734 DPL196729:DPL196734 DZH196729:DZH196734 EJD196729:EJD196734 ESZ196729:ESZ196734 FCV196729:FCV196734 FMR196729:FMR196734 FWN196729:FWN196734 GGJ196729:GGJ196734 GQF196729:GQF196734 HAB196729:HAB196734 HJX196729:HJX196734 HTT196729:HTT196734 IDP196729:IDP196734 INL196729:INL196734 IXH196729:IXH196734 JHD196729:JHD196734 JQZ196729:JQZ196734 KAV196729:KAV196734 KKR196729:KKR196734 KUN196729:KUN196734 LEJ196729:LEJ196734 LOF196729:LOF196734 LYB196729:LYB196734 MHX196729:MHX196734 MRT196729:MRT196734 NBP196729:NBP196734 NLL196729:NLL196734 NVH196729:NVH196734 OFD196729:OFD196734 OOZ196729:OOZ196734 OYV196729:OYV196734 PIR196729:PIR196734 PSN196729:PSN196734 QCJ196729:QCJ196734 QMF196729:QMF196734 QWB196729:QWB196734 RFX196729:RFX196734 RPT196729:RPT196734 RZP196729:RZP196734 SJL196729:SJL196734 STH196729:STH196734 TDD196729:TDD196734 TMZ196729:TMZ196734 TWV196729:TWV196734 UGR196729:UGR196734 UQN196729:UQN196734 VAJ196729:VAJ196734 VKF196729:VKF196734 VUB196729:VUB196734 WDX196729:WDX196734 WNT196729:WNT196734 WXP196729:WXP196734 BH262265:BH262270 LD262265:LD262270 UZ262265:UZ262270 AEV262265:AEV262270 AOR262265:AOR262270 AYN262265:AYN262270 BIJ262265:BIJ262270 BSF262265:BSF262270 CCB262265:CCB262270 CLX262265:CLX262270 CVT262265:CVT262270 DFP262265:DFP262270 DPL262265:DPL262270 DZH262265:DZH262270 EJD262265:EJD262270 ESZ262265:ESZ262270 FCV262265:FCV262270 FMR262265:FMR262270 FWN262265:FWN262270 GGJ262265:GGJ262270 GQF262265:GQF262270 HAB262265:HAB262270 HJX262265:HJX262270 HTT262265:HTT262270 IDP262265:IDP262270 INL262265:INL262270 IXH262265:IXH262270 JHD262265:JHD262270 JQZ262265:JQZ262270 KAV262265:KAV262270 KKR262265:KKR262270 KUN262265:KUN262270 LEJ262265:LEJ262270 LOF262265:LOF262270 LYB262265:LYB262270 MHX262265:MHX262270 MRT262265:MRT262270 NBP262265:NBP262270 NLL262265:NLL262270 NVH262265:NVH262270 OFD262265:OFD262270 OOZ262265:OOZ262270 OYV262265:OYV262270 PIR262265:PIR262270 PSN262265:PSN262270 QCJ262265:QCJ262270 QMF262265:QMF262270 QWB262265:QWB262270 RFX262265:RFX262270 RPT262265:RPT262270 RZP262265:RZP262270 SJL262265:SJL262270 STH262265:STH262270 TDD262265:TDD262270 TMZ262265:TMZ262270 TWV262265:TWV262270 UGR262265:UGR262270 UQN262265:UQN262270 VAJ262265:VAJ262270 VKF262265:VKF262270 VUB262265:VUB262270 WDX262265:WDX262270 WNT262265:WNT262270 WXP262265:WXP262270 BH327801:BH327806 LD327801:LD327806 UZ327801:UZ327806 AEV327801:AEV327806 AOR327801:AOR327806 AYN327801:AYN327806 BIJ327801:BIJ327806 BSF327801:BSF327806 CCB327801:CCB327806 CLX327801:CLX327806 CVT327801:CVT327806 DFP327801:DFP327806 DPL327801:DPL327806 DZH327801:DZH327806 EJD327801:EJD327806 ESZ327801:ESZ327806 FCV327801:FCV327806 FMR327801:FMR327806 FWN327801:FWN327806 GGJ327801:GGJ327806 GQF327801:GQF327806 HAB327801:HAB327806 HJX327801:HJX327806 HTT327801:HTT327806 IDP327801:IDP327806 INL327801:INL327806 IXH327801:IXH327806 JHD327801:JHD327806 JQZ327801:JQZ327806 KAV327801:KAV327806 KKR327801:KKR327806 KUN327801:KUN327806 LEJ327801:LEJ327806 LOF327801:LOF327806 LYB327801:LYB327806 MHX327801:MHX327806 MRT327801:MRT327806 NBP327801:NBP327806 NLL327801:NLL327806 NVH327801:NVH327806 OFD327801:OFD327806 OOZ327801:OOZ327806 OYV327801:OYV327806 PIR327801:PIR327806 PSN327801:PSN327806 QCJ327801:QCJ327806 QMF327801:QMF327806 QWB327801:QWB327806 RFX327801:RFX327806 RPT327801:RPT327806 RZP327801:RZP327806 SJL327801:SJL327806 STH327801:STH327806 TDD327801:TDD327806 TMZ327801:TMZ327806 TWV327801:TWV327806 UGR327801:UGR327806 UQN327801:UQN327806 VAJ327801:VAJ327806 VKF327801:VKF327806 VUB327801:VUB327806 WDX327801:WDX327806 WNT327801:WNT327806 WXP327801:WXP327806 BH393337:BH393342 LD393337:LD393342 UZ393337:UZ393342 AEV393337:AEV393342 AOR393337:AOR393342 AYN393337:AYN393342 BIJ393337:BIJ393342 BSF393337:BSF393342 CCB393337:CCB393342 CLX393337:CLX393342 CVT393337:CVT393342 DFP393337:DFP393342 DPL393337:DPL393342 DZH393337:DZH393342 EJD393337:EJD393342 ESZ393337:ESZ393342 FCV393337:FCV393342 FMR393337:FMR393342 FWN393337:FWN393342 GGJ393337:GGJ393342 GQF393337:GQF393342 HAB393337:HAB393342 HJX393337:HJX393342 HTT393337:HTT393342 IDP393337:IDP393342 INL393337:INL393342 IXH393337:IXH393342 JHD393337:JHD393342 JQZ393337:JQZ393342 KAV393337:KAV393342 KKR393337:KKR393342 KUN393337:KUN393342 LEJ393337:LEJ393342 LOF393337:LOF393342 LYB393337:LYB393342 MHX393337:MHX393342 MRT393337:MRT393342 NBP393337:NBP393342 NLL393337:NLL393342 NVH393337:NVH393342 OFD393337:OFD393342 OOZ393337:OOZ393342 OYV393337:OYV393342 PIR393337:PIR393342 PSN393337:PSN393342 QCJ393337:QCJ393342 QMF393337:QMF393342 QWB393337:QWB393342 RFX393337:RFX393342 RPT393337:RPT393342 RZP393337:RZP393342 SJL393337:SJL393342 STH393337:STH393342 TDD393337:TDD393342 TMZ393337:TMZ393342 TWV393337:TWV393342 UGR393337:UGR393342 UQN393337:UQN393342 VAJ393337:VAJ393342 VKF393337:VKF393342 VUB393337:VUB393342 WDX393337:WDX393342 WNT393337:WNT393342 WXP393337:WXP393342 BH458873:BH458878 LD458873:LD458878 UZ458873:UZ458878 AEV458873:AEV458878 AOR458873:AOR458878 AYN458873:AYN458878 BIJ458873:BIJ458878 BSF458873:BSF458878 CCB458873:CCB458878 CLX458873:CLX458878 CVT458873:CVT458878 DFP458873:DFP458878 DPL458873:DPL458878 DZH458873:DZH458878 EJD458873:EJD458878 ESZ458873:ESZ458878 FCV458873:FCV458878 FMR458873:FMR458878 FWN458873:FWN458878 GGJ458873:GGJ458878 GQF458873:GQF458878 HAB458873:HAB458878 HJX458873:HJX458878 HTT458873:HTT458878 IDP458873:IDP458878 INL458873:INL458878 IXH458873:IXH458878 JHD458873:JHD458878 JQZ458873:JQZ458878 KAV458873:KAV458878 KKR458873:KKR458878 KUN458873:KUN458878 LEJ458873:LEJ458878 LOF458873:LOF458878 LYB458873:LYB458878 MHX458873:MHX458878 MRT458873:MRT458878 NBP458873:NBP458878 NLL458873:NLL458878 NVH458873:NVH458878 OFD458873:OFD458878 OOZ458873:OOZ458878 OYV458873:OYV458878 PIR458873:PIR458878 PSN458873:PSN458878 QCJ458873:QCJ458878 QMF458873:QMF458878 QWB458873:QWB458878 RFX458873:RFX458878 RPT458873:RPT458878 RZP458873:RZP458878 SJL458873:SJL458878 STH458873:STH458878 TDD458873:TDD458878 TMZ458873:TMZ458878 TWV458873:TWV458878 UGR458873:UGR458878 UQN458873:UQN458878 VAJ458873:VAJ458878 VKF458873:VKF458878 VUB458873:VUB458878 WDX458873:WDX458878 WNT458873:WNT458878 WXP458873:WXP458878 BH524409:BH524414 LD524409:LD524414 UZ524409:UZ524414 AEV524409:AEV524414 AOR524409:AOR524414 AYN524409:AYN524414 BIJ524409:BIJ524414 BSF524409:BSF524414 CCB524409:CCB524414 CLX524409:CLX524414 CVT524409:CVT524414 DFP524409:DFP524414 DPL524409:DPL524414 DZH524409:DZH524414 EJD524409:EJD524414 ESZ524409:ESZ524414 FCV524409:FCV524414 FMR524409:FMR524414 FWN524409:FWN524414 GGJ524409:GGJ524414 GQF524409:GQF524414 HAB524409:HAB524414 HJX524409:HJX524414 HTT524409:HTT524414 IDP524409:IDP524414 INL524409:INL524414 IXH524409:IXH524414 JHD524409:JHD524414 JQZ524409:JQZ524414 KAV524409:KAV524414 KKR524409:KKR524414 KUN524409:KUN524414 LEJ524409:LEJ524414 LOF524409:LOF524414 LYB524409:LYB524414 MHX524409:MHX524414 MRT524409:MRT524414 NBP524409:NBP524414 NLL524409:NLL524414 NVH524409:NVH524414 OFD524409:OFD524414 OOZ524409:OOZ524414 OYV524409:OYV524414 PIR524409:PIR524414 PSN524409:PSN524414 QCJ524409:QCJ524414 QMF524409:QMF524414 QWB524409:QWB524414 RFX524409:RFX524414 RPT524409:RPT524414 RZP524409:RZP524414 SJL524409:SJL524414 STH524409:STH524414 TDD524409:TDD524414 TMZ524409:TMZ524414 TWV524409:TWV524414 UGR524409:UGR524414 UQN524409:UQN524414 VAJ524409:VAJ524414 VKF524409:VKF524414 VUB524409:VUB524414 WDX524409:WDX524414 WNT524409:WNT524414 WXP524409:WXP524414 BH589945:BH589950 LD589945:LD589950 UZ589945:UZ589950 AEV589945:AEV589950 AOR589945:AOR589950 AYN589945:AYN589950 BIJ589945:BIJ589950 BSF589945:BSF589950 CCB589945:CCB589950 CLX589945:CLX589950 CVT589945:CVT589950 DFP589945:DFP589950 DPL589945:DPL589950 DZH589945:DZH589950 EJD589945:EJD589950 ESZ589945:ESZ589950 FCV589945:FCV589950 FMR589945:FMR589950 FWN589945:FWN589950 GGJ589945:GGJ589950 GQF589945:GQF589950 HAB589945:HAB589950 HJX589945:HJX589950 HTT589945:HTT589950 IDP589945:IDP589950 INL589945:INL589950 IXH589945:IXH589950 JHD589945:JHD589950 JQZ589945:JQZ589950 KAV589945:KAV589950 KKR589945:KKR589950 KUN589945:KUN589950 LEJ589945:LEJ589950 LOF589945:LOF589950 LYB589945:LYB589950 MHX589945:MHX589950 MRT589945:MRT589950 NBP589945:NBP589950 NLL589945:NLL589950 NVH589945:NVH589950 OFD589945:OFD589950 OOZ589945:OOZ589950 OYV589945:OYV589950 PIR589945:PIR589950 PSN589945:PSN589950 QCJ589945:QCJ589950 QMF589945:QMF589950 QWB589945:QWB589950 RFX589945:RFX589950 RPT589945:RPT589950 RZP589945:RZP589950 SJL589945:SJL589950 STH589945:STH589950 TDD589945:TDD589950 TMZ589945:TMZ589950 TWV589945:TWV589950 UGR589945:UGR589950 UQN589945:UQN589950 VAJ589945:VAJ589950 VKF589945:VKF589950 VUB589945:VUB589950 WDX589945:WDX589950 WNT589945:WNT589950 WXP589945:WXP589950 BH655481:BH655486 LD655481:LD655486 UZ655481:UZ655486 AEV655481:AEV655486 AOR655481:AOR655486 AYN655481:AYN655486 BIJ655481:BIJ655486 BSF655481:BSF655486 CCB655481:CCB655486 CLX655481:CLX655486 CVT655481:CVT655486 DFP655481:DFP655486 DPL655481:DPL655486 DZH655481:DZH655486 EJD655481:EJD655486 ESZ655481:ESZ655486 FCV655481:FCV655486 FMR655481:FMR655486 FWN655481:FWN655486 GGJ655481:GGJ655486 GQF655481:GQF655486 HAB655481:HAB655486 HJX655481:HJX655486 HTT655481:HTT655486 IDP655481:IDP655486 INL655481:INL655486 IXH655481:IXH655486 JHD655481:JHD655486 JQZ655481:JQZ655486 KAV655481:KAV655486 KKR655481:KKR655486 KUN655481:KUN655486 LEJ655481:LEJ655486 LOF655481:LOF655486 LYB655481:LYB655486 MHX655481:MHX655486 MRT655481:MRT655486 NBP655481:NBP655486 NLL655481:NLL655486 NVH655481:NVH655486 OFD655481:OFD655486 OOZ655481:OOZ655486 OYV655481:OYV655486 PIR655481:PIR655486 PSN655481:PSN655486 QCJ655481:QCJ655486 QMF655481:QMF655486 QWB655481:QWB655486 RFX655481:RFX655486 RPT655481:RPT655486 RZP655481:RZP655486 SJL655481:SJL655486 STH655481:STH655486 TDD655481:TDD655486 TMZ655481:TMZ655486 TWV655481:TWV655486 UGR655481:UGR655486 UQN655481:UQN655486 VAJ655481:VAJ655486 VKF655481:VKF655486 VUB655481:VUB655486 WDX655481:WDX655486 WNT655481:WNT655486 WXP655481:WXP655486 BH721017:BH721022 LD721017:LD721022 UZ721017:UZ721022 AEV721017:AEV721022 AOR721017:AOR721022 AYN721017:AYN721022 BIJ721017:BIJ721022 BSF721017:BSF721022 CCB721017:CCB721022 CLX721017:CLX721022 CVT721017:CVT721022 DFP721017:DFP721022 DPL721017:DPL721022 DZH721017:DZH721022 EJD721017:EJD721022 ESZ721017:ESZ721022 FCV721017:FCV721022 FMR721017:FMR721022 FWN721017:FWN721022 GGJ721017:GGJ721022 GQF721017:GQF721022 HAB721017:HAB721022 HJX721017:HJX721022 HTT721017:HTT721022 IDP721017:IDP721022 INL721017:INL721022 IXH721017:IXH721022 JHD721017:JHD721022 JQZ721017:JQZ721022 KAV721017:KAV721022 KKR721017:KKR721022 KUN721017:KUN721022 LEJ721017:LEJ721022 LOF721017:LOF721022 LYB721017:LYB721022 MHX721017:MHX721022 MRT721017:MRT721022 NBP721017:NBP721022 NLL721017:NLL721022 NVH721017:NVH721022 OFD721017:OFD721022 OOZ721017:OOZ721022 OYV721017:OYV721022 PIR721017:PIR721022 PSN721017:PSN721022 QCJ721017:QCJ721022 QMF721017:QMF721022 QWB721017:QWB721022 RFX721017:RFX721022 RPT721017:RPT721022 RZP721017:RZP721022 SJL721017:SJL721022 STH721017:STH721022 TDD721017:TDD721022 TMZ721017:TMZ721022 TWV721017:TWV721022 UGR721017:UGR721022 UQN721017:UQN721022 VAJ721017:VAJ721022 VKF721017:VKF721022 VUB721017:VUB721022 WDX721017:WDX721022 WNT721017:WNT721022 WXP721017:WXP721022 BH786553:BH786558 LD786553:LD786558 UZ786553:UZ786558 AEV786553:AEV786558 AOR786553:AOR786558 AYN786553:AYN786558 BIJ786553:BIJ786558 BSF786553:BSF786558 CCB786553:CCB786558 CLX786553:CLX786558 CVT786553:CVT786558 DFP786553:DFP786558 DPL786553:DPL786558 DZH786553:DZH786558 EJD786553:EJD786558 ESZ786553:ESZ786558 FCV786553:FCV786558 FMR786553:FMR786558 FWN786553:FWN786558 GGJ786553:GGJ786558 GQF786553:GQF786558 HAB786553:HAB786558 HJX786553:HJX786558 HTT786553:HTT786558 IDP786553:IDP786558 INL786553:INL786558 IXH786553:IXH786558 JHD786553:JHD786558 JQZ786553:JQZ786558 KAV786553:KAV786558 KKR786553:KKR786558 KUN786553:KUN786558 LEJ786553:LEJ786558 LOF786553:LOF786558 LYB786553:LYB786558 MHX786553:MHX786558 MRT786553:MRT786558 NBP786553:NBP786558 NLL786553:NLL786558 NVH786553:NVH786558 OFD786553:OFD786558 OOZ786553:OOZ786558 OYV786553:OYV786558 PIR786553:PIR786558 PSN786553:PSN786558 QCJ786553:QCJ786558 QMF786553:QMF786558 QWB786553:QWB786558 RFX786553:RFX786558 RPT786553:RPT786558 RZP786553:RZP786558 SJL786553:SJL786558 STH786553:STH786558 TDD786553:TDD786558 TMZ786553:TMZ786558 TWV786553:TWV786558 UGR786553:UGR786558 UQN786553:UQN786558 VAJ786553:VAJ786558 VKF786553:VKF786558 VUB786553:VUB786558 WDX786553:WDX786558 WNT786553:WNT786558 WXP786553:WXP786558 BH852089:BH852094 LD852089:LD852094 UZ852089:UZ852094 AEV852089:AEV852094 AOR852089:AOR852094 AYN852089:AYN852094 BIJ852089:BIJ852094 BSF852089:BSF852094 CCB852089:CCB852094 CLX852089:CLX852094 CVT852089:CVT852094 DFP852089:DFP852094 DPL852089:DPL852094 DZH852089:DZH852094 EJD852089:EJD852094 ESZ852089:ESZ852094 FCV852089:FCV852094 FMR852089:FMR852094 FWN852089:FWN852094 GGJ852089:GGJ852094 GQF852089:GQF852094 HAB852089:HAB852094 HJX852089:HJX852094 HTT852089:HTT852094 IDP852089:IDP852094 INL852089:INL852094 IXH852089:IXH852094 JHD852089:JHD852094 JQZ852089:JQZ852094 KAV852089:KAV852094 KKR852089:KKR852094 KUN852089:KUN852094 LEJ852089:LEJ852094 LOF852089:LOF852094 LYB852089:LYB852094 MHX852089:MHX852094 MRT852089:MRT852094 NBP852089:NBP852094 NLL852089:NLL852094 NVH852089:NVH852094 OFD852089:OFD852094 OOZ852089:OOZ852094 OYV852089:OYV852094 PIR852089:PIR852094 PSN852089:PSN852094 QCJ852089:QCJ852094 QMF852089:QMF852094 QWB852089:QWB852094 RFX852089:RFX852094 RPT852089:RPT852094 RZP852089:RZP852094 SJL852089:SJL852094 STH852089:STH852094 TDD852089:TDD852094 TMZ852089:TMZ852094 TWV852089:TWV852094 UGR852089:UGR852094 UQN852089:UQN852094 VAJ852089:VAJ852094 VKF852089:VKF852094 VUB852089:VUB852094 WDX852089:WDX852094 WNT852089:WNT852094 WXP852089:WXP852094 BH917625:BH917630 LD917625:LD917630 UZ917625:UZ917630 AEV917625:AEV917630 AOR917625:AOR917630 AYN917625:AYN917630 BIJ917625:BIJ917630 BSF917625:BSF917630 CCB917625:CCB917630 CLX917625:CLX917630 CVT917625:CVT917630 DFP917625:DFP917630 DPL917625:DPL917630 DZH917625:DZH917630 EJD917625:EJD917630 ESZ917625:ESZ917630 FCV917625:FCV917630 FMR917625:FMR917630 FWN917625:FWN917630 GGJ917625:GGJ917630 GQF917625:GQF917630 HAB917625:HAB917630 HJX917625:HJX917630 HTT917625:HTT917630 IDP917625:IDP917630 INL917625:INL917630 IXH917625:IXH917630 JHD917625:JHD917630 JQZ917625:JQZ917630 KAV917625:KAV917630 KKR917625:KKR917630 KUN917625:KUN917630 LEJ917625:LEJ917630 LOF917625:LOF917630 LYB917625:LYB917630 MHX917625:MHX917630 MRT917625:MRT917630 NBP917625:NBP917630 NLL917625:NLL917630 NVH917625:NVH917630 OFD917625:OFD917630 OOZ917625:OOZ917630 OYV917625:OYV917630 PIR917625:PIR917630 PSN917625:PSN917630 QCJ917625:QCJ917630 QMF917625:QMF917630 QWB917625:QWB917630 RFX917625:RFX917630 RPT917625:RPT917630 RZP917625:RZP917630 SJL917625:SJL917630 STH917625:STH917630 TDD917625:TDD917630 TMZ917625:TMZ917630 TWV917625:TWV917630 UGR917625:UGR917630 UQN917625:UQN917630 VAJ917625:VAJ917630 VKF917625:VKF917630 VUB917625:VUB917630 WDX917625:WDX917630 WNT917625:WNT917630 WXP917625:WXP917630 BH983161:BH983166 LD983161:LD983166 UZ983161:UZ983166 AEV983161:AEV983166 AOR983161:AOR983166 AYN983161:AYN983166 BIJ983161:BIJ983166 BSF983161:BSF983166 CCB983161:CCB983166 CLX983161:CLX983166 CVT983161:CVT983166 DFP983161:DFP983166 DPL983161:DPL983166 DZH983161:DZH983166 EJD983161:EJD983166 ESZ983161:ESZ983166 FCV983161:FCV983166 FMR983161:FMR983166 FWN983161:FWN983166 GGJ983161:GGJ983166 GQF983161:GQF983166 HAB983161:HAB983166 HJX983161:HJX983166 HTT983161:HTT983166 IDP983161:IDP983166 INL983161:INL983166 IXH983161:IXH983166 JHD983161:JHD983166 JQZ983161:JQZ983166 KAV983161:KAV983166 KKR983161:KKR983166 KUN983161:KUN983166 LEJ983161:LEJ983166 LOF983161:LOF983166 LYB983161:LYB983166 MHX983161:MHX983166 MRT983161:MRT983166 NBP983161:NBP983166 NLL983161:NLL983166 NVH983161:NVH983166 OFD983161:OFD983166 OOZ983161:OOZ983166 OYV983161:OYV983166 PIR983161:PIR983166 PSN983161:PSN983166 QCJ983161:QCJ983166 QMF983161:QMF983166 QWB983161:QWB983166 RFX983161:RFX983166 RPT983161:RPT983166 RZP983161:RZP983166 SJL983161:SJL983166 STH983161:STH983166 TDD983161:TDD983166 TMZ983161:TMZ983166 TWV983161:TWV983166 UGR983161:UGR983166 UQN983161:UQN983166 VAJ983161:VAJ983166 VKF983161:VKF983166 VUB983161:VUB983166 WDX983161:WDX983166 WNT983161:WNT983166 WXP983161:WXP983166 BH128:BH132 LD128:LD132 UZ128:UZ132 AEV128:AEV132 AOR128:AOR132 AYN128:AYN132 BIJ128:BIJ132 BSF128:BSF132 CCB128:CCB132 CLX128:CLX132 CVT128:CVT132 DFP128:DFP132 DPL128:DPL132 DZH128:DZH132 EJD128:EJD132 ESZ128:ESZ132 FCV128:FCV132 FMR128:FMR132 FWN128:FWN132 GGJ128:GGJ132 GQF128:GQF132 HAB128:HAB132 HJX128:HJX132 HTT128:HTT132 IDP128:IDP132 INL128:INL132 IXH128:IXH132 JHD128:JHD132 JQZ128:JQZ132 KAV128:KAV132 KKR128:KKR132 KUN128:KUN132 LEJ128:LEJ132 LOF128:LOF132 LYB128:LYB132 MHX128:MHX132 MRT128:MRT132 NBP128:NBP132 NLL128:NLL132 NVH128:NVH132 OFD128:OFD132 OOZ128:OOZ132 OYV128:OYV132 PIR128:PIR132 PSN128:PSN132 QCJ128:QCJ132 QMF128:QMF132 QWB128:QWB132 RFX128:RFX132 RPT128:RPT132 RZP128:RZP132 SJL128:SJL132 STH128:STH132 TDD128:TDD132 TMZ128:TMZ132 TWV128:TWV132 UGR128:UGR132 UQN128:UQN132 VAJ128:VAJ132 VKF128:VKF132 VUB128:VUB132 WDX128:WDX132 WNT128:WNT132 WXP128:WXP132 BH65664:BH65668 LD65664:LD65668 UZ65664:UZ65668 AEV65664:AEV65668 AOR65664:AOR65668 AYN65664:AYN65668 BIJ65664:BIJ65668 BSF65664:BSF65668 CCB65664:CCB65668 CLX65664:CLX65668 CVT65664:CVT65668 DFP65664:DFP65668 DPL65664:DPL65668 DZH65664:DZH65668 EJD65664:EJD65668 ESZ65664:ESZ65668 FCV65664:FCV65668 FMR65664:FMR65668 FWN65664:FWN65668 GGJ65664:GGJ65668 GQF65664:GQF65668 HAB65664:HAB65668 HJX65664:HJX65668 HTT65664:HTT65668 IDP65664:IDP65668 INL65664:INL65668 IXH65664:IXH65668 JHD65664:JHD65668 JQZ65664:JQZ65668 KAV65664:KAV65668 KKR65664:KKR65668 KUN65664:KUN65668 LEJ65664:LEJ65668 LOF65664:LOF65668 LYB65664:LYB65668 MHX65664:MHX65668 MRT65664:MRT65668 NBP65664:NBP65668 NLL65664:NLL65668 NVH65664:NVH65668 OFD65664:OFD65668 OOZ65664:OOZ65668 OYV65664:OYV65668 PIR65664:PIR65668 PSN65664:PSN65668 QCJ65664:QCJ65668 QMF65664:QMF65668 QWB65664:QWB65668 RFX65664:RFX65668 RPT65664:RPT65668 RZP65664:RZP65668 SJL65664:SJL65668 STH65664:STH65668 TDD65664:TDD65668 TMZ65664:TMZ65668 TWV65664:TWV65668 UGR65664:UGR65668 UQN65664:UQN65668 VAJ65664:VAJ65668 VKF65664:VKF65668 VUB65664:VUB65668 WDX65664:WDX65668 WNT65664:WNT65668 WXP65664:WXP65668 BH131200:BH131204 LD131200:LD131204 UZ131200:UZ131204 AEV131200:AEV131204 AOR131200:AOR131204 AYN131200:AYN131204 BIJ131200:BIJ131204 BSF131200:BSF131204 CCB131200:CCB131204 CLX131200:CLX131204 CVT131200:CVT131204 DFP131200:DFP131204 DPL131200:DPL131204 DZH131200:DZH131204 EJD131200:EJD131204 ESZ131200:ESZ131204 FCV131200:FCV131204 FMR131200:FMR131204 FWN131200:FWN131204 GGJ131200:GGJ131204 GQF131200:GQF131204 HAB131200:HAB131204 HJX131200:HJX131204 HTT131200:HTT131204 IDP131200:IDP131204 INL131200:INL131204 IXH131200:IXH131204 JHD131200:JHD131204 JQZ131200:JQZ131204 KAV131200:KAV131204 KKR131200:KKR131204 KUN131200:KUN131204 LEJ131200:LEJ131204 LOF131200:LOF131204 LYB131200:LYB131204 MHX131200:MHX131204 MRT131200:MRT131204 NBP131200:NBP131204 NLL131200:NLL131204 NVH131200:NVH131204 OFD131200:OFD131204 OOZ131200:OOZ131204 OYV131200:OYV131204 PIR131200:PIR131204 PSN131200:PSN131204 QCJ131200:QCJ131204 QMF131200:QMF131204 QWB131200:QWB131204 RFX131200:RFX131204 RPT131200:RPT131204 RZP131200:RZP131204 SJL131200:SJL131204 STH131200:STH131204 TDD131200:TDD131204 TMZ131200:TMZ131204 TWV131200:TWV131204 UGR131200:UGR131204 UQN131200:UQN131204 VAJ131200:VAJ131204 VKF131200:VKF131204 VUB131200:VUB131204 WDX131200:WDX131204 WNT131200:WNT131204 WXP131200:WXP131204 BH196736:BH196740 LD196736:LD196740 UZ196736:UZ196740 AEV196736:AEV196740 AOR196736:AOR196740 AYN196736:AYN196740 BIJ196736:BIJ196740 BSF196736:BSF196740 CCB196736:CCB196740 CLX196736:CLX196740 CVT196736:CVT196740 DFP196736:DFP196740 DPL196736:DPL196740 DZH196736:DZH196740 EJD196736:EJD196740 ESZ196736:ESZ196740 FCV196736:FCV196740 FMR196736:FMR196740 FWN196736:FWN196740 GGJ196736:GGJ196740 GQF196736:GQF196740 HAB196736:HAB196740 HJX196736:HJX196740 HTT196736:HTT196740 IDP196736:IDP196740 INL196736:INL196740 IXH196736:IXH196740 JHD196736:JHD196740 JQZ196736:JQZ196740 KAV196736:KAV196740 KKR196736:KKR196740 KUN196736:KUN196740 LEJ196736:LEJ196740 LOF196736:LOF196740 LYB196736:LYB196740 MHX196736:MHX196740 MRT196736:MRT196740 NBP196736:NBP196740 NLL196736:NLL196740 NVH196736:NVH196740 OFD196736:OFD196740 OOZ196736:OOZ196740 OYV196736:OYV196740 PIR196736:PIR196740 PSN196736:PSN196740 QCJ196736:QCJ196740 QMF196736:QMF196740 QWB196736:QWB196740 RFX196736:RFX196740 RPT196736:RPT196740 RZP196736:RZP196740 SJL196736:SJL196740 STH196736:STH196740 TDD196736:TDD196740 TMZ196736:TMZ196740 TWV196736:TWV196740 UGR196736:UGR196740 UQN196736:UQN196740 VAJ196736:VAJ196740 VKF196736:VKF196740 VUB196736:VUB196740 WDX196736:WDX196740 WNT196736:WNT196740 WXP196736:WXP196740 BH262272:BH262276 LD262272:LD262276 UZ262272:UZ262276 AEV262272:AEV262276 AOR262272:AOR262276 AYN262272:AYN262276 BIJ262272:BIJ262276 BSF262272:BSF262276 CCB262272:CCB262276 CLX262272:CLX262276 CVT262272:CVT262276 DFP262272:DFP262276 DPL262272:DPL262276 DZH262272:DZH262276 EJD262272:EJD262276 ESZ262272:ESZ262276 FCV262272:FCV262276 FMR262272:FMR262276 FWN262272:FWN262276 GGJ262272:GGJ262276 GQF262272:GQF262276 HAB262272:HAB262276 HJX262272:HJX262276 HTT262272:HTT262276 IDP262272:IDP262276 INL262272:INL262276 IXH262272:IXH262276 JHD262272:JHD262276 JQZ262272:JQZ262276 KAV262272:KAV262276 KKR262272:KKR262276 KUN262272:KUN262276 LEJ262272:LEJ262276 LOF262272:LOF262276 LYB262272:LYB262276 MHX262272:MHX262276 MRT262272:MRT262276 NBP262272:NBP262276 NLL262272:NLL262276 NVH262272:NVH262276 OFD262272:OFD262276 OOZ262272:OOZ262276 OYV262272:OYV262276 PIR262272:PIR262276 PSN262272:PSN262276 QCJ262272:QCJ262276 QMF262272:QMF262276 QWB262272:QWB262276 RFX262272:RFX262276 RPT262272:RPT262276 RZP262272:RZP262276 SJL262272:SJL262276 STH262272:STH262276 TDD262272:TDD262276 TMZ262272:TMZ262276 TWV262272:TWV262276 UGR262272:UGR262276 UQN262272:UQN262276 VAJ262272:VAJ262276 VKF262272:VKF262276 VUB262272:VUB262276 WDX262272:WDX262276 WNT262272:WNT262276 WXP262272:WXP262276 BH327808:BH327812 LD327808:LD327812 UZ327808:UZ327812 AEV327808:AEV327812 AOR327808:AOR327812 AYN327808:AYN327812 BIJ327808:BIJ327812 BSF327808:BSF327812 CCB327808:CCB327812 CLX327808:CLX327812 CVT327808:CVT327812 DFP327808:DFP327812 DPL327808:DPL327812 DZH327808:DZH327812 EJD327808:EJD327812 ESZ327808:ESZ327812 FCV327808:FCV327812 FMR327808:FMR327812 FWN327808:FWN327812 GGJ327808:GGJ327812 GQF327808:GQF327812 HAB327808:HAB327812 HJX327808:HJX327812 HTT327808:HTT327812 IDP327808:IDP327812 INL327808:INL327812 IXH327808:IXH327812 JHD327808:JHD327812 JQZ327808:JQZ327812 KAV327808:KAV327812 KKR327808:KKR327812 KUN327808:KUN327812 LEJ327808:LEJ327812 LOF327808:LOF327812 LYB327808:LYB327812 MHX327808:MHX327812 MRT327808:MRT327812 NBP327808:NBP327812 NLL327808:NLL327812 NVH327808:NVH327812 OFD327808:OFD327812 OOZ327808:OOZ327812 OYV327808:OYV327812 PIR327808:PIR327812 PSN327808:PSN327812 QCJ327808:QCJ327812 QMF327808:QMF327812 QWB327808:QWB327812 RFX327808:RFX327812 RPT327808:RPT327812 RZP327808:RZP327812 SJL327808:SJL327812 STH327808:STH327812 TDD327808:TDD327812 TMZ327808:TMZ327812 TWV327808:TWV327812 UGR327808:UGR327812 UQN327808:UQN327812 VAJ327808:VAJ327812 VKF327808:VKF327812 VUB327808:VUB327812 WDX327808:WDX327812 WNT327808:WNT327812 WXP327808:WXP327812 BH393344:BH393348 LD393344:LD393348 UZ393344:UZ393348 AEV393344:AEV393348 AOR393344:AOR393348 AYN393344:AYN393348 BIJ393344:BIJ393348 BSF393344:BSF393348 CCB393344:CCB393348 CLX393344:CLX393348 CVT393344:CVT393348 DFP393344:DFP393348 DPL393344:DPL393348 DZH393344:DZH393348 EJD393344:EJD393348 ESZ393344:ESZ393348 FCV393344:FCV393348 FMR393344:FMR393348 FWN393344:FWN393348 GGJ393344:GGJ393348 GQF393344:GQF393348 HAB393344:HAB393348 HJX393344:HJX393348 HTT393344:HTT393348 IDP393344:IDP393348 INL393344:INL393348 IXH393344:IXH393348 JHD393344:JHD393348 JQZ393344:JQZ393348 KAV393344:KAV393348 KKR393344:KKR393348 KUN393344:KUN393348 LEJ393344:LEJ393348 LOF393344:LOF393348 LYB393344:LYB393348 MHX393344:MHX393348 MRT393344:MRT393348 NBP393344:NBP393348 NLL393344:NLL393348 NVH393344:NVH393348 OFD393344:OFD393348 OOZ393344:OOZ393348 OYV393344:OYV393348 PIR393344:PIR393348 PSN393344:PSN393348 QCJ393344:QCJ393348 QMF393344:QMF393348 QWB393344:QWB393348 RFX393344:RFX393348 RPT393344:RPT393348 RZP393344:RZP393348 SJL393344:SJL393348 STH393344:STH393348 TDD393344:TDD393348 TMZ393344:TMZ393348 TWV393344:TWV393348 UGR393344:UGR393348 UQN393344:UQN393348 VAJ393344:VAJ393348 VKF393344:VKF393348 VUB393344:VUB393348 WDX393344:WDX393348 WNT393344:WNT393348 WXP393344:WXP393348 BH458880:BH458884 LD458880:LD458884 UZ458880:UZ458884 AEV458880:AEV458884 AOR458880:AOR458884 AYN458880:AYN458884 BIJ458880:BIJ458884 BSF458880:BSF458884 CCB458880:CCB458884 CLX458880:CLX458884 CVT458880:CVT458884 DFP458880:DFP458884 DPL458880:DPL458884 DZH458880:DZH458884 EJD458880:EJD458884 ESZ458880:ESZ458884 FCV458880:FCV458884 FMR458880:FMR458884 FWN458880:FWN458884 GGJ458880:GGJ458884 GQF458880:GQF458884 HAB458880:HAB458884 HJX458880:HJX458884 HTT458880:HTT458884 IDP458880:IDP458884 INL458880:INL458884 IXH458880:IXH458884 JHD458880:JHD458884 JQZ458880:JQZ458884 KAV458880:KAV458884 KKR458880:KKR458884 KUN458880:KUN458884 LEJ458880:LEJ458884 LOF458880:LOF458884 LYB458880:LYB458884 MHX458880:MHX458884 MRT458880:MRT458884 NBP458880:NBP458884 NLL458880:NLL458884 NVH458880:NVH458884 OFD458880:OFD458884 OOZ458880:OOZ458884 OYV458880:OYV458884 PIR458880:PIR458884 PSN458880:PSN458884 QCJ458880:QCJ458884 QMF458880:QMF458884 QWB458880:QWB458884 RFX458880:RFX458884 RPT458880:RPT458884 RZP458880:RZP458884 SJL458880:SJL458884 STH458880:STH458884 TDD458880:TDD458884 TMZ458880:TMZ458884 TWV458880:TWV458884 UGR458880:UGR458884 UQN458880:UQN458884 VAJ458880:VAJ458884 VKF458880:VKF458884 VUB458880:VUB458884 WDX458880:WDX458884 WNT458880:WNT458884 WXP458880:WXP458884 BH524416:BH524420 LD524416:LD524420 UZ524416:UZ524420 AEV524416:AEV524420 AOR524416:AOR524420 AYN524416:AYN524420 BIJ524416:BIJ524420 BSF524416:BSF524420 CCB524416:CCB524420 CLX524416:CLX524420 CVT524416:CVT524420 DFP524416:DFP524420 DPL524416:DPL524420 DZH524416:DZH524420 EJD524416:EJD524420 ESZ524416:ESZ524420 FCV524416:FCV524420 FMR524416:FMR524420 FWN524416:FWN524420 GGJ524416:GGJ524420 GQF524416:GQF524420 HAB524416:HAB524420 HJX524416:HJX524420 HTT524416:HTT524420 IDP524416:IDP524420 INL524416:INL524420 IXH524416:IXH524420 JHD524416:JHD524420 JQZ524416:JQZ524420 KAV524416:KAV524420 KKR524416:KKR524420 KUN524416:KUN524420 LEJ524416:LEJ524420 LOF524416:LOF524420 LYB524416:LYB524420 MHX524416:MHX524420 MRT524416:MRT524420 NBP524416:NBP524420 NLL524416:NLL524420 NVH524416:NVH524420 OFD524416:OFD524420 OOZ524416:OOZ524420 OYV524416:OYV524420 PIR524416:PIR524420 PSN524416:PSN524420 QCJ524416:QCJ524420 QMF524416:QMF524420 QWB524416:QWB524420 RFX524416:RFX524420 RPT524416:RPT524420 RZP524416:RZP524420 SJL524416:SJL524420 STH524416:STH524420 TDD524416:TDD524420 TMZ524416:TMZ524420 TWV524416:TWV524420 UGR524416:UGR524420 UQN524416:UQN524420 VAJ524416:VAJ524420 VKF524416:VKF524420 VUB524416:VUB524420 WDX524416:WDX524420 WNT524416:WNT524420 WXP524416:WXP524420 BH589952:BH589956 LD589952:LD589956 UZ589952:UZ589956 AEV589952:AEV589956 AOR589952:AOR589956 AYN589952:AYN589956 BIJ589952:BIJ589956 BSF589952:BSF589956 CCB589952:CCB589956 CLX589952:CLX589956 CVT589952:CVT589956 DFP589952:DFP589956 DPL589952:DPL589956 DZH589952:DZH589956 EJD589952:EJD589956 ESZ589952:ESZ589956 FCV589952:FCV589956 FMR589952:FMR589956 FWN589952:FWN589956 GGJ589952:GGJ589956 GQF589952:GQF589956 HAB589952:HAB589956 HJX589952:HJX589956 HTT589952:HTT589956 IDP589952:IDP589956 INL589952:INL589956 IXH589952:IXH589956 JHD589952:JHD589956 JQZ589952:JQZ589956 KAV589952:KAV589956 KKR589952:KKR589956 KUN589952:KUN589956 LEJ589952:LEJ589956 LOF589952:LOF589956 LYB589952:LYB589956 MHX589952:MHX589956 MRT589952:MRT589956 NBP589952:NBP589956 NLL589952:NLL589956 NVH589952:NVH589956 OFD589952:OFD589956 OOZ589952:OOZ589956 OYV589952:OYV589956 PIR589952:PIR589956 PSN589952:PSN589956 QCJ589952:QCJ589956 QMF589952:QMF589956 QWB589952:QWB589956 RFX589952:RFX589956 RPT589952:RPT589956 RZP589952:RZP589956 SJL589952:SJL589956 STH589952:STH589956 TDD589952:TDD589956 TMZ589952:TMZ589956 TWV589952:TWV589956 UGR589952:UGR589956 UQN589952:UQN589956 VAJ589952:VAJ589956 VKF589952:VKF589956 VUB589952:VUB589956 WDX589952:WDX589956 WNT589952:WNT589956 WXP589952:WXP589956 BH655488:BH655492 LD655488:LD655492 UZ655488:UZ655492 AEV655488:AEV655492 AOR655488:AOR655492 AYN655488:AYN655492 BIJ655488:BIJ655492 BSF655488:BSF655492 CCB655488:CCB655492 CLX655488:CLX655492 CVT655488:CVT655492 DFP655488:DFP655492 DPL655488:DPL655492 DZH655488:DZH655492 EJD655488:EJD655492 ESZ655488:ESZ655492 FCV655488:FCV655492 FMR655488:FMR655492 FWN655488:FWN655492 GGJ655488:GGJ655492 GQF655488:GQF655492 HAB655488:HAB655492 HJX655488:HJX655492 HTT655488:HTT655492 IDP655488:IDP655492 INL655488:INL655492 IXH655488:IXH655492 JHD655488:JHD655492 JQZ655488:JQZ655492 KAV655488:KAV655492 KKR655488:KKR655492 KUN655488:KUN655492 LEJ655488:LEJ655492 LOF655488:LOF655492 LYB655488:LYB655492 MHX655488:MHX655492 MRT655488:MRT655492 NBP655488:NBP655492 NLL655488:NLL655492 NVH655488:NVH655492 OFD655488:OFD655492 OOZ655488:OOZ655492 OYV655488:OYV655492 PIR655488:PIR655492 PSN655488:PSN655492 QCJ655488:QCJ655492 QMF655488:QMF655492 QWB655488:QWB655492 RFX655488:RFX655492 RPT655488:RPT655492 RZP655488:RZP655492 SJL655488:SJL655492 STH655488:STH655492 TDD655488:TDD655492 TMZ655488:TMZ655492 TWV655488:TWV655492 UGR655488:UGR655492 UQN655488:UQN655492 VAJ655488:VAJ655492 VKF655488:VKF655492 VUB655488:VUB655492 WDX655488:WDX655492 WNT655488:WNT655492 WXP655488:WXP655492 BH721024:BH721028 LD721024:LD721028 UZ721024:UZ721028 AEV721024:AEV721028 AOR721024:AOR721028 AYN721024:AYN721028 BIJ721024:BIJ721028 BSF721024:BSF721028 CCB721024:CCB721028 CLX721024:CLX721028 CVT721024:CVT721028 DFP721024:DFP721028 DPL721024:DPL721028 DZH721024:DZH721028 EJD721024:EJD721028 ESZ721024:ESZ721028 FCV721024:FCV721028 FMR721024:FMR721028 FWN721024:FWN721028 GGJ721024:GGJ721028 GQF721024:GQF721028 HAB721024:HAB721028 HJX721024:HJX721028 HTT721024:HTT721028 IDP721024:IDP721028 INL721024:INL721028 IXH721024:IXH721028 JHD721024:JHD721028 JQZ721024:JQZ721028 KAV721024:KAV721028 KKR721024:KKR721028 KUN721024:KUN721028 LEJ721024:LEJ721028 LOF721024:LOF721028 LYB721024:LYB721028 MHX721024:MHX721028 MRT721024:MRT721028 NBP721024:NBP721028 NLL721024:NLL721028 NVH721024:NVH721028 OFD721024:OFD721028 OOZ721024:OOZ721028 OYV721024:OYV721028 PIR721024:PIR721028 PSN721024:PSN721028 QCJ721024:QCJ721028 QMF721024:QMF721028 QWB721024:QWB721028 RFX721024:RFX721028 RPT721024:RPT721028 RZP721024:RZP721028 SJL721024:SJL721028 STH721024:STH721028 TDD721024:TDD721028 TMZ721024:TMZ721028 TWV721024:TWV721028 UGR721024:UGR721028 UQN721024:UQN721028 VAJ721024:VAJ721028 VKF721024:VKF721028 VUB721024:VUB721028 WDX721024:WDX721028 WNT721024:WNT721028 WXP721024:WXP721028 BH786560:BH786564 LD786560:LD786564 UZ786560:UZ786564 AEV786560:AEV786564 AOR786560:AOR786564 AYN786560:AYN786564 BIJ786560:BIJ786564 BSF786560:BSF786564 CCB786560:CCB786564 CLX786560:CLX786564 CVT786560:CVT786564 DFP786560:DFP786564 DPL786560:DPL786564 DZH786560:DZH786564 EJD786560:EJD786564 ESZ786560:ESZ786564 FCV786560:FCV786564 FMR786560:FMR786564 FWN786560:FWN786564 GGJ786560:GGJ786564 GQF786560:GQF786564 HAB786560:HAB786564 HJX786560:HJX786564 HTT786560:HTT786564 IDP786560:IDP786564 INL786560:INL786564 IXH786560:IXH786564 JHD786560:JHD786564 JQZ786560:JQZ786564 KAV786560:KAV786564 KKR786560:KKR786564 KUN786560:KUN786564 LEJ786560:LEJ786564 LOF786560:LOF786564 LYB786560:LYB786564 MHX786560:MHX786564 MRT786560:MRT786564 NBP786560:NBP786564 NLL786560:NLL786564 NVH786560:NVH786564 OFD786560:OFD786564 OOZ786560:OOZ786564 OYV786560:OYV786564 PIR786560:PIR786564 PSN786560:PSN786564 QCJ786560:QCJ786564 QMF786560:QMF786564 QWB786560:QWB786564 RFX786560:RFX786564 RPT786560:RPT786564 RZP786560:RZP786564 SJL786560:SJL786564 STH786560:STH786564 TDD786560:TDD786564 TMZ786560:TMZ786564 TWV786560:TWV786564 UGR786560:UGR786564 UQN786560:UQN786564 VAJ786560:VAJ786564 VKF786560:VKF786564 VUB786560:VUB786564 WDX786560:WDX786564 WNT786560:WNT786564 WXP786560:WXP786564 BH852096:BH852100 LD852096:LD852100 UZ852096:UZ852100 AEV852096:AEV852100 AOR852096:AOR852100 AYN852096:AYN852100 BIJ852096:BIJ852100 BSF852096:BSF852100 CCB852096:CCB852100 CLX852096:CLX852100 CVT852096:CVT852100 DFP852096:DFP852100 DPL852096:DPL852100 DZH852096:DZH852100 EJD852096:EJD852100 ESZ852096:ESZ852100 FCV852096:FCV852100 FMR852096:FMR852100 FWN852096:FWN852100 GGJ852096:GGJ852100 GQF852096:GQF852100 HAB852096:HAB852100 HJX852096:HJX852100 HTT852096:HTT852100 IDP852096:IDP852100 INL852096:INL852100 IXH852096:IXH852100 JHD852096:JHD852100 JQZ852096:JQZ852100 KAV852096:KAV852100 KKR852096:KKR852100 KUN852096:KUN852100 LEJ852096:LEJ852100 LOF852096:LOF852100 LYB852096:LYB852100 MHX852096:MHX852100 MRT852096:MRT852100 NBP852096:NBP852100 NLL852096:NLL852100 NVH852096:NVH852100 OFD852096:OFD852100 OOZ852096:OOZ852100 OYV852096:OYV852100 PIR852096:PIR852100 PSN852096:PSN852100 QCJ852096:QCJ852100 QMF852096:QMF852100 QWB852096:QWB852100 RFX852096:RFX852100 RPT852096:RPT852100 RZP852096:RZP852100 SJL852096:SJL852100 STH852096:STH852100 TDD852096:TDD852100 TMZ852096:TMZ852100 TWV852096:TWV852100 UGR852096:UGR852100 UQN852096:UQN852100 VAJ852096:VAJ852100 VKF852096:VKF852100 VUB852096:VUB852100 WDX852096:WDX852100 WNT852096:WNT852100 WXP852096:WXP852100 BH917632:BH917636 LD917632:LD917636 UZ917632:UZ917636 AEV917632:AEV917636 AOR917632:AOR917636 AYN917632:AYN917636 BIJ917632:BIJ917636 BSF917632:BSF917636 CCB917632:CCB917636 CLX917632:CLX917636 CVT917632:CVT917636 DFP917632:DFP917636 DPL917632:DPL917636 DZH917632:DZH917636 EJD917632:EJD917636 ESZ917632:ESZ917636 FCV917632:FCV917636 FMR917632:FMR917636 FWN917632:FWN917636 GGJ917632:GGJ917636 GQF917632:GQF917636 HAB917632:HAB917636 HJX917632:HJX917636 HTT917632:HTT917636 IDP917632:IDP917636 INL917632:INL917636 IXH917632:IXH917636 JHD917632:JHD917636 JQZ917632:JQZ917636 KAV917632:KAV917636 KKR917632:KKR917636 KUN917632:KUN917636 LEJ917632:LEJ917636 LOF917632:LOF917636 LYB917632:LYB917636 MHX917632:MHX917636 MRT917632:MRT917636 NBP917632:NBP917636 NLL917632:NLL917636 NVH917632:NVH917636 OFD917632:OFD917636 OOZ917632:OOZ917636 OYV917632:OYV917636 PIR917632:PIR917636 PSN917632:PSN917636 QCJ917632:QCJ917636 QMF917632:QMF917636 QWB917632:QWB917636 RFX917632:RFX917636 RPT917632:RPT917636 RZP917632:RZP917636 SJL917632:SJL917636 STH917632:STH917636 TDD917632:TDD917636 TMZ917632:TMZ917636 TWV917632:TWV917636 UGR917632:UGR917636 UQN917632:UQN917636 VAJ917632:VAJ917636 VKF917632:VKF917636 VUB917632:VUB917636 WDX917632:WDX917636 WNT917632:WNT917636 WXP917632:WXP917636 BH983168:BH983172 LD983168:LD983172 UZ983168:UZ983172 AEV983168:AEV983172 AOR983168:AOR983172 AYN983168:AYN983172 BIJ983168:BIJ983172 BSF983168:BSF983172 CCB983168:CCB983172 CLX983168:CLX983172 CVT983168:CVT983172 DFP983168:DFP983172 DPL983168:DPL983172 DZH983168:DZH983172 EJD983168:EJD983172 ESZ983168:ESZ983172 FCV983168:FCV983172 FMR983168:FMR983172 FWN983168:FWN983172 GGJ983168:GGJ983172 GQF983168:GQF983172 HAB983168:HAB983172 HJX983168:HJX983172 HTT983168:HTT983172 IDP983168:IDP983172 INL983168:INL983172 IXH983168:IXH983172 JHD983168:JHD983172 JQZ983168:JQZ983172 KAV983168:KAV983172 KKR983168:KKR983172 KUN983168:KUN983172 LEJ983168:LEJ983172 LOF983168:LOF983172 LYB983168:LYB983172 MHX983168:MHX983172 MRT983168:MRT983172 NBP983168:NBP983172 NLL983168:NLL983172 NVH983168:NVH983172 OFD983168:OFD983172 OOZ983168:OOZ983172 OYV983168:OYV983172 PIR983168:PIR983172 PSN983168:PSN983172 QCJ983168:QCJ983172 QMF983168:QMF983172 QWB983168:QWB983172 RFX983168:RFX983172 RPT983168:RPT983172 RZP983168:RZP983172 SJL983168:SJL983172 STH983168:STH983172 TDD983168:TDD983172 TMZ983168:TMZ983172 TWV983168:TWV983172 UGR983168:UGR983172 UQN983168:UQN983172 VAJ983168:VAJ983172 VKF983168:VKF983172 VUB983168:VUB983172 WDX983168:WDX983172 WNT983168:WNT983172 WXP983168:WXP983172 BH134:BH137 LD134:LD137 UZ134:UZ137 AEV134:AEV137 AOR134:AOR137 AYN134:AYN137 BIJ134:BIJ137 BSF134:BSF137 CCB134:CCB137 CLX134:CLX137 CVT134:CVT137 DFP134:DFP137 DPL134:DPL137 DZH134:DZH137 EJD134:EJD137 ESZ134:ESZ137 FCV134:FCV137 FMR134:FMR137 FWN134:FWN137 GGJ134:GGJ137 GQF134:GQF137 HAB134:HAB137 HJX134:HJX137 HTT134:HTT137 IDP134:IDP137 INL134:INL137 IXH134:IXH137 JHD134:JHD137 JQZ134:JQZ137 KAV134:KAV137 KKR134:KKR137 KUN134:KUN137 LEJ134:LEJ137 LOF134:LOF137 LYB134:LYB137 MHX134:MHX137 MRT134:MRT137 NBP134:NBP137 NLL134:NLL137 NVH134:NVH137 OFD134:OFD137 OOZ134:OOZ137 OYV134:OYV137 PIR134:PIR137 PSN134:PSN137 QCJ134:QCJ137 QMF134:QMF137 QWB134:QWB137 RFX134:RFX137 RPT134:RPT137 RZP134:RZP137 SJL134:SJL137 STH134:STH137 TDD134:TDD137 TMZ134:TMZ137 TWV134:TWV137 UGR134:UGR137 UQN134:UQN137 VAJ134:VAJ137 VKF134:VKF137 VUB134:VUB137 WDX134:WDX137 WNT134:WNT137 WXP134:WXP137 BH65670:BH65673 LD65670:LD65673 UZ65670:UZ65673 AEV65670:AEV65673 AOR65670:AOR65673 AYN65670:AYN65673 BIJ65670:BIJ65673 BSF65670:BSF65673 CCB65670:CCB65673 CLX65670:CLX65673 CVT65670:CVT65673 DFP65670:DFP65673 DPL65670:DPL65673 DZH65670:DZH65673 EJD65670:EJD65673 ESZ65670:ESZ65673 FCV65670:FCV65673 FMR65670:FMR65673 FWN65670:FWN65673 GGJ65670:GGJ65673 GQF65670:GQF65673 HAB65670:HAB65673 HJX65670:HJX65673 HTT65670:HTT65673 IDP65670:IDP65673 INL65670:INL65673 IXH65670:IXH65673 JHD65670:JHD65673 JQZ65670:JQZ65673 KAV65670:KAV65673 KKR65670:KKR65673 KUN65670:KUN65673 LEJ65670:LEJ65673 LOF65670:LOF65673 LYB65670:LYB65673 MHX65670:MHX65673 MRT65670:MRT65673 NBP65670:NBP65673 NLL65670:NLL65673 NVH65670:NVH65673 OFD65670:OFD65673 OOZ65670:OOZ65673 OYV65670:OYV65673 PIR65670:PIR65673 PSN65670:PSN65673 QCJ65670:QCJ65673 QMF65670:QMF65673 QWB65670:QWB65673 RFX65670:RFX65673 RPT65670:RPT65673 RZP65670:RZP65673 SJL65670:SJL65673 STH65670:STH65673 TDD65670:TDD65673 TMZ65670:TMZ65673 TWV65670:TWV65673 UGR65670:UGR65673 UQN65670:UQN65673 VAJ65670:VAJ65673 VKF65670:VKF65673 VUB65670:VUB65673 WDX65670:WDX65673 WNT65670:WNT65673 WXP65670:WXP65673 BH131206:BH131209 LD131206:LD131209 UZ131206:UZ131209 AEV131206:AEV131209 AOR131206:AOR131209 AYN131206:AYN131209 BIJ131206:BIJ131209 BSF131206:BSF131209 CCB131206:CCB131209 CLX131206:CLX131209 CVT131206:CVT131209 DFP131206:DFP131209 DPL131206:DPL131209 DZH131206:DZH131209 EJD131206:EJD131209 ESZ131206:ESZ131209 FCV131206:FCV131209 FMR131206:FMR131209 FWN131206:FWN131209 GGJ131206:GGJ131209 GQF131206:GQF131209 HAB131206:HAB131209 HJX131206:HJX131209 HTT131206:HTT131209 IDP131206:IDP131209 INL131206:INL131209 IXH131206:IXH131209 JHD131206:JHD131209 JQZ131206:JQZ131209 KAV131206:KAV131209 KKR131206:KKR131209 KUN131206:KUN131209 LEJ131206:LEJ131209 LOF131206:LOF131209 LYB131206:LYB131209 MHX131206:MHX131209 MRT131206:MRT131209 NBP131206:NBP131209 NLL131206:NLL131209 NVH131206:NVH131209 OFD131206:OFD131209 OOZ131206:OOZ131209 OYV131206:OYV131209 PIR131206:PIR131209 PSN131206:PSN131209 QCJ131206:QCJ131209 QMF131206:QMF131209 QWB131206:QWB131209 RFX131206:RFX131209 RPT131206:RPT131209 RZP131206:RZP131209 SJL131206:SJL131209 STH131206:STH131209 TDD131206:TDD131209 TMZ131206:TMZ131209 TWV131206:TWV131209 UGR131206:UGR131209 UQN131206:UQN131209 VAJ131206:VAJ131209 VKF131206:VKF131209 VUB131206:VUB131209 WDX131206:WDX131209 WNT131206:WNT131209 WXP131206:WXP131209 BH196742:BH196745 LD196742:LD196745 UZ196742:UZ196745 AEV196742:AEV196745 AOR196742:AOR196745 AYN196742:AYN196745 BIJ196742:BIJ196745 BSF196742:BSF196745 CCB196742:CCB196745 CLX196742:CLX196745 CVT196742:CVT196745 DFP196742:DFP196745 DPL196742:DPL196745 DZH196742:DZH196745 EJD196742:EJD196745 ESZ196742:ESZ196745 FCV196742:FCV196745 FMR196742:FMR196745 FWN196742:FWN196745 GGJ196742:GGJ196745 GQF196742:GQF196745 HAB196742:HAB196745 HJX196742:HJX196745 HTT196742:HTT196745 IDP196742:IDP196745 INL196742:INL196745 IXH196742:IXH196745 JHD196742:JHD196745 JQZ196742:JQZ196745 KAV196742:KAV196745 KKR196742:KKR196745 KUN196742:KUN196745 LEJ196742:LEJ196745 LOF196742:LOF196745 LYB196742:LYB196745 MHX196742:MHX196745 MRT196742:MRT196745 NBP196742:NBP196745 NLL196742:NLL196745 NVH196742:NVH196745 OFD196742:OFD196745 OOZ196742:OOZ196745 OYV196742:OYV196745 PIR196742:PIR196745 PSN196742:PSN196745 QCJ196742:QCJ196745 QMF196742:QMF196745 QWB196742:QWB196745 RFX196742:RFX196745 RPT196742:RPT196745 RZP196742:RZP196745 SJL196742:SJL196745 STH196742:STH196745 TDD196742:TDD196745 TMZ196742:TMZ196745 TWV196742:TWV196745 UGR196742:UGR196745 UQN196742:UQN196745 VAJ196742:VAJ196745 VKF196742:VKF196745 VUB196742:VUB196745 WDX196742:WDX196745 WNT196742:WNT196745 WXP196742:WXP196745 BH262278:BH262281 LD262278:LD262281 UZ262278:UZ262281 AEV262278:AEV262281 AOR262278:AOR262281 AYN262278:AYN262281 BIJ262278:BIJ262281 BSF262278:BSF262281 CCB262278:CCB262281 CLX262278:CLX262281 CVT262278:CVT262281 DFP262278:DFP262281 DPL262278:DPL262281 DZH262278:DZH262281 EJD262278:EJD262281 ESZ262278:ESZ262281 FCV262278:FCV262281 FMR262278:FMR262281 FWN262278:FWN262281 GGJ262278:GGJ262281 GQF262278:GQF262281 HAB262278:HAB262281 HJX262278:HJX262281 HTT262278:HTT262281 IDP262278:IDP262281 INL262278:INL262281 IXH262278:IXH262281 JHD262278:JHD262281 JQZ262278:JQZ262281 KAV262278:KAV262281 KKR262278:KKR262281 KUN262278:KUN262281 LEJ262278:LEJ262281 LOF262278:LOF262281 LYB262278:LYB262281 MHX262278:MHX262281 MRT262278:MRT262281 NBP262278:NBP262281 NLL262278:NLL262281 NVH262278:NVH262281 OFD262278:OFD262281 OOZ262278:OOZ262281 OYV262278:OYV262281 PIR262278:PIR262281 PSN262278:PSN262281 QCJ262278:QCJ262281 QMF262278:QMF262281 QWB262278:QWB262281 RFX262278:RFX262281 RPT262278:RPT262281 RZP262278:RZP262281 SJL262278:SJL262281 STH262278:STH262281 TDD262278:TDD262281 TMZ262278:TMZ262281 TWV262278:TWV262281 UGR262278:UGR262281 UQN262278:UQN262281 VAJ262278:VAJ262281 VKF262278:VKF262281 VUB262278:VUB262281 WDX262278:WDX262281 WNT262278:WNT262281 WXP262278:WXP262281 BH327814:BH327817 LD327814:LD327817 UZ327814:UZ327817 AEV327814:AEV327817 AOR327814:AOR327817 AYN327814:AYN327817 BIJ327814:BIJ327817 BSF327814:BSF327817 CCB327814:CCB327817 CLX327814:CLX327817 CVT327814:CVT327817 DFP327814:DFP327817 DPL327814:DPL327817 DZH327814:DZH327817 EJD327814:EJD327817 ESZ327814:ESZ327817 FCV327814:FCV327817 FMR327814:FMR327817 FWN327814:FWN327817 GGJ327814:GGJ327817 GQF327814:GQF327817 HAB327814:HAB327817 HJX327814:HJX327817 HTT327814:HTT327817 IDP327814:IDP327817 INL327814:INL327817 IXH327814:IXH327817 JHD327814:JHD327817 JQZ327814:JQZ327817 KAV327814:KAV327817 KKR327814:KKR327817 KUN327814:KUN327817 LEJ327814:LEJ327817 LOF327814:LOF327817 LYB327814:LYB327817 MHX327814:MHX327817 MRT327814:MRT327817 NBP327814:NBP327817 NLL327814:NLL327817 NVH327814:NVH327817 OFD327814:OFD327817 OOZ327814:OOZ327817 OYV327814:OYV327817 PIR327814:PIR327817 PSN327814:PSN327817 QCJ327814:QCJ327817 QMF327814:QMF327817 QWB327814:QWB327817 RFX327814:RFX327817 RPT327814:RPT327817 RZP327814:RZP327817 SJL327814:SJL327817 STH327814:STH327817 TDD327814:TDD327817 TMZ327814:TMZ327817 TWV327814:TWV327817 UGR327814:UGR327817 UQN327814:UQN327817 VAJ327814:VAJ327817 VKF327814:VKF327817 VUB327814:VUB327817 WDX327814:WDX327817 WNT327814:WNT327817 WXP327814:WXP327817 BH393350:BH393353 LD393350:LD393353 UZ393350:UZ393353 AEV393350:AEV393353 AOR393350:AOR393353 AYN393350:AYN393353 BIJ393350:BIJ393353 BSF393350:BSF393353 CCB393350:CCB393353 CLX393350:CLX393353 CVT393350:CVT393353 DFP393350:DFP393353 DPL393350:DPL393353 DZH393350:DZH393353 EJD393350:EJD393353 ESZ393350:ESZ393353 FCV393350:FCV393353 FMR393350:FMR393353 FWN393350:FWN393353 GGJ393350:GGJ393353 GQF393350:GQF393353 HAB393350:HAB393353 HJX393350:HJX393353 HTT393350:HTT393353 IDP393350:IDP393353 INL393350:INL393353 IXH393350:IXH393353 JHD393350:JHD393353 JQZ393350:JQZ393353 KAV393350:KAV393353 KKR393350:KKR393353 KUN393350:KUN393353 LEJ393350:LEJ393353 LOF393350:LOF393353 LYB393350:LYB393353 MHX393350:MHX393353 MRT393350:MRT393353 NBP393350:NBP393353 NLL393350:NLL393353 NVH393350:NVH393353 OFD393350:OFD393353 OOZ393350:OOZ393353 OYV393350:OYV393353 PIR393350:PIR393353 PSN393350:PSN393353 QCJ393350:QCJ393353 QMF393350:QMF393353 QWB393350:QWB393353 RFX393350:RFX393353 RPT393350:RPT393353 RZP393350:RZP393353 SJL393350:SJL393353 STH393350:STH393353 TDD393350:TDD393353 TMZ393350:TMZ393353 TWV393350:TWV393353 UGR393350:UGR393353 UQN393350:UQN393353 VAJ393350:VAJ393353 VKF393350:VKF393353 VUB393350:VUB393353 WDX393350:WDX393353 WNT393350:WNT393353 WXP393350:WXP393353 BH458886:BH458889 LD458886:LD458889 UZ458886:UZ458889 AEV458886:AEV458889 AOR458886:AOR458889 AYN458886:AYN458889 BIJ458886:BIJ458889 BSF458886:BSF458889 CCB458886:CCB458889 CLX458886:CLX458889 CVT458886:CVT458889 DFP458886:DFP458889 DPL458886:DPL458889 DZH458886:DZH458889 EJD458886:EJD458889 ESZ458886:ESZ458889 FCV458886:FCV458889 FMR458886:FMR458889 FWN458886:FWN458889 GGJ458886:GGJ458889 GQF458886:GQF458889 HAB458886:HAB458889 HJX458886:HJX458889 HTT458886:HTT458889 IDP458886:IDP458889 INL458886:INL458889 IXH458886:IXH458889 JHD458886:JHD458889 JQZ458886:JQZ458889 KAV458886:KAV458889 KKR458886:KKR458889 KUN458886:KUN458889 LEJ458886:LEJ458889 LOF458886:LOF458889 LYB458886:LYB458889 MHX458886:MHX458889 MRT458886:MRT458889 NBP458886:NBP458889 NLL458886:NLL458889 NVH458886:NVH458889 OFD458886:OFD458889 OOZ458886:OOZ458889 OYV458886:OYV458889 PIR458886:PIR458889 PSN458886:PSN458889 QCJ458886:QCJ458889 QMF458886:QMF458889 QWB458886:QWB458889 RFX458886:RFX458889 RPT458886:RPT458889 RZP458886:RZP458889 SJL458886:SJL458889 STH458886:STH458889 TDD458886:TDD458889 TMZ458886:TMZ458889 TWV458886:TWV458889 UGR458886:UGR458889 UQN458886:UQN458889 VAJ458886:VAJ458889 VKF458886:VKF458889 VUB458886:VUB458889 WDX458886:WDX458889 WNT458886:WNT458889 WXP458886:WXP458889 BH524422:BH524425 LD524422:LD524425 UZ524422:UZ524425 AEV524422:AEV524425 AOR524422:AOR524425 AYN524422:AYN524425 BIJ524422:BIJ524425 BSF524422:BSF524425 CCB524422:CCB524425 CLX524422:CLX524425 CVT524422:CVT524425 DFP524422:DFP524425 DPL524422:DPL524425 DZH524422:DZH524425 EJD524422:EJD524425 ESZ524422:ESZ524425 FCV524422:FCV524425 FMR524422:FMR524425 FWN524422:FWN524425 GGJ524422:GGJ524425 GQF524422:GQF524425 HAB524422:HAB524425 HJX524422:HJX524425 HTT524422:HTT524425 IDP524422:IDP524425 INL524422:INL524425 IXH524422:IXH524425 JHD524422:JHD524425 JQZ524422:JQZ524425 KAV524422:KAV524425 KKR524422:KKR524425 KUN524422:KUN524425 LEJ524422:LEJ524425 LOF524422:LOF524425 LYB524422:LYB524425 MHX524422:MHX524425 MRT524422:MRT524425 NBP524422:NBP524425 NLL524422:NLL524425 NVH524422:NVH524425 OFD524422:OFD524425 OOZ524422:OOZ524425 OYV524422:OYV524425 PIR524422:PIR524425 PSN524422:PSN524425 QCJ524422:QCJ524425 QMF524422:QMF524425 QWB524422:QWB524425 RFX524422:RFX524425 RPT524422:RPT524425 RZP524422:RZP524425 SJL524422:SJL524425 STH524422:STH524425 TDD524422:TDD524425 TMZ524422:TMZ524425 TWV524422:TWV524425 UGR524422:UGR524425 UQN524422:UQN524425 VAJ524422:VAJ524425 VKF524422:VKF524425 VUB524422:VUB524425 WDX524422:WDX524425 WNT524422:WNT524425 WXP524422:WXP524425 BH589958:BH589961 LD589958:LD589961 UZ589958:UZ589961 AEV589958:AEV589961 AOR589958:AOR589961 AYN589958:AYN589961 BIJ589958:BIJ589961 BSF589958:BSF589961 CCB589958:CCB589961 CLX589958:CLX589961 CVT589958:CVT589961 DFP589958:DFP589961 DPL589958:DPL589961 DZH589958:DZH589961 EJD589958:EJD589961 ESZ589958:ESZ589961 FCV589958:FCV589961 FMR589958:FMR589961 FWN589958:FWN589961 GGJ589958:GGJ589961 GQF589958:GQF589961 HAB589958:HAB589961 HJX589958:HJX589961 HTT589958:HTT589961 IDP589958:IDP589961 INL589958:INL589961 IXH589958:IXH589961 JHD589958:JHD589961 JQZ589958:JQZ589961 KAV589958:KAV589961 KKR589958:KKR589961 KUN589958:KUN589961 LEJ589958:LEJ589961 LOF589958:LOF589961 LYB589958:LYB589961 MHX589958:MHX589961 MRT589958:MRT589961 NBP589958:NBP589961 NLL589958:NLL589961 NVH589958:NVH589961 OFD589958:OFD589961 OOZ589958:OOZ589961 OYV589958:OYV589961 PIR589958:PIR589961 PSN589958:PSN589961 QCJ589958:QCJ589961 QMF589958:QMF589961 QWB589958:QWB589961 RFX589958:RFX589961 RPT589958:RPT589961 RZP589958:RZP589961 SJL589958:SJL589961 STH589958:STH589961 TDD589958:TDD589961 TMZ589958:TMZ589961 TWV589958:TWV589961 UGR589958:UGR589961 UQN589958:UQN589961 VAJ589958:VAJ589961 VKF589958:VKF589961 VUB589958:VUB589961 WDX589958:WDX589961 WNT589958:WNT589961 WXP589958:WXP589961 BH655494:BH655497 LD655494:LD655497 UZ655494:UZ655497 AEV655494:AEV655497 AOR655494:AOR655497 AYN655494:AYN655497 BIJ655494:BIJ655497 BSF655494:BSF655497 CCB655494:CCB655497 CLX655494:CLX655497 CVT655494:CVT655497 DFP655494:DFP655497 DPL655494:DPL655497 DZH655494:DZH655497 EJD655494:EJD655497 ESZ655494:ESZ655497 FCV655494:FCV655497 FMR655494:FMR655497 FWN655494:FWN655497 GGJ655494:GGJ655497 GQF655494:GQF655497 HAB655494:HAB655497 HJX655494:HJX655497 HTT655494:HTT655497 IDP655494:IDP655497 INL655494:INL655497 IXH655494:IXH655497 JHD655494:JHD655497 JQZ655494:JQZ655497 KAV655494:KAV655497 KKR655494:KKR655497 KUN655494:KUN655497 LEJ655494:LEJ655497 LOF655494:LOF655497 LYB655494:LYB655497 MHX655494:MHX655497 MRT655494:MRT655497 NBP655494:NBP655497 NLL655494:NLL655497 NVH655494:NVH655497 OFD655494:OFD655497 OOZ655494:OOZ655497 OYV655494:OYV655497 PIR655494:PIR655497 PSN655494:PSN655497 QCJ655494:QCJ655497 QMF655494:QMF655497 QWB655494:QWB655497 RFX655494:RFX655497 RPT655494:RPT655497 RZP655494:RZP655497 SJL655494:SJL655497 STH655494:STH655497 TDD655494:TDD655497 TMZ655494:TMZ655497 TWV655494:TWV655497 UGR655494:UGR655497 UQN655494:UQN655497 VAJ655494:VAJ655497 VKF655494:VKF655497 VUB655494:VUB655497 WDX655494:WDX655497 WNT655494:WNT655497 WXP655494:WXP655497 BH721030:BH721033 LD721030:LD721033 UZ721030:UZ721033 AEV721030:AEV721033 AOR721030:AOR721033 AYN721030:AYN721033 BIJ721030:BIJ721033 BSF721030:BSF721033 CCB721030:CCB721033 CLX721030:CLX721033 CVT721030:CVT721033 DFP721030:DFP721033 DPL721030:DPL721033 DZH721030:DZH721033 EJD721030:EJD721033 ESZ721030:ESZ721033 FCV721030:FCV721033 FMR721030:FMR721033 FWN721030:FWN721033 GGJ721030:GGJ721033 GQF721030:GQF721033 HAB721030:HAB721033 HJX721030:HJX721033 HTT721030:HTT721033 IDP721030:IDP721033 INL721030:INL721033 IXH721030:IXH721033 JHD721030:JHD721033 JQZ721030:JQZ721033 KAV721030:KAV721033 KKR721030:KKR721033 KUN721030:KUN721033 LEJ721030:LEJ721033 LOF721030:LOF721033 LYB721030:LYB721033 MHX721030:MHX721033 MRT721030:MRT721033 NBP721030:NBP721033 NLL721030:NLL721033 NVH721030:NVH721033 OFD721030:OFD721033 OOZ721030:OOZ721033 OYV721030:OYV721033 PIR721030:PIR721033 PSN721030:PSN721033 QCJ721030:QCJ721033 QMF721030:QMF721033 QWB721030:QWB721033 RFX721030:RFX721033 RPT721030:RPT721033 RZP721030:RZP721033 SJL721030:SJL721033 STH721030:STH721033 TDD721030:TDD721033 TMZ721030:TMZ721033 TWV721030:TWV721033 UGR721030:UGR721033 UQN721030:UQN721033 VAJ721030:VAJ721033 VKF721030:VKF721033 VUB721030:VUB721033 WDX721030:WDX721033 WNT721030:WNT721033 WXP721030:WXP721033 BH786566:BH786569 LD786566:LD786569 UZ786566:UZ786569 AEV786566:AEV786569 AOR786566:AOR786569 AYN786566:AYN786569 BIJ786566:BIJ786569 BSF786566:BSF786569 CCB786566:CCB786569 CLX786566:CLX786569 CVT786566:CVT786569 DFP786566:DFP786569 DPL786566:DPL786569 DZH786566:DZH786569 EJD786566:EJD786569 ESZ786566:ESZ786569 FCV786566:FCV786569 FMR786566:FMR786569 FWN786566:FWN786569 GGJ786566:GGJ786569 GQF786566:GQF786569 HAB786566:HAB786569 HJX786566:HJX786569 HTT786566:HTT786569 IDP786566:IDP786569 INL786566:INL786569 IXH786566:IXH786569 JHD786566:JHD786569 JQZ786566:JQZ786569 KAV786566:KAV786569 KKR786566:KKR786569 KUN786566:KUN786569 LEJ786566:LEJ786569 LOF786566:LOF786569 LYB786566:LYB786569 MHX786566:MHX786569 MRT786566:MRT786569 NBP786566:NBP786569 NLL786566:NLL786569 NVH786566:NVH786569 OFD786566:OFD786569 OOZ786566:OOZ786569 OYV786566:OYV786569 PIR786566:PIR786569 PSN786566:PSN786569 QCJ786566:QCJ786569 QMF786566:QMF786569 QWB786566:QWB786569 RFX786566:RFX786569 RPT786566:RPT786569 RZP786566:RZP786569 SJL786566:SJL786569 STH786566:STH786569 TDD786566:TDD786569 TMZ786566:TMZ786569 TWV786566:TWV786569 UGR786566:UGR786569 UQN786566:UQN786569 VAJ786566:VAJ786569 VKF786566:VKF786569 VUB786566:VUB786569 WDX786566:WDX786569 WNT786566:WNT786569 WXP786566:WXP786569 BH852102:BH852105 LD852102:LD852105 UZ852102:UZ852105 AEV852102:AEV852105 AOR852102:AOR852105 AYN852102:AYN852105 BIJ852102:BIJ852105 BSF852102:BSF852105 CCB852102:CCB852105 CLX852102:CLX852105 CVT852102:CVT852105 DFP852102:DFP852105 DPL852102:DPL852105 DZH852102:DZH852105 EJD852102:EJD852105 ESZ852102:ESZ852105 FCV852102:FCV852105 FMR852102:FMR852105 FWN852102:FWN852105 GGJ852102:GGJ852105 GQF852102:GQF852105 HAB852102:HAB852105 HJX852102:HJX852105 HTT852102:HTT852105 IDP852102:IDP852105 INL852102:INL852105 IXH852102:IXH852105 JHD852102:JHD852105 JQZ852102:JQZ852105 KAV852102:KAV852105 KKR852102:KKR852105 KUN852102:KUN852105 LEJ852102:LEJ852105 LOF852102:LOF852105 LYB852102:LYB852105 MHX852102:MHX852105 MRT852102:MRT852105 NBP852102:NBP852105 NLL852102:NLL852105 NVH852102:NVH852105 OFD852102:OFD852105 OOZ852102:OOZ852105 OYV852102:OYV852105 PIR852102:PIR852105 PSN852102:PSN852105 QCJ852102:QCJ852105 QMF852102:QMF852105 QWB852102:QWB852105 RFX852102:RFX852105 RPT852102:RPT852105 RZP852102:RZP852105 SJL852102:SJL852105 STH852102:STH852105 TDD852102:TDD852105 TMZ852102:TMZ852105 TWV852102:TWV852105 UGR852102:UGR852105 UQN852102:UQN852105 VAJ852102:VAJ852105 VKF852102:VKF852105 VUB852102:VUB852105 WDX852102:WDX852105 WNT852102:WNT852105 WXP852102:WXP852105 BH917638:BH917641 LD917638:LD917641 UZ917638:UZ917641 AEV917638:AEV917641 AOR917638:AOR917641 AYN917638:AYN917641 BIJ917638:BIJ917641 BSF917638:BSF917641 CCB917638:CCB917641 CLX917638:CLX917641 CVT917638:CVT917641 DFP917638:DFP917641 DPL917638:DPL917641 DZH917638:DZH917641 EJD917638:EJD917641 ESZ917638:ESZ917641 FCV917638:FCV917641 FMR917638:FMR917641 FWN917638:FWN917641 GGJ917638:GGJ917641 GQF917638:GQF917641 HAB917638:HAB917641 HJX917638:HJX917641 HTT917638:HTT917641 IDP917638:IDP917641 INL917638:INL917641 IXH917638:IXH917641 JHD917638:JHD917641 JQZ917638:JQZ917641 KAV917638:KAV917641 KKR917638:KKR917641 KUN917638:KUN917641 LEJ917638:LEJ917641 LOF917638:LOF917641 LYB917638:LYB917641 MHX917638:MHX917641 MRT917638:MRT917641 NBP917638:NBP917641 NLL917638:NLL917641 NVH917638:NVH917641 OFD917638:OFD917641 OOZ917638:OOZ917641 OYV917638:OYV917641 PIR917638:PIR917641 PSN917638:PSN917641 QCJ917638:QCJ917641 QMF917638:QMF917641 QWB917638:QWB917641 RFX917638:RFX917641 RPT917638:RPT917641 RZP917638:RZP917641 SJL917638:SJL917641 STH917638:STH917641 TDD917638:TDD917641 TMZ917638:TMZ917641 TWV917638:TWV917641 UGR917638:UGR917641 UQN917638:UQN917641 VAJ917638:VAJ917641 VKF917638:VKF917641 VUB917638:VUB917641 WDX917638:WDX917641 WNT917638:WNT917641 WXP917638:WXP917641 BH983174:BH983177 LD983174:LD983177 UZ983174:UZ983177 AEV983174:AEV983177 AOR983174:AOR983177 AYN983174:AYN983177 BIJ983174:BIJ983177 BSF983174:BSF983177 CCB983174:CCB983177 CLX983174:CLX983177 CVT983174:CVT983177 DFP983174:DFP983177 DPL983174:DPL983177 DZH983174:DZH983177 EJD983174:EJD983177 ESZ983174:ESZ983177 FCV983174:FCV983177 FMR983174:FMR983177 FWN983174:FWN983177 GGJ983174:GGJ983177 GQF983174:GQF983177 HAB983174:HAB983177 HJX983174:HJX983177 HTT983174:HTT983177 IDP983174:IDP983177 INL983174:INL983177 IXH983174:IXH983177 JHD983174:JHD983177 JQZ983174:JQZ983177 KAV983174:KAV983177 KKR983174:KKR983177 KUN983174:KUN983177 LEJ983174:LEJ983177 LOF983174:LOF983177 LYB983174:LYB983177 MHX983174:MHX983177 MRT983174:MRT983177 NBP983174:NBP983177 NLL983174:NLL983177 NVH983174:NVH983177 OFD983174:OFD983177 OOZ983174:OOZ983177 OYV983174:OYV983177 PIR983174:PIR983177 PSN983174:PSN983177 QCJ983174:QCJ983177 QMF983174:QMF983177 QWB983174:QWB983177 RFX983174:RFX983177 RPT983174:RPT983177 RZP983174:RZP983177 SJL983174:SJL983177 STH983174:STH983177 TDD983174:TDD983177 TMZ983174:TMZ983177 TWV983174:TWV983177 UGR983174:UGR983177 UQN983174:UQN983177 VAJ983174:VAJ983177 VKF983174:VKF983177 VUB983174:VUB983177 WDX983174:WDX983177 WNT983174:WNT983177 WXP983174:WXP983177 BH139:BH142 LD139:LD142 UZ139:UZ142 AEV139:AEV142 AOR139:AOR142 AYN139:AYN142 BIJ139:BIJ142 BSF139:BSF142 CCB139:CCB142 CLX139:CLX142 CVT139:CVT142 DFP139:DFP142 DPL139:DPL142 DZH139:DZH142 EJD139:EJD142 ESZ139:ESZ142 FCV139:FCV142 FMR139:FMR142 FWN139:FWN142 GGJ139:GGJ142 GQF139:GQF142 HAB139:HAB142 HJX139:HJX142 HTT139:HTT142 IDP139:IDP142 INL139:INL142 IXH139:IXH142 JHD139:JHD142 JQZ139:JQZ142 KAV139:KAV142 KKR139:KKR142 KUN139:KUN142 LEJ139:LEJ142 LOF139:LOF142 LYB139:LYB142 MHX139:MHX142 MRT139:MRT142 NBP139:NBP142 NLL139:NLL142 NVH139:NVH142 OFD139:OFD142 OOZ139:OOZ142 OYV139:OYV142 PIR139:PIR142 PSN139:PSN142 QCJ139:QCJ142 QMF139:QMF142 QWB139:QWB142 RFX139:RFX142 RPT139:RPT142 RZP139:RZP142 SJL139:SJL142 STH139:STH142 TDD139:TDD142 TMZ139:TMZ142 TWV139:TWV142 UGR139:UGR142 UQN139:UQN142 VAJ139:VAJ142 VKF139:VKF142 VUB139:VUB142 WDX139:WDX142 WNT139:WNT142 WXP139:WXP142 BH65675:BH65678 LD65675:LD65678 UZ65675:UZ65678 AEV65675:AEV65678 AOR65675:AOR65678 AYN65675:AYN65678 BIJ65675:BIJ65678 BSF65675:BSF65678 CCB65675:CCB65678 CLX65675:CLX65678 CVT65675:CVT65678 DFP65675:DFP65678 DPL65675:DPL65678 DZH65675:DZH65678 EJD65675:EJD65678 ESZ65675:ESZ65678 FCV65675:FCV65678 FMR65675:FMR65678 FWN65675:FWN65678 GGJ65675:GGJ65678 GQF65675:GQF65678 HAB65675:HAB65678 HJX65675:HJX65678 HTT65675:HTT65678 IDP65675:IDP65678 INL65675:INL65678 IXH65675:IXH65678 JHD65675:JHD65678 JQZ65675:JQZ65678 KAV65675:KAV65678 KKR65675:KKR65678 KUN65675:KUN65678 LEJ65675:LEJ65678 LOF65675:LOF65678 LYB65675:LYB65678 MHX65675:MHX65678 MRT65675:MRT65678 NBP65675:NBP65678 NLL65675:NLL65678 NVH65675:NVH65678 OFD65675:OFD65678 OOZ65675:OOZ65678 OYV65675:OYV65678 PIR65675:PIR65678 PSN65675:PSN65678 QCJ65675:QCJ65678 QMF65675:QMF65678 QWB65675:QWB65678 RFX65675:RFX65678 RPT65675:RPT65678 RZP65675:RZP65678 SJL65675:SJL65678 STH65675:STH65678 TDD65675:TDD65678 TMZ65675:TMZ65678 TWV65675:TWV65678 UGR65675:UGR65678 UQN65675:UQN65678 VAJ65675:VAJ65678 VKF65675:VKF65678 VUB65675:VUB65678 WDX65675:WDX65678 WNT65675:WNT65678 WXP65675:WXP65678 BH131211:BH131214 LD131211:LD131214 UZ131211:UZ131214 AEV131211:AEV131214 AOR131211:AOR131214 AYN131211:AYN131214 BIJ131211:BIJ131214 BSF131211:BSF131214 CCB131211:CCB131214 CLX131211:CLX131214 CVT131211:CVT131214 DFP131211:DFP131214 DPL131211:DPL131214 DZH131211:DZH131214 EJD131211:EJD131214 ESZ131211:ESZ131214 FCV131211:FCV131214 FMR131211:FMR131214 FWN131211:FWN131214 GGJ131211:GGJ131214 GQF131211:GQF131214 HAB131211:HAB131214 HJX131211:HJX131214 HTT131211:HTT131214 IDP131211:IDP131214 INL131211:INL131214 IXH131211:IXH131214 JHD131211:JHD131214 JQZ131211:JQZ131214 KAV131211:KAV131214 KKR131211:KKR131214 KUN131211:KUN131214 LEJ131211:LEJ131214 LOF131211:LOF131214 LYB131211:LYB131214 MHX131211:MHX131214 MRT131211:MRT131214 NBP131211:NBP131214 NLL131211:NLL131214 NVH131211:NVH131214 OFD131211:OFD131214 OOZ131211:OOZ131214 OYV131211:OYV131214 PIR131211:PIR131214 PSN131211:PSN131214 QCJ131211:QCJ131214 QMF131211:QMF131214 QWB131211:QWB131214 RFX131211:RFX131214 RPT131211:RPT131214 RZP131211:RZP131214 SJL131211:SJL131214 STH131211:STH131214 TDD131211:TDD131214 TMZ131211:TMZ131214 TWV131211:TWV131214 UGR131211:UGR131214 UQN131211:UQN131214 VAJ131211:VAJ131214 VKF131211:VKF131214 VUB131211:VUB131214 WDX131211:WDX131214 WNT131211:WNT131214 WXP131211:WXP131214 BH196747:BH196750 LD196747:LD196750 UZ196747:UZ196750 AEV196747:AEV196750 AOR196747:AOR196750 AYN196747:AYN196750 BIJ196747:BIJ196750 BSF196747:BSF196750 CCB196747:CCB196750 CLX196747:CLX196750 CVT196747:CVT196750 DFP196747:DFP196750 DPL196747:DPL196750 DZH196747:DZH196750 EJD196747:EJD196750 ESZ196747:ESZ196750 FCV196747:FCV196750 FMR196747:FMR196750 FWN196747:FWN196750 GGJ196747:GGJ196750 GQF196747:GQF196750 HAB196747:HAB196750 HJX196747:HJX196750 HTT196747:HTT196750 IDP196747:IDP196750 INL196747:INL196750 IXH196747:IXH196750 JHD196747:JHD196750 JQZ196747:JQZ196750 KAV196747:KAV196750 KKR196747:KKR196750 KUN196747:KUN196750 LEJ196747:LEJ196750 LOF196747:LOF196750 LYB196747:LYB196750 MHX196747:MHX196750 MRT196747:MRT196750 NBP196747:NBP196750 NLL196747:NLL196750 NVH196747:NVH196750 OFD196747:OFD196750 OOZ196747:OOZ196750 OYV196747:OYV196750 PIR196747:PIR196750 PSN196747:PSN196750 QCJ196747:QCJ196750 QMF196747:QMF196750 QWB196747:QWB196750 RFX196747:RFX196750 RPT196747:RPT196750 RZP196747:RZP196750 SJL196747:SJL196750 STH196747:STH196750 TDD196747:TDD196750 TMZ196747:TMZ196750 TWV196747:TWV196750 UGR196747:UGR196750 UQN196747:UQN196750 VAJ196747:VAJ196750 VKF196747:VKF196750 VUB196747:VUB196750 WDX196747:WDX196750 WNT196747:WNT196750 WXP196747:WXP196750 BH262283:BH262286 LD262283:LD262286 UZ262283:UZ262286 AEV262283:AEV262286 AOR262283:AOR262286 AYN262283:AYN262286 BIJ262283:BIJ262286 BSF262283:BSF262286 CCB262283:CCB262286 CLX262283:CLX262286 CVT262283:CVT262286 DFP262283:DFP262286 DPL262283:DPL262286 DZH262283:DZH262286 EJD262283:EJD262286 ESZ262283:ESZ262286 FCV262283:FCV262286 FMR262283:FMR262286 FWN262283:FWN262286 GGJ262283:GGJ262286 GQF262283:GQF262286 HAB262283:HAB262286 HJX262283:HJX262286 HTT262283:HTT262286 IDP262283:IDP262286 INL262283:INL262286 IXH262283:IXH262286 JHD262283:JHD262286 JQZ262283:JQZ262286 KAV262283:KAV262286 KKR262283:KKR262286 KUN262283:KUN262286 LEJ262283:LEJ262286 LOF262283:LOF262286 LYB262283:LYB262286 MHX262283:MHX262286 MRT262283:MRT262286 NBP262283:NBP262286 NLL262283:NLL262286 NVH262283:NVH262286 OFD262283:OFD262286 OOZ262283:OOZ262286 OYV262283:OYV262286 PIR262283:PIR262286 PSN262283:PSN262286 QCJ262283:QCJ262286 QMF262283:QMF262286 QWB262283:QWB262286 RFX262283:RFX262286 RPT262283:RPT262286 RZP262283:RZP262286 SJL262283:SJL262286 STH262283:STH262286 TDD262283:TDD262286 TMZ262283:TMZ262286 TWV262283:TWV262286 UGR262283:UGR262286 UQN262283:UQN262286 VAJ262283:VAJ262286 VKF262283:VKF262286 VUB262283:VUB262286 WDX262283:WDX262286 WNT262283:WNT262286 WXP262283:WXP262286 BH327819:BH327822 LD327819:LD327822 UZ327819:UZ327822 AEV327819:AEV327822 AOR327819:AOR327822 AYN327819:AYN327822 BIJ327819:BIJ327822 BSF327819:BSF327822 CCB327819:CCB327822 CLX327819:CLX327822 CVT327819:CVT327822 DFP327819:DFP327822 DPL327819:DPL327822 DZH327819:DZH327822 EJD327819:EJD327822 ESZ327819:ESZ327822 FCV327819:FCV327822 FMR327819:FMR327822 FWN327819:FWN327822 GGJ327819:GGJ327822 GQF327819:GQF327822 HAB327819:HAB327822 HJX327819:HJX327822 HTT327819:HTT327822 IDP327819:IDP327822 INL327819:INL327822 IXH327819:IXH327822 JHD327819:JHD327822 JQZ327819:JQZ327822 KAV327819:KAV327822 KKR327819:KKR327822 KUN327819:KUN327822 LEJ327819:LEJ327822 LOF327819:LOF327822 LYB327819:LYB327822 MHX327819:MHX327822 MRT327819:MRT327822 NBP327819:NBP327822 NLL327819:NLL327822 NVH327819:NVH327822 OFD327819:OFD327822 OOZ327819:OOZ327822 OYV327819:OYV327822 PIR327819:PIR327822 PSN327819:PSN327822 QCJ327819:QCJ327822 QMF327819:QMF327822 QWB327819:QWB327822 RFX327819:RFX327822 RPT327819:RPT327822 RZP327819:RZP327822 SJL327819:SJL327822 STH327819:STH327822 TDD327819:TDD327822 TMZ327819:TMZ327822 TWV327819:TWV327822 UGR327819:UGR327822 UQN327819:UQN327822 VAJ327819:VAJ327822 VKF327819:VKF327822 VUB327819:VUB327822 WDX327819:WDX327822 WNT327819:WNT327822 WXP327819:WXP327822 BH393355:BH393358 LD393355:LD393358 UZ393355:UZ393358 AEV393355:AEV393358 AOR393355:AOR393358 AYN393355:AYN393358 BIJ393355:BIJ393358 BSF393355:BSF393358 CCB393355:CCB393358 CLX393355:CLX393358 CVT393355:CVT393358 DFP393355:DFP393358 DPL393355:DPL393358 DZH393355:DZH393358 EJD393355:EJD393358 ESZ393355:ESZ393358 FCV393355:FCV393358 FMR393355:FMR393358 FWN393355:FWN393358 GGJ393355:GGJ393358 GQF393355:GQF393358 HAB393355:HAB393358 HJX393355:HJX393358 HTT393355:HTT393358 IDP393355:IDP393358 INL393355:INL393358 IXH393355:IXH393358 JHD393355:JHD393358 JQZ393355:JQZ393358 KAV393355:KAV393358 KKR393355:KKR393358 KUN393355:KUN393358 LEJ393355:LEJ393358 LOF393355:LOF393358 LYB393355:LYB393358 MHX393355:MHX393358 MRT393355:MRT393358 NBP393355:NBP393358 NLL393355:NLL393358 NVH393355:NVH393358 OFD393355:OFD393358 OOZ393355:OOZ393358 OYV393355:OYV393358 PIR393355:PIR393358 PSN393355:PSN393358 QCJ393355:QCJ393358 QMF393355:QMF393358 QWB393355:QWB393358 RFX393355:RFX393358 RPT393355:RPT393358 RZP393355:RZP393358 SJL393355:SJL393358 STH393355:STH393358 TDD393355:TDD393358 TMZ393355:TMZ393358 TWV393355:TWV393358 UGR393355:UGR393358 UQN393355:UQN393358 VAJ393355:VAJ393358 VKF393355:VKF393358 VUB393355:VUB393358 WDX393355:WDX393358 WNT393355:WNT393358 WXP393355:WXP393358 BH458891:BH458894 LD458891:LD458894 UZ458891:UZ458894 AEV458891:AEV458894 AOR458891:AOR458894 AYN458891:AYN458894 BIJ458891:BIJ458894 BSF458891:BSF458894 CCB458891:CCB458894 CLX458891:CLX458894 CVT458891:CVT458894 DFP458891:DFP458894 DPL458891:DPL458894 DZH458891:DZH458894 EJD458891:EJD458894 ESZ458891:ESZ458894 FCV458891:FCV458894 FMR458891:FMR458894 FWN458891:FWN458894 GGJ458891:GGJ458894 GQF458891:GQF458894 HAB458891:HAB458894 HJX458891:HJX458894 HTT458891:HTT458894 IDP458891:IDP458894 INL458891:INL458894 IXH458891:IXH458894 JHD458891:JHD458894 JQZ458891:JQZ458894 KAV458891:KAV458894 KKR458891:KKR458894 KUN458891:KUN458894 LEJ458891:LEJ458894 LOF458891:LOF458894 LYB458891:LYB458894 MHX458891:MHX458894 MRT458891:MRT458894 NBP458891:NBP458894 NLL458891:NLL458894 NVH458891:NVH458894 OFD458891:OFD458894 OOZ458891:OOZ458894 OYV458891:OYV458894 PIR458891:PIR458894 PSN458891:PSN458894 QCJ458891:QCJ458894 QMF458891:QMF458894 QWB458891:QWB458894 RFX458891:RFX458894 RPT458891:RPT458894 RZP458891:RZP458894 SJL458891:SJL458894 STH458891:STH458894 TDD458891:TDD458894 TMZ458891:TMZ458894 TWV458891:TWV458894 UGR458891:UGR458894 UQN458891:UQN458894 VAJ458891:VAJ458894 VKF458891:VKF458894 VUB458891:VUB458894 WDX458891:WDX458894 WNT458891:WNT458894 WXP458891:WXP458894 BH524427:BH524430 LD524427:LD524430 UZ524427:UZ524430 AEV524427:AEV524430 AOR524427:AOR524430 AYN524427:AYN524430 BIJ524427:BIJ524430 BSF524427:BSF524430 CCB524427:CCB524430 CLX524427:CLX524430 CVT524427:CVT524430 DFP524427:DFP524430 DPL524427:DPL524430 DZH524427:DZH524430 EJD524427:EJD524430 ESZ524427:ESZ524430 FCV524427:FCV524430 FMR524427:FMR524430 FWN524427:FWN524430 GGJ524427:GGJ524430 GQF524427:GQF524430 HAB524427:HAB524430 HJX524427:HJX524430 HTT524427:HTT524430 IDP524427:IDP524430 INL524427:INL524430 IXH524427:IXH524430 JHD524427:JHD524430 JQZ524427:JQZ524430 KAV524427:KAV524430 KKR524427:KKR524430 KUN524427:KUN524430 LEJ524427:LEJ524430 LOF524427:LOF524430 LYB524427:LYB524430 MHX524427:MHX524430 MRT524427:MRT524430 NBP524427:NBP524430 NLL524427:NLL524430 NVH524427:NVH524430 OFD524427:OFD524430 OOZ524427:OOZ524430 OYV524427:OYV524430 PIR524427:PIR524430 PSN524427:PSN524430 QCJ524427:QCJ524430 QMF524427:QMF524430 QWB524427:QWB524430 RFX524427:RFX524430 RPT524427:RPT524430 RZP524427:RZP524430 SJL524427:SJL524430 STH524427:STH524430 TDD524427:TDD524430 TMZ524427:TMZ524430 TWV524427:TWV524430 UGR524427:UGR524430 UQN524427:UQN524430 VAJ524427:VAJ524430 VKF524427:VKF524430 VUB524427:VUB524430 WDX524427:WDX524430 WNT524427:WNT524430 WXP524427:WXP524430 BH589963:BH589966 LD589963:LD589966 UZ589963:UZ589966 AEV589963:AEV589966 AOR589963:AOR589966 AYN589963:AYN589966 BIJ589963:BIJ589966 BSF589963:BSF589966 CCB589963:CCB589966 CLX589963:CLX589966 CVT589963:CVT589966 DFP589963:DFP589966 DPL589963:DPL589966 DZH589963:DZH589966 EJD589963:EJD589966 ESZ589963:ESZ589966 FCV589963:FCV589966 FMR589963:FMR589966 FWN589963:FWN589966 GGJ589963:GGJ589966 GQF589963:GQF589966 HAB589963:HAB589966 HJX589963:HJX589966 HTT589963:HTT589966 IDP589963:IDP589966 INL589963:INL589966 IXH589963:IXH589966 JHD589963:JHD589966 JQZ589963:JQZ589966 KAV589963:KAV589966 KKR589963:KKR589966 KUN589963:KUN589966 LEJ589963:LEJ589966 LOF589963:LOF589966 LYB589963:LYB589966 MHX589963:MHX589966 MRT589963:MRT589966 NBP589963:NBP589966 NLL589963:NLL589966 NVH589963:NVH589966 OFD589963:OFD589966 OOZ589963:OOZ589966 OYV589963:OYV589966 PIR589963:PIR589966 PSN589963:PSN589966 QCJ589963:QCJ589966 QMF589963:QMF589966 QWB589963:QWB589966 RFX589963:RFX589966 RPT589963:RPT589966 RZP589963:RZP589966 SJL589963:SJL589966 STH589963:STH589966 TDD589963:TDD589966 TMZ589963:TMZ589966 TWV589963:TWV589966 UGR589963:UGR589966 UQN589963:UQN589966 VAJ589963:VAJ589966 VKF589963:VKF589966 VUB589963:VUB589966 WDX589963:WDX589966 WNT589963:WNT589966 WXP589963:WXP589966 BH655499:BH655502 LD655499:LD655502 UZ655499:UZ655502 AEV655499:AEV655502 AOR655499:AOR655502 AYN655499:AYN655502 BIJ655499:BIJ655502 BSF655499:BSF655502 CCB655499:CCB655502 CLX655499:CLX655502 CVT655499:CVT655502 DFP655499:DFP655502 DPL655499:DPL655502 DZH655499:DZH655502 EJD655499:EJD655502 ESZ655499:ESZ655502 FCV655499:FCV655502 FMR655499:FMR655502 FWN655499:FWN655502 GGJ655499:GGJ655502 GQF655499:GQF655502 HAB655499:HAB655502 HJX655499:HJX655502 HTT655499:HTT655502 IDP655499:IDP655502 INL655499:INL655502 IXH655499:IXH655502 JHD655499:JHD655502 JQZ655499:JQZ655502 KAV655499:KAV655502 KKR655499:KKR655502 KUN655499:KUN655502 LEJ655499:LEJ655502 LOF655499:LOF655502 LYB655499:LYB655502 MHX655499:MHX655502 MRT655499:MRT655502 NBP655499:NBP655502 NLL655499:NLL655502 NVH655499:NVH655502 OFD655499:OFD655502 OOZ655499:OOZ655502 OYV655499:OYV655502 PIR655499:PIR655502 PSN655499:PSN655502 QCJ655499:QCJ655502 QMF655499:QMF655502 QWB655499:QWB655502 RFX655499:RFX655502 RPT655499:RPT655502 RZP655499:RZP655502 SJL655499:SJL655502 STH655499:STH655502 TDD655499:TDD655502 TMZ655499:TMZ655502 TWV655499:TWV655502 UGR655499:UGR655502 UQN655499:UQN655502 VAJ655499:VAJ655502 VKF655499:VKF655502 VUB655499:VUB655502 WDX655499:WDX655502 WNT655499:WNT655502 WXP655499:WXP655502 BH721035:BH721038 LD721035:LD721038 UZ721035:UZ721038 AEV721035:AEV721038 AOR721035:AOR721038 AYN721035:AYN721038 BIJ721035:BIJ721038 BSF721035:BSF721038 CCB721035:CCB721038 CLX721035:CLX721038 CVT721035:CVT721038 DFP721035:DFP721038 DPL721035:DPL721038 DZH721035:DZH721038 EJD721035:EJD721038 ESZ721035:ESZ721038 FCV721035:FCV721038 FMR721035:FMR721038 FWN721035:FWN721038 GGJ721035:GGJ721038 GQF721035:GQF721038 HAB721035:HAB721038 HJX721035:HJX721038 HTT721035:HTT721038 IDP721035:IDP721038 INL721035:INL721038 IXH721035:IXH721038 JHD721035:JHD721038 JQZ721035:JQZ721038 KAV721035:KAV721038 KKR721035:KKR721038 KUN721035:KUN721038 LEJ721035:LEJ721038 LOF721035:LOF721038 LYB721035:LYB721038 MHX721035:MHX721038 MRT721035:MRT721038 NBP721035:NBP721038 NLL721035:NLL721038 NVH721035:NVH721038 OFD721035:OFD721038 OOZ721035:OOZ721038 OYV721035:OYV721038 PIR721035:PIR721038 PSN721035:PSN721038 QCJ721035:QCJ721038 QMF721035:QMF721038 QWB721035:QWB721038 RFX721035:RFX721038 RPT721035:RPT721038 RZP721035:RZP721038 SJL721035:SJL721038 STH721035:STH721038 TDD721035:TDD721038 TMZ721035:TMZ721038 TWV721035:TWV721038 UGR721035:UGR721038 UQN721035:UQN721038 VAJ721035:VAJ721038 VKF721035:VKF721038 VUB721035:VUB721038 WDX721035:WDX721038 WNT721035:WNT721038 WXP721035:WXP721038 BH786571:BH786574 LD786571:LD786574 UZ786571:UZ786574 AEV786571:AEV786574 AOR786571:AOR786574 AYN786571:AYN786574 BIJ786571:BIJ786574 BSF786571:BSF786574 CCB786571:CCB786574 CLX786571:CLX786574 CVT786571:CVT786574 DFP786571:DFP786574 DPL786571:DPL786574 DZH786571:DZH786574 EJD786571:EJD786574 ESZ786571:ESZ786574 FCV786571:FCV786574 FMR786571:FMR786574 FWN786571:FWN786574 GGJ786571:GGJ786574 GQF786571:GQF786574 HAB786571:HAB786574 HJX786571:HJX786574 HTT786571:HTT786574 IDP786571:IDP786574 INL786571:INL786574 IXH786571:IXH786574 JHD786571:JHD786574 JQZ786571:JQZ786574 KAV786571:KAV786574 KKR786571:KKR786574 KUN786571:KUN786574 LEJ786571:LEJ786574 LOF786571:LOF786574 LYB786571:LYB786574 MHX786571:MHX786574 MRT786571:MRT786574 NBP786571:NBP786574 NLL786571:NLL786574 NVH786571:NVH786574 OFD786571:OFD786574 OOZ786571:OOZ786574 OYV786571:OYV786574 PIR786571:PIR786574 PSN786571:PSN786574 QCJ786571:QCJ786574 QMF786571:QMF786574 QWB786571:QWB786574 RFX786571:RFX786574 RPT786571:RPT786574 RZP786571:RZP786574 SJL786571:SJL786574 STH786571:STH786574 TDD786571:TDD786574 TMZ786571:TMZ786574 TWV786571:TWV786574 UGR786571:UGR786574 UQN786571:UQN786574 VAJ786571:VAJ786574 VKF786571:VKF786574 VUB786571:VUB786574 WDX786571:WDX786574 WNT786571:WNT786574 WXP786571:WXP786574 BH852107:BH852110 LD852107:LD852110 UZ852107:UZ852110 AEV852107:AEV852110 AOR852107:AOR852110 AYN852107:AYN852110 BIJ852107:BIJ852110 BSF852107:BSF852110 CCB852107:CCB852110 CLX852107:CLX852110 CVT852107:CVT852110 DFP852107:DFP852110 DPL852107:DPL852110 DZH852107:DZH852110 EJD852107:EJD852110 ESZ852107:ESZ852110 FCV852107:FCV852110 FMR852107:FMR852110 FWN852107:FWN852110 GGJ852107:GGJ852110 GQF852107:GQF852110 HAB852107:HAB852110 HJX852107:HJX852110 HTT852107:HTT852110 IDP852107:IDP852110 INL852107:INL852110 IXH852107:IXH852110 JHD852107:JHD852110 JQZ852107:JQZ852110 KAV852107:KAV852110 KKR852107:KKR852110 KUN852107:KUN852110 LEJ852107:LEJ852110 LOF852107:LOF852110 LYB852107:LYB852110 MHX852107:MHX852110 MRT852107:MRT852110 NBP852107:NBP852110 NLL852107:NLL852110 NVH852107:NVH852110 OFD852107:OFD852110 OOZ852107:OOZ852110 OYV852107:OYV852110 PIR852107:PIR852110 PSN852107:PSN852110 QCJ852107:QCJ852110 QMF852107:QMF852110 QWB852107:QWB852110 RFX852107:RFX852110 RPT852107:RPT852110 RZP852107:RZP852110 SJL852107:SJL852110 STH852107:STH852110 TDD852107:TDD852110 TMZ852107:TMZ852110 TWV852107:TWV852110 UGR852107:UGR852110 UQN852107:UQN852110 VAJ852107:VAJ852110 VKF852107:VKF852110 VUB852107:VUB852110 WDX852107:WDX852110 WNT852107:WNT852110 WXP852107:WXP852110 BH917643:BH917646 LD917643:LD917646 UZ917643:UZ917646 AEV917643:AEV917646 AOR917643:AOR917646 AYN917643:AYN917646 BIJ917643:BIJ917646 BSF917643:BSF917646 CCB917643:CCB917646 CLX917643:CLX917646 CVT917643:CVT917646 DFP917643:DFP917646 DPL917643:DPL917646 DZH917643:DZH917646 EJD917643:EJD917646 ESZ917643:ESZ917646 FCV917643:FCV917646 FMR917643:FMR917646 FWN917643:FWN917646 GGJ917643:GGJ917646 GQF917643:GQF917646 HAB917643:HAB917646 HJX917643:HJX917646 HTT917643:HTT917646 IDP917643:IDP917646 INL917643:INL917646 IXH917643:IXH917646 JHD917643:JHD917646 JQZ917643:JQZ917646 KAV917643:KAV917646 KKR917643:KKR917646 KUN917643:KUN917646 LEJ917643:LEJ917646 LOF917643:LOF917646 LYB917643:LYB917646 MHX917643:MHX917646 MRT917643:MRT917646 NBP917643:NBP917646 NLL917643:NLL917646 NVH917643:NVH917646 OFD917643:OFD917646 OOZ917643:OOZ917646 OYV917643:OYV917646 PIR917643:PIR917646 PSN917643:PSN917646 QCJ917643:QCJ917646 QMF917643:QMF917646 QWB917643:QWB917646 RFX917643:RFX917646 RPT917643:RPT917646 RZP917643:RZP917646 SJL917643:SJL917646 STH917643:STH917646 TDD917643:TDD917646 TMZ917643:TMZ917646 TWV917643:TWV917646 UGR917643:UGR917646 UQN917643:UQN917646 VAJ917643:VAJ917646 VKF917643:VKF917646 VUB917643:VUB917646 WDX917643:WDX917646 WNT917643:WNT917646 WXP917643:WXP917646 BH983179:BH983182 LD983179:LD983182 UZ983179:UZ983182 AEV983179:AEV983182 AOR983179:AOR983182 AYN983179:AYN983182 BIJ983179:BIJ983182 BSF983179:BSF983182 CCB983179:CCB983182 CLX983179:CLX983182 CVT983179:CVT983182 DFP983179:DFP983182 DPL983179:DPL983182 DZH983179:DZH983182 EJD983179:EJD983182 ESZ983179:ESZ983182 FCV983179:FCV983182 FMR983179:FMR983182 FWN983179:FWN983182 GGJ983179:GGJ983182 GQF983179:GQF983182 HAB983179:HAB983182 HJX983179:HJX983182 HTT983179:HTT983182 IDP983179:IDP983182 INL983179:INL983182 IXH983179:IXH983182 JHD983179:JHD983182 JQZ983179:JQZ983182 KAV983179:KAV983182 KKR983179:KKR983182 KUN983179:KUN983182 LEJ983179:LEJ983182 LOF983179:LOF983182 LYB983179:LYB983182 MHX983179:MHX983182 MRT983179:MRT983182 NBP983179:NBP983182 NLL983179:NLL983182 NVH983179:NVH983182 OFD983179:OFD983182 OOZ983179:OOZ983182 OYV983179:OYV983182 PIR983179:PIR983182 PSN983179:PSN983182 QCJ983179:QCJ983182 QMF983179:QMF983182 QWB983179:QWB983182 RFX983179:RFX983182 RPT983179:RPT983182 RZP983179:RZP983182 SJL983179:SJL983182 STH983179:STH983182 TDD983179:TDD983182 TMZ983179:TMZ983182 TWV983179:TWV983182 UGR983179:UGR983182 UQN983179:UQN983182 VAJ983179:VAJ983182 VKF983179:VKF983182 VUB983179:VUB983182 WDX983179:WDX983182 WNT983179:WNT983182 WXP983179:WXP983182 BH144:BH147 LD144:LD147 UZ144:UZ147 AEV144:AEV147 AOR144:AOR147 AYN144:AYN147 BIJ144:BIJ147 BSF144:BSF147 CCB144:CCB147 CLX144:CLX147 CVT144:CVT147 DFP144:DFP147 DPL144:DPL147 DZH144:DZH147 EJD144:EJD147 ESZ144:ESZ147 FCV144:FCV147 FMR144:FMR147 FWN144:FWN147 GGJ144:GGJ147 GQF144:GQF147 HAB144:HAB147 HJX144:HJX147 HTT144:HTT147 IDP144:IDP147 INL144:INL147 IXH144:IXH147 JHD144:JHD147 JQZ144:JQZ147 KAV144:KAV147 KKR144:KKR147 KUN144:KUN147 LEJ144:LEJ147 LOF144:LOF147 LYB144:LYB147 MHX144:MHX147 MRT144:MRT147 NBP144:NBP147 NLL144:NLL147 NVH144:NVH147 OFD144:OFD147 OOZ144:OOZ147 OYV144:OYV147 PIR144:PIR147 PSN144:PSN147 QCJ144:QCJ147 QMF144:QMF147 QWB144:QWB147 RFX144:RFX147 RPT144:RPT147 RZP144:RZP147 SJL144:SJL147 STH144:STH147 TDD144:TDD147 TMZ144:TMZ147 TWV144:TWV147 UGR144:UGR147 UQN144:UQN147 VAJ144:VAJ147 VKF144:VKF147 VUB144:VUB147 WDX144:WDX147 WNT144:WNT147 WXP144:WXP147 BH65680:BH65683 LD65680:LD65683 UZ65680:UZ65683 AEV65680:AEV65683 AOR65680:AOR65683 AYN65680:AYN65683 BIJ65680:BIJ65683 BSF65680:BSF65683 CCB65680:CCB65683 CLX65680:CLX65683 CVT65680:CVT65683 DFP65680:DFP65683 DPL65680:DPL65683 DZH65680:DZH65683 EJD65680:EJD65683 ESZ65680:ESZ65683 FCV65680:FCV65683 FMR65680:FMR65683 FWN65680:FWN65683 GGJ65680:GGJ65683 GQF65680:GQF65683 HAB65680:HAB65683 HJX65680:HJX65683 HTT65680:HTT65683 IDP65680:IDP65683 INL65680:INL65683 IXH65680:IXH65683 JHD65680:JHD65683 JQZ65680:JQZ65683 KAV65680:KAV65683 KKR65680:KKR65683 KUN65680:KUN65683 LEJ65680:LEJ65683 LOF65680:LOF65683 LYB65680:LYB65683 MHX65680:MHX65683 MRT65680:MRT65683 NBP65680:NBP65683 NLL65680:NLL65683 NVH65680:NVH65683 OFD65680:OFD65683 OOZ65680:OOZ65683 OYV65680:OYV65683 PIR65680:PIR65683 PSN65680:PSN65683 QCJ65680:QCJ65683 QMF65680:QMF65683 QWB65680:QWB65683 RFX65680:RFX65683 RPT65680:RPT65683 RZP65680:RZP65683 SJL65680:SJL65683 STH65680:STH65683 TDD65680:TDD65683 TMZ65680:TMZ65683 TWV65680:TWV65683 UGR65680:UGR65683 UQN65680:UQN65683 VAJ65680:VAJ65683 VKF65680:VKF65683 VUB65680:VUB65683 WDX65680:WDX65683 WNT65680:WNT65683 WXP65680:WXP65683 BH131216:BH131219 LD131216:LD131219 UZ131216:UZ131219 AEV131216:AEV131219 AOR131216:AOR131219 AYN131216:AYN131219 BIJ131216:BIJ131219 BSF131216:BSF131219 CCB131216:CCB131219 CLX131216:CLX131219 CVT131216:CVT131219 DFP131216:DFP131219 DPL131216:DPL131219 DZH131216:DZH131219 EJD131216:EJD131219 ESZ131216:ESZ131219 FCV131216:FCV131219 FMR131216:FMR131219 FWN131216:FWN131219 GGJ131216:GGJ131219 GQF131216:GQF131219 HAB131216:HAB131219 HJX131216:HJX131219 HTT131216:HTT131219 IDP131216:IDP131219 INL131216:INL131219 IXH131216:IXH131219 JHD131216:JHD131219 JQZ131216:JQZ131219 KAV131216:KAV131219 KKR131216:KKR131219 KUN131216:KUN131219 LEJ131216:LEJ131219 LOF131216:LOF131219 LYB131216:LYB131219 MHX131216:MHX131219 MRT131216:MRT131219 NBP131216:NBP131219 NLL131216:NLL131219 NVH131216:NVH131219 OFD131216:OFD131219 OOZ131216:OOZ131219 OYV131216:OYV131219 PIR131216:PIR131219 PSN131216:PSN131219 QCJ131216:QCJ131219 QMF131216:QMF131219 QWB131216:QWB131219 RFX131216:RFX131219 RPT131216:RPT131219 RZP131216:RZP131219 SJL131216:SJL131219 STH131216:STH131219 TDD131216:TDD131219 TMZ131216:TMZ131219 TWV131216:TWV131219 UGR131216:UGR131219 UQN131216:UQN131219 VAJ131216:VAJ131219 VKF131216:VKF131219 VUB131216:VUB131219 WDX131216:WDX131219 WNT131216:WNT131219 WXP131216:WXP131219 BH196752:BH196755 LD196752:LD196755 UZ196752:UZ196755 AEV196752:AEV196755 AOR196752:AOR196755 AYN196752:AYN196755 BIJ196752:BIJ196755 BSF196752:BSF196755 CCB196752:CCB196755 CLX196752:CLX196755 CVT196752:CVT196755 DFP196752:DFP196755 DPL196752:DPL196755 DZH196752:DZH196755 EJD196752:EJD196755 ESZ196752:ESZ196755 FCV196752:FCV196755 FMR196752:FMR196755 FWN196752:FWN196755 GGJ196752:GGJ196755 GQF196752:GQF196755 HAB196752:HAB196755 HJX196752:HJX196755 HTT196752:HTT196755 IDP196752:IDP196755 INL196752:INL196755 IXH196752:IXH196755 JHD196752:JHD196755 JQZ196752:JQZ196755 KAV196752:KAV196755 KKR196752:KKR196755 KUN196752:KUN196755 LEJ196752:LEJ196755 LOF196752:LOF196755 LYB196752:LYB196755 MHX196752:MHX196755 MRT196752:MRT196755 NBP196752:NBP196755 NLL196752:NLL196755 NVH196752:NVH196755 OFD196752:OFD196755 OOZ196752:OOZ196755 OYV196752:OYV196755 PIR196752:PIR196755 PSN196752:PSN196755 QCJ196752:QCJ196755 QMF196752:QMF196755 QWB196752:QWB196755 RFX196752:RFX196755 RPT196752:RPT196755 RZP196752:RZP196755 SJL196752:SJL196755 STH196752:STH196755 TDD196752:TDD196755 TMZ196752:TMZ196755 TWV196752:TWV196755 UGR196752:UGR196755 UQN196752:UQN196755 VAJ196752:VAJ196755 VKF196752:VKF196755 VUB196752:VUB196755 WDX196752:WDX196755 WNT196752:WNT196755 WXP196752:WXP196755 BH262288:BH262291 LD262288:LD262291 UZ262288:UZ262291 AEV262288:AEV262291 AOR262288:AOR262291 AYN262288:AYN262291 BIJ262288:BIJ262291 BSF262288:BSF262291 CCB262288:CCB262291 CLX262288:CLX262291 CVT262288:CVT262291 DFP262288:DFP262291 DPL262288:DPL262291 DZH262288:DZH262291 EJD262288:EJD262291 ESZ262288:ESZ262291 FCV262288:FCV262291 FMR262288:FMR262291 FWN262288:FWN262291 GGJ262288:GGJ262291 GQF262288:GQF262291 HAB262288:HAB262291 HJX262288:HJX262291 HTT262288:HTT262291 IDP262288:IDP262291 INL262288:INL262291 IXH262288:IXH262291 JHD262288:JHD262291 JQZ262288:JQZ262291 KAV262288:KAV262291 KKR262288:KKR262291 KUN262288:KUN262291 LEJ262288:LEJ262291 LOF262288:LOF262291 LYB262288:LYB262291 MHX262288:MHX262291 MRT262288:MRT262291 NBP262288:NBP262291 NLL262288:NLL262291 NVH262288:NVH262291 OFD262288:OFD262291 OOZ262288:OOZ262291 OYV262288:OYV262291 PIR262288:PIR262291 PSN262288:PSN262291 QCJ262288:QCJ262291 QMF262288:QMF262291 QWB262288:QWB262291 RFX262288:RFX262291 RPT262288:RPT262291 RZP262288:RZP262291 SJL262288:SJL262291 STH262288:STH262291 TDD262288:TDD262291 TMZ262288:TMZ262291 TWV262288:TWV262291 UGR262288:UGR262291 UQN262288:UQN262291 VAJ262288:VAJ262291 VKF262288:VKF262291 VUB262288:VUB262291 WDX262288:WDX262291 WNT262288:WNT262291 WXP262288:WXP262291 BH327824:BH327827 LD327824:LD327827 UZ327824:UZ327827 AEV327824:AEV327827 AOR327824:AOR327827 AYN327824:AYN327827 BIJ327824:BIJ327827 BSF327824:BSF327827 CCB327824:CCB327827 CLX327824:CLX327827 CVT327824:CVT327827 DFP327824:DFP327827 DPL327824:DPL327827 DZH327824:DZH327827 EJD327824:EJD327827 ESZ327824:ESZ327827 FCV327824:FCV327827 FMR327824:FMR327827 FWN327824:FWN327827 GGJ327824:GGJ327827 GQF327824:GQF327827 HAB327824:HAB327827 HJX327824:HJX327827 HTT327824:HTT327827 IDP327824:IDP327827 INL327824:INL327827 IXH327824:IXH327827 JHD327824:JHD327827 JQZ327824:JQZ327827 KAV327824:KAV327827 KKR327824:KKR327827 KUN327824:KUN327827 LEJ327824:LEJ327827 LOF327824:LOF327827 LYB327824:LYB327827 MHX327824:MHX327827 MRT327824:MRT327827 NBP327824:NBP327827 NLL327824:NLL327827 NVH327824:NVH327827 OFD327824:OFD327827 OOZ327824:OOZ327827 OYV327824:OYV327827 PIR327824:PIR327827 PSN327824:PSN327827 QCJ327824:QCJ327827 QMF327824:QMF327827 QWB327824:QWB327827 RFX327824:RFX327827 RPT327824:RPT327827 RZP327824:RZP327827 SJL327824:SJL327827 STH327824:STH327827 TDD327824:TDD327827 TMZ327824:TMZ327827 TWV327824:TWV327827 UGR327824:UGR327827 UQN327824:UQN327827 VAJ327824:VAJ327827 VKF327824:VKF327827 VUB327824:VUB327827 WDX327824:WDX327827 WNT327824:WNT327827 WXP327824:WXP327827 BH393360:BH393363 LD393360:LD393363 UZ393360:UZ393363 AEV393360:AEV393363 AOR393360:AOR393363 AYN393360:AYN393363 BIJ393360:BIJ393363 BSF393360:BSF393363 CCB393360:CCB393363 CLX393360:CLX393363 CVT393360:CVT393363 DFP393360:DFP393363 DPL393360:DPL393363 DZH393360:DZH393363 EJD393360:EJD393363 ESZ393360:ESZ393363 FCV393360:FCV393363 FMR393360:FMR393363 FWN393360:FWN393363 GGJ393360:GGJ393363 GQF393360:GQF393363 HAB393360:HAB393363 HJX393360:HJX393363 HTT393360:HTT393363 IDP393360:IDP393363 INL393360:INL393363 IXH393360:IXH393363 JHD393360:JHD393363 JQZ393360:JQZ393363 KAV393360:KAV393363 KKR393360:KKR393363 KUN393360:KUN393363 LEJ393360:LEJ393363 LOF393360:LOF393363 LYB393360:LYB393363 MHX393360:MHX393363 MRT393360:MRT393363 NBP393360:NBP393363 NLL393360:NLL393363 NVH393360:NVH393363 OFD393360:OFD393363 OOZ393360:OOZ393363 OYV393360:OYV393363 PIR393360:PIR393363 PSN393360:PSN393363 QCJ393360:QCJ393363 QMF393360:QMF393363 QWB393360:QWB393363 RFX393360:RFX393363 RPT393360:RPT393363 RZP393360:RZP393363 SJL393360:SJL393363 STH393360:STH393363 TDD393360:TDD393363 TMZ393360:TMZ393363 TWV393360:TWV393363 UGR393360:UGR393363 UQN393360:UQN393363 VAJ393360:VAJ393363 VKF393360:VKF393363 VUB393360:VUB393363 WDX393360:WDX393363 WNT393360:WNT393363 WXP393360:WXP393363 BH458896:BH458899 LD458896:LD458899 UZ458896:UZ458899 AEV458896:AEV458899 AOR458896:AOR458899 AYN458896:AYN458899 BIJ458896:BIJ458899 BSF458896:BSF458899 CCB458896:CCB458899 CLX458896:CLX458899 CVT458896:CVT458899 DFP458896:DFP458899 DPL458896:DPL458899 DZH458896:DZH458899 EJD458896:EJD458899 ESZ458896:ESZ458899 FCV458896:FCV458899 FMR458896:FMR458899 FWN458896:FWN458899 GGJ458896:GGJ458899 GQF458896:GQF458899 HAB458896:HAB458899 HJX458896:HJX458899 HTT458896:HTT458899 IDP458896:IDP458899 INL458896:INL458899 IXH458896:IXH458899 JHD458896:JHD458899 JQZ458896:JQZ458899 KAV458896:KAV458899 KKR458896:KKR458899 KUN458896:KUN458899 LEJ458896:LEJ458899 LOF458896:LOF458899 LYB458896:LYB458899 MHX458896:MHX458899 MRT458896:MRT458899 NBP458896:NBP458899 NLL458896:NLL458899 NVH458896:NVH458899 OFD458896:OFD458899 OOZ458896:OOZ458899 OYV458896:OYV458899 PIR458896:PIR458899 PSN458896:PSN458899 QCJ458896:QCJ458899 QMF458896:QMF458899 QWB458896:QWB458899 RFX458896:RFX458899 RPT458896:RPT458899 RZP458896:RZP458899 SJL458896:SJL458899 STH458896:STH458899 TDD458896:TDD458899 TMZ458896:TMZ458899 TWV458896:TWV458899 UGR458896:UGR458899 UQN458896:UQN458899 VAJ458896:VAJ458899 VKF458896:VKF458899 VUB458896:VUB458899 WDX458896:WDX458899 WNT458896:WNT458899 WXP458896:WXP458899 BH524432:BH524435 LD524432:LD524435 UZ524432:UZ524435 AEV524432:AEV524435 AOR524432:AOR524435 AYN524432:AYN524435 BIJ524432:BIJ524435 BSF524432:BSF524435 CCB524432:CCB524435 CLX524432:CLX524435 CVT524432:CVT524435 DFP524432:DFP524435 DPL524432:DPL524435 DZH524432:DZH524435 EJD524432:EJD524435 ESZ524432:ESZ524435 FCV524432:FCV524435 FMR524432:FMR524435 FWN524432:FWN524435 GGJ524432:GGJ524435 GQF524432:GQF524435 HAB524432:HAB524435 HJX524432:HJX524435 HTT524432:HTT524435 IDP524432:IDP524435 INL524432:INL524435 IXH524432:IXH524435 JHD524432:JHD524435 JQZ524432:JQZ524435 KAV524432:KAV524435 KKR524432:KKR524435 KUN524432:KUN524435 LEJ524432:LEJ524435 LOF524432:LOF524435 LYB524432:LYB524435 MHX524432:MHX524435 MRT524432:MRT524435 NBP524432:NBP524435 NLL524432:NLL524435 NVH524432:NVH524435 OFD524432:OFD524435 OOZ524432:OOZ524435 OYV524432:OYV524435 PIR524432:PIR524435 PSN524432:PSN524435 QCJ524432:QCJ524435 QMF524432:QMF524435 QWB524432:QWB524435 RFX524432:RFX524435 RPT524432:RPT524435 RZP524432:RZP524435 SJL524432:SJL524435 STH524432:STH524435 TDD524432:TDD524435 TMZ524432:TMZ524435 TWV524432:TWV524435 UGR524432:UGR524435 UQN524432:UQN524435 VAJ524432:VAJ524435 VKF524432:VKF524435 VUB524432:VUB524435 WDX524432:WDX524435 WNT524432:WNT524435 WXP524432:WXP524435 BH589968:BH589971 LD589968:LD589971 UZ589968:UZ589971 AEV589968:AEV589971 AOR589968:AOR589971 AYN589968:AYN589971 BIJ589968:BIJ589971 BSF589968:BSF589971 CCB589968:CCB589971 CLX589968:CLX589971 CVT589968:CVT589971 DFP589968:DFP589971 DPL589968:DPL589971 DZH589968:DZH589971 EJD589968:EJD589971 ESZ589968:ESZ589971 FCV589968:FCV589971 FMR589968:FMR589971 FWN589968:FWN589971 GGJ589968:GGJ589971 GQF589968:GQF589971 HAB589968:HAB589971 HJX589968:HJX589971 HTT589968:HTT589971 IDP589968:IDP589971 INL589968:INL589971 IXH589968:IXH589971 JHD589968:JHD589971 JQZ589968:JQZ589971 KAV589968:KAV589971 KKR589968:KKR589971 KUN589968:KUN589971 LEJ589968:LEJ589971 LOF589968:LOF589971 LYB589968:LYB589971 MHX589968:MHX589971 MRT589968:MRT589971 NBP589968:NBP589971 NLL589968:NLL589971 NVH589968:NVH589971 OFD589968:OFD589971 OOZ589968:OOZ589971 OYV589968:OYV589971 PIR589968:PIR589971 PSN589968:PSN589971 QCJ589968:QCJ589971 QMF589968:QMF589971 QWB589968:QWB589971 RFX589968:RFX589971 RPT589968:RPT589971 RZP589968:RZP589971 SJL589968:SJL589971 STH589968:STH589971 TDD589968:TDD589971 TMZ589968:TMZ589971 TWV589968:TWV589971 UGR589968:UGR589971 UQN589968:UQN589971 VAJ589968:VAJ589971 VKF589968:VKF589971 VUB589968:VUB589971 WDX589968:WDX589971 WNT589968:WNT589971 WXP589968:WXP589971 BH655504:BH655507 LD655504:LD655507 UZ655504:UZ655507 AEV655504:AEV655507 AOR655504:AOR655507 AYN655504:AYN655507 BIJ655504:BIJ655507 BSF655504:BSF655507 CCB655504:CCB655507 CLX655504:CLX655507 CVT655504:CVT655507 DFP655504:DFP655507 DPL655504:DPL655507 DZH655504:DZH655507 EJD655504:EJD655507 ESZ655504:ESZ655507 FCV655504:FCV655507 FMR655504:FMR655507 FWN655504:FWN655507 GGJ655504:GGJ655507 GQF655504:GQF655507 HAB655504:HAB655507 HJX655504:HJX655507 HTT655504:HTT655507 IDP655504:IDP655507 INL655504:INL655507 IXH655504:IXH655507 JHD655504:JHD655507 JQZ655504:JQZ655507 KAV655504:KAV655507 KKR655504:KKR655507 KUN655504:KUN655507 LEJ655504:LEJ655507 LOF655504:LOF655507 LYB655504:LYB655507 MHX655504:MHX655507 MRT655504:MRT655507 NBP655504:NBP655507 NLL655504:NLL655507 NVH655504:NVH655507 OFD655504:OFD655507 OOZ655504:OOZ655507 OYV655504:OYV655507 PIR655504:PIR655507 PSN655504:PSN655507 QCJ655504:QCJ655507 QMF655504:QMF655507 QWB655504:QWB655507 RFX655504:RFX655507 RPT655504:RPT655507 RZP655504:RZP655507 SJL655504:SJL655507 STH655504:STH655507 TDD655504:TDD655507 TMZ655504:TMZ655507 TWV655504:TWV655507 UGR655504:UGR655507 UQN655504:UQN655507 VAJ655504:VAJ655507 VKF655504:VKF655507 VUB655504:VUB655507 WDX655504:WDX655507 WNT655504:WNT655507 WXP655504:WXP655507 BH721040:BH721043 LD721040:LD721043 UZ721040:UZ721043 AEV721040:AEV721043 AOR721040:AOR721043 AYN721040:AYN721043 BIJ721040:BIJ721043 BSF721040:BSF721043 CCB721040:CCB721043 CLX721040:CLX721043 CVT721040:CVT721043 DFP721040:DFP721043 DPL721040:DPL721043 DZH721040:DZH721043 EJD721040:EJD721043 ESZ721040:ESZ721043 FCV721040:FCV721043 FMR721040:FMR721043 FWN721040:FWN721043 GGJ721040:GGJ721043 GQF721040:GQF721043 HAB721040:HAB721043 HJX721040:HJX721043 HTT721040:HTT721043 IDP721040:IDP721043 INL721040:INL721043 IXH721040:IXH721043 JHD721040:JHD721043 JQZ721040:JQZ721043 KAV721040:KAV721043 KKR721040:KKR721043 KUN721040:KUN721043 LEJ721040:LEJ721043 LOF721040:LOF721043 LYB721040:LYB721043 MHX721040:MHX721043 MRT721040:MRT721043 NBP721040:NBP721043 NLL721040:NLL721043 NVH721040:NVH721043 OFD721040:OFD721043 OOZ721040:OOZ721043 OYV721040:OYV721043 PIR721040:PIR721043 PSN721040:PSN721043 QCJ721040:QCJ721043 QMF721040:QMF721043 QWB721040:QWB721043 RFX721040:RFX721043 RPT721040:RPT721043 RZP721040:RZP721043 SJL721040:SJL721043 STH721040:STH721043 TDD721040:TDD721043 TMZ721040:TMZ721043 TWV721040:TWV721043 UGR721040:UGR721043 UQN721040:UQN721043 VAJ721040:VAJ721043 VKF721040:VKF721043 VUB721040:VUB721043 WDX721040:WDX721043 WNT721040:WNT721043 WXP721040:WXP721043 BH786576:BH786579 LD786576:LD786579 UZ786576:UZ786579 AEV786576:AEV786579 AOR786576:AOR786579 AYN786576:AYN786579 BIJ786576:BIJ786579 BSF786576:BSF786579 CCB786576:CCB786579 CLX786576:CLX786579 CVT786576:CVT786579 DFP786576:DFP786579 DPL786576:DPL786579 DZH786576:DZH786579 EJD786576:EJD786579 ESZ786576:ESZ786579 FCV786576:FCV786579 FMR786576:FMR786579 FWN786576:FWN786579 GGJ786576:GGJ786579 GQF786576:GQF786579 HAB786576:HAB786579 HJX786576:HJX786579 HTT786576:HTT786579 IDP786576:IDP786579 INL786576:INL786579 IXH786576:IXH786579 JHD786576:JHD786579 JQZ786576:JQZ786579 KAV786576:KAV786579 KKR786576:KKR786579 KUN786576:KUN786579 LEJ786576:LEJ786579 LOF786576:LOF786579 LYB786576:LYB786579 MHX786576:MHX786579 MRT786576:MRT786579 NBP786576:NBP786579 NLL786576:NLL786579 NVH786576:NVH786579 OFD786576:OFD786579 OOZ786576:OOZ786579 OYV786576:OYV786579 PIR786576:PIR786579 PSN786576:PSN786579 QCJ786576:QCJ786579 QMF786576:QMF786579 QWB786576:QWB786579 RFX786576:RFX786579 RPT786576:RPT786579 RZP786576:RZP786579 SJL786576:SJL786579 STH786576:STH786579 TDD786576:TDD786579 TMZ786576:TMZ786579 TWV786576:TWV786579 UGR786576:UGR786579 UQN786576:UQN786579 VAJ786576:VAJ786579 VKF786576:VKF786579 VUB786576:VUB786579 WDX786576:WDX786579 WNT786576:WNT786579 WXP786576:WXP786579 BH852112:BH852115 LD852112:LD852115 UZ852112:UZ852115 AEV852112:AEV852115 AOR852112:AOR852115 AYN852112:AYN852115 BIJ852112:BIJ852115 BSF852112:BSF852115 CCB852112:CCB852115 CLX852112:CLX852115 CVT852112:CVT852115 DFP852112:DFP852115 DPL852112:DPL852115 DZH852112:DZH852115 EJD852112:EJD852115 ESZ852112:ESZ852115 FCV852112:FCV852115 FMR852112:FMR852115 FWN852112:FWN852115 GGJ852112:GGJ852115 GQF852112:GQF852115 HAB852112:HAB852115 HJX852112:HJX852115 HTT852112:HTT852115 IDP852112:IDP852115 INL852112:INL852115 IXH852112:IXH852115 JHD852112:JHD852115 JQZ852112:JQZ852115 KAV852112:KAV852115 KKR852112:KKR852115 KUN852112:KUN852115 LEJ852112:LEJ852115 LOF852112:LOF852115 LYB852112:LYB852115 MHX852112:MHX852115 MRT852112:MRT852115 NBP852112:NBP852115 NLL852112:NLL852115 NVH852112:NVH852115 OFD852112:OFD852115 OOZ852112:OOZ852115 OYV852112:OYV852115 PIR852112:PIR852115 PSN852112:PSN852115 QCJ852112:QCJ852115 QMF852112:QMF852115 QWB852112:QWB852115 RFX852112:RFX852115 RPT852112:RPT852115 RZP852112:RZP852115 SJL852112:SJL852115 STH852112:STH852115 TDD852112:TDD852115 TMZ852112:TMZ852115 TWV852112:TWV852115 UGR852112:UGR852115 UQN852112:UQN852115 VAJ852112:VAJ852115 VKF852112:VKF852115 VUB852112:VUB852115 WDX852112:WDX852115 WNT852112:WNT852115 WXP852112:WXP852115 BH917648:BH917651 LD917648:LD917651 UZ917648:UZ917651 AEV917648:AEV917651 AOR917648:AOR917651 AYN917648:AYN917651 BIJ917648:BIJ917651 BSF917648:BSF917651 CCB917648:CCB917651 CLX917648:CLX917651 CVT917648:CVT917651 DFP917648:DFP917651 DPL917648:DPL917651 DZH917648:DZH917651 EJD917648:EJD917651 ESZ917648:ESZ917651 FCV917648:FCV917651 FMR917648:FMR917651 FWN917648:FWN917651 GGJ917648:GGJ917651 GQF917648:GQF917651 HAB917648:HAB917651 HJX917648:HJX917651 HTT917648:HTT917651 IDP917648:IDP917651 INL917648:INL917651 IXH917648:IXH917651 JHD917648:JHD917651 JQZ917648:JQZ917651 KAV917648:KAV917651 KKR917648:KKR917651 KUN917648:KUN917651 LEJ917648:LEJ917651 LOF917648:LOF917651 LYB917648:LYB917651 MHX917648:MHX917651 MRT917648:MRT917651 NBP917648:NBP917651 NLL917648:NLL917651 NVH917648:NVH917651 OFD917648:OFD917651 OOZ917648:OOZ917651 OYV917648:OYV917651 PIR917648:PIR917651 PSN917648:PSN917651 QCJ917648:QCJ917651 QMF917648:QMF917651 QWB917648:QWB917651 RFX917648:RFX917651 RPT917648:RPT917651 RZP917648:RZP917651 SJL917648:SJL917651 STH917648:STH917651 TDD917648:TDD917651 TMZ917648:TMZ917651 TWV917648:TWV917651 UGR917648:UGR917651 UQN917648:UQN917651 VAJ917648:VAJ917651 VKF917648:VKF917651 VUB917648:VUB917651 WDX917648:WDX917651 WNT917648:WNT917651 WXP917648:WXP917651 BH983184:BH983187 LD983184:LD983187 UZ983184:UZ983187 AEV983184:AEV983187 AOR983184:AOR983187 AYN983184:AYN983187 BIJ983184:BIJ983187 BSF983184:BSF983187 CCB983184:CCB983187 CLX983184:CLX983187 CVT983184:CVT983187 DFP983184:DFP983187 DPL983184:DPL983187 DZH983184:DZH983187 EJD983184:EJD983187 ESZ983184:ESZ983187 FCV983184:FCV983187 FMR983184:FMR983187 FWN983184:FWN983187 GGJ983184:GGJ983187 GQF983184:GQF983187 HAB983184:HAB983187 HJX983184:HJX983187 HTT983184:HTT983187 IDP983184:IDP983187 INL983184:INL983187 IXH983184:IXH983187 JHD983184:JHD983187 JQZ983184:JQZ983187 KAV983184:KAV983187 KKR983184:KKR983187 KUN983184:KUN983187 LEJ983184:LEJ983187 LOF983184:LOF983187 LYB983184:LYB983187 MHX983184:MHX983187 MRT983184:MRT983187 NBP983184:NBP983187 NLL983184:NLL983187 NVH983184:NVH983187 OFD983184:OFD983187 OOZ983184:OOZ983187 OYV983184:OYV983187 PIR983184:PIR983187 PSN983184:PSN983187 QCJ983184:QCJ983187 QMF983184:QMF983187 QWB983184:QWB983187 RFX983184:RFX983187 RPT983184:RPT983187 RZP983184:RZP983187 SJL983184:SJL983187 STH983184:STH983187 TDD983184:TDD983187 TMZ983184:TMZ983187 TWV983184:TWV983187 UGR983184:UGR983187 UQN983184:UQN983187 VAJ983184:VAJ983187 VKF983184:VKF983187 VUB983184:VUB983187 WDX983184:WDX983187 WNT983184:WNT983187 WXP983184:WXP983187 BH158:BH160 LD158:LD160 UZ158:UZ160 AEV158:AEV160 AOR158:AOR160 AYN158:AYN160 BIJ158:BIJ160 BSF158:BSF160 CCB158:CCB160 CLX158:CLX160 CVT158:CVT160 DFP158:DFP160 DPL158:DPL160 DZH158:DZH160 EJD158:EJD160 ESZ158:ESZ160 FCV158:FCV160 FMR158:FMR160 FWN158:FWN160 GGJ158:GGJ160 GQF158:GQF160 HAB158:HAB160 HJX158:HJX160 HTT158:HTT160 IDP158:IDP160 INL158:INL160 IXH158:IXH160 JHD158:JHD160 JQZ158:JQZ160 KAV158:KAV160 KKR158:KKR160 KUN158:KUN160 LEJ158:LEJ160 LOF158:LOF160 LYB158:LYB160 MHX158:MHX160 MRT158:MRT160 NBP158:NBP160 NLL158:NLL160 NVH158:NVH160 OFD158:OFD160 OOZ158:OOZ160 OYV158:OYV160 PIR158:PIR160 PSN158:PSN160 QCJ158:QCJ160 QMF158:QMF160 QWB158:QWB160 RFX158:RFX160 RPT158:RPT160 RZP158:RZP160 SJL158:SJL160 STH158:STH160 TDD158:TDD160 TMZ158:TMZ160 TWV158:TWV160 UGR158:UGR160 UQN158:UQN160 VAJ158:VAJ160 VKF158:VKF160 VUB158:VUB160 WDX158:WDX160 WNT158:WNT160 WXP158:WXP160 BH65694:BH65696 LD65694:LD65696 UZ65694:UZ65696 AEV65694:AEV65696 AOR65694:AOR65696 AYN65694:AYN65696 BIJ65694:BIJ65696 BSF65694:BSF65696 CCB65694:CCB65696 CLX65694:CLX65696 CVT65694:CVT65696 DFP65694:DFP65696 DPL65694:DPL65696 DZH65694:DZH65696 EJD65694:EJD65696 ESZ65694:ESZ65696 FCV65694:FCV65696 FMR65694:FMR65696 FWN65694:FWN65696 GGJ65694:GGJ65696 GQF65694:GQF65696 HAB65694:HAB65696 HJX65694:HJX65696 HTT65694:HTT65696 IDP65694:IDP65696 INL65694:INL65696 IXH65694:IXH65696 JHD65694:JHD65696 JQZ65694:JQZ65696 KAV65694:KAV65696 KKR65694:KKR65696 KUN65694:KUN65696 LEJ65694:LEJ65696 LOF65694:LOF65696 LYB65694:LYB65696 MHX65694:MHX65696 MRT65694:MRT65696 NBP65694:NBP65696 NLL65694:NLL65696 NVH65694:NVH65696 OFD65694:OFD65696 OOZ65694:OOZ65696 OYV65694:OYV65696 PIR65694:PIR65696 PSN65694:PSN65696 QCJ65694:QCJ65696 QMF65694:QMF65696 QWB65694:QWB65696 RFX65694:RFX65696 RPT65694:RPT65696 RZP65694:RZP65696 SJL65694:SJL65696 STH65694:STH65696 TDD65694:TDD65696 TMZ65694:TMZ65696 TWV65694:TWV65696 UGR65694:UGR65696 UQN65694:UQN65696 VAJ65694:VAJ65696 VKF65694:VKF65696 VUB65694:VUB65696 WDX65694:WDX65696 WNT65694:WNT65696 WXP65694:WXP65696 BH131230:BH131232 LD131230:LD131232 UZ131230:UZ131232 AEV131230:AEV131232 AOR131230:AOR131232 AYN131230:AYN131232 BIJ131230:BIJ131232 BSF131230:BSF131232 CCB131230:CCB131232 CLX131230:CLX131232 CVT131230:CVT131232 DFP131230:DFP131232 DPL131230:DPL131232 DZH131230:DZH131232 EJD131230:EJD131232 ESZ131230:ESZ131232 FCV131230:FCV131232 FMR131230:FMR131232 FWN131230:FWN131232 GGJ131230:GGJ131232 GQF131230:GQF131232 HAB131230:HAB131232 HJX131230:HJX131232 HTT131230:HTT131232 IDP131230:IDP131232 INL131230:INL131232 IXH131230:IXH131232 JHD131230:JHD131232 JQZ131230:JQZ131232 KAV131230:KAV131232 KKR131230:KKR131232 KUN131230:KUN131232 LEJ131230:LEJ131232 LOF131230:LOF131232 LYB131230:LYB131232 MHX131230:MHX131232 MRT131230:MRT131232 NBP131230:NBP131232 NLL131230:NLL131232 NVH131230:NVH131232 OFD131230:OFD131232 OOZ131230:OOZ131232 OYV131230:OYV131232 PIR131230:PIR131232 PSN131230:PSN131232 QCJ131230:QCJ131232 QMF131230:QMF131232 QWB131230:QWB131232 RFX131230:RFX131232 RPT131230:RPT131232 RZP131230:RZP131232 SJL131230:SJL131232 STH131230:STH131232 TDD131230:TDD131232 TMZ131230:TMZ131232 TWV131230:TWV131232 UGR131230:UGR131232 UQN131230:UQN131232 VAJ131230:VAJ131232 VKF131230:VKF131232 VUB131230:VUB131232 WDX131230:WDX131232 WNT131230:WNT131232 WXP131230:WXP131232 BH196766:BH196768 LD196766:LD196768 UZ196766:UZ196768 AEV196766:AEV196768 AOR196766:AOR196768 AYN196766:AYN196768 BIJ196766:BIJ196768 BSF196766:BSF196768 CCB196766:CCB196768 CLX196766:CLX196768 CVT196766:CVT196768 DFP196766:DFP196768 DPL196766:DPL196768 DZH196766:DZH196768 EJD196766:EJD196768 ESZ196766:ESZ196768 FCV196766:FCV196768 FMR196766:FMR196768 FWN196766:FWN196768 GGJ196766:GGJ196768 GQF196766:GQF196768 HAB196766:HAB196768 HJX196766:HJX196768 HTT196766:HTT196768 IDP196766:IDP196768 INL196766:INL196768 IXH196766:IXH196768 JHD196766:JHD196768 JQZ196766:JQZ196768 KAV196766:KAV196768 KKR196766:KKR196768 KUN196766:KUN196768 LEJ196766:LEJ196768 LOF196766:LOF196768 LYB196766:LYB196768 MHX196766:MHX196768 MRT196766:MRT196768 NBP196766:NBP196768 NLL196766:NLL196768 NVH196766:NVH196768 OFD196766:OFD196768 OOZ196766:OOZ196768 OYV196766:OYV196768 PIR196766:PIR196768 PSN196766:PSN196768 QCJ196766:QCJ196768 QMF196766:QMF196768 QWB196766:QWB196768 RFX196766:RFX196768 RPT196766:RPT196768 RZP196766:RZP196768 SJL196766:SJL196768 STH196766:STH196768 TDD196766:TDD196768 TMZ196766:TMZ196768 TWV196766:TWV196768 UGR196766:UGR196768 UQN196766:UQN196768 VAJ196766:VAJ196768 VKF196766:VKF196768 VUB196766:VUB196768 WDX196766:WDX196768 WNT196766:WNT196768 WXP196766:WXP196768 BH262302:BH262304 LD262302:LD262304 UZ262302:UZ262304 AEV262302:AEV262304 AOR262302:AOR262304 AYN262302:AYN262304 BIJ262302:BIJ262304 BSF262302:BSF262304 CCB262302:CCB262304 CLX262302:CLX262304 CVT262302:CVT262304 DFP262302:DFP262304 DPL262302:DPL262304 DZH262302:DZH262304 EJD262302:EJD262304 ESZ262302:ESZ262304 FCV262302:FCV262304 FMR262302:FMR262304 FWN262302:FWN262304 GGJ262302:GGJ262304 GQF262302:GQF262304 HAB262302:HAB262304 HJX262302:HJX262304 HTT262302:HTT262304 IDP262302:IDP262304 INL262302:INL262304 IXH262302:IXH262304 JHD262302:JHD262304 JQZ262302:JQZ262304 KAV262302:KAV262304 KKR262302:KKR262304 KUN262302:KUN262304 LEJ262302:LEJ262304 LOF262302:LOF262304 LYB262302:LYB262304 MHX262302:MHX262304 MRT262302:MRT262304 NBP262302:NBP262304 NLL262302:NLL262304 NVH262302:NVH262304 OFD262302:OFD262304 OOZ262302:OOZ262304 OYV262302:OYV262304 PIR262302:PIR262304 PSN262302:PSN262304 QCJ262302:QCJ262304 QMF262302:QMF262304 QWB262302:QWB262304 RFX262302:RFX262304 RPT262302:RPT262304 RZP262302:RZP262304 SJL262302:SJL262304 STH262302:STH262304 TDD262302:TDD262304 TMZ262302:TMZ262304 TWV262302:TWV262304 UGR262302:UGR262304 UQN262302:UQN262304 VAJ262302:VAJ262304 VKF262302:VKF262304 VUB262302:VUB262304 WDX262302:WDX262304 WNT262302:WNT262304 WXP262302:WXP262304 BH327838:BH327840 LD327838:LD327840 UZ327838:UZ327840 AEV327838:AEV327840 AOR327838:AOR327840 AYN327838:AYN327840 BIJ327838:BIJ327840 BSF327838:BSF327840 CCB327838:CCB327840 CLX327838:CLX327840 CVT327838:CVT327840 DFP327838:DFP327840 DPL327838:DPL327840 DZH327838:DZH327840 EJD327838:EJD327840 ESZ327838:ESZ327840 FCV327838:FCV327840 FMR327838:FMR327840 FWN327838:FWN327840 GGJ327838:GGJ327840 GQF327838:GQF327840 HAB327838:HAB327840 HJX327838:HJX327840 HTT327838:HTT327840 IDP327838:IDP327840 INL327838:INL327840 IXH327838:IXH327840 JHD327838:JHD327840 JQZ327838:JQZ327840 KAV327838:KAV327840 KKR327838:KKR327840 KUN327838:KUN327840 LEJ327838:LEJ327840 LOF327838:LOF327840 LYB327838:LYB327840 MHX327838:MHX327840 MRT327838:MRT327840 NBP327838:NBP327840 NLL327838:NLL327840 NVH327838:NVH327840 OFD327838:OFD327840 OOZ327838:OOZ327840 OYV327838:OYV327840 PIR327838:PIR327840 PSN327838:PSN327840 QCJ327838:QCJ327840 QMF327838:QMF327840 QWB327838:QWB327840 RFX327838:RFX327840 RPT327838:RPT327840 RZP327838:RZP327840 SJL327838:SJL327840 STH327838:STH327840 TDD327838:TDD327840 TMZ327838:TMZ327840 TWV327838:TWV327840 UGR327838:UGR327840 UQN327838:UQN327840 VAJ327838:VAJ327840 VKF327838:VKF327840 VUB327838:VUB327840 WDX327838:WDX327840 WNT327838:WNT327840 WXP327838:WXP327840 BH393374:BH393376 LD393374:LD393376 UZ393374:UZ393376 AEV393374:AEV393376 AOR393374:AOR393376 AYN393374:AYN393376 BIJ393374:BIJ393376 BSF393374:BSF393376 CCB393374:CCB393376 CLX393374:CLX393376 CVT393374:CVT393376 DFP393374:DFP393376 DPL393374:DPL393376 DZH393374:DZH393376 EJD393374:EJD393376 ESZ393374:ESZ393376 FCV393374:FCV393376 FMR393374:FMR393376 FWN393374:FWN393376 GGJ393374:GGJ393376 GQF393374:GQF393376 HAB393374:HAB393376 HJX393374:HJX393376 HTT393374:HTT393376 IDP393374:IDP393376 INL393374:INL393376 IXH393374:IXH393376 JHD393374:JHD393376 JQZ393374:JQZ393376 KAV393374:KAV393376 KKR393374:KKR393376 KUN393374:KUN393376 LEJ393374:LEJ393376 LOF393374:LOF393376 LYB393374:LYB393376 MHX393374:MHX393376 MRT393374:MRT393376 NBP393374:NBP393376 NLL393374:NLL393376 NVH393374:NVH393376 OFD393374:OFD393376 OOZ393374:OOZ393376 OYV393374:OYV393376 PIR393374:PIR393376 PSN393374:PSN393376 QCJ393374:QCJ393376 QMF393374:QMF393376 QWB393374:QWB393376 RFX393374:RFX393376 RPT393374:RPT393376 RZP393374:RZP393376 SJL393374:SJL393376 STH393374:STH393376 TDD393374:TDD393376 TMZ393374:TMZ393376 TWV393374:TWV393376 UGR393374:UGR393376 UQN393374:UQN393376 VAJ393374:VAJ393376 VKF393374:VKF393376 VUB393374:VUB393376 WDX393374:WDX393376 WNT393374:WNT393376 WXP393374:WXP393376 BH458910:BH458912 LD458910:LD458912 UZ458910:UZ458912 AEV458910:AEV458912 AOR458910:AOR458912 AYN458910:AYN458912 BIJ458910:BIJ458912 BSF458910:BSF458912 CCB458910:CCB458912 CLX458910:CLX458912 CVT458910:CVT458912 DFP458910:DFP458912 DPL458910:DPL458912 DZH458910:DZH458912 EJD458910:EJD458912 ESZ458910:ESZ458912 FCV458910:FCV458912 FMR458910:FMR458912 FWN458910:FWN458912 GGJ458910:GGJ458912 GQF458910:GQF458912 HAB458910:HAB458912 HJX458910:HJX458912 HTT458910:HTT458912 IDP458910:IDP458912 INL458910:INL458912 IXH458910:IXH458912 JHD458910:JHD458912 JQZ458910:JQZ458912 KAV458910:KAV458912 KKR458910:KKR458912 KUN458910:KUN458912 LEJ458910:LEJ458912 LOF458910:LOF458912 LYB458910:LYB458912 MHX458910:MHX458912 MRT458910:MRT458912 NBP458910:NBP458912 NLL458910:NLL458912 NVH458910:NVH458912 OFD458910:OFD458912 OOZ458910:OOZ458912 OYV458910:OYV458912 PIR458910:PIR458912 PSN458910:PSN458912 QCJ458910:QCJ458912 QMF458910:QMF458912 QWB458910:QWB458912 RFX458910:RFX458912 RPT458910:RPT458912 RZP458910:RZP458912 SJL458910:SJL458912 STH458910:STH458912 TDD458910:TDD458912 TMZ458910:TMZ458912 TWV458910:TWV458912 UGR458910:UGR458912 UQN458910:UQN458912 VAJ458910:VAJ458912 VKF458910:VKF458912 VUB458910:VUB458912 WDX458910:WDX458912 WNT458910:WNT458912 WXP458910:WXP458912 BH524446:BH524448 LD524446:LD524448 UZ524446:UZ524448 AEV524446:AEV524448 AOR524446:AOR524448 AYN524446:AYN524448 BIJ524446:BIJ524448 BSF524446:BSF524448 CCB524446:CCB524448 CLX524446:CLX524448 CVT524446:CVT524448 DFP524446:DFP524448 DPL524446:DPL524448 DZH524446:DZH524448 EJD524446:EJD524448 ESZ524446:ESZ524448 FCV524446:FCV524448 FMR524446:FMR524448 FWN524446:FWN524448 GGJ524446:GGJ524448 GQF524446:GQF524448 HAB524446:HAB524448 HJX524446:HJX524448 HTT524446:HTT524448 IDP524446:IDP524448 INL524446:INL524448 IXH524446:IXH524448 JHD524446:JHD524448 JQZ524446:JQZ524448 KAV524446:KAV524448 KKR524446:KKR524448 KUN524446:KUN524448 LEJ524446:LEJ524448 LOF524446:LOF524448 LYB524446:LYB524448 MHX524446:MHX524448 MRT524446:MRT524448 NBP524446:NBP524448 NLL524446:NLL524448 NVH524446:NVH524448 OFD524446:OFD524448 OOZ524446:OOZ524448 OYV524446:OYV524448 PIR524446:PIR524448 PSN524446:PSN524448 QCJ524446:QCJ524448 QMF524446:QMF524448 QWB524446:QWB524448 RFX524446:RFX524448 RPT524446:RPT524448 RZP524446:RZP524448 SJL524446:SJL524448 STH524446:STH524448 TDD524446:TDD524448 TMZ524446:TMZ524448 TWV524446:TWV524448 UGR524446:UGR524448 UQN524446:UQN524448 VAJ524446:VAJ524448 VKF524446:VKF524448 VUB524446:VUB524448 WDX524446:WDX524448 WNT524446:WNT524448 WXP524446:WXP524448 BH589982:BH589984 LD589982:LD589984 UZ589982:UZ589984 AEV589982:AEV589984 AOR589982:AOR589984 AYN589982:AYN589984 BIJ589982:BIJ589984 BSF589982:BSF589984 CCB589982:CCB589984 CLX589982:CLX589984 CVT589982:CVT589984 DFP589982:DFP589984 DPL589982:DPL589984 DZH589982:DZH589984 EJD589982:EJD589984 ESZ589982:ESZ589984 FCV589982:FCV589984 FMR589982:FMR589984 FWN589982:FWN589984 GGJ589982:GGJ589984 GQF589982:GQF589984 HAB589982:HAB589984 HJX589982:HJX589984 HTT589982:HTT589984 IDP589982:IDP589984 INL589982:INL589984 IXH589982:IXH589984 JHD589982:JHD589984 JQZ589982:JQZ589984 KAV589982:KAV589984 KKR589982:KKR589984 KUN589982:KUN589984 LEJ589982:LEJ589984 LOF589982:LOF589984 LYB589982:LYB589984 MHX589982:MHX589984 MRT589982:MRT589984 NBP589982:NBP589984 NLL589982:NLL589984 NVH589982:NVH589984 OFD589982:OFD589984 OOZ589982:OOZ589984 OYV589982:OYV589984 PIR589982:PIR589984 PSN589982:PSN589984 QCJ589982:QCJ589984 QMF589982:QMF589984 QWB589982:QWB589984 RFX589982:RFX589984 RPT589982:RPT589984 RZP589982:RZP589984 SJL589982:SJL589984 STH589982:STH589984 TDD589982:TDD589984 TMZ589982:TMZ589984 TWV589982:TWV589984 UGR589982:UGR589984 UQN589982:UQN589984 VAJ589982:VAJ589984 VKF589982:VKF589984 VUB589982:VUB589984 WDX589982:WDX589984 WNT589982:WNT589984 WXP589982:WXP589984 BH655518:BH655520 LD655518:LD655520 UZ655518:UZ655520 AEV655518:AEV655520 AOR655518:AOR655520 AYN655518:AYN655520 BIJ655518:BIJ655520 BSF655518:BSF655520 CCB655518:CCB655520 CLX655518:CLX655520 CVT655518:CVT655520 DFP655518:DFP655520 DPL655518:DPL655520 DZH655518:DZH655520 EJD655518:EJD655520 ESZ655518:ESZ655520 FCV655518:FCV655520 FMR655518:FMR655520 FWN655518:FWN655520 GGJ655518:GGJ655520 GQF655518:GQF655520 HAB655518:HAB655520 HJX655518:HJX655520 HTT655518:HTT655520 IDP655518:IDP655520 INL655518:INL655520 IXH655518:IXH655520 JHD655518:JHD655520 JQZ655518:JQZ655520 KAV655518:KAV655520 KKR655518:KKR655520 KUN655518:KUN655520 LEJ655518:LEJ655520 LOF655518:LOF655520 LYB655518:LYB655520 MHX655518:MHX655520 MRT655518:MRT655520 NBP655518:NBP655520 NLL655518:NLL655520 NVH655518:NVH655520 OFD655518:OFD655520 OOZ655518:OOZ655520 OYV655518:OYV655520 PIR655518:PIR655520 PSN655518:PSN655520 QCJ655518:QCJ655520 QMF655518:QMF655520 QWB655518:QWB655520 RFX655518:RFX655520 RPT655518:RPT655520 RZP655518:RZP655520 SJL655518:SJL655520 STH655518:STH655520 TDD655518:TDD655520 TMZ655518:TMZ655520 TWV655518:TWV655520 UGR655518:UGR655520 UQN655518:UQN655520 VAJ655518:VAJ655520 VKF655518:VKF655520 VUB655518:VUB655520 WDX655518:WDX655520 WNT655518:WNT655520 WXP655518:WXP655520 BH721054:BH721056 LD721054:LD721056 UZ721054:UZ721056 AEV721054:AEV721056 AOR721054:AOR721056 AYN721054:AYN721056 BIJ721054:BIJ721056 BSF721054:BSF721056 CCB721054:CCB721056 CLX721054:CLX721056 CVT721054:CVT721056 DFP721054:DFP721056 DPL721054:DPL721056 DZH721054:DZH721056 EJD721054:EJD721056 ESZ721054:ESZ721056 FCV721054:FCV721056 FMR721054:FMR721056 FWN721054:FWN721056 GGJ721054:GGJ721056 GQF721054:GQF721056 HAB721054:HAB721056 HJX721054:HJX721056 HTT721054:HTT721056 IDP721054:IDP721056 INL721054:INL721056 IXH721054:IXH721056 JHD721054:JHD721056 JQZ721054:JQZ721056 KAV721054:KAV721056 KKR721054:KKR721056 KUN721054:KUN721056 LEJ721054:LEJ721056 LOF721054:LOF721056 LYB721054:LYB721056 MHX721054:MHX721056 MRT721054:MRT721056 NBP721054:NBP721056 NLL721054:NLL721056 NVH721054:NVH721056 OFD721054:OFD721056 OOZ721054:OOZ721056 OYV721054:OYV721056 PIR721054:PIR721056 PSN721054:PSN721056 QCJ721054:QCJ721056 QMF721054:QMF721056 QWB721054:QWB721056 RFX721054:RFX721056 RPT721054:RPT721056 RZP721054:RZP721056 SJL721054:SJL721056 STH721054:STH721056 TDD721054:TDD721056 TMZ721054:TMZ721056 TWV721054:TWV721056 UGR721054:UGR721056 UQN721054:UQN721056 VAJ721054:VAJ721056 VKF721054:VKF721056 VUB721054:VUB721056 WDX721054:WDX721056 WNT721054:WNT721056 WXP721054:WXP721056 BH786590:BH786592 LD786590:LD786592 UZ786590:UZ786592 AEV786590:AEV786592 AOR786590:AOR786592 AYN786590:AYN786592 BIJ786590:BIJ786592 BSF786590:BSF786592 CCB786590:CCB786592 CLX786590:CLX786592 CVT786590:CVT786592 DFP786590:DFP786592 DPL786590:DPL786592 DZH786590:DZH786592 EJD786590:EJD786592 ESZ786590:ESZ786592 FCV786590:FCV786592 FMR786590:FMR786592 FWN786590:FWN786592 GGJ786590:GGJ786592 GQF786590:GQF786592 HAB786590:HAB786592 HJX786590:HJX786592 HTT786590:HTT786592 IDP786590:IDP786592 INL786590:INL786592 IXH786590:IXH786592 JHD786590:JHD786592 JQZ786590:JQZ786592 KAV786590:KAV786592 KKR786590:KKR786592 KUN786590:KUN786592 LEJ786590:LEJ786592 LOF786590:LOF786592 LYB786590:LYB786592 MHX786590:MHX786592 MRT786590:MRT786592 NBP786590:NBP786592 NLL786590:NLL786592 NVH786590:NVH786592 OFD786590:OFD786592 OOZ786590:OOZ786592 OYV786590:OYV786592 PIR786590:PIR786592 PSN786590:PSN786592 QCJ786590:QCJ786592 QMF786590:QMF786592 QWB786590:QWB786592 RFX786590:RFX786592 RPT786590:RPT786592 RZP786590:RZP786592 SJL786590:SJL786592 STH786590:STH786592 TDD786590:TDD786592 TMZ786590:TMZ786592 TWV786590:TWV786592 UGR786590:UGR786592 UQN786590:UQN786592 VAJ786590:VAJ786592 VKF786590:VKF786592 VUB786590:VUB786592 WDX786590:WDX786592 WNT786590:WNT786592 WXP786590:WXP786592 BH852126:BH852128 LD852126:LD852128 UZ852126:UZ852128 AEV852126:AEV852128 AOR852126:AOR852128 AYN852126:AYN852128 BIJ852126:BIJ852128 BSF852126:BSF852128 CCB852126:CCB852128 CLX852126:CLX852128 CVT852126:CVT852128 DFP852126:DFP852128 DPL852126:DPL852128 DZH852126:DZH852128 EJD852126:EJD852128 ESZ852126:ESZ852128 FCV852126:FCV852128 FMR852126:FMR852128 FWN852126:FWN852128 GGJ852126:GGJ852128 GQF852126:GQF852128 HAB852126:HAB852128 HJX852126:HJX852128 HTT852126:HTT852128 IDP852126:IDP852128 INL852126:INL852128 IXH852126:IXH852128 JHD852126:JHD852128 JQZ852126:JQZ852128 KAV852126:KAV852128 KKR852126:KKR852128 KUN852126:KUN852128 LEJ852126:LEJ852128 LOF852126:LOF852128 LYB852126:LYB852128 MHX852126:MHX852128 MRT852126:MRT852128 NBP852126:NBP852128 NLL852126:NLL852128 NVH852126:NVH852128 OFD852126:OFD852128 OOZ852126:OOZ852128 OYV852126:OYV852128 PIR852126:PIR852128 PSN852126:PSN852128 QCJ852126:QCJ852128 QMF852126:QMF852128 QWB852126:QWB852128 RFX852126:RFX852128 RPT852126:RPT852128 RZP852126:RZP852128 SJL852126:SJL852128 STH852126:STH852128 TDD852126:TDD852128 TMZ852126:TMZ852128 TWV852126:TWV852128 UGR852126:UGR852128 UQN852126:UQN852128 VAJ852126:VAJ852128 VKF852126:VKF852128 VUB852126:VUB852128 WDX852126:WDX852128 WNT852126:WNT852128 WXP852126:WXP852128 BH917662:BH917664 LD917662:LD917664 UZ917662:UZ917664 AEV917662:AEV917664 AOR917662:AOR917664 AYN917662:AYN917664 BIJ917662:BIJ917664 BSF917662:BSF917664 CCB917662:CCB917664 CLX917662:CLX917664 CVT917662:CVT917664 DFP917662:DFP917664 DPL917662:DPL917664 DZH917662:DZH917664 EJD917662:EJD917664 ESZ917662:ESZ917664 FCV917662:FCV917664 FMR917662:FMR917664 FWN917662:FWN917664 GGJ917662:GGJ917664 GQF917662:GQF917664 HAB917662:HAB917664 HJX917662:HJX917664 HTT917662:HTT917664 IDP917662:IDP917664 INL917662:INL917664 IXH917662:IXH917664 JHD917662:JHD917664 JQZ917662:JQZ917664 KAV917662:KAV917664 KKR917662:KKR917664 KUN917662:KUN917664 LEJ917662:LEJ917664 LOF917662:LOF917664 LYB917662:LYB917664 MHX917662:MHX917664 MRT917662:MRT917664 NBP917662:NBP917664 NLL917662:NLL917664 NVH917662:NVH917664 OFD917662:OFD917664 OOZ917662:OOZ917664 OYV917662:OYV917664 PIR917662:PIR917664 PSN917662:PSN917664 QCJ917662:QCJ917664 QMF917662:QMF917664 QWB917662:QWB917664 RFX917662:RFX917664 RPT917662:RPT917664 RZP917662:RZP917664 SJL917662:SJL917664 STH917662:STH917664 TDD917662:TDD917664 TMZ917662:TMZ917664 TWV917662:TWV917664 UGR917662:UGR917664 UQN917662:UQN917664 VAJ917662:VAJ917664 VKF917662:VKF917664 VUB917662:VUB917664 WDX917662:WDX917664 WNT917662:WNT917664 WXP917662:WXP917664 BH983198:BH983200 LD983198:LD983200 UZ983198:UZ983200 AEV983198:AEV983200 AOR983198:AOR983200 AYN983198:AYN983200 BIJ983198:BIJ983200 BSF983198:BSF983200 CCB983198:CCB983200 CLX983198:CLX983200 CVT983198:CVT983200 DFP983198:DFP983200 DPL983198:DPL983200 DZH983198:DZH983200 EJD983198:EJD983200 ESZ983198:ESZ983200 FCV983198:FCV983200 FMR983198:FMR983200 FWN983198:FWN983200 GGJ983198:GGJ983200 GQF983198:GQF983200 HAB983198:HAB983200 HJX983198:HJX983200 HTT983198:HTT983200 IDP983198:IDP983200 INL983198:INL983200 IXH983198:IXH983200 JHD983198:JHD983200 JQZ983198:JQZ983200 KAV983198:KAV983200 KKR983198:KKR983200 KUN983198:KUN983200 LEJ983198:LEJ983200 LOF983198:LOF983200 LYB983198:LYB983200 MHX983198:MHX983200 MRT983198:MRT983200 NBP983198:NBP983200 NLL983198:NLL983200 NVH983198:NVH983200 OFD983198:OFD983200 OOZ983198:OOZ983200 OYV983198:OYV983200 PIR983198:PIR983200 PSN983198:PSN983200 QCJ983198:QCJ983200 QMF983198:QMF983200 QWB983198:QWB983200 RFX983198:RFX983200 RPT983198:RPT983200 RZP983198:RZP983200 SJL983198:SJL983200 STH983198:STH983200 TDD983198:TDD983200 TMZ983198:TMZ983200 TWV983198:TWV983200 UGR983198:UGR983200 UQN983198:UQN983200 VAJ983198:VAJ983200 VKF983198:VKF983200 VUB983198:VUB983200 WDX983198:WDX983200 WNT983198:WNT983200 WXP983198:WXP983200 BH162:BH177 LD162:LD177 UZ162:UZ177 AEV162:AEV177 AOR162:AOR177 AYN162:AYN177 BIJ162:BIJ177 BSF162:BSF177 CCB162:CCB177 CLX162:CLX177 CVT162:CVT177 DFP162:DFP177 DPL162:DPL177 DZH162:DZH177 EJD162:EJD177 ESZ162:ESZ177 FCV162:FCV177 FMR162:FMR177 FWN162:FWN177 GGJ162:GGJ177 GQF162:GQF177 HAB162:HAB177 HJX162:HJX177 HTT162:HTT177 IDP162:IDP177 INL162:INL177 IXH162:IXH177 JHD162:JHD177 JQZ162:JQZ177 KAV162:KAV177 KKR162:KKR177 KUN162:KUN177 LEJ162:LEJ177 LOF162:LOF177 LYB162:LYB177 MHX162:MHX177 MRT162:MRT177 NBP162:NBP177 NLL162:NLL177 NVH162:NVH177 OFD162:OFD177 OOZ162:OOZ177 OYV162:OYV177 PIR162:PIR177 PSN162:PSN177 QCJ162:QCJ177 QMF162:QMF177 QWB162:QWB177 RFX162:RFX177 RPT162:RPT177 RZP162:RZP177 SJL162:SJL177 STH162:STH177 TDD162:TDD177 TMZ162:TMZ177 TWV162:TWV177 UGR162:UGR177 UQN162:UQN177 VAJ162:VAJ177 VKF162:VKF177 VUB162:VUB177 WDX162:WDX177 WNT162:WNT177 WXP162:WXP177 BH65698:BH65713 LD65698:LD65713 UZ65698:UZ65713 AEV65698:AEV65713 AOR65698:AOR65713 AYN65698:AYN65713 BIJ65698:BIJ65713 BSF65698:BSF65713 CCB65698:CCB65713 CLX65698:CLX65713 CVT65698:CVT65713 DFP65698:DFP65713 DPL65698:DPL65713 DZH65698:DZH65713 EJD65698:EJD65713 ESZ65698:ESZ65713 FCV65698:FCV65713 FMR65698:FMR65713 FWN65698:FWN65713 GGJ65698:GGJ65713 GQF65698:GQF65713 HAB65698:HAB65713 HJX65698:HJX65713 HTT65698:HTT65713 IDP65698:IDP65713 INL65698:INL65713 IXH65698:IXH65713 JHD65698:JHD65713 JQZ65698:JQZ65713 KAV65698:KAV65713 KKR65698:KKR65713 KUN65698:KUN65713 LEJ65698:LEJ65713 LOF65698:LOF65713 LYB65698:LYB65713 MHX65698:MHX65713 MRT65698:MRT65713 NBP65698:NBP65713 NLL65698:NLL65713 NVH65698:NVH65713 OFD65698:OFD65713 OOZ65698:OOZ65713 OYV65698:OYV65713 PIR65698:PIR65713 PSN65698:PSN65713 QCJ65698:QCJ65713 QMF65698:QMF65713 QWB65698:QWB65713 RFX65698:RFX65713 RPT65698:RPT65713 RZP65698:RZP65713 SJL65698:SJL65713 STH65698:STH65713 TDD65698:TDD65713 TMZ65698:TMZ65713 TWV65698:TWV65713 UGR65698:UGR65713 UQN65698:UQN65713 VAJ65698:VAJ65713 VKF65698:VKF65713 VUB65698:VUB65713 WDX65698:WDX65713 WNT65698:WNT65713 WXP65698:WXP65713 BH131234:BH131249 LD131234:LD131249 UZ131234:UZ131249 AEV131234:AEV131249 AOR131234:AOR131249 AYN131234:AYN131249 BIJ131234:BIJ131249 BSF131234:BSF131249 CCB131234:CCB131249 CLX131234:CLX131249 CVT131234:CVT131249 DFP131234:DFP131249 DPL131234:DPL131249 DZH131234:DZH131249 EJD131234:EJD131249 ESZ131234:ESZ131249 FCV131234:FCV131249 FMR131234:FMR131249 FWN131234:FWN131249 GGJ131234:GGJ131249 GQF131234:GQF131249 HAB131234:HAB131249 HJX131234:HJX131249 HTT131234:HTT131249 IDP131234:IDP131249 INL131234:INL131249 IXH131234:IXH131249 JHD131234:JHD131249 JQZ131234:JQZ131249 KAV131234:KAV131249 KKR131234:KKR131249 KUN131234:KUN131249 LEJ131234:LEJ131249 LOF131234:LOF131249 LYB131234:LYB131249 MHX131234:MHX131249 MRT131234:MRT131249 NBP131234:NBP131249 NLL131234:NLL131249 NVH131234:NVH131249 OFD131234:OFD131249 OOZ131234:OOZ131249 OYV131234:OYV131249 PIR131234:PIR131249 PSN131234:PSN131249 QCJ131234:QCJ131249 QMF131234:QMF131249 QWB131234:QWB131249 RFX131234:RFX131249 RPT131234:RPT131249 RZP131234:RZP131249 SJL131234:SJL131249 STH131234:STH131249 TDD131234:TDD131249 TMZ131234:TMZ131249 TWV131234:TWV131249 UGR131234:UGR131249 UQN131234:UQN131249 VAJ131234:VAJ131249 VKF131234:VKF131249 VUB131234:VUB131249 WDX131234:WDX131249 WNT131234:WNT131249 WXP131234:WXP131249 BH196770:BH196785 LD196770:LD196785 UZ196770:UZ196785 AEV196770:AEV196785 AOR196770:AOR196785 AYN196770:AYN196785 BIJ196770:BIJ196785 BSF196770:BSF196785 CCB196770:CCB196785 CLX196770:CLX196785 CVT196770:CVT196785 DFP196770:DFP196785 DPL196770:DPL196785 DZH196770:DZH196785 EJD196770:EJD196785 ESZ196770:ESZ196785 FCV196770:FCV196785 FMR196770:FMR196785 FWN196770:FWN196785 GGJ196770:GGJ196785 GQF196770:GQF196785 HAB196770:HAB196785 HJX196770:HJX196785 HTT196770:HTT196785 IDP196770:IDP196785 INL196770:INL196785 IXH196770:IXH196785 JHD196770:JHD196785 JQZ196770:JQZ196785 KAV196770:KAV196785 KKR196770:KKR196785 KUN196770:KUN196785 LEJ196770:LEJ196785 LOF196770:LOF196785 LYB196770:LYB196785 MHX196770:MHX196785 MRT196770:MRT196785 NBP196770:NBP196785 NLL196770:NLL196785 NVH196770:NVH196785 OFD196770:OFD196785 OOZ196770:OOZ196785 OYV196770:OYV196785 PIR196770:PIR196785 PSN196770:PSN196785 QCJ196770:QCJ196785 QMF196770:QMF196785 QWB196770:QWB196785 RFX196770:RFX196785 RPT196770:RPT196785 RZP196770:RZP196785 SJL196770:SJL196785 STH196770:STH196785 TDD196770:TDD196785 TMZ196770:TMZ196785 TWV196770:TWV196785 UGR196770:UGR196785 UQN196770:UQN196785 VAJ196770:VAJ196785 VKF196770:VKF196785 VUB196770:VUB196785 WDX196770:WDX196785 WNT196770:WNT196785 WXP196770:WXP196785 BH262306:BH262321 LD262306:LD262321 UZ262306:UZ262321 AEV262306:AEV262321 AOR262306:AOR262321 AYN262306:AYN262321 BIJ262306:BIJ262321 BSF262306:BSF262321 CCB262306:CCB262321 CLX262306:CLX262321 CVT262306:CVT262321 DFP262306:DFP262321 DPL262306:DPL262321 DZH262306:DZH262321 EJD262306:EJD262321 ESZ262306:ESZ262321 FCV262306:FCV262321 FMR262306:FMR262321 FWN262306:FWN262321 GGJ262306:GGJ262321 GQF262306:GQF262321 HAB262306:HAB262321 HJX262306:HJX262321 HTT262306:HTT262321 IDP262306:IDP262321 INL262306:INL262321 IXH262306:IXH262321 JHD262306:JHD262321 JQZ262306:JQZ262321 KAV262306:KAV262321 KKR262306:KKR262321 KUN262306:KUN262321 LEJ262306:LEJ262321 LOF262306:LOF262321 LYB262306:LYB262321 MHX262306:MHX262321 MRT262306:MRT262321 NBP262306:NBP262321 NLL262306:NLL262321 NVH262306:NVH262321 OFD262306:OFD262321 OOZ262306:OOZ262321 OYV262306:OYV262321 PIR262306:PIR262321 PSN262306:PSN262321 QCJ262306:QCJ262321 QMF262306:QMF262321 QWB262306:QWB262321 RFX262306:RFX262321 RPT262306:RPT262321 RZP262306:RZP262321 SJL262306:SJL262321 STH262306:STH262321 TDD262306:TDD262321 TMZ262306:TMZ262321 TWV262306:TWV262321 UGR262306:UGR262321 UQN262306:UQN262321 VAJ262306:VAJ262321 VKF262306:VKF262321 VUB262306:VUB262321 WDX262306:WDX262321 WNT262306:WNT262321 WXP262306:WXP262321 BH327842:BH327857 LD327842:LD327857 UZ327842:UZ327857 AEV327842:AEV327857 AOR327842:AOR327857 AYN327842:AYN327857 BIJ327842:BIJ327857 BSF327842:BSF327857 CCB327842:CCB327857 CLX327842:CLX327857 CVT327842:CVT327857 DFP327842:DFP327857 DPL327842:DPL327857 DZH327842:DZH327857 EJD327842:EJD327857 ESZ327842:ESZ327857 FCV327842:FCV327857 FMR327842:FMR327857 FWN327842:FWN327857 GGJ327842:GGJ327857 GQF327842:GQF327857 HAB327842:HAB327857 HJX327842:HJX327857 HTT327842:HTT327857 IDP327842:IDP327857 INL327842:INL327857 IXH327842:IXH327857 JHD327842:JHD327857 JQZ327842:JQZ327857 KAV327842:KAV327857 KKR327842:KKR327857 KUN327842:KUN327857 LEJ327842:LEJ327857 LOF327842:LOF327857 LYB327842:LYB327857 MHX327842:MHX327857 MRT327842:MRT327857 NBP327842:NBP327857 NLL327842:NLL327857 NVH327842:NVH327857 OFD327842:OFD327857 OOZ327842:OOZ327857 OYV327842:OYV327857 PIR327842:PIR327857 PSN327842:PSN327857 QCJ327842:QCJ327857 QMF327842:QMF327857 QWB327842:QWB327857 RFX327842:RFX327857 RPT327842:RPT327857 RZP327842:RZP327857 SJL327842:SJL327857 STH327842:STH327857 TDD327842:TDD327857 TMZ327842:TMZ327857 TWV327842:TWV327857 UGR327842:UGR327857 UQN327842:UQN327857 VAJ327842:VAJ327857 VKF327842:VKF327857 VUB327842:VUB327857 WDX327842:WDX327857 WNT327842:WNT327857 WXP327842:WXP327857 BH393378:BH393393 LD393378:LD393393 UZ393378:UZ393393 AEV393378:AEV393393 AOR393378:AOR393393 AYN393378:AYN393393 BIJ393378:BIJ393393 BSF393378:BSF393393 CCB393378:CCB393393 CLX393378:CLX393393 CVT393378:CVT393393 DFP393378:DFP393393 DPL393378:DPL393393 DZH393378:DZH393393 EJD393378:EJD393393 ESZ393378:ESZ393393 FCV393378:FCV393393 FMR393378:FMR393393 FWN393378:FWN393393 GGJ393378:GGJ393393 GQF393378:GQF393393 HAB393378:HAB393393 HJX393378:HJX393393 HTT393378:HTT393393 IDP393378:IDP393393 INL393378:INL393393 IXH393378:IXH393393 JHD393378:JHD393393 JQZ393378:JQZ393393 KAV393378:KAV393393 KKR393378:KKR393393 KUN393378:KUN393393 LEJ393378:LEJ393393 LOF393378:LOF393393 LYB393378:LYB393393 MHX393378:MHX393393 MRT393378:MRT393393 NBP393378:NBP393393 NLL393378:NLL393393 NVH393378:NVH393393 OFD393378:OFD393393 OOZ393378:OOZ393393 OYV393378:OYV393393 PIR393378:PIR393393 PSN393378:PSN393393 QCJ393378:QCJ393393 QMF393378:QMF393393 QWB393378:QWB393393 RFX393378:RFX393393 RPT393378:RPT393393 RZP393378:RZP393393 SJL393378:SJL393393 STH393378:STH393393 TDD393378:TDD393393 TMZ393378:TMZ393393 TWV393378:TWV393393 UGR393378:UGR393393 UQN393378:UQN393393 VAJ393378:VAJ393393 VKF393378:VKF393393 VUB393378:VUB393393 WDX393378:WDX393393 WNT393378:WNT393393 WXP393378:WXP393393 BH458914:BH458929 LD458914:LD458929 UZ458914:UZ458929 AEV458914:AEV458929 AOR458914:AOR458929 AYN458914:AYN458929 BIJ458914:BIJ458929 BSF458914:BSF458929 CCB458914:CCB458929 CLX458914:CLX458929 CVT458914:CVT458929 DFP458914:DFP458929 DPL458914:DPL458929 DZH458914:DZH458929 EJD458914:EJD458929 ESZ458914:ESZ458929 FCV458914:FCV458929 FMR458914:FMR458929 FWN458914:FWN458929 GGJ458914:GGJ458929 GQF458914:GQF458929 HAB458914:HAB458929 HJX458914:HJX458929 HTT458914:HTT458929 IDP458914:IDP458929 INL458914:INL458929 IXH458914:IXH458929 JHD458914:JHD458929 JQZ458914:JQZ458929 KAV458914:KAV458929 KKR458914:KKR458929 KUN458914:KUN458929 LEJ458914:LEJ458929 LOF458914:LOF458929 LYB458914:LYB458929 MHX458914:MHX458929 MRT458914:MRT458929 NBP458914:NBP458929 NLL458914:NLL458929 NVH458914:NVH458929 OFD458914:OFD458929 OOZ458914:OOZ458929 OYV458914:OYV458929 PIR458914:PIR458929 PSN458914:PSN458929 QCJ458914:QCJ458929 QMF458914:QMF458929 QWB458914:QWB458929 RFX458914:RFX458929 RPT458914:RPT458929 RZP458914:RZP458929 SJL458914:SJL458929 STH458914:STH458929 TDD458914:TDD458929 TMZ458914:TMZ458929 TWV458914:TWV458929 UGR458914:UGR458929 UQN458914:UQN458929 VAJ458914:VAJ458929 VKF458914:VKF458929 VUB458914:VUB458929 WDX458914:WDX458929 WNT458914:WNT458929 WXP458914:WXP458929 BH524450:BH524465 LD524450:LD524465 UZ524450:UZ524465 AEV524450:AEV524465 AOR524450:AOR524465 AYN524450:AYN524465 BIJ524450:BIJ524465 BSF524450:BSF524465 CCB524450:CCB524465 CLX524450:CLX524465 CVT524450:CVT524465 DFP524450:DFP524465 DPL524450:DPL524465 DZH524450:DZH524465 EJD524450:EJD524465 ESZ524450:ESZ524465 FCV524450:FCV524465 FMR524450:FMR524465 FWN524450:FWN524465 GGJ524450:GGJ524465 GQF524450:GQF524465 HAB524450:HAB524465 HJX524450:HJX524465 HTT524450:HTT524465 IDP524450:IDP524465 INL524450:INL524465 IXH524450:IXH524465 JHD524450:JHD524465 JQZ524450:JQZ524465 KAV524450:KAV524465 KKR524450:KKR524465 KUN524450:KUN524465 LEJ524450:LEJ524465 LOF524450:LOF524465 LYB524450:LYB524465 MHX524450:MHX524465 MRT524450:MRT524465 NBP524450:NBP524465 NLL524450:NLL524465 NVH524450:NVH524465 OFD524450:OFD524465 OOZ524450:OOZ524465 OYV524450:OYV524465 PIR524450:PIR524465 PSN524450:PSN524465 QCJ524450:QCJ524465 QMF524450:QMF524465 QWB524450:QWB524465 RFX524450:RFX524465 RPT524450:RPT524465 RZP524450:RZP524465 SJL524450:SJL524465 STH524450:STH524465 TDD524450:TDD524465 TMZ524450:TMZ524465 TWV524450:TWV524465 UGR524450:UGR524465 UQN524450:UQN524465 VAJ524450:VAJ524465 VKF524450:VKF524465 VUB524450:VUB524465 WDX524450:WDX524465 WNT524450:WNT524465 WXP524450:WXP524465 BH589986:BH590001 LD589986:LD590001 UZ589986:UZ590001 AEV589986:AEV590001 AOR589986:AOR590001 AYN589986:AYN590001 BIJ589986:BIJ590001 BSF589986:BSF590001 CCB589986:CCB590001 CLX589986:CLX590001 CVT589986:CVT590001 DFP589986:DFP590001 DPL589986:DPL590001 DZH589986:DZH590001 EJD589986:EJD590001 ESZ589986:ESZ590001 FCV589986:FCV590001 FMR589986:FMR590001 FWN589986:FWN590001 GGJ589986:GGJ590001 GQF589986:GQF590001 HAB589986:HAB590001 HJX589986:HJX590001 HTT589986:HTT590001 IDP589986:IDP590001 INL589986:INL590001 IXH589986:IXH590001 JHD589986:JHD590001 JQZ589986:JQZ590001 KAV589986:KAV590001 KKR589986:KKR590001 KUN589986:KUN590001 LEJ589986:LEJ590001 LOF589986:LOF590001 LYB589986:LYB590001 MHX589986:MHX590001 MRT589986:MRT590001 NBP589986:NBP590001 NLL589986:NLL590001 NVH589986:NVH590001 OFD589986:OFD590001 OOZ589986:OOZ590001 OYV589986:OYV590001 PIR589986:PIR590001 PSN589986:PSN590001 QCJ589986:QCJ590001 QMF589986:QMF590001 QWB589986:QWB590001 RFX589986:RFX590001 RPT589986:RPT590001 RZP589986:RZP590001 SJL589986:SJL590001 STH589986:STH590001 TDD589986:TDD590001 TMZ589986:TMZ590001 TWV589986:TWV590001 UGR589986:UGR590001 UQN589986:UQN590001 VAJ589986:VAJ590001 VKF589986:VKF590001 VUB589986:VUB590001 WDX589986:WDX590001 WNT589986:WNT590001 WXP589986:WXP590001 BH655522:BH655537 LD655522:LD655537 UZ655522:UZ655537 AEV655522:AEV655537 AOR655522:AOR655537 AYN655522:AYN655537 BIJ655522:BIJ655537 BSF655522:BSF655537 CCB655522:CCB655537 CLX655522:CLX655537 CVT655522:CVT655537 DFP655522:DFP655537 DPL655522:DPL655537 DZH655522:DZH655537 EJD655522:EJD655537 ESZ655522:ESZ655537 FCV655522:FCV655537 FMR655522:FMR655537 FWN655522:FWN655537 GGJ655522:GGJ655537 GQF655522:GQF655537 HAB655522:HAB655537 HJX655522:HJX655537 HTT655522:HTT655537 IDP655522:IDP655537 INL655522:INL655537 IXH655522:IXH655537 JHD655522:JHD655537 JQZ655522:JQZ655537 KAV655522:KAV655537 KKR655522:KKR655537 KUN655522:KUN655537 LEJ655522:LEJ655537 LOF655522:LOF655537 LYB655522:LYB655537 MHX655522:MHX655537 MRT655522:MRT655537 NBP655522:NBP655537 NLL655522:NLL655537 NVH655522:NVH655537 OFD655522:OFD655537 OOZ655522:OOZ655537 OYV655522:OYV655537 PIR655522:PIR655537 PSN655522:PSN655537 QCJ655522:QCJ655537 QMF655522:QMF655537 QWB655522:QWB655537 RFX655522:RFX655537 RPT655522:RPT655537 RZP655522:RZP655537 SJL655522:SJL655537 STH655522:STH655537 TDD655522:TDD655537 TMZ655522:TMZ655537 TWV655522:TWV655537 UGR655522:UGR655537 UQN655522:UQN655537 VAJ655522:VAJ655537 VKF655522:VKF655537 VUB655522:VUB655537 WDX655522:WDX655537 WNT655522:WNT655537 WXP655522:WXP655537 BH721058:BH721073 LD721058:LD721073 UZ721058:UZ721073 AEV721058:AEV721073 AOR721058:AOR721073 AYN721058:AYN721073 BIJ721058:BIJ721073 BSF721058:BSF721073 CCB721058:CCB721073 CLX721058:CLX721073 CVT721058:CVT721073 DFP721058:DFP721073 DPL721058:DPL721073 DZH721058:DZH721073 EJD721058:EJD721073 ESZ721058:ESZ721073 FCV721058:FCV721073 FMR721058:FMR721073 FWN721058:FWN721073 GGJ721058:GGJ721073 GQF721058:GQF721073 HAB721058:HAB721073 HJX721058:HJX721073 HTT721058:HTT721073 IDP721058:IDP721073 INL721058:INL721073 IXH721058:IXH721073 JHD721058:JHD721073 JQZ721058:JQZ721073 KAV721058:KAV721073 KKR721058:KKR721073 KUN721058:KUN721073 LEJ721058:LEJ721073 LOF721058:LOF721073 LYB721058:LYB721073 MHX721058:MHX721073 MRT721058:MRT721073 NBP721058:NBP721073 NLL721058:NLL721073 NVH721058:NVH721073 OFD721058:OFD721073 OOZ721058:OOZ721073 OYV721058:OYV721073 PIR721058:PIR721073 PSN721058:PSN721073 QCJ721058:QCJ721073 QMF721058:QMF721073 QWB721058:QWB721073 RFX721058:RFX721073 RPT721058:RPT721073 RZP721058:RZP721073 SJL721058:SJL721073 STH721058:STH721073 TDD721058:TDD721073 TMZ721058:TMZ721073 TWV721058:TWV721073 UGR721058:UGR721073 UQN721058:UQN721073 VAJ721058:VAJ721073 VKF721058:VKF721073 VUB721058:VUB721073 WDX721058:WDX721073 WNT721058:WNT721073 WXP721058:WXP721073 BH786594:BH786609 LD786594:LD786609 UZ786594:UZ786609 AEV786594:AEV786609 AOR786594:AOR786609 AYN786594:AYN786609 BIJ786594:BIJ786609 BSF786594:BSF786609 CCB786594:CCB786609 CLX786594:CLX786609 CVT786594:CVT786609 DFP786594:DFP786609 DPL786594:DPL786609 DZH786594:DZH786609 EJD786594:EJD786609 ESZ786594:ESZ786609 FCV786594:FCV786609 FMR786594:FMR786609 FWN786594:FWN786609 GGJ786594:GGJ786609 GQF786594:GQF786609 HAB786594:HAB786609 HJX786594:HJX786609 HTT786594:HTT786609 IDP786594:IDP786609 INL786594:INL786609 IXH786594:IXH786609 JHD786594:JHD786609 JQZ786594:JQZ786609 KAV786594:KAV786609 KKR786594:KKR786609 KUN786594:KUN786609 LEJ786594:LEJ786609 LOF786594:LOF786609 LYB786594:LYB786609 MHX786594:MHX786609 MRT786594:MRT786609 NBP786594:NBP786609 NLL786594:NLL786609 NVH786594:NVH786609 OFD786594:OFD786609 OOZ786594:OOZ786609 OYV786594:OYV786609 PIR786594:PIR786609 PSN786594:PSN786609 QCJ786594:QCJ786609 QMF786594:QMF786609 QWB786594:QWB786609 RFX786594:RFX786609 RPT786594:RPT786609 RZP786594:RZP786609 SJL786594:SJL786609 STH786594:STH786609 TDD786594:TDD786609 TMZ786594:TMZ786609 TWV786594:TWV786609 UGR786594:UGR786609 UQN786594:UQN786609 VAJ786594:VAJ786609 VKF786594:VKF786609 VUB786594:VUB786609 WDX786594:WDX786609 WNT786594:WNT786609 WXP786594:WXP786609 BH852130:BH852145 LD852130:LD852145 UZ852130:UZ852145 AEV852130:AEV852145 AOR852130:AOR852145 AYN852130:AYN852145 BIJ852130:BIJ852145 BSF852130:BSF852145 CCB852130:CCB852145 CLX852130:CLX852145 CVT852130:CVT852145 DFP852130:DFP852145 DPL852130:DPL852145 DZH852130:DZH852145 EJD852130:EJD852145 ESZ852130:ESZ852145 FCV852130:FCV852145 FMR852130:FMR852145 FWN852130:FWN852145 GGJ852130:GGJ852145 GQF852130:GQF852145 HAB852130:HAB852145 HJX852130:HJX852145 HTT852130:HTT852145 IDP852130:IDP852145 INL852130:INL852145 IXH852130:IXH852145 JHD852130:JHD852145 JQZ852130:JQZ852145 KAV852130:KAV852145 KKR852130:KKR852145 KUN852130:KUN852145 LEJ852130:LEJ852145 LOF852130:LOF852145 LYB852130:LYB852145 MHX852130:MHX852145 MRT852130:MRT852145 NBP852130:NBP852145 NLL852130:NLL852145 NVH852130:NVH852145 OFD852130:OFD852145 OOZ852130:OOZ852145 OYV852130:OYV852145 PIR852130:PIR852145 PSN852130:PSN852145 QCJ852130:QCJ852145 QMF852130:QMF852145 QWB852130:QWB852145 RFX852130:RFX852145 RPT852130:RPT852145 RZP852130:RZP852145 SJL852130:SJL852145 STH852130:STH852145 TDD852130:TDD852145 TMZ852130:TMZ852145 TWV852130:TWV852145 UGR852130:UGR852145 UQN852130:UQN852145 VAJ852130:VAJ852145 VKF852130:VKF852145 VUB852130:VUB852145 WDX852130:WDX852145 WNT852130:WNT852145 WXP852130:WXP852145 BH917666:BH917681 LD917666:LD917681 UZ917666:UZ917681 AEV917666:AEV917681 AOR917666:AOR917681 AYN917666:AYN917681 BIJ917666:BIJ917681 BSF917666:BSF917681 CCB917666:CCB917681 CLX917666:CLX917681 CVT917666:CVT917681 DFP917666:DFP917681 DPL917666:DPL917681 DZH917666:DZH917681 EJD917666:EJD917681 ESZ917666:ESZ917681 FCV917666:FCV917681 FMR917666:FMR917681 FWN917666:FWN917681 GGJ917666:GGJ917681 GQF917666:GQF917681 HAB917666:HAB917681 HJX917666:HJX917681 HTT917666:HTT917681 IDP917666:IDP917681 INL917666:INL917681 IXH917666:IXH917681 JHD917666:JHD917681 JQZ917666:JQZ917681 KAV917666:KAV917681 KKR917666:KKR917681 KUN917666:KUN917681 LEJ917666:LEJ917681 LOF917666:LOF917681 LYB917666:LYB917681 MHX917666:MHX917681 MRT917666:MRT917681 NBP917666:NBP917681 NLL917666:NLL917681 NVH917666:NVH917681 OFD917666:OFD917681 OOZ917666:OOZ917681 OYV917666:OYV917681 PIR917666:PIR917681 PSN917666:PSN917681 QCJ917666:QCJ917681 QMF917666:QMF917681 QWB917666:QWB917681 RFX917666:RFX917681 RPT917666:RPT917681 RZP917666:RZP917681 SJL917666:SJL917681 STH917666:STH917681 TDD917666:TDD917681 TMZ917666:TMZ917681 TWV917666:TWV917681 UGR917666:UGR917681 UQN917666:UQN917681 VAJ917666:VAJ917681 VKF917666:VKF917681 VUB917666:VUB917681 WDX917666:WDX917681 WNT917666:WNT917681 WXP917666:WXP917681 BH983202:BH983217 LD983202:LD983217 UZ983202:UZ983217 AEV983202:AEV983217 AOR983202:AOR983217 AYN983202:AYN983217 BIJ983202:BIJ983217 BSF983202:BSF983217 CCB983202:CCB983217 CLX983202:CLX983217 CVT983202:CVT983217 DFP983202:DFP983217 DPL983202:DPL983217 DZH983202:DZH983217 EJD983202:EJD983217 ESZ983202:ESZ983217 FCV983202:FCV983217 FMR983202:FMR983217 FWN983202:FWN983217 GGJ983202:GGJ983217 GQF983202:GQF983217 HAB983202:HAB983217 HJX983202:HJX983217 HTT983202:HTT983217 IDP983202:IDP983217 INL983202:INL983217 IXH983202:IXH983217 JHD983202:JHD983217 JQZ983202:JQZ983217 KAV983202:KAV983217 KKR983202:KKR983217 KUN983202:KUN983217 LEJ983202:LEJ983217 LOF983202:LOF983217 LYB983202:LYB983217 MHX983202:MHX983217 MRT983202:MRT983217 NBP983202:NBP983217 NLL983202:NLL983217 NVH983202:NVH983217 OFD983202:OFD983217 OOZ983202:OOZ983217 OYV983202:OYV983217 PIR983202:PIR983217 PSN983202:PSN983217 QCJ983202:QCJ983217 QMF983202:QMF983217 QWB983202:QWB983217 RFX983202:RFX983217 RPT983202:RPT983217 RZP983202:RZP983217 SJL983202:SJL983217 STH983202:STH983217 TDD983202:TDD983217 TMZ983202:TMZ983217 TWV983202:TWV983217 UGR983202:UGR983217 UQN983202:UQN983217 VAJ983202:VAJ983217 VKF983202:VKF983217 VUB983202:VUB983217 WDX983202:WDX983217 WNT983202:WNT983217 WXP983202:WXP983217 BH202:BH214 LD202:LD214 UZ202:UZ214 AEV202:AEV214 AOR202:AOR214 AYN202:AYN214 BIJ202:BIJ214 BSF202:BSF214 CCB202:CCB214 CLX202:CLX214 CVT202:CVT214 DFP202:DFP214 DPL202:DPL214 DZH202:DZH214 EJD202:EJD214 ESZ202:ESZ214 FCV202:FCV214 FMR202:FMR214 FWN202:FWN214 GGJ202:GGJ214 GQF202:GQF214 HAB202:HAB214 HJX202:HJX214 HTT202:HTT214 IDP202:IDP214 INL202:INL214 IXH202:IXH214 JHD202:JHD214 JQZ202:JQZ214 KAV202:KAV214 KKR202:KKR214 KUN202:KUN214 LEJ202:LEJ214 LOF202:LOF214 LYB202:LYB214 MHX202:MHX214 MRT202:MRT214 NBP202:NBP214 NLL202:NLL214 NVH202:NVH214 OFD202:OFD214 OOZ202:OOZ214 OYV202:OYV214 PIR202:PIR214 PSN202:PSN214 QCJ202:QCJ214 QMF202:QMF214 QWB202:QWB214 RFX202:RFX214 RPT202:RPT214 RZP202:RZP214 SJL202:SJL214 STH202:STH214 TDD202:TDD214 TMZ202:TMZ214 TWV202:TWV214 UGR202:UGR214 UQN202:UQN214 VAJ202:VAJ214 VKF202:VKF214 VUB202:VUB214 WDX202:WDX214 WNT202:WNT214 WXP202:WXP214 BH65738:BH65750 LD65738:LD65750 UZ65738:UZ65750 AEV65738:AEV65750 AOR65738:AOR65750 AYN65738:AYN65750 BIJ65738:BIJ65750 BSF65738:BSF65750 CCB65738:CCB65750 CLX65738:CLX65750 CVT65738:CVT65750 DFP65738:DFP65750 DPL65738:DPL65750 DZH65738:DZH65750 EJD65738:EJD65750 ESZ65738:ESZ65750 FCV65738:FCV65750 FMR65738:FMR65750 FWN65738:FWN65750 GGJ65738:GGJ65750 GQF65738:GQF65750 HAB65738:HAB65750 HJX65738:HJX65750 HTT65738:HTT65750 IDP65738:IDP65750 INL65738:INL65750 IXH65738:IXH65750 JHD65738:JHD65750 JQZ65738:JQZ65750 KAV65738:KAV65750 KKR65738:KKR65750 KUN65738:KUN65750 LEJ65738:LEJ65750 LOF65738:LOF65750 LYB65738:LYB65750 MHX65738:MHX65750 MRT65738:MRT65750 NBP65738:NBP65750 NLL65738:NLL65750 NVH65738:NVH65750 OFD65738:OFD65750 OOZ65738:OOZ65750 OYV65738:OYV65750 PIR65738:PIR65750 PSN65738:PSN65750 QCJ65738:QCJ65750 QMF65738:QMF65750 QWB65738:QWB65750 RFX65738:RFX65750 RPT65738:RPT65750 RZP65738:RZP65750 SJL65738:SJL65750 STH65738:STH65750 TDD65738:TDD65750 TMZ65738:TMZ65750 TWV65738:TWV65750 UGR65738:UGR65750 UQN65738:UQN65750 VAJ65738:VAJ65750 VKF65738:VKF65750 VUB65738:VUB65750 WDX65738:WDX65750 WNT65738:WNT65750 WXP65738:WXP65750 BH131274:BH131286 LD131274:LD131286 UZ131274:UZ131286 AEV131274:AEV131286 AOR131274:AOR131286 AYN131274:AYN131286 BIJ131274:BIJ131286 BSF131274:BSF131286 CCB131274:CCB131286 CLX131274:CLX131286 CVT131274:CVT131286 DFP131274:DFP131286 DPL131274:DPL131286 DZH131274:DZH131286 EJD131274:EJD131286 ESZ131274:ESZ131286 FCV131274:FCV131286 FMR131274:FMR131286 FWN131274:FWN131286 GGJ131274:GGJ131286 GQF131274:GQF131286 HAB131274:HAB131286 HJX131274:HJX131286 HTT131274:HTT131286 IDP131274:IDP131286 INL131274:INL131286 IXH131274:IXH131286 JHD131274:JHD131286 JQZ131274:JQZ131286 KAV131274:KAV131286 KKR131274:KKR131286 KUN131274:KUN131286 LEJ131274:LEJ131286 LOF131274:LOF131286 LYB131274:LYB131286 MHX131274:MHX131286 MRT131274:MRT131286 NBP131274:NBP131286 NLL131274:NLL131286 NVH131274:NVH131286 OFD131274:OFD131286 OOZ131274:OOZ131286 OYV131274:OYV131286 PIR131274:PIR131286 PSN131274:PSN131286 QCJ131274:QCJ131286 QMF131274:QMF131286 QWB131274:QWB131286 RFX131274:RFX131286 RPT131274:RPT131286 RZP131274:RZP131286 SJL131274:SJL131286 STH131274:STH131286 TDD131274:TDD131286 TMZ131274:TMZ131286 TWV131274:TWV131286 UGR131274:UGR131286 UQN131274:UQN131286 VAJ131274:VAJ131286 VKF131274:VKF131286 VUB131274:VUB131286 WDX131274:WDX131286 WNT131274:WNT131286 WXP131274:WXP131286 BH196810:BH196822 LD196810:LD196822 UZ196810:UZ196822 AEV196810:AEV196822 AOR196810:AOR196822 AYN196810:AYN196822 BIJ196810:BIJ196822 BSF196810:BSF196822 CCB196810:CCB196822 CLX196810:CLX196822 CVT196810:CVT196822 DFP196810:DFP196822 DPL196810:DPL196822 DZH196810:DZH196822 EJD196810:EJD196822 ESZ196810:ESZ196822 FCV196810:FCV196822 FMR196810:FMR196822 FWN196810:FWN196822 GGJ196810:GGJ196822 GQF196810:GQF196822 HAB196810:HAB196822 HJX196810:HJX196822 HTT196810:HTT196822 IDP196810:IDP196822 INL196810:INL196822 IXH196810:IXH196822 JHD196810:JHD196822 JQZ196810:JQZ196822 KAV196810:KAV196822 KKR196810:KKR196822 KUN196810:KUN196822 LEJ196810:LEJ196822 LOF196810:LOF196822 LYB196810:LYB196822 MHX196810:MHX196822 MRT196810:MRT196822 NBP196810:NBP196822 NLL196810:NLL196822 NVH196810:NVH196822 OFD196810:OFD196822 OOZ196810:OOZ196822 OYV196810:OYV196822 PIR196810:PIR196822 PSN196810:PSN196822 QCJ196810:QCJ196822 QMF196810:QMF196822 QWB196810:QWB196822 RFX196810:RFX196822 RPT196810:RPT196822 RZP196810:RZP196822 SJL196810:SJL196822 STH196810:STH196822 TDD196810:TDD196822 TMZ196810:TMZ196822 TWV196810:TWV196822 UGR196810:UGR196822 UQN196810:UQN196822 VAJ196810:VAJ196822 VKF196810:VKF196822 VUB196810:VUB196822 WDX196810:WDX196822 WNT196810:WNT196822 WXP196810:WXP196822 BH262346:BH262358 LD262346:LD262358 UZ262346:UZ262358 AEV262346:AEV262358 AOR262346:AOR262358 AYN262346:AYN262358 BIJ262346:BIJ262358 BSF262346:BSF262358 CCB262346:CCB262358 CLX262346:CLX262358 CVT262346:CVT262358 DFP262346:DFP262358 DPL262346:DPL262358 DZH262346:DZH262358 EJD262346:EJD262358 ESZ262346:ESZ262358 FCV262346:FCV262358 FMR262346:FMR262358 FWN262346:FWN262358 GGJ262346:GGJ262358 GQF262346:GQF262358 HAB262346:HAB262358 HJX262346:HJX262358 HTT262346:HTT262358 IDP262346:IDP262358 INL262346:INL262358 IXH262346:IXH262358 JHD262346:JHD262358 JQZ262346:JQZ262358 KAV262346:KAV262358 KKR262346:KKR262358 KUN262346:KUN262358 LEJ262346:LEJ262358 LOF262346:LOF262358 LYB262346:LYB262358 MHX262346:MHX262358 MRT262346:MRT262358 NBP262346:NBP262358 NLL262346:NLL262358 NVH262346:NVH262358 OFD262346:OFD262358 OOZ262346:OOZ262358 OYV262346:OYV262358 PIR262346:PIR262358 PSN262346:PSN262358 QCJ262346:QCJ262358 QMF262346:QMF262358 QWB262346:QWB262358 RFX262346:RFX262358 RPT262346:RPT262358 RZP262346:RZP262358 SJL262346:SJL262358 STH262346:STH262358 TDD262346:TDD262358 TMZ262346:TMZ262358 TWV262346:TWV262358 UGR262346:UGR262358 UQN262346:UQN262358 VAJ262346:VAJ262358 VKF262346:VKF262358 VUB262346:VUB262358 WDX262346:WDX262358 WNT262346:WNT262358 WXP262346:WXP262358 BH327882:BH327894 LD327882:LD327894 UZ327882:UZ327894 AEV327882:AEV327894 AOR327882:AOR327894 AYN327882:AYN327894 BIJ327882:BIJ327894 BSF327882:BSF327894 CCB327882:CCB327894 CLX327882:CLX327894 CVT327882:CVT327894 DFP327882:DFP327894 DPL327882:DPL327894 DZH327882:DZH327894 EJD327882:EJD327894 ESZ327882:ESZ327894 FCV327882:FCV327894 FMR327882:FMR327894 FWN327882:FWN327894 GGJ327882:GGJ327894 GQF327882:GQF327894 HAB327882:HAB327894 HJX327882:HJX327894 HTT327882:HTT327894 IDP327882:IDP327894 INL327882:INL327894 IXH327882:IXH327894 JHD327882:JHD327894 JQZ327882:JQZ327894 KAV327882:KAV327894 KKR327882:KKR327894 KUN327882:KUN327894 LEJ327882:LEJ327894 LOF327882:LOF327894 LYB327882:LYB327894 MHX327882:MHX327894 MRT327882:MRT327894 NBP327882:NBP327894 NLL327882:NLL327894 NVH327882:NVH327894 OFD327882:OFD327894 OOZ327882:OOZ327894 OYV327882:OYV327894 PIR327882:PIR327894 PSN327882:PSN327894 QCJ327882:QCJ327894 QMF327882:QMF327894 QWB327882:QWB327894 RFX327882:RFX327894 RPT327882:RPT327894 RZP327882:RZP327894 SJL327882:SJL327894 STH327882:STH327894 TDD327882:TDD327894 TMZ327882:TMZ327894 TWV327882:TWV327894 UGR327882:UGR327894 UQN327882:UQN327894 VAJ327882:VAJ327894 VKF327882:VKF327894 VUB327882:VUB327894 WDX327882:WDX327894 WNT327882:WNT327894 WXP327882:WXP327894 BH393418:BH393430 LD393418:LD393430 UZ393418:UZ393430 AEV393418:AEV393430 AOR393418:AOR393430 AYN393418:AYN393430 BIJ393418:BIJ393430 BSF393418:BSF393430 CCB393418:CCB393430 CLX393418:CLX393430 CVT393418:CVT393430 DFP393418:DFP393430 DPL393418:DPL393430 DZH393418:DZH393430 EJD393418:EJD393430 ESZ393418:ESZ393430 FCV393418:FCV393430 FMR393418:FMR393430 FWN393418:FWN393430 GGJ393418:GGJ393430 GQF393418:GQF393430 HAB393418:HAB393430 HJX393418:HJX393430 HTT393418:HTT393430 IDP393418:IDP393430 INL393418:INL393430 IXH393418:IXH393430 JHD393418:JHD393430 JQZ393418:JQZ393430 KAV393418:KAV393430 KKR393418:KKR393430 KUN393418:KUN393430 LEJ393418:LEJ393430 LOF393418:LOF393430 LYB393418:LYB393430 MHX393418:MHX393430 MRT393418:MRT393430 NBP393418:NBP393430 NLL393418:NLL393430 NVH393418:NVH393430 OFD393418:OFD393430 OOZ393418:OOZ393430 OYV393418:OYV393430 PIR393418:PIR393430 PSN393418:PSN393430 QCJ393418:QCJ393430 QMF393418:QMF393430 QWB393418:QWB393430 RFX393418:RFX393430 RPT393418:RPT393430 RZP393418:RZP393430 SJL393418:SJL393430 STH393418:STH393430 TDD393418:TDD393430 TMZ393418:TMZ393430 TWV393418:TWV393430 UGR393418:UGR393430 UQN393418:UQN393430 VAJ393418:VAJ393430 VKF393418:VKF393430 VUB393418:VUB393430 WDX393418:WDX393430 WNT393418:WNT393430 WXP393418:WXP393430 BH458954:BH458966 LD458954:LD458966 UZ458954:UZ458966 AEV458954:AEV458966 AOR458954:AOR458966 AYN458954:AYN458966 BIJ458954:BIJ458966 BSF458954:BSF458966 CCB458954:CCB458966 CLX458954:CLX458966 CVT458954:CVT458966 DFP458954:DFP458966 DPL458954:DPL458966 DZH458954:DZH458966 EJD458954:EJD458966 ESZ458954:ESZ458966 FCV458954:FCV458966 FMR458954:FMR458966 FWN458954:FWN458966 GGJ458954:GGJ458966 GQF458954:GQF458966 HAB458954:HAB458966 HJX458954:HJX458966 HTT458954:HTT458966 IDP458954:IDP458966 INL458954:INL458966 IXH458954:IXH458966 JHD458954:JHD458966 JQZ458954:JQZ458966 KAV458954:KAV458966 KKR458954:KKR458966 KUN458954:KUN458966 LEJ458954:LEJ458966 LOF458954:LOF458966 LYB458954:LYB458966 MHX458954:MHX458966 MRT458954:MRT458966 NBP458954:NBP458966 NLL458954:NLL458966 NVH458954:NVH458966 OFD458954:OFD458966 OOZ458954:OOZ458966 OYV458954:OYV458966 PIR458954:PIR458966 PSN458954:PSN458966 QCJ458954:QCJ458966 QMF458954:QMF458966 QWB458954:QWB458966 RFX458954:RFX458966 RPT458954:RPT458966 RZP458954:RZP458966 SJL458954:SJL458966 STH458954:STH458966 TDD458954:TDD458966 TMZ458954:TMZ458966 TWV458954:TWV458966 UGR458954:UGR458966 UQN458954:UQN458966 VAJ458954:VAJ458966 VKF458954:VKF458966 VUB458954:VUB458966 WDX458954:WDX458966 WNT458954:WNT458966 WXP458954:WXP458966 BH524490:BH524502 LD524490:LD524502 UZ524490:UZ524502 AEV524490:AEV524502 AOR524490:AOR524502 AYN524490:AYN524502 BIJ524490:BIJ524502 BSF524490:BSF524502 CCB524490:CCB524502 CLX524490:CLX524502 CVT524490:CVT524502 DFP524490:DFP524502 DPL524490:DPL524502 DZH524490:DZH524502 EJD524490:EJD524502 ESZ524490:ESZ524502 FCV524490:FCV524502 FMR524490:FMR524502 FWN524490:FWN524502 GGJ524490:GGJ524502 GQF524490:GQF524502 HAB524490:HAB524502 HJX524490:HJX524502 HTT524490:HTT524502 IDP524490:IDP524502 INL524490:INL524502 IXH524490:IXH524502 JHD524490:JHD524502 JQZ524490:JQZ524502 KAV524490:KAV524502 KKR524490:KKR524502 KUN524490:KUN524502 LEJ524490:LEJ524502 LOF524490:LOF524502 LYB524490:LYB524502 MHX524490:MHX524502 MRT524490:MRT524502 NBP524490:NBP524502 NLL524490:NLL524502 NVH524490:NVH524502 OFD524490:OFD524502 OOZ524490:OOZ524502 OYV524490:OYV524502 PIR524490:PIR524502 PSN524490:PSN524502 QCJ524490:QCJ524502 QMF524490:QMF524502 QWB524490:QWB524502 RFX524490:RFX524502 RPT524490:RPT524502 RZP524490:RZP524502 SJL524490:SJL524502 STH524490:STH524502 TDD524490:TDD524502 TMZ524490:TMZ524502 TWV524490:TWV524502 UGR524490:UGR524502 UQN524490:UQN524502 VAJ524490:VAJ524502 VKF524490:VKF524502 VUB524490:VUB524502 WDX524490:WDX524502 WNT524490:WNT524502 WXP524490:WXP524502 BH590026:BH590038 LD590026:LD590038 UZ590026:UZ590038 AEV590026:AEV590038 AOR590026:AOR590038 AYN590026:AYN590038 BIJ590026:BIJ590038 BSF590026:BSF590038 CCB590026:CCB590038 CLX590026:CLX590038 CVT590026:CVT590038 DFP590026:DFP590038 DPL590026:DPL590038 DZH590026:DZH590038 EJD590026:EJD590038 ESZ590026:ESZ590038 FCV590026:FCV590038 FMR590026:FMR590038 FWN590026:FWN590038 GGJ590026:GGJ590038 GQF590026:GQF590038 HAB590026:HAB590038 HJX590026:HJX590038 HTT590026:HTT590038 IDP590026:IDP590038 INL590026:INL590038 IXH590026:IXH590038 JHD590026:JHD590038 JQZ590026:JQZ590038 KAV590026:KAV590038 KKR590026:KKR590038 KUN590026:KUN590038 LEJ590026:LEJ590038 LOF590026:LOF590038 LYB590026:LYB590038 MHX590026:MHX590038 MRT590026:MRT590038 NBP590026:NBP590038 NLL590026:NLL590038 NVH590026:NVH590038 OFD590026:OFD590038 OOZ590026:OOZ590038 OYV590026:OYV590038 PIR590026:PIR590038 PSN590026:PSN590038 QCJ590026:QCJ590038 QMF590026:QMF590038 QWB590026:QWB590038 RFX590026:RFX590038 RPT590026:RPT590038 RZP590026:RZP590038 SJL590026:SJL590038 STH590026:STH590038 TDD590026:TDD590038 TMZ590026:TMZ590038 TWV590026:TWV590038 UGR590026:UGR590038 UQN590026:UQN590038 VAJ590026:VAJ590038 VKF590026:VKF590038 VUB590026:VUB590038 WDX590026:WDX590038 WNT590026:WNT590038 WXP590026:WXP590038 BH655562:BH655574 LD655562:LD655574 UZ655562:UZ655574 AEV655562:AEV655574 AOR655562:AOR655574 AYN655562:AYN655574 BIJ655562:BIJ655574 BSF655562:BSF655574 CCB655562:CCB655574 CLX655562:CLX655574 CVT655562:CVT655574 DFP655562:DFP655574 DPL655562:DPL655574 DZH655562:DZH655574 EJD655562:EJD655574 ESZ655562:ESZ655574 FCV655562:FCV655574 FMR655562:FMR655574 FWN655562:FWN655574 GGJ655562:GGJ655574 GQF655562:GQF655574 HAB655562:HAB655574 HJX655562:HJX655574 HTT655562:HTT655574 IDP655562:IDP655574 INL655562:INL655574 IXH655562:IXH655574 JHD655562:JHD655574 JQZ655562:JQZ655574 KAV655562:KAV655574 KKR655562:KKR655574 KUN655562:KUN655574 LEJ655562:LEJ655574 LOF655562:LOF655574 LYB655562:LYB655574 MHX655562:MHX655574 MRT655562:MRT655574 NBP655562:NBP655574 NLL655562:NLL655574 NVH655562:NVH655574 OFD655562:OFD655574 OOZ655562:OOZ655574 OYV655562:OYV655574 PIR655562:PIR655574 PSN655562:PSN655574 QCJ655562:QCJ655574 QMF655562:QMF655574 QWB655562:QWB655574 RFX655562:RFX655574 RPT655562:RPT655574 RZP655562:RZP655574 SJL655562:SJL655574 STH655562:STH655574 TDD655562:TDD655574 TMZ655562:TMZ655574 TWV655562:TWV655574 UGR655562:UGR655574 UQN655562:UQN655574 VAJ655562:VAJ655574 VKF655562:VKF655574 VUB655562:VUB655574 WDX655562:WDX655574 WNT655562:WNT655574 WXP655562:WXP655574 BH721098:BH721110 LD721098:LD721110 UZ721098:UZ721110 AEV721098:AEV721110 AOR721098:AOR721110 AYN721098:AYN721110 BIJ721098:BIJ721110 BSF721098:BSF721110 CCB721098:CCB721110 CLX721098:CLX721110 CVT721098:CVT721110 DFP721098:DFP721110 DPL721098:DPL721110 DZH721098:DZH721110 EJD721098:EJD721110 ESZ721098:ESZ721110 FCV721098:FCV721110 FMR721098:FMR721110 FWN721098:FWN721110 GGJ721098:GGJ721110 GQF721098:GQF721110 HAB721098:HAB721110 HJX721098:HJX721110 HTT721098:HTT721110 IDP721098:IDP721110 INL721098:INL721110 IXH721098:IXH721110 JHD721098:JHD721110 JQZ721098:JQZ721110 KAV721098:KAV721110 KKR721098:KKR721110 KUN721098:KUN721110 LEJ721098:LEJ721110 LOF721098:LOF721110 LYB721098:LYB721110 MHX721098:MHX721110 MRT721098:MRT721110 NBP721098:NBP721110 NLL721098:NLL721110 NVH721098:NVH721110 OFD721098:OFD721110 OOZ721098:OOZ721110 OYV721098:OYV721110 PIR721098:PIR721110 PSN721098:PSN721110 QCJ721098:QCJ721110 QMF721098:QMF721110 QWB721098:QWB721110 RFX721098:RFX721110 RPT721098:RPT721110 RZP721098:RZP721110 SJL721098:SJL721110 STH721098:STH721110 TDD721098:TDD721110 TMZ721098:TMZ721110 TWV721098:TWV721110 UGR721098:UGR721110 UQN721098:UQN721110 VAJ721098:VAJ721110 VKF721098:VKF721110 VUB721098:VUB721110 WDX721098:WDX721110 WNT721098:WNT721110 WXP721098:WXP721110 BH786634:BH786646 LD786634:LD786646 UZ786634:UZ786646 AEV786634:AEV786646 AOR786634:AOR786646 AYN786634:AYN786646 BIJ786634:BIJ786646 BSF786634:BSF786646 CCB786634:CCB786646 CLX786634:CLX786646 CVT786634:CVT786646 DFP786634:DFP786646 DPL786634:DPL786646 DZH786634:DZH786646 EJD786634:EJD786646 ESZ786634:ESZ786646 FCV786634:FCV786646 FMR786634:FMR786646 FWN786634:FWN786646 GGJ786634:GGJ786646 GQF786634:GQF786646 HAB786634:HAB786646 HJX786634:HJX786646 HTT786634:HTT786646 IDP786634:IDP786646 INL786634:INL786646 IXH786634:IXH786646 JHD786634:JHD786646 JQZ786634:JQZ786646 KAV786634:KAV786646 KKR786634:KKR786646 KUN786634:KUN786646 LEJ786634:LEJ786646 LOF786634:LOF786646 LYB786634:LYB786646 MHX786634:MHX786646 MRT786634:MRT786646 NBP786634:NBP786646 NLL786634:NLL786646 NVH786634:NVH786646 OFD786634:OFD786646 OOZ786634:OOZ786646 OYV786634:OYV786646 PIR786634:PIR786646 PSN786634:PSN786646 QCJ786634:QCJ786646 QMF786634:QMF786646 QWB786634:QWB786646 RFX786634:RFX786646 RPT786634:RPT786646 RZP786634:RZP786646 SJL786634:SJL786646 STH786634:STH786646 TDD786634:TDD786646 TMZ786634:TMZ786646 TWV786634:TWV786646 UGR786634:UGR786646 UQN786634:UQN786646 VAJ786634:VAJ786646 VKF786634:VKF786646 VUB786634:VUB786646 WDX786634:WDX786646 WNT786634:WNT786646 WXP786634:WXP786646 BH852170:BH852182 LD852170:LD852182 UZ852170:UZ852182 AEV852170:AEV852182 AOR852170:AOR852182 AYN852170:AYN852182 BIJ852170:BIJ852182 BSF852170:BSF852182 CCB852170:CCB852182 CLX852170:CLX852182 CVT852170:CVT852182 DFP852170:DFP852182 DPL852170:DPL852182 DZH852170:DZH852182 EJD852170:EJD852182 ESZ852170:ESZ852182 FCV852170:FCV852182 FMR852170:FMR852182 FWN852170:FWN852182 GGJ852170:GGJ852182 GQF852170:GQF852182 HAB852170:HAB852182 HJX852170:HJX852182 HTT852170:HTT852182 IDP852170:IDP852182 INL852170:INL852182 IXH852170:IXH852182 JHD852170:JHD852182 JQZ852170:JQZ852182 KAV852170:KAV852182 KKR852170:KKR852182 KUN852170:KUN852182 LEJ852170:LEJ852182 LOF852170:LOF852182 LYB852170:LYB852182 MHX852170:MHX852182 MRT852170:MRT852182 NBP852170:NBP852182 NLL852170:NLL852182 NVH852170:NVH852182 OFD852170:OFD852182 OOZ852170:OOZ852182 OYV852170:OYV852182 PIR852170:PIR852182 PSN852170:PSN852182 QCJ852170:QCJ852182 QMF852170:QMF852182 QWB852170:QWB852182 RFX852170:RFX852182 RPT852170:RPT852182 RZP852170:RZP852182 SJL852170:SJL852182 STH852170:STH852182 TDD852170:TDD852182 TMZ852170:TMZ852182 TWV852170:TWV852182 UGR852170:UGR852182 UQN852170:UQN852182 VAJ852170:VAJ852182 VKF852170:VKF852182 VUB852170:VUB852182 WDX852170:WDX852182 WNT852170:WNT852182 WXP852170:WXP852182 BH917706:BH917718 LD917706:LD917718 UZ917706:UZ917718 AEV917706:AEV917718 AOR917706:AOR917718 AYN917706:AYN917718 BIJ917706:BIJ917718 BSF917706:BSF917718 CCB917706:CCB917718 CLX917706:CLX917718 CVT917706:CVT917718 DFP917706:DFP917718 DPL917706:DPL917718 DZH917706:DZH917718 EJD917706:EJD917718 ESZ917706:ESZ917718 FCV917706:FCV917718 FMR917706:FMR917718 FWN917706:FWN917718 GGJ917706:GGJ917718 GQF917706:GQF917718 HAB917706:HAB917718 HJX917706:HJX917718 HTT917706:HTT917718 IDP917706:IDP917718 INL917706:INL917718 IXH917706:IXH917718 JHD917706:JHD917718 JQZ917706:JQZ917718 KAV917706:KAV917718 KKR917706:KKR917718 KUN917706:KUN917718 LEJ917706:LEJ917718 LOF917706:LOF917718 LYB917706:LYB917718 MHX917706:MHX917718 MRT917706:MRT917718 NBP917706:NBP917718 NLL917706:NLL917718 NVH917706:NVH917718 OFD917706:OFD917718 OOZ917706:OOZ917718 OYV917706:OYV917718 PIR917706:PIR917718 PSN917706:PSN917718 QCJ917706:QCJ917718 QMF917706:QMF917718 QWB917706:QWB917718 RFX917706:RFX917718 RPT917706:RPT917718 RZP917706:RZP917718 SJL917706:SJL917718 STH917706:STH917718 TDD917706:TDD917718 TMZ917706:TMZ917718 TWV917706:TWV917718 UGR917706:UGR917718 UQN917706:UQN917718 VAJ917706:VAJ917718 VKF917706:VKF917718 VUB917706:VUB917718 WDX917706:WDX917718 WNT917706:WNT917718 WXP917706:WXP917718 BH983242:BH983254 LD983242:LD983254 UZ983242:UZ983254 AEV983242:AEV983254 AOR983242:AOR983254 AYN983242:AYN983254 BIJ983242:BIJ983254 BSF983242:BSF983254 CCB983242:CCB983254 CLX983242:CLX983254 CVT983242:CVT983254 DFP983242:DFP983254 DPL983242:DPL983254 DZH983242:DZH983254 EJD983242:EJD983254 ESZ983242:ESZ983254 FCV983242:FCV983254 FMR983242:FMR983254 FWN983242:FWN983254 GGJ983242:GGJ983254 GQF983242:GQF983254 HAB983242:HAB983254 HJX983242:HJX983254 HTT983242:HTT983254 IDP983242:IDP983254 INL983242:INL983254 IXH983242:IXH983254 JHD983242:JHD983254 JQZ983242:JQZ983254 KAV983242:KAV983254 KKR983242:KKR983254 KUN983242:KUN983254 LEJ983242:LEJ983254 LOF983242:LOF983254 LYB983242:LYB983254 MHX983242:MHX983254 MRT983242:MRT983254 NBP983242:NBP983254 NLL983242:NLL983254 NVH983242:NVH983254 OFD983242:OFD983254 OOZ983242:OOZ983254 OYV983242:OYV983254 PIR983242:PIR983254 PSN983242:PSN983254 QCJ983242:QCJ983254 QMF983242:QMF983254 QWB983242:QWB983254 RFX983242:RFX983254 RPT983242:RPT983254 RZP983242:RZP983254 SJL983242:SJL983254 STH983242:STH983254 TDD983242:TDD983254 TMZ983242:TMZ983254 TWV983242:TWV983254 UGR983242:UGR983254 UQN983242:UQN983254 VAJ983242:VAJ983254 VKF983242:VKF983254 VUB983242:VUB983254 WDX983242:WDX983254 WNT983242:WNT983254 WXP983242:WXP983254 BH216:BH221 LD216:LD221 UZ216:UZ221 AEV216:AEV221 AOR216:AOR221 AYN216:AYN221 BIJ216:BIJ221 BSF216:BSF221 CCB216:CCB221 CLX216:CLX221 CVT216:CVT221 DFP216:DFP221 DPL216:DPL221 DZH216:DZH221 EJD216:EJD221 ESZ216:ESZ221 FCV216:FCV221 FMR216:FMR221 FWN216:FWN221 GGJ216:GGJ221 GQF216:GQF221 HAB216:HAB221 HJX216:HJX221 HTT216:HTT221 IDP216:IDP221 INL216:INL221 IXH216:IXH221 JHD216:JHD221 JQZ216:JQZ221 KAV216:KAV221 KKR216:KKR221 KUN216:KUN221 LEJ216:LEJ221 LOF216:LOF221 LYB216:LYB221 MHX216:MHX221 MRT216:MRT221 NBP216:NBP221 NLL216:NLL221 NVH216:NVH221 OFD216:OFD221 OOZ216:OOZ221 OYV216:OYV221 PIR216:PIR221 PSN216:PSN221 QCJ216:QCJ221 QMF216:QMF221 QWB216:QWB221 RFX216:RFX221 RPT216:RPT221 RZP216:RZP221 SJL216:SJL221 STH216:STH221 TDD216:TDD221 TMZ216:TMZ221 TWV216:TWV221 UGR216:UGR221 UQN216:UQN221 VAJ216:VAJ221 VKF216:VKF221 VUB216:VUB221 WDX216:WDX221 WNT216:WNT221 WXP216:WXP221 BH65752:BH65757 LD65752:LD65757 UZ65752:UZ65757 AEV65752:AEV65757 AOR65752:AOR65757 AYN65752:AYN65757 BIJ65752:BIJ65757 BSF65752:BSF65757 CCB65752:CCB65757 CLX65752:CLX65757 CVT65752:CVT65757 DFP65752:DFP65757 DPL65752:DPL65757 DZH65752:DZH65757 EJD65752:EJD65757 ESZ65752:ESZ65757 FCV65752:FCV65757 FMR65752:FMR65757 FWN65752:FWN65757 GGJ65752:GGJ65757 GQF65752:GQF65757 HAB65752:HAB65757 HJX65752:HJX65757 HTT65752:HTT65757 IDP65752:IDP65757 INL65752:INL65757 IXH65752:IXH65757 JHD65752:JHD65757 JQZ65752:JQZ65757 KAV65752:KAV65757 KKR65752:KKR65757 KUN65752:KUN65757 LEJ65752:LEJ65757 LOF65752:LOF65757 LYB65752:LYB65757 MHX65752:MHX65757 MRT65752:MRT65757 NBP65752:NBP65757 NLL65752:NLL65757 NVH65752:NVH65757 OFD65752:OFD65757 OOZ65752:OOZ65757 OYV65752:OYV65757 PIR65752:PIR65757 PSN65752:PSN65757 QCJ65752:QCJ65757 QMF65752:QMF65757 QWB65752:QWB65757 RFX65752:RFX65757 RPT65752:RPT65757 RZP65752:RZP65757 SJL65752:SJL65757 STH65752:STH65757 TDD65752:TDD65757 TMZ65752:TMZ65757 TWV65752:TWV65757 UGR65752:UGR65757 UQN65752:UQN65757 VAJ65752:VAJ65757 VKF65752:VKF65757 VUB65752:VUB65757 WDX65752:WDX65757 WNT65752:WNT65757 WXP65752:WXP65757 BH131288:BH131293 LD131288:LD131293 UZ131288:UZ131293 AEV131288:AEV131293 AOR131288:AOR131293 AYN131288:AYN131293 BIJ131288:BIJ131293 BSF131288:BSF131293 CCB131288:CCB131293 CLX131288:CLX131293 CVT131288:CVT131293 DFP131288:DFP131293 DPL131288:DPL131293 DZH131288:DZH131293 EJD131288:EJD131293 ESZ131288:ESZ131293 FCV131288:FCV131293 FMR131288:FMR131293 FWN131288:FWN131293 GGJ131288:GGJ131293 GQF131288:GQF131293 HAB131288:HAB131293 HJX131288:HJX131293 HTT131288:HTT131293 IDP131288:IDP131293 INL131288:INL131293 IXH131288:IXH131293 JHD131288:JHD131293 JQZ131288:JQZ131293 KAV131288:KAV131293 KKR131288:KKR131293 KUN131288:KUN131293 LEJ131288:LEJ131293 LOF131288:LOF131293 LYB131288:LYB131293 MHX131288:MHX131293 MRT131288:MRT131293 NBP131288:NBP131293 NLL131288:NLL131293 NVH131288:NVH131293 OFD131288:OFD131293 OOZ131288:OOZ131293 OYV131288:OYV131293 PIR131288:PIR131293 PSN131288:PSN131293 QCJ131288:QCJ131293 QMF131288:QMF131293 QWB131288:QWB131293 RFX131288:RFX131293 RPT131288:RPT131293 RZP131288:RZP131293 SJL131288:SJL131293 STH131288:STH131293 TDD131288:TDD131293 TMZ131288:TMZ131293 TWV131288:TWV131293 UGR131288:UGR131293 UQN131288:UQN131293 VAJ131288:VAJ131293 VKF131288:VKF131293 VUB131288:VUB131293 WDX131288:WDX131293 WNT131288:WNT131293 WXP131288:WXP131293 BH196824:BH196829 LD196824:LD196829 UZ196824:UZ196829 AEV196824:AEV196829 AOR196824:AOR196829 AYN196824:AYN196829 BIJ196824:BIJ196829 BSF196824:BSF196829 CCB196824:CCB196829 CLX196824:CLX196829 CVT196824:CVT196829 DFP196824:DFP196829 DPL196824:DPL196829 DZH196824:DZH196829 EJD196824:EJD196829 ESZ196824:ESZ196829 FCV196824:FCV196829 FMR196824:FMR196829 FWN196824:FWN196829 GGJ196824:GGJ196829 GQF196824:GQF196829 HAB196824:HAB196829 HJX196824:HJX196829 HTT196824:HTT196829 IDP196824:IDP196829 INL196824:INL196829 IXH196824:IXH196829 JHD196824:JHD196829 JQZ196824:JQZ196829 KAV196824:KAV196829 KKR196824:KKR196829 KUN196824:KUN196829 LEJ196824:LEJ196829 LOF196824:LOF196829 LYB196824:LYB196829 MHX196824:MHX196829 MRT196824:MRT196829 NBP196824:NBP196829 NLL196824:NLL196829 NVH196824:NVH196829 OFD196824:OFD196829 OOZ196824:OOZ196829 OYV196824:OYV196829 PIR196824:PIR196829 PSN196824:PSN196829 QCJ196824:QCJ196829 QMF196824:QMF196829 QWB196824:QWB196829 RFX196824:RFX196829 RPT196824:RPT196829 RZP196824:RZP196829 SJL196824:SJL196829 STH196824:STH196829 TDD196824:TDD196829 TMZ196824:TMZ196829 TWV196824:TWV196829 UGR196824:UGR196829 UQN196824:UQN196829 VAJ196824:VAJ196829 VKF196824:VKF196829 VUB196824:VUB196829 WDX196824:WDX196829 WNT196824:WNT196829 WXP196824:WXP196829 BH262360:BH262365 LD262360:LD262365 UZ262360:UZ262365 AEV262360:AEV262365 AOR262360:AOR262365 AYN262360:AYN262365 BIJ262360:BIJ262365 BSF262360:BSF262365 CCB262360:CCB262365 CLX262360:CLX262365 CVT262360:CVT262365 DFP262360:DFP262365 DPL262360:DPL262365 DZH262360:DZH262365 EJD262360:EJD262365 ESZ262360:ESZ262365 FCV262360:FCV262365 FMR262360:FMR262365 FWN262360:FWN262365 GGJ262360:GGJ262365 GQF262360:GQF262365 HAB262360:HAB262365 HJX262360:HJX262365 HTT262360:HTT262365 IDP262360:IDP262365 INL262360:INL262365 IXH262360:IXH262365 JHD262360:JHD262365 JQZ262360:JQZ262365 KAV262360:KAV262365 KKR262360:KKR262365 KUN262360:KUN262365 LEJ262360:LEJ262365 LOF262360:LOF262365 LYB262360:LYB262365 MHX262360:MHX262365 MRT262360:MRT262365 NBP262360:NBP262365 NLL262360:NLL262365 NVH262360:NVH262365 OFD262360:OFD262365 OOZ262360:OOZ262365 OYV262360:OYV262365 PIR262360:PIR262365 PSN262360:PSN262365 QCJ262360:QCJ262365 QMF262360:QMF262365 QWB262360:QWB262365 RFX262360:RFX262365 RPT262360:RPT262365 RZP262360:RZP262365 SJL262360:SJL262365 STH262360:STH262365 TDD262360:TDD262365 TMZ262360:TMZ262365 TWV262360:TWV262365 UGR262360:UGR262365 UQN262360:UQN262365 VAJ262360:VAJ262365 VKF262360:VKF262365 VUB262360:VUB262365 WDX262360:WDX262365 WNT262360:WNT262365 WXP262360:WXP262365 BH327896:BH327901 LD327896:LD327901 UZ327896:UZ327901 AEV327896:AEV327901 AOR327896:AOR327901 AYN327896:AYN327901 BIJ327896:BIJ327901 BSF327896:BSF327901 CCB327896:CCB327901 CLX327896:CLX327901 CVT327896:CVT327901 DFP327896:DFP327901 DPL327896:DPL327901 DZH327896:DZH327901 EJD327896:EJD327901 ESZ327896:ESZ327901 FCV327896:FCV327901 FMR327896:FMR327901 FWN327896:FWN327901 GGJ327896:GGJ327901 GQF327896:GQF327901 HAB327896:HAB327901 HJX327896:HJX327901 HTT327896:HTT327901 IDP327896:IDP327901 INL327896:INL327901 IXH327896:IXH327901 JHD327896:JHD327901 JQZ327896:JQZ327901 KAV327896:KAV327901 KKR327896:KKR327901 KUN327896:KUN327901 LEJ327896:LEJ327901 LOF327896:LOF327901 LYB327896:LYB327901 MHX327896:MHX327901 MRT327896:MRT327901 NBP327896:NBP327901 NLL327896:NLL327901 NVH327896:NVH327901 OFD327896:OFD327901 OOZ327896:OOZ327901 OYV327896:OYV327901 PIR327896:PIR327901 PSN327896:PSN327901 QCJ327896:QCJ327901 QMF327896:QMF327901 QWB327896:QWB327901 RFX327896:RFX327901 RPT327896:RPT327901 RZP327896:RZP327901 SJL327896:SJL327901 STH327896:STH327901 TDD327896:TDD327901 TMZ327896:TMZ327901 TWV327896:TWV327901 UGR327896:UGR327901 UQN327896:UQN327901 VAJ327896:VAJ327901 VKF327896:VKF327901 VUB327896:VUB327901 WDX327896:WDX327901 WNT327896:WNT327901 WXP327896:WXP327901 BH393432:BH393437 LD393432:LD393437 UZ393432:UZ393437 AEV393432:AEV393437 AOR393432:AOR393437 AYN393432:AYN393437 BIJ393432:BIJ393437 BSF393432:BSF393437 CCB393432:CCB393437 CLX393432:CLX393437 CVT393432:CVT393437 DFP393432:DFP393437 DPL393432:DPL393437 DZH393432:DZH393437 EJD393432:EJD393437 ESZ393432:ESZ393437 FCV393432:FCV393437 FMR393432:FMR393437 FWN393432:FWN393437 GGJ393432:GGJ393437 GQF393432:GQF393437 HAB393432:HAB393437 HJX393432:HJX393437 HTT393432:HTT393437 IDP393432:IDP393437 INL393432:INL393437 IXH393432:IXH393437 JHD393432:JHD393437 JQZ393432:JQZ393437 KAV393432:KAV393437 KKR393432:KKR393437 KUN393432:KUN393437 LEJ393432:LEJ393437 LOF393432:LOF393437 LYB393432:LYB393437 MHX393432:MHX393437 MRT393432:MRT393437 NBP393432:NBP393437 NLL393432:NLL393437 NVH393432:NVH393437 OFD393432:OFD393437 OOZ393432:OOZ393437 OYV393432:OYV393437 PIR393432:PIR393437 PSN393432:PSN393437 QCJ393432:QCJ393437 QMF393432:QMF393437 QWB393432:QWB393437 RFX393432:RFX393437 RPT393432:RPT393437 RZP393432:RZP393437 SJL393432:SJL393437 STH393432:STH393437 TDD393432:TDD393437 TMZ393432:TMZ393437 TWV393432:TWV393437 UGR393432:UGR393437 UQN393432:UQN393437 VAJ393432:VAJ393437 VKF393432:VKF393437 VUB393432:VUB393437 WDX393432:WDX393437 WNT393432:WNT393437 WXP393432:WXP393437 BH458968:BH458973 LD458968:LD458973 UZ458968:UZ458973 AEV458968:AEV458973 AOR458968:AOR458973 AYN458968:AYN458973 BIJ458968:BIJ458973 BSF458968:BSF458973 CCB458968:CCB458973 CLX458968:CLX458973 CVT458968:CVT458973 DFP458968:DFP458973 DPL458968:DPL458973 DZH458968:DZH458973 EJD458968:EJD458973 ESZ458968:ESZ458973 FCV458968:FCV458973 FMR458968:FMR458973 FWN458968:FWN458973 GGJ458968:GGJ458973 GQF458968:GQF458973 HAB458968:HAB458973 HJX458968:HJX458973 HTT458968:HTT458973 IDP458968:IDP458973 INL458968:INL458973 IXH458968:IXH458973 JHD458968:JHD458973 JQZ458968:JQZ458973 KAV458968:KAV458973 KKR458968:KKR458973 KUN458968:KUN458973 LEJ458968:LEJ458973 LOF458968:LOF458973 LYB458968:LYB458973 MHX458968:MHX458973 MRT458968:MRT458973 NBP458968:NBP458973 NLL458968:NLL458973 NVH458968:NVH458973 OFD458968:OFD458973 OOZ458968:OOZ458973 OYV458968:OYV458973 PIR458968:PIR458973 PSN458968:PSN458973 QCJ458968:QCJ458973 QMF458968:QMF458973 QWB458968:QWB458973 RFX458968:RFX458973 RPT458968:RPT458973 RZP458968:RZP458973 SJL458968:SJL458973 STH458968:STH458973 TDD458968:TDD458973 TMZ458968:TMZ458973 TWV458968:TWV458973 UGR458968:UGR458973 UQN458968:UQN458973 VAJ458968:VAJ458973 VKF458968:VKF458973 VUB458968:VUB458973 WDX458968:WDX458973 WNT458968:WNT458973 WXP458968:WXP458973 BH524504:BH524509 LD524504:LD524509 UZ524504:UZ524509 AEV524504:AEV524509 AOR524504:AOR524509 AYN524504:AYN524509 BIJ524504:BIJ524509 BSF524504:BSF524509 CCB524504:CCB524509 CLX524504:CLX524509 CVT524504:CVT524509 DFP524504:DFP524509 DPL524504:DPL524509 DZH524504:DZH524509 EJD524504:EJD524509 ESZ524504:ESZ524509 FCV524504:FCV524509 FMR524504:FMR524509 FWN524504:FWN524509 GGJ524504:GGJ524509 GQF524504:GQF524509 HAB524504:HAB524509 HJX524504:HJX524509 HTT524504:HTT524509 IDP524504:IDP524509 INL524504:INL524509 IXH524504:IXH524509 JHD524504:JHD524509 JQZ524504:JQZ524509 KAV524504:KAV524509 KKR524504:KKR524509 KUN524504:KUN524509 LEJ524504:LEJ524509 LOF524504:LOF524509 LYB524504:LYB524509 MHX524504:MHX524509 MRT524504:MRT524509 NBP524504:NBP524509 NLL524504:NLL524509 NVH524504:NVH524509 OFD524504:OFD524509 OOZ524504:OOZ524509 OYV524504:OYV524509 PIR524504:PIR524509 PSN524504:PSN524509 QCJ524504:QCJ524509 QMF524504:QMF524509 QWB524504:QWB524509 RFX524504:RFX524509 RPT524504:RPT524509 RZP524504:RZP524509 SJL524504:SJL524509 STH524504:STH524509 TDD524504:TDD524509 TMZ524504:TMZ524509 TWV524504:TWV524509 UGR524504:UGR524509 UQN524504:UQN524509 VAJ524504:VAJ524509 VKF524504:VKF524509 VUB524504:VUB524509 WDX524504:WDX524509 WNT524504:WNT524509 WXP524504:WXP524509 BH590040:BH590045 LD590040:LD590045 UZ590040:UZ590045 AEV590040:AEV590045 AOR590040:AOR590045 AYN590040:AYN590045 BIJ590040:BIJ590045 BSF590040:BSF590045 CCB590040:CCB590045 CLX590040:CLX590045 CVT590040:CVT590045 DFP590040:DFP590045 DPL590040:DPL590045 DZH590040:DZH590045 EJD590040:EJD590045 ESZ590040:ESZ590045 FCV590040:FCV590045 FMR590040:FMR590045 FWN590040:FWN590045 GGJ590040:GGJ590045 GQF590040:GQF590045 HAB590040:HAB590045 HJX590040:HJX590045 HTT590040:HTT590045 IDP590040:IDP590045 INL590040:INL590045 IXH590040:IXH590045 JHD590040:JHD590045 JQZ590040:JQZ590045 KAV590040:KAV590045 KKR590040:KKR590045 KUN590040:KUN590045 LEJ590040:LEJ590045 LOF590040:LOF590045 LYB590040:LYB590045 MHX590040:MHX590045 MRT590040:MRT590045 NBP590040:NBP590045 NLL590040:NLL590045 NVH590040:NVH590045 OFD590040:OFD590045 OOZ590040:OOZ590045 OYV590040:OYV590045 PIR590040:PIR590045 PSN590040:PSN590045 QCJ590040:QCJ590045 QMF590040:QMF590045 QWB590040:QWB590045 RFX590040:RFX590045 RPT590040:RPT590045 RZP590040:RZP590045 SJL590040:SJL590045 STH590040:STH590045 TDD590040:TDD590045 TMZ590040:TMZ590045 TWV590040:TWV590045 UGR590040:UGR590045 UQN590040:UQN590045 VAJ590040:VAJ590045 VKF590040:VKF590045 VUB590040:VUB590045 WDX590040:WDX590045 WNT590040:WNT590045 WXP590040:WXP590045 BH655576:BH655581 LD655576:LD655581 UZ655576:UZ655581 AEV655576:AEV655581 AOR655576:AOR655581 AYN655576:AYN655581 BIJ655576:BIJ655581 BSF655576:BSF655581 CCB655576:CCB655581 CLX655576:CLX655581 CVT655576:CVT655581 DFP655576:DFP655581 DPL655576:DPL655581 DZH655576:DZH655581 EJD655576:EJD655581 ESZ655576:ESZ655581 FCV655576:FCV655581 FMR655576:FMR655581 FWN655576:FWN655581 GGJ655576:GGJ655581 GQF655576:GQF655581 HAB655576:HAB655581 HJX655576:HJX655581 HTT655576:HTT655581 IDP655576:IDP655581 INL655576:INL655581 IXH655576:IXH655581 JHD655576:JHD655581 JQZ655576:JQZ655581 KAV655576:KAV655581 KKR655576:KKR655581 KUN655576:KUN655581 LEJ655576:LEJ655581 LOF655576:LOF655581 LYB655576:LYB655581 MHX655576:MHX655581 MRT655576:MRT655581 NBP655576:NBP655581 NLL655576:NLL655581 NVH655576:NVH655581 OFD655576:OFD655581 OOZ655576:OOZ655581 OYV655576:OYV655581 PIR655576:PIR655581 PSN655576:PSN655581 QCJ655576:QCJ655581 QMF655576:QMF655581 QWB655576:QWB655581 RFX655576:RFX655581 RPT655576:RPT655581 RZP655576:RZP655581 SJL655576:SJL655581 STH655576:STH655581 TDD655576:TDD655581 TMZ655576:TMZ655581 TWV655576:TWV655581 UGR655576:UGR655581 UQN655576:UQN655581 VAJ655576:VAJ655581 VKF655576:VKF655581 VUB655576:VUB655581 WDX655576:WDX655581 WNT655576:WNT655581 WXP655576:WXP655581 BH721112:BH721117 LD721112:LD721117 UZ721112:UZ721117 AEV721112:AEV721117 AOR721112:AOR721117 AYN721112:AYN721117 BIJ721112:BIJ721117 BSF721112:BSF721117 CCB721112:CCB721117 CLX721112:CLX721117 CVT721112:CVT721117 DFP721112:DFP721117 DPL721112:DPL721117 DZH721112:DZH721117 EJD721112:EJD721117 ESZ721112:ESZ721117 FCV721112:FCV721117 FMR721112:FMR721117 FWN721112:FWN721117 GGJ721112:GGJ721117 GQF721112:GQF721117 HAB721112:HAB721117 HJX721112:HJX721117 HTT721112:HTT721117 IDP721112:IDP721117 INL721112:INL721117 IXH721112:IXH721117 JHD721112:JHD721117 JQZ721112:JQZ721117 KAV721112:KAV721117 KKR721112:KKR721117 KUN721112:KUN721117 LEJ721112:LEJ721117 LOF721112:LOF721117 LYB721112:LYB721117 MHX721112:MHX721117 MRT721112:MRT721117 NBP721112:NBP721117 NLL721112:NLL721117 NVH721112:NVH721117 OFD721112:OFD721117 OOZ721112:OOZ721117 OYV721112:OYV721117 PIR721112:PIR721117 PSN721112:PSN721117 QCJ721112:QCJ721117 QMF721112:QMF721117 QWB721112:QWB721117 RFX721112:RFX721117 RPT721112:RPT721117 RZP721112:RZP721117 SJL721112:SJL721117 STH721112:STH721117 TDD721112:TDD721117 TMZ721112:TMZ721117 TWV721112:TWV721117 UGR721112:UGR721117 UQN721112:UQN721117 VAJ721112:VAJ721117 VKF721112:VKF721117 VUB721112:VUB721117 WDX721112:WDX721117 WNT721112:WNT721117 WXP721112:WXP721117 BH786648:BH786653 LD786648:LD786653 UZ786648:UZ786653 AEV786648:AEV786653 AOR786648:AOR786653 AYN786648:AYN786653 BIJ786648:BIJ786653 BSF786648:BSF786653 CCB786648:CCB786653 CLX786648:CLX786653 CVT786648:CVT786653 DFP786648:DFP786653 DPL786648:DPL786653 DZH786648:DZH786653 EJD786648:EJD786653 ESZ786648:ESZ786653 FCV786648:FCV786653 FMR786648:FMR786653 FWN786648:FWN786653 GGJ786648:GGJ786653 GQF786648:GQF786653 HAB786648:HAB786653 HJX786648:HJX786653 HTT786648:HTT786653 IDP786648:IDP786653 INL786648:INL786653 IXH786648:IXH786653 JHD786648:JHD786653 JQZ786648:JQZ786653 KAV786648:KAV786653 KKR786648:KKR786653 KUN786648:KUN786653 LEJ786648:LEJ786653 LOF786648:LOF786653 LYB786648:LYB786653 MHX786648:MHX786653 MRT786648:MRT786653 NBP786648:NBP786653 NLL786648:NLL786653 NVH786648:NVH786653 OFD786648:OFD786653 OOZ786648:OOZ786653 OYV786648:OYV786653 PIR786648:PIR786653 PSN786648:PSN786653 QCJ786648:QCJ786653 QMF786648:QMF786653 QWB786648:QWB786653 RFX786648:RFX786653 RPT786648:RPT786653 RZP786648:RZP786653 SJL786648:SJL786653 STH786648:STH786653 TDD786648:TDD786653 TMZ786648:TMZ786653 TWV786648:TWV786653 UGR786648:UGR786653 UQN786648:UQN786653 VAJ786648:VAJ786653 VKF786648:VKF786653 VUB786648:VUB786653 WDX786648:WDX786653 WNT786648:WNT786653 WXP786648:WXP786653 BH852184:BH852189 LD852184:LD852189 UZ852184:UZ852189 AEV852184:AEV852189 AOR852184:AOR852189 AYN852184:AYN852189 BIJ852184:BIJ852189 BSF852184:BSF852189 CCB852184:CCB852189 CLX852184:CLX852189 CVT852184:CVT852189 DFP852184:DFP852189 DPL852184:DPL852189 DZH852184:DZH852189 EJD852184:EJD852189 ESZ852184:ESZ852189 FCV852184:FCV852189 FMR852184:FMR852189 FWN852184:FWN852189 GGJ852184:GGJ852189 GQF852184:GQF852189 HAB852184:HAB852189 HJX852184:HJX852189 HTT852184:HTT852189 IDP852184:IDP852189 INL852184:INL852189 IXH852184:IXH852189 JHD852184:JHD852189 JQZ852184:JQZ852189 KAV852184:KAV852189 KKR852184:KKR852189 KUN852184:KUN852189 LEJ852184:LEJ852189 LOF852184:LOF852189 LYB852184:LYB852189 MHX852184:MHX852189 MRT852184:MRT852189 NBP852184:NBP852189 NLL852184:NLL852189 NVH852184:NVH852189 OFD852184:OFD852189 OOZ852184:OOZ852189 OYV852184:OYV852189 PIR852184:PIR852189 PSN852184:PSN852189 QCJ852184:QCJ852189 QMF852184:QMF852189 QWB852184:QWB852189 RFX852184:RFX852189 RPT852184:RPT852189 RZP852184:RZP852189 SJL852184:SJL852189 STH852184:STH852189 TDD852184:TDD852189 TMZ852184:TMZ852189 TWV852184:TWV852189 UGR852184:UGR852189 UQN852184:UQN852189 VAJ852184:VAJ852189 VKF852184:VKF852189 VUB852184:VUB852189 WDX852184:WDX852189 WNT852184:WNT852189 WXP852184:WXP852189 BH917720:BH917725 LD917720:LD917725 UZ917720:UZ917725 AEV917720:AEV917725 AOR917720:AOR917725 AYN917720:AYN917725 BIJ917720:BIJ917725 BSF917720:BSF917725 CCB917720:CCB917725 CLX917720:CLX917725 CVT917720:CVT917725 DFP917720:DFP917725 DPL917720:DPL917725 DZH917720:DZH917725 EJD917720:EJD917725 ESZ917720:ESZ917725 FCV917720:FCV917725 FMR917720:FMR917725 FWN917720:FWN917725 GGJ917720:GGJ917725 GQF917720:GQF917725 HAB917720:HAB917725 HJX917720:HJX917725 HTT917720:HTT917725 IDP917720:IDP917725 INL917720:INL917725 IXH917720:IXH917725 JHD917720:JHD917725 JQZ917720:JQZ917725 KAV917720:KAV917725 KKR917720:KKR917725 KUN917720:KUN917725 LEJ917720:LEJ917725 LOF917720:LOF917725 LYB917720:LYB917725 MHX917720:MHX917725 MRT917720:MRT917725 NBP917720:NBP917725 NLL917720:NLL917725 NVH917720:NVH917725 OFD917720:OFD917725 OOZ917720:OOZ917725 OYV917720:OYV917725 PIR917720:PIR917725 PSN917720:PSN917725 QCJ917720:QCJ917725 QMF917720:QMF917725 QWB917720:QWB917725 RFX917720:RFX917725 RPT917720:RPT917725 RZP917720:RZP917725 SJL917720:SJL917725 STH917720:STH917725 TDD917720:TDD917725 TMZ917720:TMZ917725 TWV917720:TWV917725 UGR917720:UGR917725 UQN917720:UQN917725 VAJ917720:VAJ917725 VKF917720:VKF917725 VUB917720:VUB917725 WDX917720:WDX917725 WNT917720:WNT917725 WXP917720:WXP917725 BH983256:BH983261 LD983256:LD983261 UZ983256:UZ983261 AEV983256:AEV983261 AOR983256:AOR983261 AYN983256:AYN983261 BIJ983256:BIJ983261 BSF983256:BSF983261 CCB983256:CCB983261 CLX983256:CLX983261 CVT983256:CVT983261 DFP983256:DFP983261 DPL983256:DPL983261 DZH983256:DZH983261 EJD983256:EJD983261 ESZ983256:ESZ983261 FCV983256:FCV983261 FMR983256:FMR983261 FWN983256:FWN983261 GGJ983256:GGJ983261 GQF983256:GQF983261 HAB983256:HAB983261 HJX983256:HJX983261 HTT983256:HTT983261 IDP983256:IDP983261 INL983256:INL983261 IXH983256:IXH983261 JHD983256:JHD983261 JQZ983256:JQZ983261 KAV983256:KAV983261 KKR983256:KKR983261 KUN983256:KUN983261 LEJ983256:LEJ983261 LOF983256:LOF983261 LYB983256:LYB983261 MHX983256:MHX983261 MRT983256:MRT983261 NBP983256:NBP983261 NLL983256:NLL983261 NVH983256:NVH983261 OFD983256:OFD983261 OOZ983256:OOZ983261 OYV983256:OYV983261 PIR983256:PIR983261 PSN983256:PSN983261 QCJ983256:QCJ983261 QMF983256:QMF983261 QWB983256:QWB983261 RFX983256:RFX983261 RPT983256:RPT983261 RZP983256:RZP983261 SJL983256:SJL983261 STH983256:STH983261 TDD983256:TDD983261 TMZ983256:TMZ983261 TWV983256:TWV983261 UGR983256:UGR983261 UQN983256:UQN983261 VAJ983256:VAJ983261 VKF983256:VKF983261 VUB983256:VUB983261 WDX983256:WDX983261 WNT983256:WNT983261 WXP983256:WXP983261 BH223:BH230 LD223:LD230 UZ223:UZ230 AEV223:AEV230 AOR223:AOR230 AYN223:AYN230 BIJ223:BIJ230 BSF223:BSF230 CCB223:CCB230 CLX223:CLX230 CVT223:CVT230 DFP223:DFP230 DPL223:DPL230 DZH223:DZH230 EJD223:EJD230 ESZ223:ESZ230 FCV223:FCV230 FMR223:FMR230 FWN223:FWN230 GGJ223:GGJ230 GQF223:GQF230 HAB223:HAB230 HJX223:HJX230 HTT223:HTT230 IDP223:IDP230 INL223:INL230 IXH223:IXH230 JHD223:JHD230 JQZ223:JQZ230 KAV223:KAV230 KKR223:KKR230 KUN223:KUN230 LEJ223:LEJ230 LOF223:LOF230 LYB223:LYB230 MHX223:MHX230 MRT223:MRT230 NBP223:NBP230 NLL223:NLL230 NVH223:NVH230 OFD223:OFD230 OOZ223:OOZ230 OYV223:OYV230 PIR223:PIR230 PSN223:PSN230 QCJ223:QCJ230 QMF223:QMF230 QWB223:QWB230 RFX223:RFX230 RPT223:RPT230 RZP223:RZP230 SJL223:SJL230 STH223:STH230 TDD223:TDD230 TMZ223:TMZ230 TWV223:TWV230 UGR223:UGR230 UQN223:UQN230 VAJ223:VAJ230 VKF223:VKF230 VUB223:VUB230 WDX223:WDX230 WNT223:WNT230 WXP223:WXP230 BH65759:BH65766 LD65759:LD65766 UZ65759:UZ65766 AEV65759:AEV65766 AOR65759:AOR65766 AYN65759:AYN65766 BIJ65759:BIJ65766 BSF65759:BSF65766 CCB65759:CCB65766 CLX65759:CLX65766 CVT65759:CVT65766 DFP65759:DFP65766 DPL65759:DPL65766 DZH65759:DZH65766 EJD65759:EJD65766 ESZ65759:ESZ65766 FCV65759:FCV65766 FMR65759:FMR65766 FWN65759:FWN65766 GGJ65759:GGJ65766 GQF65759:GQF65766 HAB65759:HAB65766 HJX65759:HJX65766 HTT65759:HTT65766 IDP65759:IDP65766 INL65759:INL65766 IXH65759:IXH65766 JHD65759:JHD65766 JQZ65759:JQZ65766 KAV65759:KAV65766 KKR65759:KKR65766 KUN65759:KUN65766 LEJ65759:LEJ65766 LOF65759:LOF65766 LYB65759:LYB65766 MHX65759:MHX65766 MRT65759:MRT65766 NBP65759:NBP65766 NLL65759:NLL65766 NVH65759:NVH65766 OFD65759:OFD65766 OOZ65759:OOZ65766 OYV65759:OYV65766 PIR65759:PIR65766 PSN65759:PSN65766 QCJ65759:QCJ65766 QMF65759:QMF65766 QWB65759:QWB65766 RFX65759:RFX65766 RPT65759:RPT65766 RZP65759:RZP65766 SJL65759:SJL65766 STH65759:STH65766 TDD65759:TDD65766 TMZ65759:TMZ65766 TWV65759:TWV65766 UGR65759:UGR65766 UQN65759:UQN65766 VAJ65759:VAJ65766 VKF65759:VKF65766 VUB65759:VUB65766 WDX65759:WDX65766 WNT65759:WNT65766 WXP65759:WXP65766 BH131295:BH131302 LD131295:LD131302 UZ131295:UZ131302 AEV131295:AEV131302 AOR131295:AOR131302 AYN131295:AYN131302 BIJ131295:BIJ131302 BSF131295:BSF131302 CCB131295:CCB131302 CLX131295:CLX131302 CVT131295:CVT131302 DFP131295:DFP131302 DPL131295:DPL131302 DZH131295:DZH131302 EJD131295:EJD131302 ESZ131295:ESZ131302 FCV131295:FCV131302 FMR131295:FMR131302 FWN131295:FWN131302 GGJ131295:GGJ131302 GQF131295:GQF131302 HAB131295:HAB131302 HJX131295:HJX131302 HTT131295:HTT131302 IDP131295:IDP131302 INL131295:INL131302 IXH131295:IXH131302 JHD131295:JHD131302 JQZ131295:JQZ131302 KAV131295:KAV131302 KKR131295:KKR131302 KUN131295:KUN131302 LEJ131295:LEJ131302 LOF131295:LOF131302 LYB131295:LYB131302 MHX131295:MHX131302 MRT131295:MRT131302 NBP131295:NBP131302 NLL131295:NLL131302 NVH131295:NVH131302 OFD131295:OFD131302 OOZ131295:OOZ131302 OYV131295:OYV131302 PIR131295:PIR131302 PSN131295:PSN131302 QCJ131295:QCJ131302 QMF131295:QMF131302 QWB131295:QWB131302 RFX131295:RFX131302 RPT131295:RPT131302 RZP131295:RZP131302 SJL131295:SJL131302 STH131295:STH131302 TDD131295:TDD131302 TMZ131295:TMZ131302 TWV131295:TWV131302 UGR131295:UGR131302 UQN131295:UQN131302 VAJ131295:VAJ131302 VKF131295:VKF131302 VUB131295:VUB131302 WDX131295:WDX131302 WNT131295:WNT131302 WXP131295:WXP131302 BH196831:BH196838 LD196831:LD196838 UZ196831:UZ196838 AEV196831:AEV196838 AOR196831:AOR196838 AYN196831:AYN196838 BIJ196831:BIJ196838 BSF196831:BSF196838 CCB196831:CCB196838 CLX196831:CLX196838 CVT196831:CVT196838 DFP196831:DFP196838 DPL196831:DPL196838 DZH196831:DZH196838 EJD196831:EJD196838 ESZ196831:ESZ196838 FCV196831:FCV196838 FMR196831:FMR196838 FWN196831:FWN196838 GGJ196831:GGJ196838 GQF196831:GQF196838 HAB196831:HAB196838 HJX196831:HJX196838 HTT196831:HTT196838 IDP196831:IDP196838 INL196831:INL196838 IXH196831:IXH196838 JHD196831:JHD196838 JQZ196831:JQZ196838 KAV196831:KAV196838 KKR196831:KKR196838 KUN196831:KUN196838 LEJ196831:LEJ196838 LOF196831:LOF196838 LYB196831:LYB196838 MHX196831:MHX196838 MRT196831:MRT196838 NBP196831:NBP196838 NLL196831:NLL196838 NVH196831:NVH196838 OFD196831:OFD196838 OOZ196831:OOZ196838 OYV196831:OYV196838 PIR196831:PIR196838 PSN196831:PSN196838 QCJ196831:QCJ196838 QMF196831:QMF196838 QWB196831:QWB196838 RFX196831:RFX196838 RPT196831:RPT196838 RZP196831:RZP196838 SJL196831:SJL196838 STH196831:STH196838 TDD196831:TDD196838 TMZ196831:TMZ196838 TWV196831:TWV196838 UGR196831:UGR196838 UQN196831:UQN196838 VAJ196831:VAJ196838 VKF196831:VKF196838 VUB196831:VUB196838 WDX196831:WDX196838 WNT196831:WNT196838 WXP196831:WXP196838 BH262367:BH262374 LD262367:LD262374 UZ262367:UZ262374 AEV262367:AEV262374 AOR262367:AOR262374 AYN262367:AYN262374 BIJ262367:BIJ262374 BSF262367:BSF262374 CCB262367:CCB262374 CLX262367:CLX262374 CVT262367:CVT262374 DFP262367:DFP262374 DPL262367:DPL262374 DZH262367:DZH262374 EJD262367:EJD262374 ESZ262367:ESZ262374 FCV262367:FCV262374 FMR262367:FMR262374 FWN262367:FWN262374 GGJ262367:GGJ262374 GQF262367:GQF262374 HAB262367:HAB262374 HJX262367:HJX262374 HTT262367:HTT262374 IDP262367:IDP262374 INL262367:INL262374 IXH262367:IXH262374 JHD262367:JHD262374 JQZ262367:JQZ262374 KAV262367:KAV262374 KKR262367:KKR262374 KUN262367:KUN262374 LEJ262367:LEJ262374 LOF262367:LOF262374 LYB262367:LYB262374 MHX262367:MHX262374 MRT262367:MRT262374 NBP262367:NBP262374 NLL262367:NLL262374 NVH262367:NVH262374 OFD262367:OFD262374 OOZ262367:OOZ262374 OYV262367:OYV262374 PIR262367:PIR262374 PSN262367:PSN262374 QCJ262367:QCJ262374 QMF262367:QMF262374 QWB262367:QWB262374 RFX262367:RFX262374 RPT262367:RPT262374 RZP262367:RZP262374 SJL262367:SJL262374 STH262367:STH262374 TDD262367:TDD262374 TMZ262367:TMZ262374 TWV262367:TWV262374 UGR262367:UGR262374 UQN262367:UQN262374 VAJ262367:VAJ262374 VKF262367:VKF262374 VUB262367:VUB262374 WDX262367:WDX262374 WNT262367:WNT262374 WXP262367:WXP262374 BH327903:BH327910 LD327903:LD327910 UZ327903:UZ327910 AEV327903:AEV327910 AOR327903:AOR327910 AYN327903:AYN327910 BIJ327903:BIJ327910 BSF327903:BSF327910 CCB327903:CCB327910 CLX327903:CLX327910 CVT327903:CVT327910 DFP327903:DFP327910 DPL327903:DPL327910 DZH327903:DZH327910 EJD327903:EJD327910 ESZ327903:ESZ327910 FCV327903:FCV327910 FMR327903:FMR327910 FWN327903:FWN327910 GGJ327903:GGJ327910 GQF327903:GQF327910 HAB327903:HAB327910 HJX327903:HJX327910 HTT327903:HTT327910 IDP327903:IDP327910 INL327903:INL327910 IXH327903:IXH327910 JHD327903:JHD327910 JQZ327903:JQZ327910 KAV327903:KAV327910 KKR327903:KKR327910 KUN327903:KUN327910 LEJ327903:LEJ327910 LOF327903:LOF327910 LYB327903:LYB327910 MHX327903:MHX327910 MRT327903:MRT327910 NBP327903:NBP327910 NLL327903:NLL327910 NVH327903:NVH327910 OFD327903:OFD327910 OOZ327903:OOZ327910 OYV327903:OYV327910 PIR327903:PIR327910 PSN327903:PSN327910 QCJ327903:QCJ327910 QMF327903:QMF327910 QWB327903:QWB327910 RFX327903:RFX327910 RPT327903:RPT327910 RZP327903:RZP327910 SJL327903:SJL327910 STH327903:STH327910 TDD327903:TDD327910 TMZ327903:TMZ327910 TWV327903:TWV327910 UGR327903:UGR327910 UQN327903:UQN327910 VAJ327903:VAJ327910 VKF327903:VKF327910 VUB327903:VUB327910 WDX327903:WDX327910 WNT327903:WNT327910 WXP327903:WXP327910 BH393439:BH393446 LD393439:LD393446 UZ393439:UZ393446 AEV393439:AEV393446 AOR393439:AOR393446 AYN393439:AYN393446 BIJ393439:BIJ393446 BSF393439:BSF393446 CCB393439:CCB393446 CLX393439:CLX393446 CVT393439:CVT393446 DFP393439:DFP393446 DPL393439:DPL393446 DZH393439:DZH393446 EJD393439:EJD393446 ESZ393439:ESZ393446 FCV393439:FCV393446 FMR393439:FMR393446 FWN393439:FWN393446 GGJ393439:GGJ393446 GQF393439:GQF393446 HAB393439:HAB393446 HJX393439:HJX393446 HTT393439:HTT393446 IDP393439:IDP393446 INL393439:INL393446 IXH393439:IXH393446 JHD393439:JHD393446 JQZ393439:JQZ393446 KAV393439:KAV393446 KKR393439:KKR393446 KUN393439:KUN393446 LEJ393439:LEJ393446 LOF393439:LOF393446 LYB393439:LYB393446 MHX393439:MHX393446 MRT393439:MRT393446 NBP393439:NBP393446 NLL393439:NLL393446 NVH393439:NVH393446 OFD393439:OFD393446 OOZ393439:OOZ393446 OYV393439:OYV393446 PIR393439:PIR393446 PSN393439:PSN393446 QCJ393439:QCJ393446 QMF393439:QMF393446 QWB393439:QWB393446 RFX393439:RFX393446 RPT393439:RPT393446 RZP393439:RZP393446 SJL393439:SJL393446 STH393439:STH393446 TDD393439:TDD393446 TMZ393439:TMZ393446 TWV393439:TWV393446 UGR393439:UGR393446 UQN393439:UQN393446 VAJ393439:VAJ393446 VKF393439:VKF393446 VUB393439:VUB393446 WDX393439:WDX393446 WNT393439:WNT393446 WXP393439:WXP393446 BH458975:BH458982 LD458975:LD458982 UZ458975:UZ458982 AEV458975:AEV458982 AOR458975:AOR458982 AYN458975:AYN458982 BIJ458975:BIJ458982 BSF458975:BSF458982 CCB458975:CCB458982 CLX458975:CLX458982 CVT458975:CVT458982 DFP458975:DFP458982 DPL458975:DPL458982 DZH458975:DZH458982 EJD458975:EJD458982 ESZ458975:ESZ458982 FCV458975:FCV458982 FMR458975:FMR458982 FWN458975:FWN458982 GGJ458975:GGJ458982 GQF458975:GQF458982 HAB458975:HAB458982 HJX458975:HJX458982 HTT458975:HTT458982 IDP458975:IDP458982 INL458975:INL458982 IXH458975:IXH458982 JHD458975:JHD458982 JQZ458975:JQZ458982 KAV458975:KAV458982 KKR458975:KKR458982 KUN458975:KUN458982 LEJ458975:LEJ458982 LOF458975:LOF458982 LYB458975:LYB458982 MHX458975:MHX458982 MRT458975:MRT458982 NBP458975:NBP458982 NLL458975:NLL458982 NVH458975:NVH458982 OFD458975:OFD458982 OOZ458975:OOZ458982 OYV458975:OYV458982 PIR458975:PIR458982 PSN458975:PSN458982 QCJ458975:QCJ458982 QMF458975:QMF458982 QWB458975:QWB458982 RFX458975:RFX458982 RPT458975:RPT458982 RZP458975:RZP458982 SJL458975:SJL458982 STH458975:STH458982 TDD458975:TDD458982 TMZ458975:TMZ458982 TWV458975:TWV458982 UGR458975:UGR458982 UQN458975:UQN458982 VAJ458975:VAJ458982 VKF458975:VKF458982 VUB458975:VUB458982 WDX458975:WDX458982 WNT458975:WNT458982 WXP458975:WXP458982 BH524511:BH524518 LD524511:LD524518 UZ524511:UZ524518 AEV524511:AEV524518 AOR524511:AOR524518 AYN524511:AYN524518 BIJ524511:BIJ524518 BSF524511:BSF524518 CCB524511:CCB524518 CLX524511:CLX524518 CVT524511:CVT524518 DFP524511:DFP524518 DPL524511:DPL524518 DZH524511:DZH524518 EJD524511:EJD524518 ESZ524511:ESZ524518 FCV524511:FCV524518 FMR524511:FMR524518 FWN524511:FWN524518 GGJ524511:GGJ524518 GQF524511:GQF524518 HAB524511:HAB524518 HJX524511:HJX524518 HTT524511:HTT524518 IDP524511:IDP524518 INL524511:INL524518 IXH524511:IXH524518 JHD524511:JHD524518 JQZ524511:JQZ524518 KAV524511:KAV524518 KKR524511:KKR524518 KUN524511:KUN524518 LEJ524511:LEJ524518 LOF524511:LOF524518 LYB524511:LYB524518 MHX524511:MHX524518 MRT524511:MRT524518 NBP524511:NBP524518 NLL524511:NLL524518 NVH524511:NVH524518 OFD524511:OFD524518 OOZ524511:OOZ524518 OYV524511:OYV524518 PIR524511:PIR524518 PSN524511:PSN524518 QCJ524511:QCJ524518 QMF524511:QMF524518 QWB524511:QWB524518 RFX524511:RFX524518 RPT524511:RPT524518 RZP524511:RZP524518 SJL524511:SJL524518 STH524511:STH524518 TDD524511:TDD524518 TMZ524511:TMZ524518 TWV524511:TWV524518 UGR524511:UGR524518 UQN524511:UQN524518 VAJ524511:VAJ524518 VKF524511:VKF524518 VUB524511:VUB524518 WDX524511:WDX524518 WNT524511:WNT524518 WXP524511:WXP524518 BH590047:BH590054 LD590047:LD590054 UZ590047:UZ590054 AEV590047:AEV590054 AOR590047:AOR590054 AYN590047:AYN590054 BIJ590047:BIJ590054 BSF590047:BSF590054 CCB590047:CCB590054 CLX590047:CLX590054 CVT590047:CVT590054 DFP590047:DFP590054 DPL590047:DPL590054 DZH590047:DZH590054 EJD590047:EJD590054 ESZ590047:ESZ590054 FCV590047:FCV590054 FMR590047:FMR590054 FWN590047:FWN590054 GGJ590047:GGJ590054 GQF590047:GQF590054 HAB590047:HAB590054 HJX590047:HJX590054 HTT590047:HTT590054 IDP590047:IDP590054 INL590047:INL590054 IXH590047:IXH590054 JHD590047:JHD590054 JQZ590047:JQZ590054 KAV590047:KAV590054 KKR590047:KKR590054 KUN590047:KUN590054 LEJ590047:LEJ590054 LOF590047:LOF590054 LYB590047:LYB590054 MHX590047:MHX590054 MRT590047:MRT590054 NBP590047:NBP590054 NLL590047:NLL590054 NVH590047:NVH590054 OFD590047:OFD590054 OOZ590047:OOZ590054 OYV590047:OYV590054 PIR590047:PIR590054 PSN590047:PSN590054 QCJ590047:QCJ590054 QMF590047:QMF590054 QWB590047:QWB590054 RFX590047:RFX590054 RPT590047:RPT590054 RZP590047:RZP590054 SJL590047:SJL590054 STH590047:STH590054 TDD590047:TDD590054 TMZ590047:TMZ590054 TWV590047:TWV590054 UGR590047:UGR590054 UQN590047:UQN590054 VAJ590047:VAJ590054 VKF590047:VKF590054 VUB590047:VUB590054 WDX590047:WDX590054 WNT590047:WNT590054 WXP590047:WXP590054 BH655583:BH655590 LD655583:LD655590 UZ655583:UZ655590 AEV655583:AEV655590 AOR655583:AOR655590 AYN655583:AYN655590 BIJ655583:BIJ655590 BSF655583:BSF655590 CCB655583:CCB655590 CLX655583:CLX655590 CVT655583:CVT655590 DFP655583:DFP655590 DPL655583:DPL655590 DZH655583:DZH655590 EJD655583:EJD655590 ESZ655583:ESZ655590 FCV655583:FCV655590 FMR655583:FMR655590 FWN655583:FWN655590 GGJ655583:GGJ655590 GQF655583:GQF655590 HAB655583:HAB655590 HJX655583:HJX655590 HTT655583:HTT655590 IDP655583:IDP655590 INL655583:INL655590 IXH655583:IXH655590 JHD655583:JHD655590 JQZ655583:JQZ655590 KAV655583:KAV655590 KKR655583:KKR655590 KUN655583:KUN655590 LEJ655583:LEJ655590 LOF655583:LOF655590 LYB655583:LYB655590 MHX655583:MHX655590 MRT655583:MRT655590 NBP655583:NBP655590 NLL655583:NLL655590 NVH655583:NVH655590 OFD655583:OFD655590 OOZ655583:OOZ655590 OYV655583:OYV655590 PIR655583:PIR655590 PSN655583:PSN655590 QCJ655583:QCJ655590 QMF655583:QMF655590 QWB655583:QWB655590 RFX655583:RFX655590 RPT655583:RPT655590 RZP655583:RZP655590 SJL655583:SJL655590 STH655583:STH655590 TDD655583:TDD655590 TMZ655583:TMZ655590 TWV655583:TWV655590 UGR655583:UGR655590 UQN655583:UQN655590 VAJ655583:VAJ655590 VKF655583:VKF655590 VUB655583:VUB655590 WDX655583:WDX655590 WNT655583:WNT655590 WXP655583:WXP655590 BH721119:BH721126 LD721119:LD721126 UZ721119:UZ721126 AEV721119:AEV721126 AOR721119:AOR721126 AYN721119:AYN721126 BIJ721119:BIJ721126 BSF721119:BSF721126 CCB721119:CCB721126 CLX721119:CLX721126 CVT721119:CVT721126 DFP721119:DFP721126 DPL721119:DPL721126 DZH721119:DZH721126 EJD721119:EJD721126 ESZ721119:ESZ721126 FCV721119:FCV721126 FMR721119:FMR721126 FWN721119:FWN721126 GGJ721119:GGJ721126 GQF721119:GQF721126 HAB721119:HAB721126 HJX721119:HJX721126 HTT721119:HTT721126 IDP721119:IDP721126 INL721119:INL721126 IXH721119:IXH721126 JHD721119:JHD721126 JQZ721119:JQZ721126 KAV721119:KAV721126 KKR721119:KKR721126 KUN721119:KUN721126 LEJ721119:LEJ721126 LOF721119:LOF721126 LYB721119:LYB721126 MHX721119:MHX721126 MRT721119:MRT721126 NBP721119:NBP721126 NLL721119:NLL721126 NVH721119:NVH721126 OFD721119:OFD721126 OOZ721119:OOZ721126 OYV721119:OYV721126 PIR721119:PIR721126 PSN721119:PSN721126 QCJ721119:QCJ721126 QMF721119:QMF721126 QWB721119:QWB721126 RFX721119:RFX721126 RPT721119:RPT721126 RZP721119:RZP721126 SJL721119:SJL721126 STH721119:STH721126 TDD721119:TDD721126 TMZ721119:TMZ721126 TWV721119:TWV721126 UGR721119:UGR721126 UQN721119:UQN721126 VAJ721119:VAJ721126 VKF721119:VKF721126 VUB721119:VUB721126 WDX721119:WDX721126 WNT721119:WNT721126 WXP721119:WXP721126 BH786655:BH786662 LD786655:LD786662 UZ786655:UZ786662 AEV786655:AEV786662 AOR786655:AOR786662 AYN786655:AYN786662 BIJ786655:BIJ786662 BSF786655:BSF786662 CCB786655:CCB786662 CLX786655:CLX786662 CVT786655:CVT786662 DFP786655:DFP786662 DPL786655:DPL786662 DZH786655:DZH786662 EJD786655:EJD786662 ESZ786655:ESZ786662 FCV786655:FCV786662 FMR786655:FMR786662 FWN786655:FWN786662 GGJ786655:GGJ786662 GQF786655:GQF786662 HAB786655:HAB786662 HJX786655:HJX786662 HTT786655:HTT786662 IDP786655:IDP786662 INL786655:INL786662 IXH786655:IXH786662 JHD786655:JHD786662 JQZ786655:JQZ786662 KAV786655:KAV786662 KKR786655:KKR786662 KUN786655:KUN786662 LEJ786655:LEJ786662 LOF786655:LOF786662 LYB786655:LYB786662 MHX786655:MHX786662 MRT786655:MRT786662 NBP786655:NBP786662 NLL786655:NLL786662 NVH786655:NVH786662 OFD786655:OFD786662 OOZ786655:OOZ786662 OYV786655:OYV786662 PIR786655:PIR786662 PSN786655:PSN786662 QCJ786655:QCJ786662 QMF786655:QMF786662 QWB786655:QWB786662 RFX786655:RFX786662 RPT786655:RPT786662 RZP786655:RZP786662 SJL786655:SJL786662 STH786655:STH786662 TDD786655:TDD786662 TMZ786655:TMZ786662 TWV786655:TWV786662 UGR786655:UGR786662 UQN786655:UQN786662 VAJ786655:VAJ786662 VKF786655:VKF786662 VUB786655:VUB786662 WDX786655:WDX786662 WNT786655:WNT786662 WXP786655:WXP786662 BH852191:BH852198 LD852191:LD852198 UZ852191:UZ852198 AEV852191:AEV852198 AOR852191:AOR852198 AYN852191:AYN852198 BIJ852191:BIJ852198 BSF852191:BSF852198 CCB852191:CCB852198 CLX852191:CLX852198 CVT852191:CVT852198 DFP852191:DFP852198 DPL852191:DPL852198 DZH852191:DZH852198 EJD852191:EJD852198 ESZ852191:ESZ852198 FCV852191:FCV852198 FMR852191:FMR852198 FWN852191:FWN852198 GGJ852191:GGJ852198 GQF852191:GQF852198 HAB852191:HAB852198 HJX852191:HJX852198 HTT852191:HTT852198 IDP852191:IDP852198 INL852191:INL852198 IXH852191:IXH852198 JHD852191:JHD852198 JQZ852191:JQZ852198 KAV852191:KAV852198 KKR852191:KKR852198 KUN852191:KUN852198 LEJ852191:LEJ852198 LOF852191:LOF852198 LYB852191:LYB852198 MHX852191:MHX852198 MRT852191:MRT852198 NBP852191:NBP852198 NLL852191:NLL852198 NVH852191:NVH852198 OFD852191:OFD852198 OOZ852191:OOZ852198 OYV852191:OYV852198 PIR852191:PIR852198 PSN852191:PSN852198 QCJ852191:QCJ852198 QMF852191:QMF852198 QWB852191:QWB852198 RFX852191:RFX852198 RPT852191:RPT852198 RZP852191:RZP852198 SJL852191:SJL852198 STH852191:STH852198 TDD852191:TDD852198 TMZ852191:TMZ852198 TWV852191:TWV852198 UGR852191:UGR852198 UQN852191:UQN852198 VAJ852191:VAJ852198 VKF852191:VKF852198 VUB852191:VUB852198 WDX852191:WDX852198 WNT852191:WNT852198 WXP852191:WXP852198 BH917727:BH917734 LD917727:LD917734 UZ917727:UZ917734 AEV917727:AEV917734 AOR917727:AOR917734 AYN917727:AYN917734 BIJ917727:BIJ917734 BSF917727:BSF917734 CCB917727:CCB917734 CLX917727:CLX917734 CVT917727:CVT917734 DFP917727:DFP917734 DPL917727:DPL917734 DZH917727:DZH917734 EJD917727:EJD917734 ESZ917727:ESZ917734 FCV917727:FCV917734 FMR917727:FMR917734 FWN917727:FWN917734 GGJ917727:GGJ917734 GQF917727:GQF917734 HAB917727:HAB917734 HJX917727:HJX917734 HTT917727:HTT917734 IDP917727:IDP917734 INL917727:INL917734 IXH917727:IXH917734 JHD917727:JHD917734 JQZ917727:JQZ917734 KAV917727:KAV917734 KKR917727:KKR917734 KUN917727:KUN917734 LEJ917727:LEJ917734 LOF917727:LOF917734 LYB917727:LYB917734 MHX917727:MHX917734 MRT917727:MRT917734 NBP917727:NBP917734 NLL917727:NLL917734 NVH917727:NVH917734 OFD917727:OFD917734 OOZ917727:OOZ917734 OYV917727:OYV917734 PIR917727:PIR917734 PSN917727:PSN917734 QCJ917727:QCJ917734 QMF917727:QMF917734 QWB917727:QWB917734 RFX917727:RFX917734 RPT917727:RPT917734 RZP917727:RZP917734 SJL917727:SJL917734 STH917727:STH917734 TDD917727:TDD917734 TMZ917727:TMZ917734 TWV917727:TWV917734 UGR917727:UGR917734 UQN917727:UQN917734 VAJ917727:VAJ917734 VKF917727:VKF917734 VUB917727:VUB917734 WDX917727:WDX917734 WNT917727:WNT917734 WXP917727:WXP917734 BH983263:BH983270 LD983263:LD983270 UZ983263:UZ983270 AEV983263:AEV983270 AOR983263:AOR983270 AYN983263:AYN983270 BIJ983263:BIJ983270 BSF983263:BSF983270 CCB983263:CCB983270 CLX983263:CLX983270 CVT983263:CVT983270 DFP983263:DFP983270 DPL983263:DPL983270 DZH983263:DZH983270 EJD983263:EJD983270 ESZ983263:ESZ983270 FCV983263:FCV983270 FMR983263:FMR983270 FWN983263:FWN983270 GGJ983263:GGJ983270 GQF983263:GQF983270 HAB983263:HAB983270 HJX983263:HJX983270 HTT983263:HTT983270 IDP983263:IDP983270 INL983263:INL983270 IXH983263:IXH983270 JHD983263:JHD983270 JQZ983263:JQZ983270 KAV983263:KAV983270 KKR983263:KKR983270 KUN983263:KUN983270 LEJ983263:LEJ983270 LOF983263:LOF983270 LYB983263:LYB983270 MHX983263:MHX983270 MRT983263:MRT983270 NBP983263:NBP983270 NLL983263:NLL983270 NVH983263:NVH983270 OFD983263:OFD983270 OOZ983263:OOZ983270 OYV983263:OYV983270 PIR983263:PIR983270 PSN983263:PSN983270 QCJ983263:QCJ983270 QMF983263:QMF983270 QWB983263:QWB983270 RFX983263:RFX983270 RPT983263:RPT983270 RZP983263:RZP983270 SJL983263:SJL983270 STH983263:STH983270 TDD983263:TDD983270 TMZ983263:TMZ983270 TWV983263:TWV983270 UGR983263:UGR983270 UQN983263:UQN983270 VAJ983263:VAJ983270 VKF983263:VKF983270 VUB983263:VUB983270 WDX983263:WDX983270 WNT983263:WNT983270 WXP983263:WXP983270 BH232:BH234 LD232:LD234 UZ232:UZ234 AEV232:AEV234 AOR232:AOR234 AYN232:AYN234 BIJ232:BIJ234 BSF232:BSF234 CCB232:CCB234 CLX232:CLX234 CVT232:CVT234 DFP232:DFP234 DPL232:DPL234 DZH232:DZH234 EJD232:EJD234 ESZ232:ESZ234 FCV232:FCV234 FMR232:FMR234 FWN232:FWN234 GGJ232:GGJ234 GQF232:GQF234 HAB232:HAB234 HJX232:HJX234 HTT232:HTT234 IDP232:IDP234 INL232:INL234 IXH232:IXH234 JHD232:JHD234 JQZ232:JQZ234 KAV232:KAV234 KKR232:KKR234 KUN232:KUN234 LEJ232:LEJ234 LOF232:LOF234 LYB232:LYB234 MHX232:MHX234 MRT232:MRT234 NBP232:NBP234 NLL232:NLL234 NVH232:NVH234 OFD232:OFD234 OOZ232:OOZ234 OYV232:OYV234 PIR232:PIR234 PSN232:PSN234 QCJ232:QCJ234 QMF232:QMF234 QWB232:QWB234 RFX232:RFX234 RPT232:RPT234 RZP232:RZP234 SJL232:SJL234 STH232:STH234 TDD232:TDD234 TMZ232:TMZ234 TWV232:TWV234 UGR232:UGR234 UQN232:UQN234 VAJ232:VAJ234 VKF232:VKF234 VUB232:VUB234 WDX232:WDX234 WNT232:WNT234 WXP232:WXP234 BH65768:BH65770 LD65768:LD65770 UZ65768:UZ65770 AEV65768:AEV65770 AOR65768:AOR65770 AYN65768:AYN65770 BIJ65768:BIJ65770 BSF65768:BSF65770 CCB65768:CCB65770 CLX65768:CLX65770 CVT65768:CVT65770 DFP65768:DFP65770 DPL65768:DPL65770 DZH65768:DZH65770 EJD65768:EJD65770 ESZ65768:ESZ65770 FCV65768:FCV65770 FMR65768:FMR65770 FWN65768:FWN65770 GGJ65768:GGJ65770 GQF65768:GQF65770 HAB65768:HAB65770 HJX65768:HJX65770 HTT65768:HTT65770 IDP65768:IDP65770 INL65768:INL65770 IXH65768:IXH65770 JHD65768:JHD65770 JQZ65768:JQZ65770 KAV65768:KAV65770 KKR65768:KKR65770 KUN65768:KUN65770 LEJ65768:LEJ65770 LOF65768:LOF65770 LYB65768:LYB65770 MHX65768:MHX65770 MRT65768:MRT65770 NBP65768:NBP65770 NLL65768:NLL65770 NVH65768:NVH65770 OFD65768:OFD65770 OOZ65768:OOZ65770 OYV65768:OYV65770 PIR65768:PIR65770 PSN65768:PSN65770 QCJ65768:QCJ65770 QMF65768:QMF65770 QWB65768:QWB65770 RFX65768:RFX65770 RPT65768:RPT65770 RZP65768:RZP65770 SJL65768:SJL65770 STH65768:STH65770 TDD65768:TDD65770 TMZ65768:TMZ65770 TWV65768:TWV65770 UGR65768:UGR65770 UQN65768:UQN65770 VAJ65768:VAJ65770 VKF65768:VKF65770 VUB65768:VUB65770 WDX65768:WDX65770 WNT65768:WNT65770 WXP65768:WXP65770 BH131304:BH131306 LD131304:LD131306 UZ131304:UZ131306 AEV131304:AEV131306 AOR131304:AOR131306 AYN131304:AYN131306 BIJ131304:BIJ131306 BSF131304:BSF131306 CCB131304:CCB131306 CLX131304:CLX131306 CVT131304:CVT131306 DFP131304:DFP131306 DPL131304:DPL131306 DZH131304:DZH131306 EJD131304:EJD131306 ESZ131304:ESZ131306 FCV131304:FCV131306 FMR131304:FMR131306 FWN131304:FWN131306 GGJ131304:GGJ131306 GQF131304:GQF131306 HAB131304:HAB131306 HJX131304:HJX131306 HTT131304:HTT131306 IDP131304:IDP131306 INL131304:INL131306 IXH131304:IXH131306 JHD131304:JHD131306 JQZ131304:JQZ131306 KAV131304:KAV131306 KKR131304:KKR131306 KUN131304:KUN131306 LEJ131304:LEJ131306 LOF131304:LOF131306 LYB131304:LYB131306 MHX131304:MHX131306 MRT131304:MRT131306 NBP131304:NBP131306 NLL131304:NLL131306 NVH131304:NVH131306 OFD131304:OFD131306 OOZ131304:OOZ131306 OYV131304:OYV131306 PIR131304:PIR131306 PSN131304:PSN131306 QCJ131304:QCJ131306 QMF131304:QMF131306 QWB131304:QWB131306 RFX131304:RFX131306 RPT131304:RPT131306 RZP131304:RZP131306 SJL131304:SJL131306 STH131304:STH131306 TDD131304:TDD131306 TMZ131304:TMZ131306 TWV131304:TWV131306 UGR131304:UGR131306 UQN131304:UQN131306 VAJ131304:VAJ131306 VKF131304:VKF131306 VUB131304:VUB131306 WDX131304:WDX131306 WNT131304:WNT131306 WXP131304:WXP131306 BH196840:BH196842 LD196840:LD196842 UZ196840:UZ196842 AEV196840:AEV196842 AOR196840:AOR196842 AYN196840:AYN196842 BIJ196840:BIJ196842 BSF196840:BSF196842 CCB196840:CCB196842 CLX196840:CLX196842 CVT196840:CVT196842 DFP196840:DFP196842 DPL196840:DPL196842 DZH196840:DZH196842 EJD196840:EJD196842 ESZ196840:ESZ196842 FCV196840:FCV196842 FMR196840:FMR196842 FWN196840:FWN196842 GGJ196840:GGJ196842 GQF196840:GQF196842 HAB196840:HAB196842 HJX196840:HJX196842 HTT196840:HTT196842 IDP196840:IDP196842 INL196840:INL196842 IXH196840:IXH196842 JHD196840:JHD196842 JQZ196840:JQZ196842 KAV196840:KAV196842 KKR196840:KKR196842 KUN196840:KUN196842 LEJ196840:LEJ196842 LOF196840:LOF196842 LYB196840:LYB196842 MHX196840:MHX196842 MRT196840:MRT196842 NBP196840:NBP196842 NLL196840:NLL196842 NVH196840:NVH196842 OFD196840:OFD196842 OOZ196840:OOZ196842 OYV196840:OYV196842 PIR196840:PIR196842 PSN196840:PSN196842 QCJ196840:QCJ196842 QMF196840:QMF196842 QWB196840:QWB196842 RFX196840:RFX196842 RPT196840:RPT196842 RZP196840:RZP196842 SJL196840:SJL196842 STH196840:STH196842 TDD196840:TDD196842 TMZ196840:TMZ196842 TWV196840:TWV196842 UGR196840:UGR196842 UQN196840:UQN196842 VAJ196840:VAJ196842 VKF196840:VKF196842 VUB196840:VUB196842 WDX196840:WDX196842 WNT196840:WNT196842 WXP196840:WXP196842 BH262376:BH262378 LD262376:LD262378 UZ262376:UZ262378 AEV262376:AEV262378 AOR262376:AOR262378 AYN262376:AYN262378 BIJ262376:BIJ262378 BSF262376:BSF262378 CCB262376:CCB262378 CLX262376:CLX262378 CVT262376:CVT262378 DFP262376:DFP262378 DPL262376:DPL262378 DZH262376:DZH262378 EJD262376:EJD262378 ESZ262376:ESZ262378 FCV262376:FCV262378 FMR262376:FMR262378 FWN262376:FWN262378 GGJ262376:GGJ262378 GQF262376:GQF262378 HAB262376:HAB262378 HJX262376:HJX262378 HTT262376:HTT262378 IDP262376:IDP262378 INL262376:INL262378 IXH262376:IXH262378 JHD262376:JHD262378 JQZ262376:JQZ262378 KAV262376:KAV262378 KKR262376:KKR262378 KUN262376:KUN262378 LEJ262376:LEJ262378 LOF262376:LOF262378 LYB262376:LYB262378 MHX262376:MHX262378 MRT262376:MRT262378 NBP262376:NBP262378 NLL262376:NLL262378 NVH262376:NVH262378 OFD262376:OFD262378 OOZ262376:OOZ262378 OYV262376:OYV262378 PIR262376:PIR262378 PSN262376:PSN262378 QCJ262376:QCJ262378 QMF262376:QMF262378 QWB262376:QWB262378 RFX262376:RFX262378 RPT262376:RPT262378 RZP262376:RZP262378 SJL262376:SJL262378 STH262376:STH262378 TDD262376:TDD262378 TMZ262376:TMZ262378 TWV262376:TWV262378 UGR262376:UGR262378 UQN262376:UQN262378 VAJ262376:VAJ262378 VKF262376:VKF262378 VUB262376:VUB262378 WDX262376:WDX262378 WNT262376:WNT262378 WXP262376:WXP262378 BH327912:BH327914 LD327912:LD327914 UZ327912:UZ327914 AEV327912:AEV327914 AOR327912:AOR327914 AYN327912:AYN327914 BIJ327912:BIJ327914 BSF327912:BSF327914 CCB327912:CCB327914 CLX327912:CLX327914 CVT327912:CVT327914 DFP327912:DFP327914 DPL327912:DPL327914 DZH327912:DZH327914 EJD327912:EJD327914 ESZ327912:ESZ327914 FCV327912:FCV327914 FMR327912:FMR327914 FWN327912:FWN327914 GGJ327912:GGJ327914 GQF327912:GQF327914 HAB327912:HAB327914 HJX327912:HJX327914 HTT327912:HTT327914 IDP327912:IDP327914 INL327912:INL327914 IXH327912:IXH327914 JHD327912:JHD327914 JQZ327912:JQZ327914 KAV327912:KAV327914 KKR327912:KKR327914 KUN327912:KUN327914 LEJ327912:LEJ327914 LOF327912:LOF327914 LYB327912:LYB327914 MHX327912:MHX327914 MRT327912:MRT327914 NBP327912:NBP327914 NLL327912:NLL327914 NVH327912:NVH327914 OFD327912:OFD327914 OOZ327912:OOZ327914 OYV327912:OYV327914 PIR327912:PIR327914 PSN327912:PSN327914 QCJ327912:QCJ327914 QMF327912:QMF327914 QWB327912:QWB327914 RFX327912:RFX327914 RPT327912:RPT327914 RZP327912:RZP327914 SJL327912:SJL327914 STH327912:STH327914 TDD327912:TDD327914 TMZ327912:TMZ327914 TWV327912:TWV327914 UGR327912:UGR327914 UQN327912:UQN327914 VAJ327912:VAJ327914 VKF327912:VKF327914 VUB327912:VUB327914 WDX327912:WDX327914 WNT327912:WNT327914 WXP327912:WXP327914 BH393448:BH393450 LD393448:LD393450 UZ393448:UZ393450 AEV393448:AEV393450 AOR393448:AOR393450 AYN393448:AYN393450 BIJ393448:BIJ393450 BSF393448:BSF393450 CCB393448:CCB393450 CLX393448:CLX393450 CVT393448:CVT393450 DFP393448:DFP393450 DPL393448:DPL393450 DZH393448:DZH393450 EJD393448:EJD393450 ESZ393448:ESZ393450 FCV393448:FCV393450 FMR393448:FMR393450 FWN393448:FWN393450 GGJ393448:GGJ393450 GQF393448:GQF393450 HAB393448:HAB393450 HJX393448:HJX393450 HTT393448:HTT393450 IDP393448:IDP393450 INL393448:INL393450 IXH393448:IXH393450 JHD393448:JHD393450 JQZ393448:JQZ393450 KAV393448:KAV393450 KKR393448:KKR393450 KUN393448:KUN393450 LEJ393448:LEJ393450 LOF393448:LOF393450 LYB393448:LYB393450 MHX393448:MHX393450 MRT393448:MRT393450 NBP393448:NBP393450 NLL393448:NLL393450 NVH393448:NVH393450 OFD393448:OFD393450 OOZ393448:OOZ393450 OYV393448:OYV393450 PIR393448:PIR393450 PSN393448:PSN393450 QCJ393448:QCJ393450 QMF393448:QMF393450 QWB393448:QWB393450 RFX393448:RFX393450 RPT393448:RPT393450 RZP393448:RZP393450 SJL393448:SJL393450 STH393448:STH393450 TDD393448:TDD393450 TMZ393448:TMZ393450 TWV393448:TWV393450 UGR393448:UGR393450 UQN393448:UQN393450 VAJ393448:VAJ393450 VKF393448:VKF393450 VUB393448:VUB393450 WDX393448:WDX393450 WNT393448:WNT393450 WXP393448:WXP393450 BH458984:BH458986 LD458984:LD458986 UZ458984:UZ458986 AEV458984:AEV458986 AOR458984:AOR458986 AYN458984:AYN458986 BIJ458984:BIJ458986 BSF458984:BSF458986 CCB458984:CCB458986 CLX458984:CLX458986 CVT458984:CVT458986 DFP458984:DFP458986 DPL458984:DPL458986 DZH458984:DZH458986 EJD458984:EJD458986 ESZ458984:ESZ458986 FCV458984:FCV458986 FMR458984:FMR458986 FWN458984:FWN458986 GGJ458984:GGJ458986 GQF458984:GQF458986 HAB458984:HAB458986 HJX458984:HJX458986 HTT458984:HTT458986 IDP458984:IDP458986 INL458984:INL458986 IXH458984:IXH458986 JHD458984:JHD458986 JQZ458984:JQZ458986 KAV458984:KAV458986 KKR458984:KKR458986 KUN458984:KUN458986 LEJ458984:LEJ458986 LOF458984:LOF458986 LYB458984:LYB458986 MHX458984:MHX458986 MRT458984:MRT458986 NBP458984:NBP458986 NLL458984:NLL458986 NVH458984:NVH458986 OFD458984:OFD458986 OOZ458984:OOZ458986 OYV458984:OYV458986 PIR458984:PIR458986 PSN458984:PSN458986 QCJ458984:QCJ458986 QMF458984:QMF458986 QWB458984:QWB458986 RFX458984:RFX458986 RPT458984:RPT458986 RZP458984:RZP458986 SJL458984:SJL458986 STH458984:STH458986 TDD458984:TDD458986 TMZ458984:TMZ458986 TWV458984:TWV458986 UGR458984:UGR458986 UQN458984:UQN458986 VAJ458984:VAJ458986 VKF458984:VKF458986 VUB458984:VUB458986 WDX458984:WDX458986 WNT458984:WNT458986 WXP458984:WXP458986 BH524520:BH524522 LD524520:LD524522 UZ524520:UZ524522 AEV524520:AEV524522 AOR524520:AOR524522 AYN524520:AYN524522 BIJ524520:BIJ524522 BSF524520:BSF524522 CCB524520:CCB524522 CLX524520:CLX524522 CVT524520:CVT524522 DFP524520:DFP524522 DPL524520:DPL524522 DZH524520:DZH524522 EJD524520:EJD524522 ESZ524520:ESZ524522 FCV524520:FCV524522 FMR524520:FMR524522 FWN524520:FWN524522 GGJ524520:GGJ524522 GQF524520:GQF524522 HAB524520:HAB524522 HJX524520:HJX524522 HTT524520:HTT524522 IDP524520:IDP524522 INL524520:INL524522 IXH524520:IXH524522 JHD524520:JHD524522 JQZ524520:JQZ524522 KAV524520:KAV524522 KKR524520:KKR524522 KUN524520:KUN524522 LEJ524520:LEJ524522 LOF524520:LOF524522 LYB524520:LYB524522 MHX524520:MHX524522 MRT524520:MRT524522 NBP524520:NBP524522 NLL524520:NLL524522 NVH524520:NVH524522 OFD524520:OFD524522 OOZ524520:OOZ524522 OYV524520:OYV524522 PIR524520:PIR524522 PSN524520:PSN524522 QCJ524520:QCJ524522 QMF524520:QMF524522 QWB524520:QWB524522 RFX524520:RFX524522 RPT524520:RPT524522 RZP524520:RZP524522 SJL524520:SJL524522 STH524520:STH524522 TDD524520:TDD524522 TMZ524520:TMZ524522 TWV524520:TWV524522 UGR524520:UGR524522 UQN524520:UQN524522 VAJ524520:VAJ524522 VKF524520:VKF524522 VUB524520:VUB524522 WDX524520:WDX524522 WNT524520:WNT524522 WXP524520:WXP524522 BH590056:BH590058 LD590056:LD590058 UZ590056:UZ590058 AEV590056:AEV590058 AOR590056:AOR590058 AYN590056:AYN590058 BIJ590056:BIJ590058 BSF590056:BSF590058 CCB590056:CCB590058 CLX590056:CLX590058 CVT590056:CVT590058 DFP590056:DFP590058 DPL590056:DPL590058 DZH590056:DZH590058 EJD590056:EJD590058 ESZ590056:ESZ590058 FCV590056:FCV590058 FMR590056:FMR590058 FWN590056:FWN590058 GGJ590056:GGJ590058 GQF590056:GQF590058 HAB590056:HAB590058 HJX590056:HJX590058 HTT590056:HTT590058 IDP590056:IDP590058 INL590056:INL590058 IXH590056:IXH590058 JHD590056:JHD590058 JQZ590056:JQZ590058 KAV590056:KAV590058 KKR590056:KKR590058 KUN590056:KUN590058 LEJ590056:LEJ590058 LOF590056:LOF590058 LYB590056:LYB590058 MHX590056:MHX590058 MRT590056:MRT590058 NBP590056:NBP590058 NLL590056:NLL590058 NVH590056:NVH590058 OFD590056:OFD590058 OOZ590056:OOZ590058 OYV590056:OYV590058 PIR590056:PIR590058 PSN590056:PSN590058 QCJ590056:QCJ590058 QMF590056:QMF590058 QWB590056:QWB590058 RFX590056:RFX590058 RPT590056:RPT590058 RZP590056:RZP590058 SJL590056:SJL590058 STH590056:STH590058 TDD590056:TDD590058 TMZ590056:TMZ590058 TWV590056:TWV590058 UGR590056:UGR590058 UQN590056:UQN590058 VAJ590056:VAJ590058 VKF590056:VKF590058 VUB590056:VUB590058 WDX590056:WDX590058 WNT590056:WNT590058 WXP590056:WXP590058 BH655592:BH655594 LD655592:LD655594 UZ655592:UZ655594 AEV655592:AEV655594 AOR655592:AOR655594 AYN655592:AYN655594 BIJ655592:BIJ655594 BSF655592:BSF655594 CCB655592:CCB655594 CLX655592:CLX655594 CVT655592:CVT655594 DFP655592:DFP655594 DPL655592:DPL655594 DZH655592:DZH655594 EJD655592:EJD655594 ESZ655592:ESZ655594 FCV655592:FCV655594 FMR655592:FMR655594 FWN655592:FWN655594 GGJ655592:GGJ655594 GQF655592:GQF655594 HAB655592:HAB655594 HJX655592:HJX655594 HTT655592:HTT655594 IDP655592:IDP655594 INL655592:INL655594 IXH655592:IXH655594 JHD655592:JHD655594 JQZ655592:JQZ655594 KAV655592:KAV655594 KKR655592:KKR655594 KUN655592:KUN655594 LEJ655592:LEJ655594 LOF655592:LOF655594 LYB655592:LYB655594 MHX655592:MHX655594 MRT655592:MRT655594 NBP655592:NBP655594 NLL655592:NLL655594 NVH655592:NVH655594 OFD655592:OFD655594 OOZ655592:OOZ655594 OYV655592:OYV655594 PIR655592:PIR655594 PSN655592:PSN655594 QCJ655592:QCJ655594 QMF655592:QMF655594 QWB655592:QWB655594 RFX655592:RFX655594 RPT655592:RPT655594 RZP655592:RZP655594 SJL655592:SJL655594 STH655592:STH655594 TDD655592:TDD655594 TMZ655592:TMZ655594 TWV655592:TWV655594 UGR655592:UGR655594 UQN655592:UQN655594 VAJ655592:VAJ655594 VKF655592:VKF655594 VUB655592:VUB655594 WDX655592:WDX655594 WNT655592:WNT655594 WXP655592:WXP655594 BH721128:BH721130 LD721128:LD721130 UZ721128:UZ721130 AEV721128:AEV721130 AOR721128:AOR721130 AYN721128:AYN721130 BIJ721128:BIJ721130 BSF721128:BSF721130 CCB721128:CCB721130 CLX721128:CLX721130 CVT721128:CVT721130 DFP721128:DFP721130 DPL721128:DPL721130 DZH721128:DZH721130 EJD721128:EJD721130 ESZ721128:ESZ721130 FCV721128:FCV721130 FMR721128:FMR721130 FWN721128:FWN721130 GGJ721128:GGJ721130 GQF721128:GQF721130 HAB721128:HAB721130 HJX721128:HJX721130 HTT721128:HTT721130 IDP721128:IDP721130 INL721128:INL721130 IXH721128:IXH721130 JHD721128:JHD721130 JQZ721128:JQZ721130 KAV721128:KAV721130 KKR721128:KKR721130 KUN721128:KUN721130 LEJ721128:LEJ721130 LOF721128:LOF721130 LYB721128:LYB721130 MHX721128:MHX721130 MRT721128:MRT721130 NBP721128:NBP721130 NLL721128:NLL721130 NVH721128:NVH721130 OFD721128:OFD721130 OOZ721128:OOZ721130 OYV721128:OYV721130 PIR721128:PIR721130 PSN721128:PSN721130 QCJ721128:QCJ721130 QMF721128:QMF721130 QWB721128:QWB721130 RFX721128:RFX721130 RPT721128:RPT721130 RZP721128:RZP721130 SJL721128:SJL721130 STH721128:STH721130 TDD721128:TDD721130 TMZ721128:TMZ721130 TWV721128:TWV721130 UGR721128:UGR721130 UQN721128:UQN721130 VAJ721128:VAJ721130 VKF721128:VKF721130 VUB721128:VUB721130 WDX721128:WDX721130 WNT721128:WNT721130 WXP721128:WXP721130 BH786664:BH786666 LD786664:LD786666 UZ786664:UZ786666 AEV786664:AEV786666 AOR786664:AOR786666 AYN786664:AYN786666 BIJ786664:BIJ786666 BSF786664:BSF786666 CCB786664:CCB786666 CLX786664:CLX786666 CVT786664:CVT786666 DFP786664:DFP786666 DPL786664:DPL786666 DZH786664:DZH786666 EJD786664:EJD786666 ESZ786664:ESZ786666 FCV786664:FCV786666 FMR786664:FMR786666 FWN786664:FWN786666 GGJ786664:GGJ786666 GQF786664:GQF786666 HAB786664:HAB786666 HJX786664:HJX786666 HTT786664:HTT786666 IDP786664:IDP786666 INL786664:INL786666 IXH786664:IXH786666 JHD786664:JHD786666 JQZ786664:JQZ786666 KAV786664:KAV786666 KKR786664:KKR786666 KUN786664:KUN786666 LEJ786664:LEJ786666 LOF786664:LOF786666 LYB786664:LYB786666 MHX786664:MHX786666 MRT786664:MRT786666 NBP786664:NBP786666 NLL786664:NLL786666 NVH786664:NVH786666 OFD786664:OFD786666 OOZ786664:OOZ786666 OYV786664:OYV786666 PIR786664:PIR786666 PSN786664:PSN786666 QCJ786664:QCJ786666 QMF786664:QMF786666 QWB786664:QWB786666 RFX786664:RFX786666 RPT786664:RPT786666 RZP786664:RZP786666 SJL786664:SJL786666 STH786664:STH786666 TDD786664:TDD786666 TMZ786664:TMZ786666 TWV786664:TWV786666 UGR786664:UGR786666 UQN786664:UQN786666 VAJ786664:VAJ786666 VKF786664:VKF786666 VUB786664:VUB786666 WDX786664:WDX786666 WNT786664:WNT786666 WXP786664:WXP786666 BH852200:BH852202 LD852200:LD852202 UZ852200:UZ852202 AEV852200:AEV852202 AOR852200:AOR852202 AYN852200:AYN852202 BIJ852200:BIJ852202 BSF852200:BSF852202 CCB852200:CCB852202 CLX852200:CLX852202 CVT852200:CVT852202 DFP852200:DFP852202 DPL852200:DPL852202 DZH852200:DZH852202 EJD852200:EJD852202 ESZ852200:ESZ852202 FCV852200:FCV852202 FMR852200:FMR852202 FWN852200:FWN852202 GGJ852200:GGJ852202 GQF852200:GQF852202 HAB852200:HAB852202 HJX852200:HJX852202 HTT852200:HTT852202 IDP852200:IDP852202 INL852200:INL852202 IXH852200:IXH852202 JHD852200:JHD852202 JQZ852200:JQZ852202 KAV852200:KAV852202 KKR852200:KKR852202 KUN852200:KUN852202 LEJ852200:LEJ852202 LOF852200:LOF852202 LYB852200:LYB852202 MHX852200:MHX852202 MRT852200:MRT852202 NBP852200:NBP852202 NLL852200:NLL852202 NVH852200:NVH852202 OFD852200:OFD852202 OOZ852200:OOZ852202 OYV852200:OYV852202 PIR852200:PIR852202 PSN852200:PSN852202 QCJ852200:QCJ852202 QMF852200:QMF852202 QWB852200:QWB852202 RFX852200:RFX852202 RPT852200:RPT852202 RZP852200:RZP852202 SJL852200:SJL852202 STH852200:STH852202 TDD852200:TDD852202 TMZ852200:TMZ852202 TWV852200:TWV852202 UGR852200:UGR852202 UQN852200:UQN852202 VAJ852200:VAJ852202 VKF852200:VKF852202 VUB852200:VUB852202 WDX852200:WDX852202 WNT852200:WNT852202 WXP852200:WXP852202 BH917736:BH917738 LD917736:LD917738 UZ917736:UZ917738 AEV917736:AEV917738 AOR917736:AOR917738 AYN917736:AYN917738 BIJ917736:BIJ917738 BSF917736:BSF917738 CCB917736:CCB917738 CLX917736:CLX917738 CVT917736:CVT917738 DFP917736:DFP917738 DPL917736:DPL917738 DZH917736:DZH917738 EJD917736:EJD917738 ESZ917736:ESZ917738 FCV917736:FCV917738 FMR917736:FMR917738 FWN917736:FWN917738 GGJ917736:GGJ917738 GQF917736:GQF917738 HAB917736:HAB917738 HJX917736:HJX917738 HTT917736:HTT917738 IDP917736:IDP917738 INL917736:INL917738 IXH917736:IXH917738 JHD917736:JHD917738 JQZ917736:JQZ917738 KAV917736:KAV917738 KKR917736:KKR917738 KUN917736:KUN917738 LEJ917736:LEJ917738 LOF917736:LOF917738 LYB917736:LYB917738 MHX917736:MHX917738 MRT917736:MRT917738 NBP917736:NBP917738 NLL917736:NLL917738 NVH917736:NVH917738 OFD917736:OFD917738 OOZ917736:OOZ917738 OYV917736:OYV917738 PIR917736:PIR917738 PSN917736:PSN917738 QCJ917736:QCJ917738 QMF917736:QMF917738 QWB917736:QWB917738 RFX917736:RFX917738 RPT917736:RPT917738 RZP917736:RZP917738 SJL917736:SJL917738 STH917736:STH917738 TDD917736:TDD917738 TMZ917736:TMZ917738 TWV917736:TWV917738 UGR917736:UGR917738 UQN917736:UQN917738 VAJ917736:VAJ917738 VKF917736:VKF917738 VUB917736:VUB917738 WDX917736:WDX917738 WNT917736:WNT917738 WXP917736:WXP917738 BH983272:BH983274 LD983272:LD983274 UZ983272:UZ983274 AEV983272:AEV983274 AOR983272:AOR983274 AYN983272:AYN983274 BIJ983272:BIJ983274 BSF983272:BSF983274 CCB983272:CCB983274 CLX983272:CLX983274 CVT983272:CVT983274 DFP983272:DFP983274 DPL983272:DPL983274 DZH983272:DZH983274 EJD983272:EJD983274 ESZ983272:ESZ983274 FCV983272:FCV983274 FMR983272:FMR983274 FWN983272:FWN983274 GGJ983272:GGJ983274 GQF983272:GQF983274 HAB983272:HAB983274 HJX983272:HJX983274 HTT983272:HTT983274 IDP983272:IDP983274 INL983272:INL983274 IXH983272:IXH983274 JHD983272:JHD983274 JQZ983272:JQZ983274 KAV983272:KAV983274 KKR983272:KKR983274 KUN983272:KUN983274 LEJ983272:LEJ983274 LOF983272:LOF983274 LYB983272:LYB983274 MHX983272:MHX983274 MRT983272:MRT983274 NBP983272:NBP983274 NLL983272:NLL983274 NVH983272:NVH983274 OFD983272:OFD983274 OOZ983272:OOZ983274 OYV983272:OYV983274 PIR983272:PIR983274 PSN983272:PSN983274 QCJ983272:QCJ983274 QMF983272:QMF983274 QWB983272:QWB983274 RFX983272:RFX983274 RPT983272:RPT983274 RZP983272:RZP983274 SJL983272:SJL983274 STH983272:STH983274 TDD983272:TDD983274 TMZ983272:TMZ983274 TWV983272:TWV983274 UGR983272:UGR983274 UQN983272:UQN983274 VAJ983272:VAJ983274 VKF983272:VKF983274 VUB983272:VUB983274 WDX983272:WDX983274 WNT983272:WNT983274 WXP983272:WXP983274 BH45:BH50 LD45:LD50 UZ45:UZ50 AEV45:AEV50 AOR45:AOR50 AYN45:AYN50 BIJ45:BIJ50 BSF45:BSF50 CCB45:CCB50 CLX45:CLX50 CVT45:CVT50 DFP45:DFP50 DPL45:DPL50 DZH45:DZH50 EJD45:EJD50 ESZ45:ESZ50 FCV45:FCV50 FMR45:FMR50 FWN45:FWN50 GGJ45:GGJ50 GQF45:GQF50 HAB45:HAB50 HJX45:HJX50 HTT45:HTT50 IDP45:IDP50 INL45:INL50 IXH45:IXH50 JHD45:JHD50 JQZ45:JQZ50 KAV45:KAV50 KKR45:KKR50 KUN45:KUN50 LEJ45:LEJ50 LOF45:LOF50 LYB45:LYB50 MHX45:MHX50 MRT45:MRT50 NBP45:NBP50 NLL45:NLL50 NVH45:NVH50 OFD45:OFD50 OOZ45:OOZ50 OYV45:OYV50 PIR45:PIR50 PSN45:PSN50 QCJ45:QCJ50 QMF45:QMF50 QWB45:QWB50 RFX45:RFX50 RPT45:RPT50 RZP45:RZP50 SJL45:SJL50 STH45:STH50 TDD45:TDD50 TMZ45:TMZ50 TWV45:TWV50 UGR45:UGR50 UQN45:UQN50 VAJ45:VAJ50 VKF45:VKF50 VUB45:VUB50 WDX45:WDX50 WNT45:WNT50 WXP45:WXP50 BH65581:BH65586 LD65581:LD65586 UZ65581:UZ65586 AEV65581:AEV65586 AOR65581:AOR65586 AYN65581:AYN65586 BIJ65581:BIJ65586 BSF65581:BSF65586 CCB65581:CCB65586 CLX65581:CLX65586 CVT65581:CVT65586 DFP65581:DFP65586 DPL65581:DPL65586 DZH65581:DZH65586 EJD65581:EJD65586 ESZ65581:ESZ65586 FCV65581:FCV65586 FMR65581:FMR65586 FWN65581:FWN65586 GGJ65581:GGJ65586 GQF65581:GQF65586 HAB65581:HAB65586 HJX65581:HJX65586 HTT65581:HTT65586 IDP65581:IDP65586 INL65581:INL65586 IXH65581:IXH65586 JHD65581:JHD65586 JQZ65581:JQZ65586 KAV65581:KAV65586 KKR65581:KKR65586 KUN65581:KUN65586 LEJ65581:LEJ65586 LOF65581:LOF65586 LYB65581:LYB65586 MHX65581:MHX65586 MRT65581:MRT65586 NBP65581:NBP65586 NLL65581:NLL65586 NVH65581:NVH65586 OFD65581:OFD65586 OOZ65581:OOZ65586 OYV65581:OYV65586 PIR65581:PIR65586 PSN65581:PSN65586 QCJ65581:QCJ65586 QMF65581:QMF65586 QWB65581:QWB65586 RFX65581:RFX65586 RPT65581:RPT65586 RZP65581:RZP65586 SJL65581:SJL65586 STH65581:STH65586 TDD65581:TDD65586 TMZ65581:TMZ65586 TWV65581:TWV65586 UGR65581:UGR65586 UQN65581:UQN65586 VAJ65581:VAJ65586 VKF65581:VKF65586 VUB65581:VUB65586 WDX65581:WDX65586 WNT65581:WNT65586 WXP65581:WXP65586 BH131117:BH131122 LD131117:LD131122 UZ131117:UZ131122 AEV131117:AEV131122 AOR131117:AOR131122 AYN131117:AYN131122 BIJ131117:BIJ131122 BSF131117:BSF131122 CCB131117:CCB131122 CLX131117:CLX131122 CVT131117:CVT131122 DFP131117:DFP131122 DPL131117:DPL131122 DZH131117:DZH131122 EJD131117:EJD131122 ESZ131117:ESZ131122 FCV131117:FCV131122 FMR131117:FMR131122 FWN131117:FWN131122 GGJ131117:GGJ131122 GQF131117:GQF131122 HAB131117:HAB131122 HJX131117:HJX131122 HTT131117:HTT131122 IDP131117:IDP131122 INL131117:INL131122 IXH131117:IXH131122 JHD131117:JHD131122 JQZ131117:JQZ131122 KAV131117:KAV131122 KKR131117:KKR131122 KUN131117:KUN131122 LEJ131117:LEJ131122 LOF131117:LOF131122 LYB131117:LYB131122 MHX131117:MHX131122 MRT131117:MRT131122 NBP131117:NBP131122 NLL131117:NLL131122 NVH131117:NVH131122 OFD131117:OFD131122 OOZ131117:OOZ131122 OYV131117:OYV131122 PIR131117:PIR131122 PSN131117:PSN131122 QCJ131117:QCJ131122 QMF131117:QMF131122 QWB131117:QWB131122 RFX131117:RFX131122 RPT131117:RPT131122 RZP131117:RZP131122 SJL131117:SJL131122 STH131117:STH131122 TDD131117:TDD131122 TMZ131117:TMZ131122 TWV131117:TWV131122 UGR131117:UGR131122 UQN131117:UQN131122 VAJ131117:VAJ131122 VKF131117:VKF131122 VUB131117:VUB131122 WDX131117:WDX131122 WNT131117:WNT131122 WXP131117:WXP131122 BH196653:BH196658 LD196653:LD196658 UZ196653:UZ196658 AEV196653:AEV196658 AOR196653:AOR196658 AYN196653:AYN196658 BIJ196653:BIJ196658 BSF196653:BSF196658 CCB196653:CCB196658 CLX196653:CLX196658 CVT196653:CVT196658 DFP196653:DFP196658 DPL196653:DPL196658 DZH196653:DZH196658 EJD196653:EJD196658 ESZ196653:ESZ196658 FCV196653:FCV196658 FMR196653:FMR196658 FWN196653:FWN196658 GGJ196653:GGJ196658 GQF196653:GQF196658 HAB196653:HAB196658 HJX196653:HJX196658 HTT196653:HTT196658 IDP196653:IDP196658 INL196653:INL196658 IXH196653:IXH196658 JHD196653:JHD196658 JQZ196653:JQZ196658 KAV196653:KAV196658 KKR196653:KKR196658 KUN196653:KUN196658 LEJ196653:LEJ196658 LOF196653:LOF196658 LYB196653:LYB196658 MHX196653:MHX196658 MRT196653:MRT196658 NBP196653:NBP196658 NLL196653:NLL196658 NVH196653:NVH196658 OFD196653:OFD196658 OOZ196653:OOZ196658 OYV196653:OYV196658 PIR196653:PIR196658 PSN196653:PSN196658 QCJ196653:QCJ196658 QMF196653:QMF196658 QWB196653:QWB196658 RFX196653:RFX196658 RPT196653:RPT196658 RZP196653:RZP196658 SJL196653:SJL196658 STH196653:STH196658 TDD196653:TDD196658 TMZ196653:TMZ196658 TWV196653:TWV196658 UGR196653:UGR196658 UQN196653:UQN196658 VAJ196653:VAJ196658 VKF196653:VKF196658 VUB196653:VUB196658 WDX196653:WDX196658 WNT196653:WNT196658 WXP196653:WXP196658 BH262189:BH262194 LD262189:LD262194 UZ262189:UZ262194 AEV262189:AEV262194 AOR262189:AOR262194 AYN262189:AYN262194 BIJ262189:BIJ262194 BSF262189:BSF262194 CCB262189:CCB262194 CLX262189:CLX262194 CVT262189:CVT262194 DFP262189:DFP262194 DPL262189:DPL262194 DZH262189:DZH262194 EJD262189:EJD262194 ESZ262189:ESZ262194 FCV262189:FCV262194 FMR262189:FMR262194 FWN262189:FWN262194 GGJ262189:GGJ262194 GQF262189:GQF262194 HAB262189:HAB262194 HJX262189:HJX262194 HTT262189:HTT262194 IDP262189:IDP262194 INL262189:INL262194 IXH262189:IXH262194 JHD262189:JHD262194 JQZ262189:JQZ262194 KAV262189:KAV262194 KKR262189:KKR262194 KUN262189:KUN262194 LEJ262189:LEJ262194 LOF262189:LOF262194 LYB262189:LYB262194 MHX262189:MHX262194 MRT262189:MRT262194 NBP262189:NBP262194 NLL262189:NLL262194 NVH262189:NVH262194 OFD262189:OFD262194 OOZ262189:OOZ262194 OYV262189:OYV262194 PIR262189:PIR262194 PSN262189:PSN262194 QCJ262189:QCJ262194 QMF262189:QMF262194 QWB262189:QWB262194 RFX262189:RFX262194 RPT262189:RPT262194 RZP262189:RZP262194 SJL262189:SJL262194 STH262189:STH262194 TDD262189:TDD262194 TMZ262189:TMZ262194 TWV262189:TWV262194 UGR262189:UGR262194 UQN262189:UQN262194 VAJ262189:VAJ262194 VKF262189:VKF262194 VUB262189:VUB262194 WDX262189:WDX262194 WNT262189:WNT262194 WXP262189:WXP262194 BH327725:BH327730 LD327725:LD327730 UZ327725:UZ327730 AEV327725:AEV327730 AOR327725:AOR327730 AYN327725:AYN327730 BIJ327725:BIJ327730 BSF327725:BSF327730 CCB327725:CCB327730 CLX327725:CLX327730 CVT327725:CVT327730 DFP327725:DFP327730 DPL327725:DPL327730 DZH327725:DZH327730 EJD327725:EJD327730 ESZ327725:ESZ327730 FCV327725:FCV327730 FMR327725:FMR327730 FWN327725:FWN327730 GGJ327725:GGJ327730 GQF327725:GQF327730 HAB327725:HAB327730 HJX327725:HJX327730 HTT327725:HTT327730 IDP327725:IDP327730 INL327725:INL327730 IXH327725:IXH327730 JHD327725:JHD327730 JQZ327725:JQZ327730 KAV327725:KAV327730 KKR327725:KKR327730 KUN327725:KUN327730 LEJ327725:LEJ327730 LOF327725:LOF327730 LYB327725:LYB327730 MHX327725:MHX327730 MRT327725:MRT327730 NBP327725:NBP327730 NLL327725:NLL327730 NVH327725:NVH327730 OFD327725:OFD327730 OOZ327725:OOZ327730 OYV327725:OYV327730 PIR327725:PIR327730 PSN327725:PSN327730 QCJ327725:QCJ327730 QMF327725:QMF327730 QWB327725:QWB327730 RFX327725:RFX327730 RPT327725:RPT327730 RZP327725:RZP327730 SJL327725:SJL327730 STH327725:STH327730 TDD327725:TDD327730 TMZ327725:TMZ327730 TWV327725:TWV327730 UGR327725:UGR327730 UQN327725:UQN327730 VAJ327725:VAJ327730 VKF327725:VKF327730 VUB327725:VUB327730 WDX327725:WDX327730 WNT327725:WNT327730 WXP327725:WXP327730 BH393261:BH393266 LD393261:LD393266 UZ393261:UZ393266 AEV393261:AEV393266 AOR393261:AOR393266 AYN393261:AYN393266 BIJ393261:BIJ393266 BSF393261:BSF393266 CCB393261:CCB393266 CLX393261:CLX393266 CVT393261:CVT393266 DFP393261:DFP393266 DPL393261:DPL393266 DZH393261:DZH393266 EJD393261:EJD393266 ESZ393261:ESZ393266 FCV393261:FCV393266 FMR393261:FMR393266 FWN393261:FWN393266 GGJ393261:GGJ393266 GQF393261:GQF393266 HAB393261:HAB393266 HJX393261:HJX393266 HTT393261:HTT393266 IDP393261:IDP393266 INL393261:INL393266 IXH393261:IXH393266 JHD393261:JHD393266 JQZ393261:JQZ393266 KAV393261:KAV393266 KKR393261:KKR393266 KUN393261:KUN393266 LEJ393261:LEJ393266 LOF393261:LOF393266 LYB393261:LYB393266 MHX393261:MHX393266 MRT393261:MRT393266 NBP393261:NBP393266 NLL393261:NLL393266 NVH393261:NVH393266 OFD393261:OFD393266 OOZ393261:OOZ393266 OYV393261:OYV393266 PIR393261:PIR393266 PSN393261:PSN393266 QCJ393261:QCJ393266 QMF393261:QMF393266 QWB393261:QWB393266 RFX393261:RFX393266 RPT393261:RPT393266 RZP393261:RZP393266 SJL393261:SJL393266 STH393261:STH393266 TDD393261:TDD393266 TMZ393261:TMZ393266 TWV393261:TWV393266 UGR393261:UGR393266 UQN393261:UQN393266 VAJ393261:VAJ393266 VKF393261:VKF393266 VUB393261:VUB393266 WDX393261:WDX393266 WNT393261:WNT393266 WXP393261:WXP393266 BH458797:BH458802 LD458797:LD458802 UZ458797:UZ458802 AEV458797:AEV458802 AOR458797:AOR458802 AYN458797:AYN458802 BIJ458797:BIJ458802 BSF458797:BSF458802 CCB458797:CCB458802 CLX458797:CLX458802 CVT458797:CVT458802 DFP458797:DFP458802 DPL458797:DPL458802 DZH458797:DZH458802 EJD458797:EJD458802 ESZ458797:ESZ458802 FCV458797:FCV458802 FMR458797:FMR458802 FWN458797:FWN458802 GGJ458797:GGJ458802 GQF458797:GQF458802 HAB458797:HAB458802 HJX458797:HJX458802 HTT458797:HTT458802 IDP458797:IDP458802 INL458797:INL458802 IXH458797:IXH458802 JHD458797:JHD458802 JQZ458797:JQZ458802 KAV458797:KAV458802 KKR458797:KKR458802 KUN458797:KUN458802 LEJ458797:LEJ458802 LOF458797:LOF458802 LYB458797:LYB458802 MHX458797:MHX458802 MRT458797:MRT458802 NBP458797:NBP458802 NLL458797:NLL458802 NVH458797:NVH458802 OFD458797:OFD458802 OOZ458797:OOZ458802 OYV458797:OYV458802 PIR458797:PIR458802 PSN458797:PSN458802 QCJ458797:QCJ458802 QMF458797:QMF458802 QWB458797:QWB458802 RFX458797:RFX458802 RPT458797:RPT458802 RZP458797:RZP458802 SJL458797:SJL458802 STH458797:STH458802 TDD458797:TDD458802 TMZ458797:TMZ458802 TWV458797:TWV458802 UGR458797:UGR458802 UQN458797:UQN458802 VAJ458797:VAJ458802 VKF458797:VKF458802 VUB458797:VUB458802 WDX458797:WDX458802 WNT458797:WNT458802 WXP458797:WXP458802 BH524333:BH524338 LD524333:LD524338 UZ524333:UZ524338 AEV524333:AEV524338 AOR524333:AOR524338 AYN524333:AYN524338 BIJ524333:BIJ524338 BSF524333:BSF524338 CCB524333:CCB524338 CLX524333:CLX524338 CVT524333:CVT524338 DFP524333:DFP524338 DPL524333:DPL524338 DZH524333:DZH524338 EJD524333:EJD524338 ESZ524333:ESZ524338 FCV524333:FCV524338 FMR524333:FMR524338 FWN524333:FWN524338 GGJ524333:GGJ524338 GQF524333:GQF524338 HAB524333:HAB524338 HJX524333:HJX524338 HTT524333:HTT524338 IDP524333:IDP524338 INL524333:INL524338 IXH524333:IXH524338 JHD524333:JHD524338 JQZ524333:JQZ524338 KAV524333:KAV524338 KKR524333:KKR524338 KUN524333:KUN524338 LEJ524333:LEJ524338 LOF524333:LOF524338 LYB524333:LYB524338 MHX524333:MHX524338 MRT524333:MRT524338 NBP524333:NBP524338 NLL524333:NLL524338 NVH524333:NVH524338 OFD524333:OFD524338 OOZ524333:OOZ524338 OYV524333:OYV524338 PIR524333:PIR524338 PSN524333:PSN524338 QCJ524333:QCJ524338 QMF524333:QMF524338 QWB524333:QWB524338 RFX524333:RFX524338 RPT524333:RPT524338 RZP524333:RZP524338 SJL524333:SJL524338 STH524333:STH524338 TDD524333:TDD524338 TMZ524333:TMZ524338 TWV524333:TWV524338 UGR524333:UGR524338 UQN524333:UQN524338 VAJ524333:VAJ524338 VKF524333:VKF524338 VUB524333:VUB524338 WDX524333:WDX524338 WNT524333:WNT524338 WXP524333:WXP524338 BH589869:BH589874 LD589869:LD589874 UZ589869:UZ589874 AEV589869:AEV589874 AOR589869:AOR589874 AYN589869:AYN589874 BIJ589869:BIJ589874 BSF589869:BSF589874 CCB589869:CCB589874 CLX589869:CLX589874 CVT589869:CVT589874 DFP589869:DFP589874 DPL589869:DPL589874 DZH589869:DZH589874 EJD589869:EJD589874 ESZ589869:ESZ589874 FCV589869:FCV589874 FMR589869:FMR589874 FWN589869:FWN589874 GGJ589869:GGJ589874 GQF589869:GQF589874 HAB589869:HAB589874 HJX589869:HJX589874 HTT589869:HTT589874 IDP589869:IDP589874 INL589869:INL589874 IXH589869:IXH589874 JHD589869:JHD589874 JQZ589869:JQZ589874 KAV589869:KAV589874 KKR589869:KKR589874 KUN589869:KUN589874 LEJ589869:LEJ589874 LOF589869:LOF589874 LYB589869:LYB589874 MHX589869:MHX589874 MRT589869:MRT589874 NBP589869:NBP589874 NLL589869:NLL589874 NVH589869:NVH589874 OFD589869:OFD589874 OOZ589869:OOZ589874 OYV589869:OYV589874 PIR589869:PIR589874 PSN589869:PSN589874 QCJ589869:QCJ589874 QMF589869:QMF589874 QWB589869:QWB589874 RFX589869:RFX589874 RPT589869:RPT589874 RZP589869:RZP589874 SJL589869:SJL589874 STH589869:STH589874 TDD589869:TDD589874 TMZ589869:TMZ589874 TWV589869:TWV589874 UGR589869:UGR589874 UQN589869:UQN589874 VAJ589869:VAJ589874 VKF589869:VKF589874 VUB589869:VUB589874 WDX589869:WDX589874 WNT589869:WNT589874 WXP589869:WXP589874 BH655405:BH655410 LD655405:LD655410 UZ655405:UZ655410 AEV655405:AEV655410 AOR655405:AOR655410 AYN655405:AYN655410 BIJ655405:BIJ655410 BSF655405:BSF655410 CCB655405:CCB655410 CLX655405:CLX655410 CVT655405:CVT655410 DFP655405:DFP655410 DPL655405:DPL655410 DZH655405:DZH655410 EJD655405:EJD655410 ESZ655405:ESZ655410 FCV655405:FCV655410 FMR655405:FMR655410 FWN655405:FWN655410 GGJ655405:GGJ655410 GQF655405:GQF655410 HAB655405:HAB655410 HJX655405:HJX655410 HTT655405:HTT655410 IDP655405:IDP655410 INL655405:INL655410 IXH655405:IXH655410 JHD655405:JHD655410 JQZ655405:JQZ655410 KAV655405:KAV655410 KKR655405:KKR655410 KUN655405:KUN655410 LEJ655405:LEJ655410 LOF655405:LOF655410 LYB655405:LYB655410 MHX655405:MHX655410 MRT655405:MRT655410 NBP655405:NBP655410 NLL655405:NLL655410 NVH655405:NVH655410 OFD655405:OFD655410 OOZ655405:OOZ655410 OYV655405:OYV655410 PIR655405:PIR655410 PSN655405:PSN655410 QCJ655405:QCJ655410 QMF655405:QMF655410 QWB655405:QWB655410 RFX655405:RFX655410 RPT655405:RPT655410 RZP655405:RZP655410 SJL655405:SJL655410 STH655405:STH655410 TDD655405:TDD655410 TMZ655405:TMZ655410 TWV655405:TWV655410 UGR655405:UGR655410 UQN655405:UQN655410 VAJ655405:VAJ655410 VKF655405:VKF655410 VUB655405:VUB655410 WDX655405:WDX655410 WNT655405:WNT655410 WXP655405:WXP655410 BH720941:BH720946 LD720941:LD720946 UZ720941:UZ720946 AEV720941:AEV720946 AOR720941:AOR720946 AYN720941:AYN720946 BIJ720941:BIJ720946 BSF720941:BSF720946 CCB720941:CCB720946 CLX720941:CLX720946 CVT720941:CVT720946 DFP720941:DFP720946 DPL720941:DPL720946 DZH720941:DZH720946 EJD720941:EJD720946 ESZ720941:ESZ720946 FCV720941:FCV720946 FMR720941:FMR720946 FWN720941:FWN720946 GGJ720941:GGJ720946 GQF720941:GQF720946 HAB720941:HAB720946 HJX720941:HJX720946 HTT720941:HTT720946 IDP720941:IDP720946 INL720941:INL720946 IXH720941:IXH720946 JHD720941:JHD720946 JQZ720941:JQZ720946 KAV720941:KAV720946 KKR720941:KKR720946 KUN720941:KUN720946 LEJ720941:LEJ720946 LOF720941:LOF720946 LYB720941:LYB720946 MHX720941:MHX720946 MRT720941:MRT720946 NBP720941:NBP720946 NLL720941:NLL720946 NVH720941:NVH720946 OFD720941:OFD720946 OOZ720941:OOZ720946 OYV720941:OYV720946 PIR720941:PIR720946 PSN720941:PSN720946 QCJ720941:QCJ720946 QMF720941:QMF720946 QWB720941:QWB720946 RFX720941:RFX720946 RPT720941:RPT720946 RZP720941:RZP720946 SJL720941:SJL720946 STH720941:STH720946 TDD720941:TDD720946 TMZ720941:TMZ720946 TWV720941:TWV720946 UGR720941:UGR720946 UQN720941:UQN720946 VAJ720941:VAJ720946 VKF720941:VKF720946 VUB720941:VUB720946 WDX720941:WDX720946 WNT720941:WNT720946 WXP720941:WXP720946 BH786477:BH786482 LD786477:LD786482 UZ786477:UZ786482 AEV786477:AEV786482 AOR786477:AOR786482 AYN786477:AYN786482 BIJ786477:BIJ786482 BSF786477:BSF786482 CCB786477:CCB786482 CLX786477:CLX786482 CVT786477:CVT786482 DFP786477:DFP786482 DPL786477:DPL786482 DZH786477:DZH786482 EJD786477:EJD786482 ESZ786477:ESZ786482 FCV786477:FCV786482 FMR786477:FMR786482 FWN786477:FWN786482 GGJ786477:GGJ786482 GQF786477:GQF786482 HAB786477:HAB786482 HJX786477:HJX786482 HTT786477:HTT786482 IDP786477:IDP786482 INL786477:INL786482 IXH786477:IXH786482 JHD786477:JHD786482 JQZ786477:JQZ786482 KAV786477:KAV786482 KKR786477:KKR786482 KUN786477:KUN786482 LEJ786477:LEJ786482 LOF786477:LOF786482 LYB786477:LYB786482 MHX786477:MHX786482 MRT786477:MRT786482 NBP786477:NBP786482 NLL786477:NLL786482 NVH786477:NVH786482 OFD786477:OFD786482 OOZ786477:OOZ786482 OYV786477:OYV786482 PIR786477:PIR786482 PSN786477:PSN786482 QCJ786477:QCJ786482 QMF786477:QMF786482 QWB786477:QWB786482 RFX786477:RFX786482 RPT786477:RPT786482 RZP786477:RZP786482 SJL786477:SJL786482 STH786477:STH786482 TDD786477:TDD786482 TMZ786477:TMZ786482 TWV786477:TWV786482 UGR786477:UGR786482 UQN786477:UQN786482 VAJ786477:VAJ786482 VKF786477:VKF786482 VUB786477:VUB786482 WDX786477:WDX786482 WNT786477:WNT786482 WXP786477:WXP786482 BH852013:BH852018 LD852013:LD852018 UZ852013:UZ852018 AEV852013:AEV852018 AOR852013:AOR852018 AYN852013:AYN852018 BIJ852013:BIJ852018 BSF852013:BSF852018 CCB852013:CCB852018 CLX852013:CLX852018 CVT852013:CVT852018 DFP852013:DFP852018 DPL852013:DPL852018 DZH852013:DZH852018 EJD852013:EJD852018 ESZ852013:ESZ852018 FCV852013:FCV852018 FMR852013:FMR852018 FWN852013:FWN852018 GGJ852013:GGJ852018 GQF852013:GQF852018 HAB852013:HAB852018 HJX852013:HJX852018 HTT852013:HTT852018 IDP852013:IDP852018 INL852013:INL852018 IXH852013:IXH852018 JHD852013:JHD852018 JQZ852013:JQZ852018 KAV852013:KAV852018 KKR852013:KKR852018 KUN852013:KUN852018 LEJ852013:LEJ852018 LOF852013:LOF852018 LYB852013:LYB852018 MHX852013:MHX852018 MRT852013:MRT852018 NBP852013:NBP852018 NLL852013:NLL852018 NVH852013:NVH852018 OFD852013:OFD852018 OOZ852013:OOZ852018 OYV852013:OYV852018 PIR852013:PIR852018 PSN852013:PSN852018 QCJ852013:QCJ852018 QMF852013:QMF852018 QWB852013:QWB852018 RFX852013:RFX852018 RPT852013:RPT852018 RZP852013:RZP852018 SJL852013:SJL852018 STH852013:STH852018 TDD852013:TDD852018 TMZ852013:TMZ852018 TWV852013:TWV852018 UGR852013:UGR852018 UQN852013:UQN852018 VAJ852013:VAJ852018 VKF852013:VKF852018 VUB852013:VUB852018 WDX852013:WDX852018 WNT852013:WNT852018 WXP852013:WXP852018 BH917549:BH917554 LD917549:LD917554 UZ917549:UZ917554 AEV917549:AEV917554 AOR917549:AOR917554 AYN917549:AYN917554 BIJ917549:BIJ917554 BSF917549:BSF917554 CCB917549:CCB917554 CLX917549:CLX917554 CVT917549:CVT917554 DFP917549:DFP917554 DPL917549:DPL917554 DZH917549:DZH917554 EJD917549:EJD917554 ESZ917549:ESZ917554 FCV917549:FCV917554 FMR917549:FMR917554 FWN917549:FWN917554 GGJ917549:GGJ917554 GQF917549:GQF917554 HAB917549:HAB917554 HJX917549:HJX917554 HTT917549:HTT917554 IDP917549:IDP917554 INL917549:INL917554 IXH917549:IXH917554 JHD917549:JHD917554 JQZ917549:JQZ917554 KAV917549:KAV917554 KKR917549:KKR917554 KUN917549:KUN917554 LEJ917549:LEJ917554 LOF917549:LOF917554 LYB917549:LYB917554 MHX917549:MHX917554 MRT917549:MRT917554 NBP917549:NBP917554 NLL917549:NLL917554 NVH917549:NVH917554 OFD917549:OFD917554 OOZ917549:OOZ917554 OYV917549:OYV917554 PIR917549:PIR917554 PSN917549:PSN917554 QCJ917549:QCJ917554 QMF917549:QMF917554 QWB917549:QWB917554 RFX917549:RFX917554 RPT917549:RPT917554 RZP917549:RZP917554 SJL917549:SJL917554 STH917549:STH917554 TDD917549:TDD917554 TMZ917549:TMZ917554 TWV917549:TWV917554 UGR917549:UGR917554 UQN917549:UQN917554 VAJ917549:VAJ917554 VKF917549:VKF917554 VUB917549:VUB917554 WDX917549:WDX917554 WNT917549:WNT917554 WXP917549:WXP917554 BH983085:BH983090 LD983085:LD983090 UZ983085:UZ983090 AEV983085:AEV983090 AOR983085:AOR983090 AYN983085:AYN983090 BIJ983085:BIJ983090 BSF983085:BSF983090 CCB983085:CCB983090 CLX983085:CLX983090 CVT983085:CVT983090 DFP983085:DFP983090 DPL983085:DPL983090 DZH983085:DZH983090 EJD983085:EJD983090 ESZ983085:ESZ983090 FCV983085:FCV983090 FMR983085:FMR983090 FWN983085:FWN983090 GGJ983085:GGJ983090 GQF983085:GQF983090 HAB983085:HAB983090 HJX983085:HJX983090 HTT983085:HTT983090 IDP983085:IDP983090 INL983085:INL983090 IXH983085:IXH983090 JHD983085:JHD983090 JQZ983085:JQZ983090 KAV983085:KAV983090 KKR983085:KKR983090 KUN983085:KUN983090 LEJ983085:LEJ983090 LOF983085:LOF983090 LYB983085:LYB983090 MHX983085:MHX983090 MRT983085:MRT983090 NBP983085:NBP983090 NLL983085:NLL983090 NVH983085:NVH983090 OFD983085:OFD983090 OOZ983085:OOZ983090 OYV983085:OYV983090 PIR983085:PIR983090 PSN983085:PSN983090 QCJ983085:QCJ983090 QMF983085:QMF983090 QWB983085:QWB983090 RFX983085:RFX983090 RPT983085:RPT983090 RZP983085:RZP983090 SJL983085:SJL983090 STH983085:STH983090 TDD983085:TDD983090 TMZ983085:TMZ983090 TWV983085:TWV983090 UGR983085:UGR983090 UQN983085:UQN983090 VAJ983085:VAJ983090 VKF983085:VKF983090 VUB983085:VUB983090 WDX983085:WDX983090 WNT983085:WNT983090 WXP983085:WXP983090 BH149:BH156 LD149:LD156 UZ149:UZ156 AEV149:AEV156 AOR149:AOR156 AYN149:AYN156 BIJ149:BIJ156 BSF149:BSF156 CCB149:CCB156 CLX149:CLX156 CVT149:CVT156 DFP149:DFP156 DPL149:DPL156 DZH149:DZH156 EJD149:EJD156 ESZ149:ESZ156 FCV149:FCV156 FMR149:FMR156 FWN149:FWN156 GGJ149:GGJ156 GQF149:GQF156 HAB149:HAB156 HJX149:HJX156 HTT149:HTT156 IDP149:IDP156 INL149:INL156 IXH149:IXH156 JHD149:JHD156 JQZ149:JQZ156 KAV149:KAV156 KKR149:KKR156 KUN149:KUN156 LEJ149:LEJ156 LOF149:LOF156 LYB149:LYB156 MHX149:MHX156 MRT149:MRT156 NBP149:NBP156 NLL149:NLL156 NVH149:NVH156 OFD149:OFD156 OOZ149:OOZ156 OYV149:OYV156 PIR149:PIR156 PSN149:PSN156 QCJ149:QCJ156 QMF149:QMF156 QWB149:QWB156 RFX149:RFX156 RPT149:RPT156 RZP149:RZP156 SJL149:SJL156 STH149:STH156 TDD149:TDD156 TMZ149:TMZ156 TWV149:TWV156 UGR149:UGR156 UQN149:UQN156 VAJ149:VAJ156 VKF149:VKF156 VUB149:VUB156 WDX149:WDX156 WNT149:WNT156 WXP149:WXP156 BH65685:BH65692 LD65685:LD65692 UZ65685:UZ65692 AEV65685:AEV65692 AOR65685:AOR65692 AYN65685:AYN65692 BIJ65685:BIJ65692 BSF65685:BSF65692 CCB65685:CCB65692 CLX65685:CLX65692 CVT65685:CVT65692 DFP65685:DFP65692 DPL65685:DPL65692 DZH65685:DZH65692 EJD65685:EJD65692 ESZ65685:ESZ65692 FCV65685:FCV65692 FMR65685:FMR65692 FWN65685:FWN65692 GGJ65685:GGJ65692 GQF65685:GQF65692 HAB65685:HAB65692 HJX65685:HJX65692 HTT65685:HTT65692 IDP65685:IDP65692 INL65685:INL65692 IXH65685:IXH65692 JHD65685:JHD65692 JQZ65685:JQZ65692 KAV65685:KAV65692 KKR65685:KKR65692 KUN65685:KUN65692 LEJ65685:LEJ65692 LOF65685:LOF65692 LYB65685:LYB65692 MHX65685:MHX65692 MRT65685:MRT65692 NBP65685:NBP65692 NLL65685:NLL65692 NVH65685:NVH65692 OFD65685:OFD65692 OOZ65685:OOZ65692 OYV65685:OYV65692 PIR65685:PIR65692 PSN65685:PSN65692 QCJ65685:QCJ65692 QMF65685:QMF65692 QWB65685:QWB65692 RFX65685:RFX65692 RPT65685:RPT65692 RZP65685:RZP65692 SJL65685:SJL65692 STH65685:STH65692 TDD65685:TDD65692 TMZ65685:TMZ65692 TWV65685:TWV65692 UGR65685:UGR65692 UQN65685:UQN65692 VAJ65685:VAJ65692 VKF65685:VKF65692 VUB65685:VUB65692 WDX65685:WDX65692 WNT65685:WNT65692 WXP65685:WXP65692 BH131221:BH131228 LD131221:LD131228 UZ131221:UZ131228 AEV131221:AEV131228 AOR131221:AOR131228 AYN131221:AYN131228 BIJ131221:BIJ131228 BSF131221:BSF131228 CCB131221:CCB131228 CLX131221:CLX131228 CVT131221:CVT131228 DFP131221:DFP131228 DPL131221:DPL131228 DZH131221:DZH131228 EJD131221:EJD131228 ESZ131221:ESZ131228 FCV131221:FCV131228 FMR131221:FMR131228 FWN131221:FWN131228 GGJ131221:GGJ131228 GQF131221:GQF131228 HAB131221:HAB131228 HJX131221:HJX131228 HTT131221:HTT131228 IDP131221:IDP131228 INL131221:INL131228 IXH131221:IXH131228 JHD131221:JHD131228 JQZ131221:JQZ131228 KAV131221:KAV131228 KKR131221:KKR131228 KUN131221:KUN131228 LEJ131221:LEJ131228 LOF131221:LOF131228 LYB131221:LYB131228 MHX131221:MHX131228 MRT131221:MRT131228 NBP131221:NBP131228 NLL131221:NLL131228 NVH131221:NVH131228 OFD131221:OFD131228 OOZ131221:OOZ131228 OYV131221:OYV131228 PIR131221:PIR131228 PSN131221:PSN131228 QCJ131221:QCJ131228 QMF131221:QMF131228 QWB131221:QWB131228 RFX131221:RFX131228 RPT131221:RPT131228 RZP131221:RZP131228 SJL131221:SJL131228 STH131221:STH131228 TDD131221:TDD131228 TMZ131221:TMZ131228 TWV131221:TWV131228 UGR131221:UGR131228 UQN131221:UQN131228 VAJ131221:VAJ131228 VKF131221:VKF131228 VUB131221:VUB131228 WDX131221:WDX131228 WNT131221:WNT131228 WXP131221:WXP131228 BH196757:BH196764 LD196757:LD196764 UZ196757:UZ196764 AEV196757:AEV196764 AOR196757:AOR196764 AYN196757:AYN196764 BIJ196757:BIJ196764 BSF196757:BSF196764 CCB196757:CCB196764 CLX196757:CLX196764 CVT196757:CVT196764 DFP196757:DFP196764 DPL196757:DPL196764 DZH196757:DZH196764 EJD196757:EJD196764 ESZ196757:ESZ196764 FCV196757:FCV196764 FMR196757:FMR196764 FWN196757:FWN196764 GGJ196757:GGJ196764 GQF196757:GQF196764 HAB196757:HAB196764 HJX196757:HJX196764 HTT196757:HTT196764 IDP196757:IDP196764 INL196757:INL196764 IXH196757:IXH196764 JHD196757:JHD196764 JQZ196757:JQZ196764 KAV196757:KAV196764 KKR196757:KKR196764 KUN196757:KUN196764 LEJ196757:LEJ196764 LOF196757:LOF196764 LYB196757:LYB196764 MHX196757:MHX196764 MRT196757:MRT196764 NBP196757:NBP196764 NLL196757:NLL196764 NVH196757:NVH196764 OFD196757:OFD196764 OOZ196757:OOZ196764 OYV196757:OYV196764 PIR196757:PIR196764 PSN196757:PSN196764 QCJ196757:QCJ196764 QMF196757:QMF196764 QWB196757:QWB196764 RFX196757:RFX196764 RPT196757:RPT196764 RZP196757:RZP196764 SJL196757:SJL196764 STH196757:STH196764 TDD196757:TDD196764 TMZ196757:TMZ196764 TWV196757:TWV196764 UGR196757:UGR196764 UQN196757:UQN196764 VAJ196757:VAJ196764 VKF196757:VKF196764 VUB196757:VUB196764 WDX196757:WDX196764 WNT196757:WNT196764 WXP196757:WXP196764 BH262293:BH262300 LD262293:LD262300 UZ262293:UZ262300 AEV262293:AEV262300 AOR262293:AOR262300 AYN262293:AYN262300 BIJ262293:BIJ262300 BSF262293:BSF262300 CCB262293:CCB262300 CLX262293:CLX262300 CVT262293:CVT262300 DFP262293:DFP262300 DPL262293:DPL262300 DZH262293:DZH262300 EJD262293:EJD262300 ESZ262293:ESZ262300 FCV262293:FCV262300 FMR262293:FMR262300 FWN262293:FWN262300 GGJ262293:GGJ262300 GQF262293:GQF262300 HAB262293:HAB262300 HJX262293:HJX262300 HTT262293:HTT262300 IDP262293:IDP262300 INL262293:INL262300 IXH262293:IXH262300 JHD262293:JHD262300 JQZ262293:JQZ262300 KAV262293:KAV262300 KKR262293:KKR262300 KUN262293:KUN262300 LEJ262293:LEJ262300 LOF262293:LOF262300 LYB262293:LYB262300 MHX262293:MHX262300 MRT262293:MRT262300 NBP262293:NBP262300 NLL262293:NLL262300 NVH262293:NVH262300 OFD262293:OFD262300 OOZ262293:OOZ262300 OYV262293:OYV262300 PIR262293:PIR262300 PSN262293:PSN262300 QCJ262293:QCJ262300 QMF262293:QMF262300 QWB262293:QWB262300 RFX262293:RFX262300 RPT262293:RPT262300 RZP262293:RZP262300 SJL262293:SJL262300 STH262293:STH262300 TDD262293:TDD262300 TMZ262293:TMZ262300 TWV262293:TWV262300 UGR262293:UGR262300 UQN262293:UQN262300 VAJ262293:VAJ262300 VKF262293:VKF262300 VUB262293:VUB262300 WDX262293:WDX262300 WNT262293:WNT262300 WXP262293:WXP262300 BH327829:BH327836 LD327829:LD327836 UZ327829:UZ327836 AEV327829:AEV327836 AOR327829:AOR327836 AYN327829:AYN327836 BIJ327829:BIJ327836 BSF327829:BSF327836 CCB327829:CCB327836 CLX327829:CLX327836 CVT327829:CVT327836 DFP327829:DFP327836 DPL327829:DPL327836 DZH327829:DZH327836 EJD327829:EJD327836 ESZ327829:ESZ327836 FCV327829:FCV327836 FMR327829:FMR327836 FWN327829:FWN327836 GGJ327829:GGJ327836 GQF327829:GQF327836 HAB327829:HAB327836 HJX327829:HJX327836 HTT327829:HTT327836 IDP327829:IDP327836 INL327829:INL327836 IXH327829:IXH327836 JHD327829:JHD327836 JQZ327829:JQZ327836 KAV327829:KAV327836 KKR327829:KKR327836 KUN327829:KUN327836 LEJ327829:LEJ327836 LOF327829:LOF327836 LYB327829:LYB327836 MHX327829:MHX327836 MRT327829:MRT327836 NBP327829:NBP327836 NLL327829:NLL327836 NVH327829:NVH327836 OFD327829:OFD327836 OOZ327829:OOZ327836 OYV327829:OYV327836 PIR327829:PIR327836 PSN327829:PSN327836 QCJ327829:QCJ327836 QMF327829:QMF327836 QWB327829:QWB327836 RFX327829:RFX327836 RPT327829:RPT327836 RZP327829:RZP327836 SJL327829:SJL327836 STH327829:STH327836 TDD327829:TDD327836 TMZ327829:TMZ327836 TWV327829:TWV327836 UGR327829:UGR327836 UQN327829:UQN327836 VAJ327829:VAJ327836 VKF327829:VKF327836 VUB327829:VUB327836 WDX327829:WDX327836 WNT327829:WNT327836 WXP327829:WXP327836 BH393365:BH393372 LD393365:LD393372 UZ393365:UZ393372 AEV393365:AEV393372 AOR393365:AOR393372 AYN393365:AYN393372 BIJ393365:BIJ393372 BSF393365:BSF393372 CCB393365:CCB393372 CLX393365:CLX393372 CVT393365:CVT393372 DFP393365:DFP393372 DPL393365:DPL393372 DZH393365:DZH393372 EJD393365:EJD393372 ESZ393365:ESZ393372 FCV393365:FCV393372 FMR393365:FMR393372 FWN393365:FWN393372 GGJ393365:GGJ393372 GQF393365:GQF393372 HAB393365:HAB393372 HJX393365:HJX393372 HTT393365:HTT393372 IDP393365:IDP393372 INL393365:INL393372 IXH393365:IXH393372 JHD393365:JHD393372 JQZ393365:JQZ393372 KAV393365:KAV393372 KKR393365:KKR393372 KUN393365:KUN393372 LEJ393365:LEJ393372 LOF393365:LOF393372 LYB393365:LYB393372 MHX393365:MHX393372 MRT393365:MRT393372 NBP393365:NBP393372 NLL393365:NLL393372 NVH393365:NVH393372 OFD393365:OFD393372 OOZ393365:OOZ393372 OYV393365:OYV393372 PIR393365:PIR393372 PSN393365:PSN393372 QCJ393365:QCJ393372 QMF393365:QMF393372 QWB393365:QWB393372 RFX393365:RFX393372 RPT393365:RPT393372 RZP393365:RZP393372 SJL393365:SJL393372 STH393365:STH393372 TDD393365:TDD393372 TMZ393365:TMZ393372 TWV393365:TWV393372 UGR393365:UGR393372 UQN393365:UQN393372 VAJ393365:VAJ393372 VKF393365:VKF393372 VUB393365:VUB393372 WDX393365:WDX393372 WNT393365:WNT393372 WXP393365:WXP393372 BH458901:BH458908 LD458901:LD458908 UZ458901:UZ458908 AEV458901:AEV458908 AOR458901:AOR458908 AYN458901:AYN458908 BIJ458901:BIJ458908 BSF458901:BSF458908 CCB458901:CCB458908 CLX458901:CLX458908 CVT458901:CVT458908 DFP458901:DFP458908 DPL458901:DPL458908 DZH458901:DZH458908 EJD458901:EJD458908 ESZ458901:ESZ458908 FCV458901:FCV458908 FMR458901:FMR458908 FWN458901:FWN458908 GGJ458901:GGJ458908 GQF458901:GQF458908 HAB458901:HAB458908 HJX458901:HJX458908 HTT458901:HTT458908 IDP458901:IDP458908 INL458901:INL458908 IXH458901:IXH458908 JHD458901:JHD458908 JQZ458901:JQZ458908 KAV458901:KAV458908 KKR458901:KKR458908 KUN458901:KUN458908 LEJ458901:LEJ458908 LOF458901:LOF458908 LYB458901:LYB458908 MHX458901:MHX458908 MRT458901:MRT458908 NBP458901:NBP458908 NLL458901:NLL458908 NVH458901:NVH458908 OFD458901:OFD458908 OOZ458901:OOZ458908 OYV458901:OYV458908 PIR458901:PIR458908 PSN458901:PSN458908 QCJ458901:QCJ458908 QMF458901:QMF458908 QWB458901:QWB458908 RFX458901:RFX458908 RPT458901:RPT458908 RZP458901:RZP458908 SJL458901:SJL458908 STH458901:STH458908 TDD458901:TDD458908 TMZ458901:TMZ458908 TWV458901:TWV458908 UGR458901:UGR458908 UQN458901:UQN458908 VAJ458901:VAJ458908 VKF458901:VKF458908 VUB458901:VUB458908 WDX458901:WDX458908 WNT458901:WNT458908 WXP458901:WXP458908 BH524437:BH524444 LD524437:LD524444 UZ524437:UZ524444 AEV524437:AEV524444 AOR524437:AOR524444 AYN524437:AYN524444 BIJ524437:BIJ524444 BSF524437:BSF524444 CCB524437:CCB524444 CLX524437:CLX524444 CVT524437:CVT524444 DFP524437:DFP524444 DPL524437:DPL524444 DZH524437:DZH524444 EJD524437:EJD524444 ESZ524437:ESZ524444 FCV524437:FCV524444 FMR524437:FMR524444 FWN524437:FWN524444 GGJ524437:GGJ524444 GQF524437:GQF524444 HAB524437:HAB524444 HJX524437:HJX524444 HTT524437:HTT524444 IDP524437:IDP524444 INL524437:INL524444 IXH524437:IXH524444 JHD524437:JHD524444 JQZ524437:JQZ524444 KAV524437:KAV524444 KKR524437:KKR524444 KUN524437:KUN524444 LEJ524437:LEJ524444 LOF524437:LOF524444 LYB524437:LYB524444 MHX524437:MHX524444 MRT524437:MRT524444 NBP524437:NBP524444 NLL524437:NLL524444 NVH524437:NVH524444 OFD524437:OFD524444 OOZ524437:OOZ524444 OYV524437:OYV524444 PIR524437:PIR524444 PSN524437:PSN524444 QCJ524437:QCJ524444 QMF524437:QMF524444 QWB524437:QWB524444 RFX524437:RFX524444 RPT524437:RPT524444 RZP524437:RZP524444 SJL524437:SJL524444 STH524437:STH524444 TDD524437:TDD524444 TMZ524437:TMZ524444 TWV524437:TWV524444 UGR524437:UGR524444 UQN524437:UQN524444 VAJ524437:VAJ524444 VKF524437:VKF524444 VUB524437:VUB524444 WDX524437:WDX524444 WNT524437:WNT524444 WXP524437:WXP524444 BH589973:BH589980 LD589973:LD589980 UZ589973:UZ589980 AEV589973:AEV589980 AOR589973:AOR589980 AYN589973:AYN589980 BIJ589973:BIJ589980 BSF589973:BSF589980 CCB589973:CCB589980 CLX589973:CLX589980 CVT589973:CVT589980 DFP589973:DFP589980 DPL589973:DPL589980 DZH589973:DZH589980 EJD589973:EJD589980 ESZ589973:ESZ589980 FCV589973:FCV589980 FMR589973:FMR589980 FWN589973:FWN589980 GGJ589973:GGJ589980 GQF589973:GQF589980 HAB589973:HAB589980 HJX589973:HJX589980 HTT589973:HTT589980 IDP589973:IDP589980 INL589973:INL589980 IXH589973:IXH589980 JHD589973:JHD589980 JQZ589973:JQZ589980 KAV589973:KAV589980 KKR589973:KKR589980 KUN589973:KUN589980 LEJ589973:LEJ589980 LOF589973:LOF589980 LYB589973:LYB589980 MHX589973:MHX589980 MRT589973:MRT589980 NBP589973:NBP589980 NLL589973:NLL589980 NVH589973:NVH589980 OFD589973:OFD589980 OOZ589973:OOZ589980 OYV589973:OYV589980 PIR589973:PIR589980 PSN589973:PSN589980 QCJ589973:QCJ589980 QMF589973:QMF589980 QWB589973:QWB589980 RFX589973:RFX589980 RPT589973:RPT589980 RZP589973:RZP589980 SJL589973:SJL589980 STH589973:STH589980 TDD589973:TDD589980 TMZ589973:TMZ589980 TWV589973:TWV589980 UGR589973:UGR589980 UQN589973:UQN589980 VAJ589973:VAJ589980 VKF589973:VKF589980 VUB589973:VUB589980 WDX589973:WDX589980 WNT589973:WNT589980 WXP589973:WXP589980 BH655509:BH655516 LD655509:LD655516 UZ655509:UZ655516 AEV655509:AEV655516 AOR655509:AOR655516 AYN655509:AYN655516 BIJ655509:BIJ655516 BSF655509:BSF655516 CCB655509:CCB655516 CLX655509:CLX655516 CVT655509:CVT655516 DFP655509:DFP655516 DPL655509:DPL655516 DZH655509:DZH655516 EJD655509:EJD655516 ESZ655509:ESZ655516 FCV655509:FCV655516 FMR655509:FMR655516 FWN655509:FWN655516 GGJ655509:GGJ655516 GQF655509:GQF655516 HAB655509:HAB655516 HJX655509:HJX655516 HTT655509:HTT655516 IDP655509:IDP655516 INL655509:INL655516 IXH655509:IXH655516 JHD655509:JHD655516 JQZ655509:JQZ655516 KAV655509:KAV655516 KKR655509:KKR655516 KUN655509:KUN655516 LEJ655509:LEJ655516 LOF655509:LOF655516 LYB655509:LYB655516 MHX655509:MHX655516 MRT655509:MRT655516 NBP655509:NBP655516 NLL655509:NLL655516 NVH655509:NVH655516 OFD655509:OFD655516 OOZ655509:OOZ655516 OYV655509:OYV655516 PIR655509:PIR655516 PSN655509:PSN655516 QCJ655509:QCJ655516 QMF655509:QMF655516 QWB655509:QWB655516 RFX655509:RFX655516 RPT655509:RPT655516 RZP655509:RZP655516 SJL655509:SJL655516 STH655509:STH655516 TDD655509:TDD655516 TMZ655509:TMZ655516 TWV655509:TWV655516 UGR655509:UGR655516 UQN655509:UQN655516 VAJ655509:VAJ655516 VKF655509:VKF655516 VUB655509:VUB655516 WDX655509:WDX655516 WNT655509:WNT655516 WXP655509:WXP655516 BH721045:BH721052 LD721045:LD721052 UZ721045:UZ721052 AEV721045:AEV721052 AOR721045:AOR721052 AYN721045:AYN721052 BIJ721045:BIJ721052 BSF721045:BSF721052 CCB721045:CCB721052 CLX721045:CLX721052 CVT721045:CVT721052 DFP721045:DFP721052 DPL721045:DPL721052 DZH721045:DZH721052 EJD721045:EJD721052 ESZ721045:ESZ721052 FCV721045:FCV721052 FMR721045:FMR721052 FWN721045:FWN721052 GGJ721045:GGJ721052 GQF721045:GQF721052 HAB721045:HAB721052 HJX721045:HJX721052 HTT721045:HTT721052 IDP721045:IDP721052 INL721045:INL721052 IXH721045:IXH721052 JHD721045:JHD721052 JQZ721045:JQZ721052 KAV721045:KAV721052 KKR721045:KKR721052 KUN721045:KUN721052 LEJ721045:LEJ721052 LOF721045:LOF721052 LYB721045:LYB721052 MHX721045:MHX721052 MRT721045:MRT721052 NBP721045:NBP721052 NLL721045:NLL721052 NVH721045:NVH721052 OFD721045:OFD721052 OOZ721045:OOZ721052 OYV721045:OYV721052 PIR721045:PIR721052 PSN721045:PSN721052 QCJ721045:QCJ721052 QMF721045:QMF721052 QWB721045:QWB721052 RFX721045:RFX721052 RPT721045:RPT721052 RZP721045:RZP721052 SJL721045:SJL721052 STH721045:STH721052 TDD721045:TDD721052 TMZ721045:TMZ721052 TWV721045:TWV721052 UGR721045:UGR721052 UQN721045:UQN721052 VAJ721045:VAJ721052 VKF721045:VKF721052 VUB721045:VUB721052 WDX721045:WDX721052 WNT721045:WNT721052 WXP721045:WXP721052 BH786581:BH786588 LD786581:LD786588 UZ786581:UZ786588 AEV786581:AEV786588 AOR786581:AOR786588 AYN786581:AYN786588 BIJ786581:BIJ786588 BSF786581:BSF786588 CCB786581:CCB786588 CLX786581:CLX786588 CVT786581:CVT786588 DFP786581:DFP786588 DPL786581:DPL786588 DZH786581:DZH786588 EJD786581:EJD786588 ESZ786581:ESZ786588 FCV786581:FCV786588 FMR786581:FMR786588 FWN786581:FWN786588 GGJ786581:GGJ786588 GQF786581:GQF786588 HAB786581:HAB786588 HJX786581:HJX786588 HTT786581:HTT786588 IDP786581:IDP786588 INL786581:INL786588 IXH786581:IXH786588 JHD786581:JHD786588 JQZ786581:JQZ786588 KAV786581:KAV786588 KKR786581:KKR786588 KUN786581:KUN786588 LEJ786581:LEJ786588 LOF786581:LOF786588 LYB786581:LYB786588 MHX786581:MHX786588 MRT786581:MRT786588 NBP786581:NBP786588 NLL786581:NLL786588 NVH786581:NVH786588 OFD786581:OFD786588 OOZ786581:OOZ786588 OYV786581:OYV786588 PIR786581:PIR786588 PSN786581:PSN786588 QCJ786581:QCJ786588 QMF786581:QMF786588 QWB786581:QWB786588 RFX786581:RFX786588 RPT786581:RPT786588 RZP786581:RZP786588 SJL786581:SJL786588 STH786581:STH786588 TDD786581:TDD786588 TMZ786581:TMZ786588 TWV786581:TWV786588 UGR786581:UGR786588 UQN786581:UQN786588 VAJ786581:VAJ786588 VKF786581:VKF786588 VUB786581:VUB786588 WDX786581:WDX786588 WNT786581:WNT786588 WXP786581:WXP786588 BH852117:BH852124 LD852117:LD852124 UZ852117:UZ852124 AEV852117:AEV852124 AOR852117:AOR852124 AYN852117:AYN852124 BIJ852117:BIJ852124 BSF852117:BSF852124 CCB852117:CCB852124 CLX852117:CLX852124 CVT852117:CVT852124 DFP852117:DFP852124 DPL852117:DPL852124 DZH852117:DZH852124 EJD852117:EJD852124 ESZ852117:ESZ852124 FCV852117:FCV852124 FMR852117:FMR852124 FWN852117:FWN852124 GGJ852117:GGJ852124 GQF852117:GQF852124 HAB852117:HAB852124 HJX852117:HJX852124 HTT852117:HTT852124 IDP852117:IDP852124 INL852117:INL852124 IXH852117:IXH852124 JHD852117:JHD852124 JQZ852117:JQZ852124 KAV852117:KAV852124 KKR852117:KKR852124 KUN852117:KUN852124 LEJ852117:LEJ852124 LOF852117:LOF852124 LYB852117:LYB852124 MHX852117:MHX852124 MRT852117:MRT852124 NBP852117:NBP852124 NLL852117:NLL852124 NVH852117:NVH852124 OFD852117:OFD852124 OOZ852117:OOZ852124 OYV852117:OYV852124 PIR852117:PIR852124 PSN852117:PSN852124 QCJ852117:QCJ852124 QMF852117:QMF852124 QWB852117:QWB852124 RFX852117:RFX852124 RPT852117:RPT852124 RZP852117:RZP852124 SJL852117:SJL852124 STH852117:STH852124 TDD852117:TDD852124 TMZ852117:TMZ852124 TWV852117:TWV852124 UGR852117:UGR852124 UQN852117:UQN852124 VAJ852117:VAJ852124 VKF852117:VKF852124 VUB852117:VUB852124 WDX852117:WDX852124 WNT852117:WNT852124 WXP852117:WXP852124 BH917653:BH917660 LD917653:LD917660 UZ917653:UZ917660 AEV917653:AEV917660 AOR917653:AOR917660 AYN917653:AYN917660 BIJ917653:BIJ917660 BSF917653:BSF917660 CCB917653:CCB917660 CLX917653:CLX917660 CVT917653:CVT917660 DFP917653:DFP917660 DPL917653:DPL917660 DZH917653:DZH917660 EJD917653:EJD917660 ESZ917653:ESZ917660 FCV917653:FCV917660 FMR917653:FMR917660 FWN917653:FWN917660 GGJ917653:GGJ917660 GQF917653:GQF917660 HAB917653:HAB917660 HJX917653:HJX917660 HTT917653:HTT917660 IDP917653:IDP917660 INL917653:INL917660 IXH917653:IXH917660 JHD917653:JHD917660 JQZ917653:JQZ917660 KAV917653:KAV917660 KKR917653:KKR917660 KUN917653:KUN917660 LEJ917653:LEJ917660 LOF917653:LOF917660 LYB917653:LYB917660 MHX917653:MHX917660 MRT917653:MRT917660 NBP917653:NBP917660 NLL917653:NLL917660 NVH917653:NVH917660 OFD917653:OFD917660 OOZ917653:OOZ917660 OYV917653:OYV917660 PIR917653:PIR917660 PSN917653:PSN917660 QCJ917653:QCJ917660 QMF917653:QMF917660 QWB917653:QWB917660 RFX917653:RFX917660 RPT917653:RPT917660 RZP917653:RZP917660 SJL917653:SJL917660 STH917653:STH917660 TDD917653:TDD917660 TMZ917653:TMZ917660 TWV917653:TWV917660 UGR917653:UGR917660 UQN917653:UQN917660 VAJ917653:VAJ917660 VKF917653:VKF917660 VUB917653:VUB917660 WDX917653:WDX917660 WNT917653:WNT917660 WXP917653:WXP917660 BH983189:BH983196 LD983189:LD983196 UZ983189:UZ983196 AEV983189:AEV983196 AOR983189:AOR983196 AYN983189:AYN983196 BIJ983189:BIJ983196 BSF983189:BSF983196 CCB983189:CCB983196 CLX983189:CLX983196 CVT983189:CVT983196 DFP983189:DFP983196 DPL983189:DPL983196 DZH983189:DZH983196 EJD983189:EJD983196 ESZ983189:ESZ983196 FCV983189:FCV983196 FMR983189:FMR983196 FWN983189:FWN983196 GGJ983189:GGJ983196 GQF983189:GQF983196 HAB983189:HAB983196 HJX983189:HJX983196 HTT983189:HTT983196 IDP983189:IDP983196 INL983189:INL983196 IXH983189:IXH983196 JHD983189:JHD983196 JQZ983189:JQZ983196 KAV983189:KAV983196 KKR983189:KKR983196 KUN983189:KUN983196 LEJ983189:LEJ983196 LOF983189:LOF983196 LYB983189:LYB983196 MHX983189:MHX983196 MRT983189:MRT983196 NBP983189:NBP983196 NLL983189:NLL983196 NVH983189:NVH983196 OFD983189:OFD983196 OOZ983189:OOZ983196 OYV983189:OYV983196 PIR983189:PIR983196 PSN983189:PSN983196 QCJ983189:QCJ983196 QMF983189:QMF983196 QWB983189:QWB983196 RFX983189:RFX983196 RPT983189:RPT983196 RZP983189:RZP983196 SJL983189:SJL983196 STH983189:STH983196 TDD983189:TDD983196 TMZ983189:TMZ983196 TWV983189:TWV983196 UGR983189:UGR983196 UQN983189:UQN983196 VAJ983189:VAJ983196 VKF983189:VKF983196 VUB983189:VUB983196 WDX983189:WDX983196 WNT983189:WNT983196 WXP983189:WXP983196 BH33:BH43 LD33:LD43 UZ33:UZ43 AEV33:AEV43 AOR33:AOR43 AYN33:AYN43 BIJ33:BIJ43 BSF33:BSF43 CCB33:CCB43 CLX33:CLX43 CVT33:CVT43 DFP33:DFP43 DPL33:DPL43 DZH33:DZH43 EJD33:EJD43 ESZ33:ESZ43 FCV33:FCV43 FMR33:FMR43 FWN33:FWN43 GGJ33:GGJ43 GQF33:GQF43 HAB33:HAB43 HJX33:HJX43 HTT33:HTT43 IDP33:IDP43 INL33:INL43 IXH33:IXH43 JHD33:JHD43 JQZ33:JQZ43 KAV33:KAV43 KKR33:KKR43 KUN33:KUN43 LEJ33:LEJ43 LOF33:LOF43 LYB33:LYB43 MHX33:MHX43 MRT33:MRT43 NBP33:NBP43 NLL33:NLL43 NVH33:NVH43 OFD33:OFD43 OOZ33:OOZ43 OYV33:OYV43 PIR33:PIR43 PSN33:PSN43 QCJ33:QCJ43 QMF33:QMF43 QWB33:QWB43 RFX33:RFX43 RPT33:RPT43 RZP33:RZP43 SJL33:SJL43 STH33:STH43 TDD33:TDD43 TMZ33:TMZ43 TWV33:TWV43 UGR33:UGR43 UQN33:UQN43 VAJ33:VAJ43 VKF33:VKF43 VUB33:VUB43 WDX33:WDX43 WNT33:WNT43 WXP33:WXP43 BH65569:BH65579 LD65569:LD65579 UZ65569:UZ65579 AEV65569:AEV65579 AOR65569:AOR65579 AYN65569:AYN65579 BIJ65569:BIJ65579 BSF65569:BSF65579 CCB65569:CCB65579 CLX65569:CLX65579 CVT65569:CVT65579 DFP65569:DFP65579 DPL65569:DPL65579 DZH65569:DZH65579 EJD65569:EJD65579 ESZ65569:ESZ65579 FCV65569:FCV65579 FMR65569:FMR65579 FWN65569:FWN65579 GGJ65569:GGJ65579 GQF65569:GQF65579 HAB65569:HAB65579 HJX65569:HJX65579 HTT65569:HTT65579 IDP65569:IDP65579 INL65569:INL65579 IXH65569:IXH65579 JHD65569:JHD65579 JQZ65569:JQZ65579 KAV65569:KAV65579 KKR65569:KKR65579 KUN65569:KUN65579 LEJ65569:LEJ65579 LOF65569:LOF65579 LYB65569:LYB65579 MHX65569:MHX65579 MRT65569:MRT65579 NBP65569:NBP65579 NLL65569:NLL65579 NVH65569:NVH65579 OFD65569:OFD65579 OOZ65569:OOZ65579 OYV65569:OYV65579 PIR65569:PIR65579 PSN65569:PSN65579 QCJ65569:QCJ65579 QMF65569:QMF65579 QWB65569:QWB65579 RFX65569:RFX65579 RPT65569:RPT65579 RZP65569:RZP65579 SJL65569:SJL65579 STH65569:STH65579 TDD65569:TDD65579 TMZ65569:TMZ65579 TWV65569:TWV65579 UGR65569:UGR65579 UQN65569:UQN65579 VAJ65569:VAJ65579 VKF65569:VKF65579 VUB65569:VUB65579 WDX65569:WDX65579 WNT65569:WNT65579 WXP65569:WXP65579 BH131105:BH131115 LD131105:LD131115 UZ131105:UZ131115 AEV131105:AEV131115 AOR131105:AOR131115 AYN131105:AYN131115 BIJ131105:BIJ131115 BSF131105:BSF131115 CCB131105:CCB131115 CLX131105:CLX131115 CVT131105:CVT131115 DFP131105:DFP131115 DPL131105:DPL131115 DZH131105:DZH131115 EJD131105:EJD131115 ESZ131105:ESZ131115 FCV131105:FCV131115 FMR131105:FMR131115 FWN131105:FWN131115 GGJ131105:GGJ131115 GQF131105:GQF131115 HAB131105:HAB131115 HJX131105:HJX131115 HTT131105:HTT131115 IDP131105:IDP131115 INL131105:INL131115 IXH131105:IXH131115 JHD131105:JHD131115 JQZ131105:JQZ131115 KAV131105:KAV131115 KKR131105:KKR131115 KUN131105:KUN131115 LEJ131105:LEJ131115 LOF131105:LOF131115 LYB131105:LYB131115 MHX131105:MHX131115 MRT131105:MRT131115 NBP131105:NBP131115 NLL131105:NLL131115 NVH131105:NVH131115 OFD131105:OFD131115 OOZ131105:OOZ131115 OYV131105:OYV131115 PIR131105:PIR131115 PSN131105:PSN131115 QCJ131105:QCJ131115 QMF131105:QMF131115 QWB131105:QWB131115 RFX131105:RFX131115 RPT131105:RPT131115 RZP131105:RZP131115 SJL131105:SJL131115 STH131105:STH131115 TDD131105:TDD131115 TMZ131105:TMZ131115 TWV131105:TWV131115 UGR131105:UGR131115 UQN131105:UQN131115 VAJ131105:VAJ131115 VKF131105:VKF131115 VUB131105:VUB131115 WDX131105:WDX131115 WNT131105:WNT131115 WXP131105:WXP131115 BH196641:BH196651 LD196641:LD196651 UZ196641:UZ196651 AEV196641:AEV196651 AOR196641:AOR196651 AYN196641:AYN196651 BIJ196641:BIJ196651 BSF196641:BSF196651 CCB196641:CCB196651 CLX196641:CLX196651 CVT196641:CVT196651 DFP196641:DFP196651 DPL196641:DPL196651 DZH196641:DZH196651 EJD196641:EJD196651 ESZ196641:ESZ196651 FCV196641:FCV196651 FMR196641:FMR196651 FWN196641:FWN196651 GGJ196641:GGJ196651 GQF196641:GQF196651 HAB196641:HAB196651 HJX196641:HJX196651 HTT196641:HTT196651 IDP196641:IDP196651 INL196641:INL196651 IXH196641:IXH196651 JHD196641:JHD196651 JQZ196641:JQZ196651 KAV196641:KAV196651 KKR196641:KKR196651 KUN196641:KUN196651 LEJ196641:LEJ196651 LOF196641:LOF196651 LYB196641:LYB196651 MHX196641:MHX196651 MRT196641:MRT196651 NBP196641:NBP196651 NLL196641:NLL196651 NVH196641:NVH196651 OFD196641:OFD196651 OOZ196641:OOZ196651 OYV196641:OYV196651 PIR196641:PIR196651 PSN196641:PSN196651 QCJ196641:QCJ196651 QMF196641:QMF196651 QWB196641:QWB196651 RFX196641:RFX196651 RPT196641:RPT196651 RZP196641:RZP196651 SJL196641:SJL196651 STH196641:STH196651 TDD196641:TDD196651 TMZ196641:TMZ196651 TWV196641:TWV196651 UGR196641:UGR196651 UQN196641:UQN196651 VAJ196641:VAJ196651 VKF196641:VKF196651 VUB196641:VUB196651 WDX196641:WDX196651 WNT196641:WNT196651 WXP196641:WXP196651 BH262177:BH262187 LD262177:LD262187 UZ262177:UZ262187 AEV262177:AEV262187 AOR262177:AOR262187 AYN262177:AYN262187 BIJ262177:BIJ262187 BSF262177:BSF262187 CCB262177:CCB262187 CLX262177:CLX262187 CVT262177:CVT262187 DFP262177:DFP262187 DPL262177:DPL262187 DZH262177:DZH262187 EJD262177:EJD262187 ESZ262177:ESZ262187 FCV262177:FCV262187 FMR262177:FMR262187 FWN262177:FWN262187 GGJ262177:GGJ262187 GQF262177:GQF262187 HAB262177:HAB262187 HJX262177:HJX262187 HTT262177:HTT262187 IDP262177:IDP262187 INL262177:INL262187 IXH262177:IXH262187 JHD262177:JHD262187 JQZ262177:JQZ262187 KAV262177:KAV262187 KKR262177:KKR262187 KUN262177:KUN262187 LEJ262177:LEJ262187 LOF262177:LOF262187 LYB262177:LYB262187 MHX262177:MHX262187 MRT262177:MRT262187 NBP262177:NBP262187 NLL262177:NLL262187 NVH262177:NVH262187 OFD262177:OFD262187 OOZ262177:OOZ262187 OYV262177:OYV262187 PIR262177:PIR262187 PSN262177:PSN262187 QCJ262177:QCJ262187 QMF262177:QMF262187 QWB262177:QWB262187 RFX262177:RFX262187 RPT262177:RPT262187 RZP262177:RZP262187 SJL262177:SJL262187 STH262177:STH262187 TDD262177:TDD262187 TMZ262177:TMZ262187 TWV262177:TWV262187 UGR262177:UGR262187 UQN262177:UQN262187 VAJ262177:VAJ262187 VKF262177:VKF262187 VUB262177:VUB262187 WDX262177:WDX262187 WNT262177:WNT262187 WXP262177:WXP262187 BH327713:BH327723 LD327713:LD327723 UZ327713:UZ327723 AEV327713:AEV327723 AOR327713:AOR327723 AYN327713:AYN327723 BIJ327713:BIJ327723 BSF327713:BSF327723 CCB327713:CCB327723 CLX327713:CLX327723 CVT327713:CVT327723 DFP327713:DFP327723 DPL327713:DPL327723 DZH327713:DZH327723 EJD327713:EJD327723 ESZ327713:ESZ327723 FCV327713:FCV327723 FMR327713:FMR327723 FWN327713:FWN327723 GGJ327713:GGJ327723 GQF327713:GQF327723 HAB327713:HAB327723 HJX327713:HJX327723 HTT327713:HTT327723 IDP327713:IDP327723 INL327713:INL327723 IXH327713:IXH327723 JHD327713:JHD327723 JQZ327713:JQZ327723 KAV327713:KAV327723 KKR327713:KKR327723 KUN327713:KUN327723 LEJ327713:LEJ327723 LOF327713:LOF327723 LYB327713:LYB327723 MHX327713:MHX327723 MRT327713:MRT327723 NBP327713:NBP327723 NLL327713:NLL327723 NVH327713:NVH327723 OFD327713:OFD327723 OOZ327713:OOZ327723 OYV327713:OYV327723 PIR327713:PIR327723 PSN327713:PSN327723 QCJ327713:QCJ327723 QMF327713:QMF327723 QWB327713:QWB327723 RFX327713:RFX327723 RPT327713:RPT327723 RZP327713:RZP327723 SJL327713:SJL327723 STH327713:STH327723 TDD327713:TDD327723 TMZ327713:TMZ327723 TWV327713:TWV327723 UGR327713:UGR327723 UQN327713:UQN327723 VAJ327713:VAJ327723 VKF327713:VKF327723 VUB327713:VUB327723 WDX327713:WDX327723 WNT327713:WNT327723 WXP327713:WXP327723 BH393249:BH393259 LD393249:LD393259 UZ393249:UZ393259 AEV393249:AEV393259 AOR393249:AOR393259 AYN393249:AYN393259 BIJ393249:BIJ393259 BSF393249:BSF393259 CCB393249:CCB393259 CLX393249:CLX393259 CVT393249:CVT393259 DFP393249:DFP393259 DPL393249:DPL393259 DZH393249:DZH393259 EJD393249:EJD393259 ESZ393249:ESZ393259 FCV393249:FCV393259 FMR393249:FMR393259 FWN393249:FWN393259 GGJ393249:GGJ393259 GQF393249:GQF393259 HAB393249:HAB393259 HJX393249:HJX393259 HTT393249:HTT393259 IDP393249:IDP393259 INL393249:INL393259 IXH393249:IXH393259 JHD393249:JHD393259 JQZ393249:JQZ393259 KAV393249:KAV393259 KKR393249:KKR393259 KUN393249:KUN393259 LEJ393249:LEJ393259 LOF393249:LOF393259 LYB393249:LYB393259 MHX393249:MHX393259 MRT393249:MRT393259 NBP393249:NBP393259 NLL393249:NLL393259 NVH393249:NVH393259 OFD393249:OFD393259 OOZ393249:OOZ393259 OYV393249:OYV393259 PIR393249:PIR393259 PSN393249:PSN393259 QCJ393249:QCJ393259 QMF393249:QMF393259 QWB393249:QWB393259 RFX393249:RFX393259 RPT393249:RPT393259 RZP393249:RZP393259 SJL393249:SJL393259 STH393249:STH393259 TDD393249:TDD393259 TMZ393249:TMZ393259 TWV393249:TWV393259 UGR393249:UGR393259 UQN393249:UQN393259 VAJ393249:VAJ393259 VKF393249:VKF393259 VUB393249:VUB393259 WDX393249:WDX393259 WNT393249:WNT393259 WXP393249:WXP393259 BH458785:BH458795 LD458785:LD458795 UZ458785:UZ458795 AEV458785:AEV458795 AOR458785:AOR458795 AYN458785:AYN458795 BIJ458785:BIJ458795 BSF458785:BSF458795 CCB458785:CCB458795 CLX458785:CLX458795 CVT458785:CVT458795 DFP458785:DFP458795 DPL458785:DPL458795 DZH458785:DZH458795 EJD458785:EJD458795 ESZ458785:ESZ458795 FCV458785:FCV458795 FMR458785:FMR458795 FWN458785:FWN458795 GGJ458785:GGJ458795 GQF458785:GQF458795 HAB458785:HAB458795 HJX458785:HJX458795 HTT458785:HTT458795 IDP458785:IDP458795 INL458785:INL458795 IXH458785:IXH458795 JHD458785:JHD458795 JQZ458785:JQZ458795 KAV458785:KAV458795 KKR458785:KKR458795 KUN458785:KUN458795 LEJ458785:LEJ458795 LOF458785:LOF458795 LYB458785:LYB458795 MHX458785:MHX458795 MRT458785:MRT458795 NBP458785:NBP458795 NLL458785:NLL458795 NVH458785:NVH458795 OFD458785:OFD458795 OOZ458785:OOZ458795 OYV458785:OYV458795 PIR458785:PIR458795 PSN458785:PSN458795 QCJ458785:QCJ458795 QMF458785:QMF458795 QWB458785:QWB458795 RFX458785:RFX458795 RPT458785:RPT458795 RZP458785:RZP458795 SJL458785:SJL458795 STH458785:STH458795 TDD458785:TDD458795 TMZ458785:TMZ458795 TWV458785:TWV458795 UGR458785:UGR458795 UQN458785:UQN458795 VAJ458785:VAJ458795 VKF458785:VKF458795 VUB458785:VUB458795 WDX458785:WDX458795 WNT458785:WNT458795 WXP458785:WXP458795 BH524321:BH524331 LD524321:LD524331 UZ524321:UZ524331 AEV524321:AEV524331 AOR524321:AOR524331 AYN524321:AYN524331 BIJ524321:BIJ524331 BSF524321:BSF524331 CCB524321:CCB524331 CLX524321:CLX524331 CVT524321:CVT524331 DFP524321:DFP524331 DPL524321:DPL524331 DZH524321:DZH524331 EJD524321:EJD524331 ESZ524321:ESZ524331 FCV524321:FCV524331 FMR524321:FMR524331 FWN524321:FWN524331 GGJ524321:GGJ524331 GQF524321:GQF524331 HAB524321:HAB524331 HJX524321:HJX524331 HTT524321:HTT524331 IDP524321:IDP524331 INL524321:INL524331 IXH524321:IXH524331 JHD524321:JHD524331 JQZ524321:JQZ524331 KAV524321:KAV524331 KKR524321:KKR524331 KUN524321:KUN524331 LEJ524321:LEJ524331 LOF524321:LOF524331 LYB524321:LYB524331 MHX524321:MHX524331 MRT524321:MRT524331 NBP524321:NBP524331 NLL524321:NLL524331 NVH524321:NVH524331 OFD524321:OFD524331 OOZ524321:OOZ524331 OYV524321:OYV524331 PIR524321:PIR524331 PSN524321:PSN524331 QCJ524321:QCJ524331 QMF524321:QMF524331 QWB524321:QWB524331 RFX524321:RFX524331 RPT524321:RPT524331 RZP524321:RZP524331 SJL524321:SJL524331 STH524321:STH524331 TDD524321:TDD524331 TMZ524321:TMZ524331 TWV524321:TWV524331 UGR524321:UGR524331 UQN524321:UQN524331 VAJ524321:VAJ524331 VKF524321:VKF524331 VUB524321:VUB524331 WDX524321:WDX524331 WNT524321:WNT524331 WXP524321:WXP524331 BH589857:BH589867 LD589857:LD589867 UZ589857:UZ589867 AEV589857:AEV589867 AOR589857:AOR589867 AYN589857:AYN589867 BIJ589857:BIJ589867 BSF589857:BSF589867 CCB589857:CCB589867 CLX589857:CLX589867 CVT589857:CVT589867 DFP589857:DFP589867 DPL589857:DPL589867 DZH589857:DZH589867 EJD589857:EJD589867 ESZ589857:ESZ589867 FCV589857:FCV589867 FMR589857:FMR589867 FWN589857:FWN589867 GGJ589857:GGJ589867 GQF589857:GQF589867 HAB589857:HAB589867 HJX589857:HJX589867 HTT589857:HTT589867 IDP589857:IDP589867 INL589857:INL589867 IXH589857:IXH589867 JHD589857:JHD589867 JQZ589857:JQZ589867 KAV589857:KAV589867 KKR589857:KKR589867 KUN589857:KUN589867 LEJ589857:LEJ589867 LOF589857:LOF589867 LYB589857:LYB589867 MHX589857:MHX589867 MRT589857:MRT589867 NBP589857:NBP589867 NLL589857:NLL589867 NVH589857:NVH589867 OFD589857:OFD589867 OOZ589857:OOZ589867 OYV589857:OYV589867 PIR589857:PIR589867 PSN589857:PSN589867 QCJ589857:QCJ589867 QMF589857:QMF589867 QWB589857:QWB589867 RFX589857:RFX589867 RPT589857:RPT589867 RZP589857:RZP589867 SJL589857:SJL589867 STH589857:STH589867 TDD589857:TDD589867 TMZ589857:TMZ589867 TWV589857:TWV589867 UGR589857:UGR589867 UQN589857:UQN589867 VAJ589857:VAJ589867 VKF589857:VKF589867 VUB589857:VUB589867 WDX589857:WDX589867 WNT589857:WNT589867 WXP589857:WXP589867 BH655393:BH655403 LD655393:LD655403 UZ655393:UZ655403 AEV655393:AEV655403 AOR655393:AOR655403 AYN655393:AYN655403 BIJ655393:BIJ655403 BSF655393:BSF655403 CCB655393:CCB655403 CLX655393:CLX655403 CVT655393:CVT655403 DFP655393:DFP655403 DPL655393:DPL655403 DZH655393:DZH655403 EJD655393:EJD655403 ESZ655393:ESZ655403 FCV655393:FCV655403 FMR655393:FMR655403 FWN655393:FWN655403 GGJ655393:GGJ655403 GQF655393:GQF655403 HAB655393:HAB655403 HJX655393:HJX655403 HTT655393:HTT655403 IDP655393:IDP655403 INL655393:INL655403 IXH655393:IXH655403 JHD655393:JHD655403 JQZ655393:JQZ655403 KAV655393:KAV655403 KKR655393:KKR655403 KUN655393:KUN655403 LEJ655393:LEJ655403 LOF655393:LOF655403 LYB655393:LYB655403 MHX655393:MHX655403 MRT655393:MRT655403 NBP655393:NBP655403 NLL655393:NLL655403 NVH655393:NVH655403 OFD655393:OFD655403 OOZ655393:OOZ655403 OYV655393:OYV655403 PIR655393:PIR655403 PSN655393:PSN655403 QCJ655393:QCJ655403 QMF655393:QMF655403 QWB655393:QWB655403 RFX655393:RFX655403 RPT655393:RPT655403 RZP655393:RZP655403 SJL655393:SJL655403 STH655393:STH655403 TDD655393:TDD655403 TMZ655393:TMZ655403 TWV655393:TWV655403 UGR655393:UGR655403 UQN655393:UQN655403 VAJ655393:VAJ655403 VKF655393:VKF655403 VUB655393:VUB655403 WDX655393:WDX655403 WNT655393:WNT655403 WXP655393:WXP655403 BH720929:BH720939 LD720929:LD720939 UZ720929:UZ720939 AEV720929:AEV720939 AOR720929:AOR720939 AYN720929:AYN720939 BIJ720929:BIJ720939 BSF720929:BSF720939 CCB720929:CCB720939 CLX720929:CLX720939 CVT720929:CVT720939 DFP720929:DFP720939 DPL720929:DPL720939 DZH720929:DZH720939 EJD720929:EJD720939 ESZ720929:ESZ720939 FCV720929:FCV720939 FMR720929:FMR720939 FWN720929:FWN720939 GGJ720929:GGJ720939 GQF720929:GQF720939 HAB720929:HAB720939 HJX720929:HJX720939 HTT720929:HTT720939 IDP720929:IDP720939 INL720929:INL720939 IXH720929:IXH720939 JHD720929:JHD720939 JQZ720929:JQZ720939 KAV720929:KAV720939 KKR720929:KKR720939 KUN720929:KUN720939 LEJ720929:LEJ720939 LOF720929:LOF720939 LYB720929:LYB720939 MHX720929:MHX720939 MRT720929:MRT720939 NBP720929:NBP720939 NLL720929:NLL720939 NVH720929:NVH720939 OFD720929:OFD720939 OOZ720929:OOZ720939 OYV720929:OYV720939 PIR720929:PIR720939 PSN720929:PSN720939 QCJ720929:QCJ720939 QMF720929:QMF720939 QWB720929:QWB720939 RFX720929:RFX720939 RPT720929:RPT720939 RZP720929:RZP720939 SJL720929:SJL720939 STH720929:STH720939 TDD720929:TDD720939 TMZ720929:TMZ720939 TWV720929:TWV720939 UGR720929:UGR720939 UQN720929:UQN720939 VAJ720929:VAJ720939 VKF720929:VKF720939 VUB720929:VUB720939 WDX720929:WDX720939 WNT720929:WNT720939 WXP720929:WXP720939 BH786465:BH786475 LD786465:LD786475 UZ786465:UZ786475 AEV786465:AEV786475 AOR786465:AOR786475 AYN786465:AYN786475 BIJ786465:BIJ786475 BSF786465:BSF786475 CCB786465:CCB786475 CLX786465:CLX786475 CVT786465:CVT786475 DFP786465:DFP786475 DPL786465:DPL786475 DZH786465:DZH786475 EJD786465:EJD786475 ESZ786465:ESZ786475 FCV786465:FCV786475 FMR786465:FMR786475 FWN786465:FWN786475 GGJ786465:GGJ786475 GQF786465:GQF786475 HAB786465:HAB786475 HJX786465:HJX786475 HTT786465:HTT786475 IDP786465:IDP786475 INL786465:INL786475 IXH786465:IXH786475 JHD786465:JHD786475 JQZ786465:JQZ786475 KAV786465:KAV786475 KKR786465:KKR786475 KUN786465:KUN786475 LEJ786465:LEJ786475 LOF786465:LOF786475 LYB786465:LYB786475 MHX786465:MHX786475 MRT786465:MRT786475 NBP786465:NBP786475 NLL786465:NLL786475 NVH786465:NVH786475 OFD786465:OFD786475 OOZ786465:OOZ786475 OYV786465:OYV786475 PIR786465:PIR786475 PSN786465:PSN786475 QCJ786465:QCJ786475 QMF786465:QMF786475 QWB786465:QWB786475 RFX786465:RFX786475 RPT786465:RPT786475 RZP786465:RZP786475 SJL786465:SJL786475 STH786465:STH786475 TDD786465:TDD786475 TMZ786465:TMZ786475 TWV786465:TWV786475 UGR786465:UGR786475 UQN786465:UQN786475 VAJ786465:VAJ786475 VKF786465:VKF786475 VUB786465:VUB786475 WDX786465:WDX786475 WNT786465:WNT786475 WXP786465:WXP786475 BH852001:BH852011 LD852001:LD852011 UZ852001:UZ852011 AEV852001:AEV852011 AOR852001:AOR852011 AYN852001:AYN852011 BIJ852001:BIJ852011 BSF852001:BSF852011 CCB852001:CCB852011 CLX852001:CLX852011 CVT852001:CVT852011 DFP852001:DFP852011 DPL852001:DPL852011 DZH852001:DZH852011 EJD852001:EJD852011 ESZ852001:ESZ852011 FCV852001:FCV852011 FMR852001:FMR852011 FWN852001:FWN852011 GGJ852001:GGJ852011 GQF852001:GQF852011 HAB852001:HAB852011 HJX852001:HJX852011 HTT852001:HTT852011 IDP852001:IDP852011 INL852001:INL852011 IXH852001:IXH852011 JHD852001:JHD852011 JQZ852001:JQZ852011 KAV852001:KAV852011 KKR852001:KKR852011 KUN852001:KUN852011 LEJ852001:LEJ852011 LOF852001:LOF852011 LYB852001:LYB852011 MHX852001:MHX852011 MRT852001:MRT852011 NBP852001:NBP852011 NLL852001:NLL852011 NVH852001:NVH852011 OFD852001:OFD852011 OOZ852001:OOZ852011 OYV852001:OYV852011 PIR852001:PIR852011 PSN852001:PSN852011 QCJ852001:QCJ852011 QMF852001:QMF852011 QWB852001:QWB852011 RFX852001:RFX852011 RPT852001:RPT852011 RZP852001:RZP852011 SJL852001:SJL852011 STH852001:STH852011 TDD852001:TDD852011 TMZ852001:TMZ852011 TWV852001:TWV852011 UGR852001:UGR852011 UQN852001:UQN852011 VAJ852001:VAJ852011 VKF852001:VKF852011 VUB852001:VUB852011 WDX852001:WDX852011 WNT852001:WNT852011 WXP852001:WXP852011 BH917537:BH917547 LD917537:LD917547 UZ917537:UZ917547 AEV917537:AEV917547 AOR917537:AOR917547 AYN917537:AYN917547 BIJ917537:BIJ917547 BSF917537:BSF917547 CCB917537:CCB917547 CLX917537:CLX917547 CVT917537:CVT917547 DFP917537:DFP917547 DPL917537:DPL917547 DZH917537:DZH917547 EJD917537:EJD917547 ESZ917537:ESZ917547 FCV917537:FCV917547 FMR917537:FMR917547 FWN917537:FWN917547 GGJ917537:GGJ917547 GQF917537:GQF917547 HAB917537:HAB917547 HJX917537:HJX917547 HTT917537:HTT917547 IDP917537:IDP917547 INL917537:INL917547 IXH917537:IXH917547 JHD917537:JHD917547 JQZ917537:JQZ917547 KAV917537:KAV917547 KKR917537:KKR917547 KUN917537:KUN917547 LEJ917537:LEJ917547 LOF917537:LOF917547 LYB917537:LYB917547 MHX917537:MHX917547 MRT917537:MRT917547 NBP917537:NBP917547 NLL917537:NLL917547 NVH917537:NVH917547 OFD917537:OFD917547 OOZ917537:OOZ917547 OYV917537:OYV917547 PIR917537:PIR917547 PSN917537:PSN917547 QCJ917537:QCJ917547 QMF917537:QMF917547 QWB917537:QWB917547 RFX917537:RFX917547 RPT917537:RPT917547 RZP917537:RZP917547 SJL917537:SJL917547 STH917537:STH917547 TDD917537:TDD917547 TMZ917537:TMZ917547 TWV917537:TWV917547 UGR917537:UGR917547 UQN917537:UQN917547 VAJ917537:VAJ917547 VKF917537:VKF917547 VUB917537:VUB917547 WDX917537:WDX917547 WNT917537:WNT917547 WXP917537:WXP917547 BH983073:BH983083 LD983073:LD983083 UZ983073:UZ983083 AEV983073:AEV983083 AOR983073:AOR983083 AYN983073:AYN983083 BIJ983073:BIJ983083 BSF983073:BSF983083 CCB983073:CCB983083 CLX983073:CLX983083 CVT983073:CVT983083 DFP983073:DFP983083 DPL983073:DPL983083 DZH983073:DZH983083 EJD983073:EJD983083 ESZ983073:ESZ983083 FCV983073:FCV983083 FMR983073:FMR983083 FWN983073:FWN983083 GGJ983073:GGJ983083 GQF983073:GQF983083 HAB983073:HAB983083 HJX983073:HJX983083 HTT983073:HTT983083 IDP983073:IDP983083 INL983073:INL983083 IXH983073:IXH983083 JHD983073:JHD983083 JQZ983073:JQZ983083 KAV983073:KAV983083 KKR983073:KKR983083 KUN983073:KUN983083 LEJ983073:LEJ983083 LOF983073:LOF983083 LYB983073:LYB983083 MHX983073:MHX983083 MRT983073:MRT983083 NBP983073:NBP983083 NLL983073:NLL983083 NVH983073:NVH983083 OFD983073:OFD983083 OOZ983073:OOZ983083 OYV983073:OYV983083 PIR983073:PIR983083 PSN983073:PSN983083 QCJ983073:QCJ983083 QMF983073:QMF983083 QWB983073:QWB983083 RFX983073:RFX983083 RPT983073:RPT983083 RZP983073:RZP983083 SJL983073:SJL983083 STH983073:STH983083 TDD983073:TDD983083 TMZ983073:TMZ983083 TWV983073:TWV983083 UGR983073:UGR983083 UQN983073:UQN983083 VAJ983073:VAJ983083 VKF983073:VKF983083 VUB983073:VUB983083 WDX983073:WDX983083 WNT983073:WNT983083 WXP983073:WXP983083 BH179:BH185 LD179:LD185 UZ179:UZ185 AEV179:AEV185 AOR179:AOR185 AYN179:AYN185 BIJ179:BIJ185 BSF179:BSF185 CCB179:CCB185 CLX179:CLX185 CVT179:CVT185 DFP179:DFP185 DPL179:DPL185 DZH179:DZH185 EJD179:EJD185 ESZ179:ESZ185 FCV179:FCV185 FMR179:FMR185 FWN179:FWN185 GGJ179:GGJ185 GQF179:GQF185 HAB179:HAB185 HJX179:HJX185 HTT179:HTT185 IDP179:IDP185 INL179:INL185 IXH179:IXH185 JHD179:JHD185 JQZ179:JQZ185 KAV179:KAV185 KKR179:KKR185 KUN179:KUN185 LEJ179:LEJ185 LOF179:LOF185 LYB179:LYB185 MHX179:MHX185 MRT179:MRT185 NBP179:NBP185 NLL179:NLL185 NVH179:NVH185 OFD179:OFD185 OOZ179:OOZ185 OYV179:OYV185 PIR179:PIR185 PSN179:PSN185 QCJ179:QCJ185 QMF179:QMF185 QWB179:QWB185 RFX179:RFX185 RPT179:RPT185 RZP179:RZP185 SJL179:SJL185 STH179:STH185 TDD179:TDD185 TMZ179:TMZ185 TWV179:TWV185 UGR179:UGR185 UQN179:UQN185 VAJ179:VAJ185 VKF179:VKF185 VUB179:VUB185 WDX179:WDX185 WNT179:WNT185 WXP179:WXP185 BH65715:BH65721 LD65715:LD65721 UZ65715:UZ65721 AEV65715:AEV65721 AOR65715:AOR65721 AYN65715:AYN65721 BIJ65715:BIJ65721 BSF65715:BSF65721 CCB65715:CCB65721 CLX65715:CLX65721 CVT65715:CVT65721 DFP65715:DFP65721 DPL65715:DPL65721 DZH65715:DZH65721 EJD65715:EJD65721 ESZ65715:ESZ65721 FCV65715:FCV65721 FMR65715:FMR65721 FWN65715:FWN65721 GGJ65715:GGJ65721 GQF65715:GQF65721 HAB65715:HAB65721 HJX65715:HJX65721 HTT65715:HTT65721 IDP65715:IDP65721 INL65715:INL65721 IXH65715:IXH65721 JHD65715:JHD65721 JQZ65715:JQZ65721 KAV65715:KAV65721 KKR65715:KKR65721 KUN65715:KUN65721 LEJ65715:LEJ65721 LOF65715:LOF65721 LYB65715:LYB65721 MHX65715:MHX65721 MRT65715:MRT65721 NBP65715:NBP65721 NLL65715:NLL65721 NVH65715:NVH65721 OFD65715:OFD65721 OOZ65715:OOZ65721 OYV65715:OYV65721 PIR65715:PIR65721 PSN65715:PSN65721 QCJ65715:QCJ65721 QMF65715:QMF65721 QWB65715:QWB65721 RFX65715:RFX65721 RPT65715:RPT65721 RZP65715:RZP65721 SJL65715:SJL65721 STH65715:STH65721 TDD65715:TDD65721 TMZ65715:TMZ65721 TWV65715:TWV65721 UGR65715:UGR65721 UQN65715:UQN65721 VAJ65715:VAJ65721 VKF65715:VKF65721 VUB65715:VUB65721 WDX65715:WDX65721 WNT65715:WNT65721 WXP65715:WXP65721 BH131251:BH131257 LD131251:LD131257 UZ131251:UZ131257 AEV131251:AEV131257 AOR131251:AOR131257 AYN131251:AYN131257 BIJ131251:BIJ131257 BSF131251:BSF131257 CCB131251:CCB131257 CLX131251:CLX131257 CVT131251:CVT131257 DFP131251:DFP131257 DPL131251:DPL131257 DZH131251:DZH131257 EJD131251:EJD131257 ESZ131251:ESZ131257 FCV131251:FCV131257 FMR131251:FMR131257 FWN131251:FWN131257 GGJ131251:GGJ131257 GQF131251:GQF131257 HAB131251:HAB131257 HJX131251:HJX131257 HTT131251:HTT131257 IDP131251:IDP131257 INL131251:INL131257 IXH131251:IXH131257 JHD131251:JHD131257 JQZ131251:JQZ131257 KAV131251:KAV131257 KKR131251:KKR131257 KUN131251:KUN131257 LEJ131251:LEJ131257 LOF131251:LOF131257 LYB131251:LYB131257 MHX131251:MHX131257 MRT131251:MRT131257 NBP131251:NBP131257 NLL131251:NLL131257 NVH131251:NVH131257 OFD131251:OFD131257 OOZ131251:OOZ131257 OYV131251:OYV131257 PIR131251:PIR131257 PSN131251:PSN131257 QCJ131251:QCJ131257 QMF131251:QMF131257 QWB131251:QWB131257 RFX131251:RFX131257 RPT131251:RPT131257 RZP131251:RZP131257 SJL131251:SJL131257 STH131251:STH131257 TDD131251:TDD131257 TMZ131251:TMZ131257 TWV131251:TWV131257 UGR131251:UGR131257 UQN131251:UQN131257 VAJ131251:VAJ131257 VKF131251:VKF131257 VUB131251:VUB131257 WDX131251:WDX131257 WNT131251:WNT131257 WXP131251:WXP131257 BH196787:BH196793 LD196787:LD196793 UZ196787:UZ196793 AEV196787:AEV196793 AOR196787:AOR196793 AYN196787:AYN196793 BIJ196787:BIJ196793 BSF196787:BSF196793 CCB196787:CCB196793 CLX196787:CLX196793 CVT196787:CVT196793 DFP196787:DFP196793 DPL196787:DPL196793 DZH196787:DZH196793 EJD196787:EJD196793 ESZ196787:ESZ196793 FCV196787:FCV196793 FMR196787:FMR196793 FWN196787:FWN196793 GGJ196787:GGJ196793 GQF196787:GQF196793 HAB196787:HAB196793 HJX196787:HJX196793 HTT196787:HTT196793 IDP196787:IDP196793 INL196787:INL196793 IXH196787:IXH196793 JHD196787:JHD196793 JQZ196787:JQZ196793 KAV196787:KAV196793 KKR196787:KKR196793 KUN196787:KUN196793 LEJ196787:LEJ196793 LOF196787:LOF196793 LYB196787:LYB196793 MHX196787:MHX196793 MRT196787:MRT196793 NBP196787:NBP196793 NLL196787:NLL196793 NVH196787:NVH196793 OFD196787:OFD196793 OOZ196787:OOZ196793 OYV196787:OYV196793 PIR196787:PIR196793 PSN196787:PSN196793 QCJ196787:QCJ196793 QMF196787:QMF196793 QWB196787:QWB196793 RFX196787:RFX196793 RPT196787:RPT196793 RZP196787:RZP196793 SJL196787:SJL196793 STH196787:STH196793 TDD196787:TDD196793 TMZ196787:TMZ196793 TWV196787:TWV196793 UGR196787:UGR196793 UQN196787:UQN196793 VAJ196787:VAJ196793 VKF196787:VKF196793 VUB196787:VUB196793 WDX196787:WDX196793 WNT196787:WNT196793 WXP196787:WXP196793 BH262323:BH262329 LD262323:LD262329 UZ262323:UZ262329 AEV262323:AEV262329 AOR262323:AOR262329 AYN262323:AYN262329 BIJ262323:BIJ262329 BSF262323:BSF262329 CCB262323:CCB262329 CLX262323:CLX262329 CVT262323:CVT262329 DFP262323:DFP262329 DPL262323:DPL262329 DZH262323:DZH262329 EJD262323:EJD262329 ESZ262323:ESZ262329 FCV262323:FCV262329 FMR262323:FMR262329 FWN262323:FWN262329 GGJ262323:GGJ262329 GQF262323:GQF262329 HAB262323:HAB262329 HJX262323:HJX262329 HTT262323:HTT262329 IDP262323:IDP262329 INL262323:INL262329 IXH262323:IXH262329 JHD262323:JHD262329 JQZ262323:JQZ262329 KAV262323:KAV262329 KKR262323:KKR262329 KUN262323:KUN262329 LEJ262323:LEJ262329 LOF262323:LOF262329 LYB262323:LYB262329 MHX262323:MHX262329 MRT262323:MRT262329 NBP262323:NBP262329 NLL262323:NLL262329 NVH262323:NVH262329 OFD262323:OFD262329 OOZ262323:OOZ262329 OYV262323:OYV262329 PIR262323:PIR262329 PSN262323:PSN262329 QCJ262323:QCJ262329 QMF262323:QMF262329 QWB262323:QWB262329 RFX262323:RFX262329 RPT262323:RPT262329 RZP262323:RZP262329 SJL262323:SJL262329 STH262323:STH262329 TDD262323:TDD262329 TMZ262323:TMZ262329 TWV262323:TWV262329 UGR262323:UGR262329 UQN262323:UQN262329 VAJ262323:VAJ262329 VKF262323:VKF262329 VUB262323:VUB262329 WDX262323:WDX262329 WNT262323:WNT262329 WXP262323:WXP262329 BH327859:BH327865 LD327859:LD327865 UZ327859:UZ327865 AEV327859:AEV327865 AOR327859:AOR327865 AYN327859:AYN327865 BIJ327859:BIJ327865 BSF327859:BSF327865 CCB327859:CCB327865 CLX327859:CLX327865 CVT327859:CVT327865 DFP327859:DFP327865 DPL327859:DPL327865 DZH327859:DZH327865 EJD327859:EJD327865 ESZ327859:ESZ327865 FCV327859:FCV327865 FMR327859:FMR327865 FWN327859:FWN327865 GGJ327859:GGJ327865 GQF327859:GQF327865 HAB327859:HAB327865 HJX327859:HJX327865 HTT327859:HTT327865 IDP327859:IDP327865 INL327859:INL327865 IXH327859:IXH327865 JHD327859:JHD327865 JQZ327859:JQZ327865 KAV327859:KAV327865 KKR327859:KKR327865 KUN327859:KUN327865 LEJ327859:LEJ327865 LOF327859:LOF327865 LYB327859:LYB327865 MHX327859:MHX327865 MRT327859:MRT327865 NBP327859:NBP327865 NLL327859:NLL327865 NVH327859:NVH327865 OFD327859:OFD327865 OOZ327859:OOZ327865 OYV327859:OYV327865 PIR327859:PIR327865 PSN327859:PSN327865 QCJ327859:QCJ327865 QMF327859:QMF327865 QWB327859:QWB327865 RFX327859:RFX327865 RPT327859:RPT327865 RZP327859:RZP327865 SJL327859:SJL327865 STH327859:STH327865 TDD327859:TDD327865 TMZ327859:TMZ327865 TWV327859:TWV327865 UGR327859:UGR327865 UQN327859:UQN327865 VAJ327859:VAJ327865 VKF327859:VKF327865 VUB327859:VUB327865 WDX327859:WDX327865 WNT327859:WNT327865 WXP327859:WXP327865 BH393395:BH393401 LD393395:LD393401 UZ393395:UZ393401 AEV393395:AEV393401 AOR393395:AOR393401 AYN393395:AYN393401 BIJ393395:BIJ393401 BSF393395:BSF393401 CCB393395:CCB393401 CLX393395:CLX393401 CVT393395:CVT393401 DFP393395:DFP393401 DPL393395:DPL393401 DZH393395:DZH393401 EJD393395:EJD393401 ESZ393395:ESZ393401 FCV393395:FCV393401 FMR393395:FMR393401 FWN393395:FWN393401 GGJ393395:GGJ393401 GQF393395:GQF393401 HAB393395:HAB393401 HJX393395:HJX393401 HTT393395:HTT393401 IDP393395:IDP393401 INL393395:INL393401 IXH393395:IXH393401 JHD393395:JHD393401 JQZ393395:JQZ393401 KAV393395:KAV393401 KKR393395:KKR393401 KUN393395:KUN393401 LEJ393395:LEJ393401 LOF393395:LOF393401 LYB393395:LYB393401 MHX393395:MHX393401 MRT393395:MRT393401 NBP393395:NBP393401 NLL393395:NLL393401 NVH393395:NVH393401 OFD393395:OFD393401 OOZ393395:OOZ393401 OYV393395:OYV393401 PIR393395:PIR393401 PSN393395:PSN393401 QCJ393395:QCJ393401 QMF393395:QMF393401 QWB393395:QWB393401 RFX393395:RFX393401 RPT393395:RPT393401 RZP393395:RZP393401 SJL393395:SJL393401 STH393395:STH393401 TDD393395:TDD393401 TMZ393395:TMZ393401 TWV393395:TWV393401 UGR393395:UGR393401 UQN393395:UQN393401 VAJ393395:VAJ393401 VKF393395:VKF393401 VUB393395:VUB393401 WDX393395:WDX393401 WNT393395:WNT393401 WXP393395:WXP393401 BH458931:BH458937 LD458931:LD458937 UZ458931:UZ458937 AEV458931:AEV458937 AOR458931:AOR458937 AYN458931:AYN458937 BIJ458931:BIJ458937 BSF458931:BSF458937 CCB458931:CCB458937 CLX458931:CLX458937 CVT458931:CVT458937 DFP458931:DFP458937 DPL458931:DPL458937 DZH458931:DZH458937 EJD458931:EJD458937 ESZ458931:ESZ458937 FCV458931:FCV458937 FMR458931:FMR458937 FWN458931:FWN458937 GGJ458931:GGJ458937 GQF458931:GQF458937 HAB458931:HAB458937 HJX458931:HJX458937 HTT458931:HTT458937 IDP458931:IDP458937 INL458931:INL458937 IXH458931:IXH458937 JHD458931:JHD458937 JQZ458931:JQZ458937 KAV458931:KAV458937 KKR458931:KKR458937 KUN458931:KUN458937 LEJ458931:LEJ458937 LOF458931:LOF458937 LYB458931:LYB458937 MHX458931:MHX458937 MRT458931:MRT458937 NBP458931:NBP458937 NLL458931:NLL458937 NVH458931:NVH458937 OFD458931:OFD458937 OOZ458931:OOZ458937 OYV458931:OYV458937 PIR458931:PIR458937 PSN458931:PSN458937 QCJ458931:QCJ458937 QMF458931:QMF458937 QWB458931:QWB458937 RFX458931:RFX458937 RPT458931:RPT458937 RZP458931:RZP458937 SJL458931:SJL458937 STH458931:STH458937 TDD458931:TDD458937 TMZ458931:TMZ458937 TWV458931:TWV458937 UGR458931:UGR458937 UQN458931:UQN458937 VAJ458931:VAJ458937 VKF458931:VKF458937 VUB458931:VUB458937 WDX458931:WDX458937 WNT458931:WNT458937 WXP458931:WXP458937 BH524467:BH524473 LD524467:LD524473 UZ524467:UZ524473 AEV524467:AEV524473 AOR524467:AOR524473 AYN524467:AYN524473 BIJ524467:BIJ524473 BSF524467:BSF524473 CCB524467:CCB524473 CLX524467:CLX524473 CVT524467:CVT524473 DFP524467:DFP524473 DPL524467:DPL524473 DZH524467:DZH524473 EJD524467:EJD524473 ESZ524467:ESZ524473 FCV524467:FCV524473 FMR524467:FMR524473 FWN524467:FWN524473 GGJ524467:GGJ524473 GQF524467:GQF524473 HAB524467:HAB524473 HJX524467:HJX524473 HTT524467:HTT524473 IDP524467:IDP524473 INL524467:INL524473 IXH524467:IXH524473 JHD524467:JHD524473 JQZ524467:JQZ524473 KAV524467:KAV524473 KKR524467:KKR524473 KUN524467:KUN524473 LEJ524467:LEJ524473 LOF524467:LOF524473 LYB524467:LYB524473 MHX524467:MHX524473 MRT524467:MRT524473 NBP524467:NBP524473 NLL524467:NLL524473 NVH524467:NVH524473 OFD524467:OFD524473 OOZ524467:OOZ524473 OYV524467:OYV524473 PIR524467:PIR524473 PSN524467:PSN524473 QCJ524467:QCJ524473 QMF524467:QMF524473 QWB524467:QWB524473 RFX524467:RFX524473 RPT524467:RPT524473 RZP524467:RZP524473 SJL524467:SJL524473 STH524467:STH524473 TDD524467:TDD524473 TMZ524467:TMZ524473 TWV524467:TWV524473 UGR524467:UGR524473 UQN524467:UQN524473 VAJ524467:VAJ524473 VKF524467:VKF524473 VUB524467:VUB524473 WDX524467:WDX524473 WNT524467:WNT524473 WXP524467:WXP524473 BH590003:BH590009 LD590003:LD590009 UZ590003:UZ590009 AEV590003:AEV590009 AOR590003:AOR590009 AYN590003:AYN590009 BIJ590003:BIJ590009 BSF590003:BSF590009 CCB590003:CCB590009 CLX590003:CLX590009 CVT590003:CVT590009 DFP590003:DFP590009 DPL590003:DPL590009 DZH590003:DZH590009 EJD590003:EJD590009 ESZ590003:ESZ590009 FCV590003:FCV590009 FMR590003:FMR590009 FWN590003:FWN590009 GGJ590003:GGJ590009 GQF590003:GQF590009 HAB590003:HAB590009 HJX590003:HJX590009 HTT590003:HTT590009 IDP590003:IDP590009 INL590003:INL590009 IXH590003:IXH590009 JHD590003:JHD590009 JQZ590003:JQZ590009 KAV590003:KAV590009 KKR590003:KKR590009 KUN590003:KUN590009 LEJ590003:LEJ590009 LOF590003:LOF590009 LYB590003:LYB590009 MHX590003:MHX590009 MRT590003:MRT590009 NBP590003:NBP590009 NLL590003:NLL590009 NVH590003:NVH590009 OFD590003:OFD590009 OOZ590003:OOZ590009 OYV590003:OYV590009 PIR590003:PIR590009 PSN590003:PSN590009 QCJ590003:QCJ590009 QMF590003:QMF590009 QWB590003:QWB590009 RFX590003:RFX590009 RPT590003:RPT590009 RZP590003:RZP590009 SJL590003:SJL590009 STH590003:STH590009 TDD590003:TDD590009 TMZ590003:TMZ590009 TWV590003:TWV590009 UGR590003:UGR590009 UQN590003:UQN590009 VAJ590003:VAJ590009 VKF590003:VKF590009 VUB590003:VUB590009 WDX590003:WDX590009 WNT590003:WNT590009 WXP590003:WXP590009 BH655539:BH655545 LD655539:LD655545 UZ655539:UZ655545 AEV655539:AEV655545 AOR655539:AOR655545 AYN655539:AYN655545 BIJ655539:BIJ655545 BSF655539:BSF655545 CCB655539:CCB655545 CLX655539:CLX655545 CVT655539:CVT655545 DFP655539:DFP655545 DPL655539:DPL655545 DZH655539:DZH655545 EJD655539:EJD655545 ESZ655539:ESZ655545 FCV655539:FCV655545 FMR655539:FMR655545 FWN655539:FWN655545 GGJ655539:GGJ655545 GQF655539:GQF655545 HAB655539:HAB655545 HJX655539:HJX655545 HTT655539:HTT655545 IDP655539:IDP655545 INL655539:INL655545 IXH655539:IXH655545 JHD655539:JHD655545 JQZ655539:JQZ655545 KAV655539:KAV655545 KKR655539:KKR655545 KUN655539:KUN655545 LEJ655539:LEJ655545 LOF655539:LOF655545 LYB655539:LYB655545 MHX655539:MHX655545 MRT655539:MRT655545 NBP655539:NBP655545 NLL655539:NLL655545 NVH655539:NVH655545 OFD655539:OFD655545 OOZ655539:OOZ655545 OYV655539:OYV655545 PIR655539:PIR655545 PSN655539:PSN655545 QCJ655539:QCJ655545 QMF655539:QMF655545 QWB655539:QWB655545 RFX655539:RFX655545 RPT655539:RPT655545 RZP655539:RZP655545 SJL655539:SJL655545 STH655539:STH655545 TDD655539:TDD655545 TMZ655539:TMZ655545 TWV655539:TWV655545 UGR655539:UGR655545 UQN655539:UQN655545 VAJ655539:VAJ655545 VKF655539:VKF655545 VUB655539:VUB655545 WDX655539:WDX655545 WNT655539:WNT655545 WXP655539:WXP655545 BH721075:BH721081 LD721075:LD721081 UZ721075:UZ721081 AEV721075:AEV721081 AOR721075:AOR721081 AYN721075:AYN721081 BIJ721075:BIJ721081 BSF721075:BSF721081 CCB721075:CCB721081 CLX721075:CLX721081 CVT721075:CVT721081 DFP721075:DFP721081 DPL721075:DPL721081 DZH721075:DZH721081 EJD721075:EJD721081 ESZ721075:ESZ721081 FCV721075:FCV721081 FMR721075:FMR721081 FWN721075:FWN721081 GGJ721075:GGJ721081 GQF721075:GQF721081 HAB721075:HAB721081 HJX721075:HJX721081 HTT721075:HTT721081 IDP721075:IDP721081 INL721075:INL721081 IXH721075:IXH721081 JHD721075:JHD721081 JQZ721075:JQZ721081 KAV721075:KAV721081 KKR721075:KKR721081 KUN721075:KUN721081 LEJ721075:LEJ721081 LOF721075:LOF721081 LYB721075:LYB721081 MHX721075:MHX721081 MRT721075:MRT721081 NBP721075:NBP721081 NLL721075:NLL721081 NVH721075:NVH721081 OFD721075:OFD721081 OOZ721075:OOZ721081 OYV721075:OYV721081 PIR721075:PIR721081 PSN721075:PSN721081 QCJ721075:QCJ721081 QMF721075:QMF721081 QWB721075:QWB721081 RFX721075:RFX721081 RPT721075:RPT721081 RZP721075:RZP721081 SJL721075:SJL721081 STH721075:STH721081 TDD721075:TDD721081 TMZ721075:TMZ721081 TWV721075:TWV721081 UGR721075:UGR721081 UQN721075:UQN721081 VAJ721075:VAJ721081 VKF721075:VKF721081 VUB721075:VUB721081 WDX721075:WDX721081 WNT721075:WNT721081 WXP721075:WXP721081 BH786611:BH786617 LD786611:LD786617 UZ786611:UZ786617 AEV786611:AEV786617 AOR786611:AOR786617 AYN786611:AYN786617 BIJ786611:BIJ786617 BSF786611:BSF786617 CCB786611:CCB786617 CLX786611:CLX786617 CVT786611:CVT786617 DFP786611:DFP786617 DPL786611:DPL786617 DZH786611:DZH786617 EJD786611:EJD786617 ESZ786611:ESZ786617 FCV786611:FCV786617 FMR786611:FMR786617 FWN786611:FWN786617 GGJ786611:GGJ786617 GQF786611:GQF786617 HAB786611:HAB786617 HJX786611:HJX786617 HTT786611:HTT786617 IDP786611:IDP786617 INL786611:INL786617 IXH786611:IXH786617 JHD786611:JHD786617 JQZ786611:JQZ786617 KAV786611:KAV786617 KKR786611:KKR786617 KUN786611:KUN786617 LEJ786611:LEJ786617 LOF786611:LOF786617 LYB786611:LYB786617 MHX786611:MHX786617 MRT786611:MRT786617 NBP786611:NBP786617 NLL786611:NLL786617 NVH786611:NVH786617 OFD786611:OFD786617 OOZ786611:OOZ786617 OYV786611:OYV786617 PIR786611:PIR786617 PSN786611:PSN786617 QCJ786611:QCJ786617 QMF786611:QMF786617 QWB786611:QWB786617 RFX786611:RFX786617 RPT786611:RPT786617 RZP786611:RZP786617 SJL786611:SJL786617 STH786611:STH786617 TDD786611:TDD786617 TMZ786611:TMZ786617 TWV786611:TWV786617 UGR786611:UGR786617 UQN786611:UQN786617 VAJ786611:VAJ786617 VKF786611:VKF786617 VUB786611:VUB786617 WDX786611:WDX786617 WNT786611:WNT786617 WXP786611:WXP786617 BH852147:BH852153 LD852147:LD852153 UZ852147:UZ852153 AEV852147:AEV852153 AOR852147:AOR852153 AYN852147:AYN852153 BIJ852147:BIJ852153 BSF852147:BSF852153 CCB852147:CCB852153 CLX852147:CLX852153 CVT852147:CVT852153 DFP852147:DFP852153 DPL852147:DPL852153 DZH852147:DZH852153 EJD852147:EJD852153 ESZ852147:ESZ852153 FCV852147:FCV852153 FMR852147:FMR852153 FWN852147:FWN852153 GGJ852147:GGJ852153 GQF852147:GQF852153 HAB852147:HAB852153 HJX852147:HJX852153 HTT852147:HTT852153 IDP852147:IDP852153 INL852147:INL852153 IXH852147:IXH852153 JHD852147:JHD852153 JQZ852147:JQZ852153 KAV852147:KAV852153 KKR852147:KKR852153 KUN852147:KUN852153 LEJ852147:LEJ852153 LOF852147:LOF852153 LYB852147:LYB852153 MHX852147:MHX852153 MRT852147:MRT852153 NBP852147:NBP852153 NLL852147:NLL852153 NVH852147:NVH852153 OFD852147:OFD852153 OOZ852147:OOZ852153 OYV852147:OYV852153 PIR852147:PIR852153 PSN852147:PSN852153 QCJ852147:QCJ852153 QMF852147:QMF852153 QWB852147:QWB852153 RFX852147:RFX852153 RPT852147:RPT852153 RZP852147:RZP852153 SJL852147:SJL852153 STH852147:STH852153 TDD852147:TDD852153 TMZ852147:TMZ852153 TWV852147:TWV852153 UGR852147:UGR852153 UQN852147:UQN852153 VAJ852147:VAJ852153 VKF852147:VKF852153 VUB852147:VUB852153 WDX852147:WDX852153 WNT852147:WNT852153 WXP852147:WXP852153 BH917683:BH917689 LD917683:LD917689 UZ917683:UZ917689 AEV917683:AEV917689 AOR917683:AOR917689 AYN917683:AYN917689 BIJ917683:BIJ917689 BSF917683:BSF917689 CCB917683:CCB917689 CLX917683:CLX917689 CVT917683:CVT917689 DFP917683:DFP917689 DPL917683:DPL917689 DZH917683:DZH917689 EJD917683:EJD917689 ESZ917683:ESZ917689 FCV917683:FCV917689 FMR917683:FMR917689 FWN917683:FWN917689 GGJ917683:GGJ917689 GQF917683:GQF917689 HAB917683:HAB917689 HJX917683:HJX917689 HTT917683:HTT917689 IDP917683:IDP917689 INL917683:INL917689 IXH917683:IXH917689 JHD917683:JHD917689 JQZ917683:JQZ917689 KAV917683:KAV917689 KKR917683:KKR917689 KUN917683:KUN917689 LEJ917683:LEJ917689 LOF917683:LOF917689 LYB917683:LYB917689 MHX917683:MHX917689 MRT917683:MRT917689 NBP917683:NBP917689 NLL917683:NLL917689 NVH917683:NVH917689 OFD917683:OFD917689 OOZ917683:OOZ917689 OYV917683:OYV917689 PIR917683:PIR917689 PSN917683:PSN917689 QCJ917683:QCJ917689 QMF917683:QMF917689 QWB917683:QWB917689 RFX917683:RFX917689 RPT917683:RPT917689 RZP917683:RZP917689 SJL917683:SJL917689 STH917683:STH917689 TDD917683:TDD917689 TMZ917683:TMZ917689 TWV917683:TWV917689 UGR917683:UGR917689 UQN917683:UQN917689 VAJ917683:VAJ917689 VKF917683:VKF917689 VUB917683:VUB917689 WDX917683:WDX917689 WNT917683:WNT917689 WXP917683:WXP917689 BH983219:BH983225 LD983219:LD983225 UZ983219:UZ983225 AEV983219:AEV983225 AOR983219:AOR983225 AYN983219:AYN983225 BIJ983219:BIJ983225 BSF983219:BSF983225 CCB983219:CCB983225 CLX983219:CLX983225 CVT983219:CVT983225 DFP983219:DFP983225 DPL983219:DPL983225 DZH983219:DZH983225 EJD983219:EJD983225 ESZ983219:ESZ983225 FCV983219:FCV983225 FMR983219:FMR983225 FWN983219:FWN983225 GGJ983219:GGJ983225 GQF983219:GQF983225 HAB983219:HAB983225 HJX983219:HJX983225 HTT983219:HTT983225 IDP983219:IDP983225 INL983219:INL983225 IXH983219:IXH983225 JHD983219:JHD983225 JQZ983219:JQZ983225 KAV983219:KAV983225 KKR983219:KKR983225 KUN983219:KUN983225 LEJ983219:LEJ983225 LOF983219:LOF983225 LYB983219:LYB983225 MHX983219:MHX983225 MRT983219:MRT983225 NBP983219:NBP983225 NLL983219:NLL983225 NVH983219:NVH983225 OFD983219:OFD983225 OOZ983219:OOZ983225 OYV983219:OYV983225 PIR983219:PIR983225 PSN983219:PSN983225 QCJ983219:QCJ983225 QMF983219:QMF983225 QWB983219:QWB983225 RFX983219:RFX983225 RPT983219:RPT983225 RZP983219:RZP983225 SJL983219:SJL983225 STH983219:STH983225 TDD983219:TDD983225 TMZ983219:TMZ983225 TWV983219:TWV983225 UGR983219:UGR983225 UQN983219:UQN983225 VAJ983219:VAJ983225 VKF983219:VKF983225 VUB983219:VUB983225 WDX983219:WDX983225 WNT983219:WNT983225 WXP983219:WXP983225 BH187:BH191 LD187:LD191 UZ187:UZ191 AEV187:AEV191 AOR187:AOR191 AYN187:AYN191 BIJ187:BIJ191 BSF187:BSF191 CCB187:CCB191 CLX187:CLX191 CVT187:CVT191 DFP187:DFP191 DPL187:DPL191 DZH187:DZH191 EJD187:EJD191 ESZ187:ESZ191 FCV187:FCV191 FMR187:FMR191 FWN187:FWN191 GGJ187:GGJ191 GQF187:GQF191 HAB187:HAB191 HJX187:HJX191 HTT187:HTT191 IDP187:IDP191 INL187:INL191 IXH187:IXH191 JHD187:JHD191 JQZ187:JQZ191 KAV187:KAV191 KKR187:KKR191 KUN187:KUN191 LEJ187:LEJ191 LOF187:LOF191 LYB187:LYB191 MHX187:MHX191 MRT187:MRT191 NBP187:NBP191 NLL187:NLL191 NVH187:NVH191 OFD187:OFD191 OOZ187:OOZ191 OYV187:OYV191 PIR187:PIR191 PSN187:PSN191 QCJ187:QCJ191 QMF187:QMF191 QWB187:QWB191 RFX187:RFX191 RPT187:RPT191 RZP187:RZP191 SJL187:SJL191 STH187:STH191 TDD187:TDD191 TMZ187:TMZ191 TWV187:TWV191 UGR187:UGR191 UQN187:UQN191 VAJ187:VAJ191 VKF187:VKF191 VUB187:VUB191 WDX187:WDX191 WNT187:WNT191 WXP187:WXP191 BH65723:BH65727 LD65723:LD65727 UZ65723:UZ65727 AEV65723:AEV65727 AOR65723:AOR65727 AYN65723:AYN65727 BIJ65723:BIJ65727 BSF65723:BSF65727 CCB65723:CCB65727 CLX65723:CLX65727 CVT65723:CVT65727 DFP65723:DFP65727 DPL65723:DPL65727 DZH65723:DZH65727 EJD65723:EJD65727 ESZ65723:ESZ65727 FCV65723:FCV65727 FMR65723:FMR65727 FWN65723:FWN65727 GGJ65723:GGJ65727 GQF65723:GQF65727 HAB65723:HAB65727 HJX65723:HJX65727 HTT65723:HTT65727 IDP65723:IDP65727 INL65723:INL65727 IXH65723:IXH65727 JHD65723:JHD65727 JQZ65723:JQZ65727 KAV65723:KAV65727 KKR65723:KKR65727 KUN65723:KUN65727 LEJ65723:LEJ65727 LOF65723:LOF65727 LYB65723:LYB65727 MHX65723:MHX65727 MRT65723:MRT65727 NBP65723:NBP65727 NLL65723:NLL65727 NVH65723:NVH65727 OFD65723:OFD65727 OOZ65723:OOZ65727 OYV65723:OYV65727 PIR65723:PIR65727 PSN65723:PSN65727 QCJ65723:QCJ65727 QMF65723:QMF65727 QWB65723:QWB65727 RFX65723:RFX65727 RPT65723:RPT65727 RZP65723:RZP65727 SJL65723:SJL65727 STH65723:STH65727 TDD65723:TDD65727 TMZ65723:TMZ65727 TWV65723:TWV65727 UGR65723:UGR65727 UQN65723:UQN65727 VAJ65723:VAJ65727 VKF65723:VKF65727 VUB65723:VUB65727 WDX65723:WDX65727 WNT65723:WNT65727 WXP65723:WXP65727 BH131259:BH131263 LD131259:LD131263 UZ131259:UZ131263 AEV131259:AEV131263 AOR131259:AOR131263 AYN131259:AYN131263 BIJ131259:BIJ131263 BSF131259:BSF131263 CCB131259:CCB131263 CLX131259:CLX131263 CVT131259:CVT131263 DFP131259:DFP131263 DPL131259:DPL131263 DZH131259:DZH131263 EJD131259:EJD131263 ESZ131259:ESZ131263 FCV131259:FCV131263 FMR131259:FMR131263 FWN131259:FWN131263 GGJ131259:GGJ131263 GQF131259:GQF131263 HAB131259:HAB131263 HJX131259:HJX131263 HTT131259:HTT131263 IDP131259:IDP131263 INL131259:INL131263 IXH131259:IXH131263 JHD131259:JHD131263 JQZ131259:JQZ131263 KAV131259:KAV131263 KKR131259:KKR131263 KUN131259:KUN131263 LEJ131259:LEJ131263 LOF131259:LOF131263 LYB131259:LYB131263 MHX131259:MHX131263 MRT131259:MRT131263 NBP131259:NBP131263 NLL131259:NLL131263 NVH131259:NVH131263 OFD131259:OFD131263 OOZ131259:OOZ131263 OYV131259:OYV131263 PIR131259:PIR131263 PSN131259:PSN131263 QCJ131259:QCJ131263 QMF131259:QMF131263 QWB131259:QWB131263 RFX131259:RFX131263 RPT131259:RPT131263 RZP131259:RZP131263 SJL131259:SJL131263 STH131259:STH131263 TDD131259:TDD131263 TMZ131259:TMZ131263 TWV131259:TWV131263 UGR131259:UGR131263 UQN131259:UQN131263 VAJ131259:VAJ131263 VKF131259:VKF131263 VUB131259:VUB131263 WDX131259:WDX131263 WNT131259:WNT131263 WXP131259:WXP131263 BH196795:BH196799 LD196795:LD196799 UZ196795:UZ196799 AEV196795:AEV196799 AOR196795:AOR196799 AYN196795:AYN196799 BIJ196795:BIJ196799 BSF196795:BSF196799 CCB196795:CCB196799 CLX196795:CLX196799 CVT196795:CVT196799 DFP196795:DFP196799 DPL196795:DPL196799 DZH196795:DZH196799 EJD196795:EJD196799 ESZ196795:ESZ196799 FCV196795:FCV196799 FMR196795:FMR196799 FWN196795:FWN196799 GGJ196795:GGJ196799 GQF196795:GQF196799 HAB196795:HAB196799 HJX196795:HJX196799 HTT196795:HTT196799 IDP196795:IDP196799 INL196795:INL196799 IXH196795:IXH196799 JHD196795:JHD196799 JQZ196795:JQZ196799 KAV196795:KAV196799 KKR196795:KKR196799 KUN196795:KUN196799 LEJ196795:LEJ196799 LOF196795:LOF196799 LYB196795:LYB196799 MHX196795:MHX196799 MRT196795:MRT196799 NBP196795:NBP196799 NLL196795:NLL196799 NVH196795:NVH196799 OFD196795:OFD196799 OOZ196795:OOZ196799 OYV196795:OYV196799 PIR196795:PIR196799 PSN196795:PSN196799 QCJ196795:QCJ196799 QMF196795:QMF196799 QWB196795:QWB196799 RFX196795:RFX196799 RPT196795:RPT196799 RZP196795:RZP196799 SJL196795:SJL196799 STH196795:STH196799 TDD196795:TDD196799 TMZ196795:TMZ196799 TWV196795:TWV196799 UGR196795:UGR196799 UQN196795:UQN196799 VAJ196795:VAJ196799 VKF196795:VKF196799 VUB196795:VUB196799 WDX196795:WDX196799 WNT196795:WNT196799 WXP196795:WXP196799 BH262331:BH262335 LD262331:LD262335 UZ262331:UZ262335 AEV262331:AEV262335 AOR262331:AOR262335 AYN262331:AYN262335 BIJ262331:BIJ262335 BSF262331:BSF262335 CCB262331:CCB262335 CLX262331:CLX262335 CVT262331:CVT262335 DFP262331:DFP262335 DPL262331:DPL262335 DZH262331:DZH262335 EJD262331:EJD262335 ESZ262331:ESZ262335 FCV262331:FCV262335 FMR262331:FMR262335 FWN262331:FWN262335 GGJ262331:GGJ262335 GQF262331:GQF262335 HAB262331:HAB262335 HJX262331:HJX262335 HTT262331:HTT262335 IDP262331:IDP262335 INL262331:INL262335 IXH262331:IXH262335 JHD262331:JHD262335 JQZ262331:JQZ262335 KAV262331:KAV262335 KKR262331:KKR262335 KUN262331:KUN262335 LEJ262331:LEJ262335 LOF262331:LOF262335 LYB262331:LYB262335 MHX262331:MHX262335 MRT262331:MRT262335 NBP262331:NBP262335 NLL262331:NLL262335 NVH262331:NVH262335 OFD262331:OFD262335 OOZ262331:OOZ262335 OYV262331:OYV262335 PIR262331:PIR262335 PSN262331:PSN262335 QCJ262331:QCJ262335 QMF262331:QMF262335 QWB262331:QWB262335 RFX262331:RFX262335 RPT262331:RPT262335 RZP262331:RZP262335 SJL262331:SJL262335 STH262331:STH262335 TDD262331:TDD262335 TMZ262331:TMZ262335 TWV262331:TWV262335 UGR262331:UGR262335 UQN262331:UQN262335 VAJ262331:VAJ262335 VKF262331:VKF262335 VUB262331:VUB262335 WDX262331:WDX262335 WNT262331:WNT262335 WXP262331:WXP262335 BH327867:BH327871 LD327867:LD327871 UZ327867:UZ327871 AEV327867:AEV327871 AOR327867:AOR327871 AYN327867:AYN327871 BIJ327867:BIJ327871 BSF327867:BSF327871 CCB327867:CCB327871 CLX327867:CLX327871 CVT327867:CVT327871 DFP327867:DFP327871 DPL327867:DPL327871 DZH327867:DZH327871 EJD327867:EJD327871 ESZ327867:ESZ327871 FCV327867:FCV327871 FMR327867:FMR327871 FWN327867:FWN327871 GGJ327867:GGJ327871 GQF327867:GQF327871 HAB327867:HAB327871 HJX327867:HJX327871 HTT327867:HTT327871 IDP327867:IDP327871 INL327867:INL327871 IXH327867:IXH327871 JHD327867:JHD327871 JQZ327867:JQZ327871 KAV327867:KAV327871 KKR327867:KKR327871 KUN327867:KUN327871 LEJ327867:LEJ327871 LOF327867:LOF327871 LYB327867:LYB327871 MHX327867:MHX327871 MRT327867:MRT327871 NBP327867:NBP327871 NLL327867:NLL327871 NVH327867:NVH327871 OFD327867:OFD327871 OOZ327867:OOZ327871 OYV327867:OYV327871 PIR327867:PIR327871 PSN327867:PSN327871 QCJ327867:QCJ327871 QMF327867:QMF327871 QWB327867:QWB327871 RFX327867:RFX327871 RPT327867:RPT327871 RZP327867:RZP327871 SJL327867:SJL327871 STH327867:STH327871 TDD327867:TDD327871 TMZ327867:TMZ327871 TWV327867:TWV327871 UGR327867:UGR327871 UQN327867:UQN327871 VAJ327867:VAJ327871 VKF327867:VKF327871 VUB327867:VUB327871 WDX327867:WDX327871 WNT327867:WNT327871 WXP327867:WXP327871 BH393403:BH393407 LD393403:LD393407 UZ393403:UZ393407 AEV393403:AEV393407 AOR393403:AOR393407 AYN393403:AYN393407 BIJ393403:BIJ393407 BSF393403:BSF393407 CCB393403:CCB393407 CLX393403:CLX393407 CVT393403:CVT393407 DFP393403:DFP393407 DPL393403:DPL393407 DZH393403:DZH393407 EJD393403:EJD393407 ESZ393403:ESZ393407 FCV393403:FCV393407 FMR393403:FMR393407 FWN393403:FWN393407 GGJ393403:GGJ393407 GQF393403:GQF393407 HAB393403:HAB393407 HJX393403:HJX393407 HTT393403:HTT393407 IDP393403:IDP393407 INL393403:INL393407 IXH393403:IXH393407 JHD393403:JHD393407 JQZ393403:JQZ393407 KAV393403:KAV393407 KKR393403:KKR393407 KUN393403:KUN393407 LEJ393403:LEJ393407 LOF393403:LOF393407 LYB393403:LYB393407 MHX393403:MHX393407 MRT393403:MRT393407 NBP393403:NBP393407 NLL393403:NLL393407 NVH393403:NVH393407 OFD393403:OFD393407 OOZ393403:OOZ393407 OYV393403:OYV393407 PIR393403:PIR393407 PSN393403:PSN393407 QCJ393403:QCJ393407 QMF393403:QMF393407 QWB393403:QWB393407 RFX393403:RFX393407 RPT393403:RPT393407 RZP393403:RZP393407 SJL393403:SJL393407 STH393403:STH393407 TDD393403:TDD393407 TMZ393403:TMZ393407 TWV393403:TWV393407 UGR393403:UGR393407 UQN393403:UQN393407 VAJ393403:VAJ393407 VKF393403:VKF393407 VUB393403:VUB393407 WDX393403:WDX393407 WNT393403:WNT393407 WXP393403:WXP393407 BH458939:BH458943 LD458939:LD458943 UZ458939:UZ458943 AEV458939:AEV458943 AOR458939:AOR458943 AYN458939:AYN458943 BIJ458939:BIJ458943 BSF458939:BSF458943 CCB458939:CCB458943 CLX458939:CLX458943 CVT458939:CVT458943 DFP458939:DFP458943 DPL458939:DPL458943 DZH458939:DZH458943 EJD458939:EJD458943 ESZ458939:ESZ458943 FCV458939:FCV458943 FMR458939:FMR458943 FWN458939:FWN458943 GGJ458939:GGJ458943 GQF458939:GQF458943 HAB458939:HAB458943 HJX458939:HJX458943 HTT458939:HTT458943 IDP458939:IDP458943 INL458939:INL458943 IXH458939:IXH458943 JHD458939:JHD458943 JQZ458939:JQZ458943 KAV458939:KAV458943 KKR458939:KKR458943 KUN458939:KUN458943 LEJ458939:LEJ458943 LOF458939:LOF458943 LYB458939:LYB458943 MHX458939:MHX458943 MRT458939:MRT458943 NBP458939:NBP458943 NLL458939:NLL458943 NVH458939:NVH458943 OFD458939:OFD458943 OOZ458939:OOZ458943 OYV458939:OYV458943 PIR458939:PIR458943 PSN458939:PSN458943 QCJ458939:QCJ458943 QMF458939:QMF458943 QWB458939:QWB458943 RFX458939:RFX458943 RPT458939:RPT458943 RZP458939:RZP458943 SJL458939:SJL458943 STH458939:STH458943 TDD458939:TDD458943 TMZ458939:TMZ458943 TWV458939:TWV458943 UGR458939:UGR458943 UQN458939:UQN458943 VAJ458939:VAJ458943 VKF458939:VKF458943 VUB458939:VUB458943 WDX458939:WDX458943 WNT458939:WNT458943 WXP458939:WXP458943 BH524475:BH524479 LD524475:LD524479 UZ524475:UZ524479 AEV524475:AEV524479 AOR524475:AOR524479 AYN524475:AYN524479 BIJ524475:BIJ524479 BSF524475:BSF524479 CCB524475:CCB524479 CLX524475:CLX524479 CVT524475:CVT524479 DFP524475:DFP524479 DPL524475:DPL524479 DZH524475:DZH524479 EJD524475:EJD524479 ESZ524475:ESZ524479 FCV524475:FCV524479 FMR524475:FMR524479 FWN524475:FWN524479 GGJ524475:GGJ524479 GQF524475:GQF524479 HAB524475:HAB524479 HJX524475:HJX524479 HTT524475:HTT524479 IDP524475:IDP524479 INL524475:INL524479 IXH524475:IXH524479 JHD524475:JHD524479 JQZ524475:JQZ524479 KAV524475:KAV524479 KKR524475:KKR524479 KUN524475:KUN524479 LEJ524475:LEJ524479 LOF524475:LOF524479 LYB524475:LYB524479 MHX524475:MHX524479 MRT524475:MRT524479 NBP524475:NBP524479 NLL524475:NLL524479 NVH524475:NVH524479 OFD524475:OFD524479 OOZ524475:OOZ524479 OYV524475:OYV524479 PIR524475:PIR524479 PSN524475:PSN524479 QCJ524475:QCJ524479 QMF524475:QMF524479 QWB524475:QWB524479 RFX524475:RFX524479 RPT524475:RPT524479 RZP524475:RZP524479 SJL524475:SJL524479 STH524475:STH524479 TDD524475:TDD524479 TMZ524475:TMZ524479 TWV524475:TWV524479 UGR524475:UGR524479 UQN524475:UQN524479 VAJ524475:VAJ524479 VKF524475:VKF524479 VUB524475:VUB524479 WDX524475:WDX524479 WNT524475:WNT524479 WXP524475:WXP524479 BH590011:BH590015 LD590011:LD590015 UZ590011:UZ590015 AEV590011:AEV590015 AOR590011:AOR590015 AYN590011:AYN590015 BIJ590011:BIJ590015 BSF590011:BSF590015 CCB590011:CCB590015 CLX590011:CLX590015 CVT590011:CVT590015 DFP590011:DFP590015 DPL590011:DPL590015 DZH590011:DZH590015 EJD590011:EJD590015 ESZ590011:ESZ590015 FCV590011:FCV590015 FMR590011:FMR590015 FWN590011:FWN590015 GGJ590011:GGJ590015 GQF590011:GQF590015 HAB590011:HAB590015 HJX590011:HJX590015 HTT590011:HTT590015 IDP590011:IDP590015 INL590011:INL590015 IXH590011:IXH590015 JHD590011:JHD590015 JQZ590011:JQZ590015 KAV590011:KAV590015 KKR590011:KKR590015 KUN590011:KUN590015 LEJ590011:LEJ590015 LOF590011:LOF590015 LYB590011:LYB590015 MHX590011:MHX590015 MRT590011:MRT590015 NBP590011:NBP590015 NLL590011:NLL590015 NVH590011:NVH590015 OFD590011:OFD590015 OOZ590011:OOZ590015 OYV590011:OYV590015 PIR590011:PIR590015 PSN590011:PSN590015 QCJ590011:QCJ590015 QMF590011:QMF590015 QWB590011:QWB590015 RFX590011:RFX590015 RPT590011:RPT590015 RZP590011:RZP590015 SJL590011:SJL590015 STH590011:STH590015 TDD590011:TDD590015 TMZ590011:TMZ590015 TWV590011:TWV590015 UGR590011:UGR590015 UQN590011:UQN590015 VAJ590011:VAJ590015 VKF590011:VKF590015 VUB590011:VUB590015 WDX590011:WDX590015 WNT590011:WNT590015 WXP590011:WXP590015 BH655547:BH655551 LD655547:LD655551 UZ655547:UZ655551 AEV655547:AEV655551 AOR655547:AOR655551 AYN655547:AYN655551 BIJ655547:BIJ655551 BSF655547:BSF655551 CCB655547:CCB655551 CLX655547:CLX655551 CVT655547:CVT655551 DFP655547:DFP655551 DPL655547:DPL655551 DZH655547:DZH655551 EJD655547:EJD655551 ESZ655547:ESZ655551 FCV655547:FCV655551 FMR655547:FMR655551 FWN655547:FWN655551 GGJ655547:GGJ655551 GQF655547:GQF655551 HAB655547:HAB655551 HJX655547:HJX655551 HTT655547:HTT655551 IDP655547:IDP655551 INL655547:INL655551 IXH655547:IXH655551 JHD655547:JHD655551 JQZ655547:JQZ655551 KAV655547:KAV655551 KKR655547:KKR655551 KUN655547:KUN655551 LEJ655547:LEJ655551 LOF655547:LOF655551 LYB655547:LYB655551 MHX655547:MHX655551 MRT655547:MRT655551 NBP655547:NBP655551 NLL655547:NLL655551 NVH655547:NVH655551 OFD655547:OFD655551 OOZ655547:OOZ655551 OYV655547:OYV655551 PIR655547:PIR655551 PSN655547:PSN655551 QCJ655547:QCJ655551 QMF655547:QMF655551 QWB655547:QWB655551 RFX655547:RFX655551 RPT655547:RPT655551 RZP655547:RZP655551 SJL655547:SJL655551 STH655547:STH655551 TDD655547:TDD655551 TMZ655547:TMZ655551 TWV655547:TWV655551 UGR655547:UGR655551 UQN655547:UQN655551 VAJ655547:VAJ655551 VKF655547:VKF655551 VUB655547:VUB655551 WDX655547:WDX655551 WNT655547:WNT655551 WXP655547:WXP655551 BH721083:BH721087 LD721083:LD721087 UZ721083:UZ721087 AEV721083:AEV721087 AOR721083:AOR721087 AYN721083:AYN721087 BIJ721083:BIJ721087 BSF721083:BSF721087 CCB721083:CCB721087 CLX721083:CLX721087 CVT721083:CVT721087 DFP721083:DFP721087 DPL721083:DPL721087 DZH721083:DZH721087 EJD721083:EJD721087 ESZ721083:ESZ721087 FCV721083:FCV721087 FMR721083:FMR721087 FWN721083:FWN721087 GGJ721083:GGJ721087 GQF721083:GQF721087 HAB721083:HAB721087 HJX721083:HJX721087 HTT721083:HTT721087 IDP721083:IDP721087 INL721083:INL721087 IXH721083:IXH721087 JHD721083:JHD721087 JQZ721083:JQZ721087 KAV721083:KAV721087 KKR721083:KKR721087 KUN721083:KUN721087 LEJ721083:LEJ721087 LOF721083:LOF721087 LYB721083:LYB721087 MHX721083:MHX721087 MRT721083:MRT721087 NBP721083:NBP721087 NLL721083:NLL721087 NVH721083:NVH721087 OFD721083:OFD721087 OOZ721083:OOZ721087 OYV721083:OYV721087 PIR721083:PIR721087 PSN721083:PSN721087 QCJ721083:QCJ721087 QMF721083:QMF721087 QWB721083:QWB721087 RFX721083:RFX721087 RPT721083:RPT721087 RZP721083:RZP721087 SJL721083:SJL721087 STH721083:STH721087 TDD721083:TDD721087 TMZ721083:TMZ721087 TWV721083:TWV721087 UGR721083:UGR721087 UQN721083:UQN721087 VAJ721083:VAJ721087 VKF721083:VKF721087 VUB721083:VUB721087 WDX721083:WDX721087 WNT721083:WNT721087 WXP721083:WXP721087 BH786619:BH786623 LD786619:LD786623 UZ786619:UZ786623 AEV786619:AEV786623 AOR786619:AOR786623 AYN786619:AYN786623 BIJ786619:BIJ786623 BSF786619:BSF786623 CCB786619:CCB786623 CLX786619:CLX786623 CVT786619:CVT786623 DFP786619:DFP786623 DPL786619:DPL786623 DZH786619:DZH786623 EJD786619:EJD786623 ESZ786619:ESZ786623 FCV786619:FCV786623 FMR786619:FMR786623 FWN786619:FWN786623 GGJ786619:GGJ786623 GQF786619:GQF786623 HAB786619:HAB786623 HJX786619:HJX786623 HTT786619:HTT786623 IDP786619:IDP786623 INL786619:INL786623 IXH786619:IXH786623 JHD786619:JHD786623 JQZ786619:JQZ786623 KAV786619:KAV786623 KKR786619:KKR786623 KUN786619:KUN786623 LEJ786619:LEJ786623 LOF786619:LOF786623 LYB786619:LYB786623 MHX786619:MHX786623 MRT786619:MRT786623 NBP786619:NBP786623 NLL786619:NLL786623 NVH786619:NVH786623 OFD786619:OFD786623 OOZ786619:OOZ786623 OYV786619:OYV786623 PIR786619:PIR786623 PSN786619:PSN786623 QCJ786619:QCJ786623 QMF786619:QMF786623 QWB786619:QWB786623 RFX786619:RFX786623 RPT786619:RPT786623 RZP786619:RZP786623 SJL786619:SJL786623 STH786619:STH786623 TDD786619:TDD786623 TMZ786619:TMZ786623 TWV786619:TWV786623 UGR786619:UGR786623 UQN786619:UQN786623 VAJ786619:VAJ786623 VKF786619:VKF786623 VUB786619:VUB786623 WDX786619:WDX786623 WNT786619:WNT786623 WXP786619:WXP786623 BH852155:BH852159 LD852155:LD852159 UZ852155:UZ852159 AEV852155:AEV852159 AOR852155:AOR852159 AYN852155:AYN852159 BIJ852155:BIJ852159 BSF852155:BSF852159 CCB852155:CCB852159 CLX852155:CLX852159 CVT852155:CVT852159 DFP852155:DFP852159 DPL852155:DPL852159 DZH852155:DZH852159 EJD852155:EJD852159 ESZ852155:ESZ852159 FCV852155:FCV852159 FMR852155:FMR852159 FWN852155:FWN852159 GGJ852155:GGJ852159 GQF852155:GQF852159 HAB852155:HAB852159 HJX852155:HJX852159 HTT852155:HTT852159 IDP852155:IDP852159 INL852155:INL852159 IXH852155:IXH852159 JHD852155:JHD852159 JQZ852155:JQZ852159 KAV852155:KAV852159 KKR852155:KKR852159 KUN852155:KUN852159 LEJ852155:LEJ852159 LOF852155:LOF852159 LYB852155:LYB852159 MHX852155:MHX852159 MRT852155:MRT852159 NBP852155:NBP852159 NLL852155:NLL852159 NVH852155:NVH852159 OFD852155:OFD852159 OOZ852155:OOZ852159 OYV852155:OYV852159 PIR852155:PIR852159 PSN852155:PSN852159 QCJ852155:QCJ852159 QMF852155:QMF852159 QWB852155:QWB852159 RFX852155:RFX852159 RPT852155:RPT852159 RZP852155:RZP852159 SJL852155:SJL852159 STH852155:STH852159 TDD852155:TDD852159 TMZ852155:TMZ852159 TWV852155:TWV852159 UGR852155:UGR852159 UQN852155:UQN852159 VAJ852155:VAJ852159 VKF852155:VKF852159 VUB852155:VUB852159 WDX852155:WDX852159 WNT852155:WNT852159 WXP852155:WXP852159 BH917691:BH917695 LD917691:LD917695 UZ917691:UZ917695 AEV917691:AEV917695 AOR917691:AOR917695 AYN917691:AYN917695 BIJ917691:BIJ917695 BSF917691:BSF917695 CCB917691:CCB917695 CLX917691:CLX917695 CVT917691:CVT917695 DFP917691:DFP917695 DPL917691:DPL917695 DZH917691:DZH917695 EJD917691:EJD917695 ESZ917691:ESZ917695 FCV917691:FCV917695 FMR917691:FMR917695 FWN917691:FWN917695 GGJ917691:GGJ917695 GQF917691:GQF917695 HAB917691:HAB917695 HJX917691:HJX917695 HTT917691:HTT917695 IDP917691:IDP917695 INL917691:INL917695 IXH917691:IXH917695 JHD917691:JHD917695 JQZ917691:JQZ917695 KAV917691:KAV917695 KKR917691:KKR917695 KUN917691:KUN917695 LEJ917691:LEJ917695 LOF917691:LOF917695 LYB917691:LYB917695 MHX917691:MHX917695 MRT917691:MRT917695 NBP917691:NBP917695 NLL917691:NLL917695 NVH917691:NVH917695 OFD917691:OFD917695 OOZ917691:OOZ917695 OYV917691:OYV917695 PIR917691:PIR917695 PSN917691:PSN917695 QCJ917691:QCJ917695 QMF917691:QMF917695 QWB917691:QWB917695 RFX917691:RFX917695 RPT917691:RPT917695 RZP917691:RZP917695 SJL917691:SJL917695 STH917691:STH917695 TDD917691:TDD917695 TMZ917691:TMZ917695 TWV917691:TWV917695 UGR917691:UGR917695 UQN917691:UQN917695 VAJ917691:VAJ917695 VKF917691:VKF917695 VUB917691:VUB917695 WDX917691:WDX917695 WNT917691:WNT917695 WXP917691:WXP917695 BH983227:BH983231 LD983227:LD983231 UZ983227:UZ983231 AEV983227:AEV983231 AOR983227:AOR983231 AYN983227:AYN983231 BIJ983227:BIJ983231 BSF983227:BSF983231 CCB983227:CCB983231 CLX983227:CLX983231 CVT983227:CVT983231 DFP983227:DFP983231 DPL983227:DPL983231 DZH983227:DZH983231 EJD983227:EJD983231 ESZ983227:ESZ983231 FCV983227:FCV983231 FMR983227:FMR983231 FWN983227:FWN983231 GGJ983227:GGJ983231 GQF983227:GQF983231 HAB983227:HAB983231 HJX983227:HJX983231 HTT983227:HTT983231 IDP983227:IDP983231 INL983227:INL983231 IXH983227:IXH983231 JHD983227:JHD983231 JQZ983227:JQZ983231 KAV983227:KAV983231 KKR983227:KKR983231 KUN983227:KUN983231 LEJ983227:LEJ983231 LOF983227:LOF983231 LYB983227:LYB983231 MHX983227:MHX983231 MRT983227:MRT983231 NBP983227:NBP983231 NLL983227:NLL983231 NVH983227:NVH983231 OFD983227:OFD983231 OOZ983227:OOZ983231 OYV983227:OYV983231 PIR983227:PIR983231 PSN983227:PSN983231 QCJ983227:QCJ983231 QMF983227:QMF983231 QWB983227:QWB983231 RFX983227:RFX983231 RPT983227:RPT983231 RZP983227:RZP983231 SJL983227:SJL983231 STH983227:STH983231 TDD983227:TDD983231 TMZ983227:TMZ983231 TWV983227:TWV983231 UGR983227:UGR983231 UQN983227:UQN983231 VAJ983227:VAJ983231 VKF983227:VKF983231 VUB983227:VUB983231 WDX983227:WDX983231 WNT983227:WNT983231 WXP983227:WXP983231 BH193:BH200 LD193:LD200 UZ193:UZ200 AEV193:AEV200 AOR193:AOR200 AYN193:AYN200 BIJ193:BIJ200 BSF193:BSF200 CCB193:CCB200 CLX193:CLX200 CVT193:CVT200 DFP193:DFP200 DPL193:DPL200 DZH193:DZH200 EJD193:EJD200 ESZ193:ESZ200 FCV193:FCV200 FMR193:FMR200 FWN193:FWN200 GGJ193:GGJ200 GQF193:GQF200 HAB193:HAB200 HJX193:HJX200 HTT193:HTT200 IDP193:IDP200 INL193:INL200 IXH193:IXH200 JHD193:JHD200 JQZ193:JQZ200 KAV193:KAV200 KKR193:KKR200 KUN193:KUN200 LEJ193:LEJ200 LOF193:LOF200 LYB193:LYB200 MHX193:MHX200 MRT193:MRT200 NBP193:NBP200 NLL193:NLL200 NVH193:NVH200 OFD193:OFD200 OOZ193:OOZ200 OYV193:OYV200 PIR193:PIR200 PSN193:PSN200 QCJ193:QCJ200 QMF193:QMF200 QWB193:QWB200 RFX193:RFX200 RPT193:RPT200 RZP193:RZP200 SJL193:SJL200 STH193:STH200 TDD193:TDD200 TMZ193:TMZ200 TWV193:TWV200 UGR193:UGR200 UQN193:UQN200 VAJ193:VAJ200 VKF193:VKF200 VUB193:VUB200 WDX193:WDX200 WNT193:WNT200 WXP193:WXP200 BH65729:BH65736 LD65729:LD65736 UZ65729:UZ65736 AEV65729:AEV65736 AOR65729:AOR65736 AYN65729:AYN65736 BIJ65729:BIJ65736 BSF65729:BSF65736 CCB65729:CCB65736 CLX65729:CLX65736 CVT65729:CVT65736 DFP65729:DFP65736 DPL65729:DPL65736 DZH65729:DZH65736 EJD65729:EJD65736 ESZ65729:ESZ65736 FCV65729:FCV65736 FMR65729:FMR65736 FWN65729:FWN65736 GGJ65729:GGJ65736 GQF65729:GQF65736 HAB65729:HAB65736 HJX65729:HJX65736 HTT65729:HTT65736 IDP65729:IDP65736 INL65729:INL65736 IXH65729:IXH65736 JHD65729:JHD65736 JQZ65729:JQZ65736 KAV65729:KAV65736 KKR65729:KKR65736 KUN65729:KUN65736 LEJ65729:LEJ65736 LOF65729:LOF65736 LYB65729:LYB65736 MHX65729:MHX65736 MRT65729:MRT65736 NBP65729:NBP65736 NLL65729:NLL65736 NVH65729:NVH65736 OFD65729:OFD65736 OOZ65729:OOZ65736 OYV65729:OYV65736 PIR65729:PIR65736 PSN65729:PSN65736 QCJ65729:QCJ65736 QMF65729:QMF65736 QWB65729:QWB65736 RFX65729:RFX65736 RPT65729:RPT65736 RZP65729:RZP65736 SJL65729:SJL65736 STH65729:STH65736 TDD65729:TDD65736 TMZ65729:TMZ65736 TWV65729:TWV65736 UGR65729:UGR65736 UQN65729:UQN65736 VAJ65729:VAJ65736 VKF65729:VKF65736 VUB65729:VUB65736 WDX65729:WDX65736 WNT65729:WNT65736 WXP65729:WXP65736 BH131265:BH131272 LD131265:LD131272 UZ131265:UZ131272 AEV131265:AEV131272 AOR131265:AOR131272 AYN131265:AYN131272 BIJ131265:BIJ131272 BSF131265:BSF131272 CCB131265:CCB131272 CLX131265:CLX131272 CVT131265:CVT131272 DFP131265:DFP131272 DPL131265:DPL131272 DZH131265:DZH131272 EJD131265:EJD131272 ESZ131265:ESZ131272 FCV131265:FCV131272 FMR131265:FMR131272 FWN131265:FWN131272 GGJ131265:GGJ131272 GQF131265:GQF131272 HAB131265:HAB131272 HJX131265:HJX131272 HTT131265:HTT131272 IDP131265:IDP131272 INL131265:INL131272 IXH131265:IXH131272 JHD131265:JHD131272 JQZ131265:JQZ131272 KAV131265:KAV131272 KKR131265:KKR131272 KUN131265:KUN131272 LEJ131265:LEJ131272 LOF131265:LOF131272 LYB131265:LYB131272 MHX131265:MHX131272 MRT131265:MRT131272 NBP131265:NBP131272 NLL131265:NLL131272 NVH131265:NVH131272 OFD131265:OFD131272 OOZ131265:OOZ131272 OYV131265:OYV131272 PIR131265:PIR131272 PSN131265:PSN131272 QCJ131265:QCJ131272 QMF131265:QMF131272 QWB131265:QWB131272 RFX131265:RFX131272 RPT131265:RPT131272 RZP131265:RZP131272 SJL131265:SJL131272 STH131265:STH131272 TDD131265:TDD131272 TMZ131265:TMZ131272 TWV131265:TWV131272 UGR131265:UGR131272 UQN131265:UQN131272 VAJ131265:VAJ131272 VKF131265:VKF131272 VUB131265:VUB131272 WDX131265:WDX131272 WNT131265:WNT131272 WXP131265:WXP131272 BH196801:BH196808 LD196801:LD196808 UZ196801:UZ196808 AEV196801:AEV196808 AOR196801:AOR196808 AYN196801:AYN196808 BIJ196801:BIJ196808 BSF196801:BSF196808 CCB196801:CCB196808 CLX196801:CLX196808 CVT196801:CVT196808 DFP196801:DFP196808 DPL196801:DPL196808 DZH196801:DZH196808 EJD196801:EJD196808 ESZ196801:ESZ196808 FCV196801:FCV196808 FMR196801:FMR196808 FWN196801:FWN196808 GGJ196801:GGJ196808 GQF196801:GQF196808 HAB196801:HAB196808 HJX196801:HJX196808 HTT196801:HTT196808 IDP196801:IDP196808 INL196801:INL196808 IXH196801:IXH196808 JHD196801:JHD196808 JQZ196801:JQZ196808 KAV196801:KAV196808 KKR196801:KKR196808 KUN196801:KUN196808 LEJ196801:LEJ196808 LOF196801:LOF196808 LYB196801:LYB196808 MHX196801:MHX196808 MRT196801:MRT196808 NBP196801:NBP196808 NLL196801:NLL196808 NVH196801:NVH196808 OFD196801:OFD196808 OOZ196801:OOZ196808 OYV196801:OYV196808 PIR196801:PIR196808 PSN196801:PSN196808 QCJ196801:QCJ196808 QMF196801:QMF196808 QWB196801:QWB196808 RFX196801:RFX196808 RPT196801:RPT196808 RZP196801:RZP196808 SJL196801:SJL196808 STH196801:STH196808 TDD196801:TDD196808 TMZ196801:TMZ196808 TWV196801:TWV196808 UGR196801:UGR196808 UQN196801:UQN196808 VAJ196801:VAJ196808 VKF196801:VKF196808 VUB196801:VUB196808 WDX196801:WDX196808 WNT196801:WNT196808 WXP196801:WXP196808 BH262337:BH262344 LD262337:LD262344 UZ262337:UZ262344 AEV262337:AEV262344 AOR262337:AOR262344 AYN262337:AYN262344 BIJ262337:BIJ262344 BSF262337:BSF262344 CCB262337:CCB262344 CLX262337:CLX262344 CVT262337:CVT262344 DFP262337:DFP262344 DPL262337:DPL262344 DZH262337:DZH262344 EJD262337:EJD262344 ESZ262337:ESZ262344 FCV262337:FCV262344 FMR262337:FMR262344 FWN262337:FWN262344 GGJ262337:GGJ262344 GQF262337:GQF262344 HAB262337:HAB262344 HJX262337:HJX262344 HTT262337:HTT262344 IDP262337:IDP262344 INL262337:INL262344 IXH262337:IXH262344 JHD262337:JHD262344 JQZ262337:JQZ262344 KAV262337:KAV262344 KKR262337:KKR262344 KUN262337:KUN262344 LEJ262337:LEJ262344 LOF262337:LOF262344 LYB262337:LYB262344 MHX262337:MHX262344 MRT262337:MRT262344 NBP262337:NBP262344 NLL262337:NLL262344 NVH262337:NVH262344 OFD262337:OFD262344 OOZ262337:OOZ262344 OYV262337:OYV262344 PIR262337:PIR262344 PSN262337:PSN262344 QCJ262337:QCJ262344 QMF262337:QMF262344 QWB262337:QWB262344 RFX262337:RFX262344 RPT262337:RPT262344 RZP262337:RZP262344 SJL262337:SJL262344 STH262337:STH262344 TDD262337:TDD262344 TMZ262337:TMZ262344 TWV262337:TWV262344 UGR262337:UGR262344 UQN262337:UQN262344 VAJ262337:VAJ262344 VKF262337:VKF262344 VUB262337:VUB262344 WDX262337:WDX262344 WNT262337:WNT262344 WXP262337:WXP262344 BH327873:BH327880 LD327873:LD327880 UZ327873:UZ327880 AEV327873:AEV327880 AOR327873:AOR327880 AYN327873:AYN327880 BIJ327873:BIJ327880 BSF327873:BSF327880 CCB327873:CCB327880 CLX327873:CLX327880 CVT327873:CVT327880 DFP327873:DFP327880 DPL327873:DPL327880 DZH327873:DZH327880 EJD327873:EJD327880 ESZ327873:ESZ327880 FCV327873:FCV327880 FMR327873:FMR327880 FWN327873:FWN327880 GGJ327873:GGJ327880 GQF327873:GQF327880 HAB327873:HAB327880 HJX327873:HJX327880 HTT327873:HTT327880 IDP327873:IDP327880 INL327873:INL327880 IXH327873:IXH327880 JHD327873:JHD327880 JQZ327873:JQZ327880 KAV327873:KAV327880 KKR327873:KKR327880 KUN327873:KUN327880 LEJ327873:LEJ327880 LOF327873:LOF327880 LYB327873:LYB327880 MHX327873:MHX327880 MRT327873:MRT327880 NBP327873:NBP327880 NLL327873:NLL327880 NVH327873:NVH327880 OFD327873:OFD327880 OOZ327873:OOZ327880 OYV327873:OYV327880 PIR327873:PIR327880 PSN327873:PSN327880 QCJ327873:QCJ327880 QMF327873:QMF327880 QWB327873:QWB327880 RFX327873:RFX327880 RPT327873:RPT327880 RZP327873:RZP327880 SJL327873:SJL327880 STH327873:STH327880 TDD327873:TDD327880 TMZ327873:TMZ327880 TWV327873:TWV327880 UGR327873:UGR327880 UQN327873:UQN327880 VAJ327873:VAJ327880 VKF327873:VKF327880 VUB327873:VUB327880 WDX327873:WDX327880 WNT327873:WNT327880 WXP327873:WXP327880 BH393409:BH393416 LD393409:LD393416 UZ393409:UZ393416 AEV393409:AEV393416 AOR393409:AOR393416 AYN393409:AYN393416 BIJ393409:BIJ393416 BSF393409:BSF393416 CCB393409:CCB393416 CLX393409:CLX393416 CVT393409:CVT393416 DFP393409:DFP393416 DPL393409:DPL393416 DZH393409:DZH393416 EJD393409:EJD393416 ESZ393409:ESZ393416 FCV393409:FCV393416 FMR393409:FMR393416 FWN393409:FWN393416 GGJ393409:GGJ393416 GQF393409:GQF393416 HAB393409:HAB393416 HJX393409:HJX393416 HTT393409:HTT393416 IDP393409:IDP393416 INL393409:INL393416 IXH393409:IXH393416 JHD393409:JHD393416 JQZ393409:JQZ393416 KAV393409:KAV393416 KKR393409:KKR393416 KUN393409:KUN393416 LEJ393409:LEJ393416 LOF393409:LOF393416 LYB393409:LYB393416 MHX393409:MHX393416 MRT393409:MRT393416 NBP393409:NBP393416 NLL393409:NLL393416 NVH393409:NVH393416 OFD393409:OFD393416 OOZ393409:OOZ393416 OYV393409:OYV393416 PIR393409:PIR393416 PSN393409:PSN393416 QCJ393409:QCJ393416 QMF393409:QMF393416 QWB393409:QWB393416 RFX393409:RFX393416 RPT393409:RPT393416 RZP393409:RZP393416 SJL393409:SJL393416 STH393409:STH393416 TDD393409:TDD393416 TMZ393409:TMZ393416 TWV393409:TWV393416 UGR393409:UGR393416 UQN393409:UQN393416 VAJ393409:VAJ393416 VKF393409:VKF393416 VUB393409:VUB393416 WDX393409:WDX393416 WNT393409:WNT393416 WXP393409:WXP393416 BH458945:BH458952 LD458945:LD458952 UZ458945:UZ458952 AEV458945:AEV458952 AOR458945:AOR458952 AYN458945:AYN458952 BIJ458945:BIJ458952 BSF458945:BSF458952 CCB458945:CCB458952 CLX458945:CLX458952 CVT458945:CVT458952 DFP458945:DFP458952 DPL458945:DPL458952 DZH458945:DZH458952 EJD458945:EJD458952 ESZ458945:ESZ458952 FCV458945:FCV458952 FMR458945:FMR458952 FWN458945:FWN458952 GGJ458945:GGJ458952 GQF458945:GQF458952 HAB458945:HAB458952 HJX458945:HJX458952 HTT458945:HTT458952 IDP458945:IDP458952 INL458945:INL458952 IXH458945:IXH458952 JHD458945:JHD458952 JQZ458945:JQZ458952 KAV458945:KAV458952 KKR458945:KKR458952 KUN458945:KUN458952 LEJ458945:LEJ458952 LOF458945:LOF458952 LYB458945:LYB458952 MHX458945:MHX458952 MRT458945:MRT458952 NBP458945:NBP458952 NLL458945:NLL458952 NVH458945:NVH458952 OFD458945:OFD458952 OOZ458945:OOZ458952 OYV458945:OYV458952 PIR458945:PIR458952 PSN458945:PSN458952 QCJ458945:QCJ458952 QMF458945:QMF458952 QWB458945:QWB458952 RFX458945:RFX458952 RPT458945:RPT458952 RZP458945:RZP458952 SJL458945:SJL458952 STH458945:STH458952 TDD458945:TDD458952 TMZ458945:TMZ458952 TWV458945:TWV458952 UGR458945:UGR458952 UQN458945:UQN458952 VAJ458945:VAJ458952 VKF458945:VKF458952 VUB458945:VUB458952 WDX458945:WDX458952 WNT458945:WNT458952 WXP458945:WXP458952 BH524481:BH524488 LD524481:LD524488 UZ524481:UZ524488 AEV524481:AEV524488 AOR524481:AOR524488 AYN524481:AYN524488 BIJ524481:BIJ524488 BSF524481:BSF524488 CCB524481:CCB524488 CLX524481:CLX524488 CVT524481:CVT524488 DFP524481:DFP524488 DPL524481:DPL524488 DZH524481:DZH524488 EJD524481:EJD524488 ESZ524481:ESZ524488 FCV524481:FCV524488 FMR524481:FMR524488 FWN524481:FWN524488 GGJ524481:GGJ524488 GQF524481:GQF524488 HAB524481:HAB524488 HJX524481:HJX524488 HTT524481:HTT524488 IDP524481:IDP524488 INL524481:INL524488 IXH524481:IXH524488 JHD524481:JHD524488 JQZ524481:JQZ524488 KAV524481:KAV524488 KKR524481:KKR524488 KUN524481:KUN524488 LEJ524481:LEJ524488 LOF524481:LOF524488 LYB524481:LYB524488 MHX524481:MHX524488 MRT524481:MRT524488 NBP524481:NBP524488 NLL524481:NLL524488 NVH524481:NVH524488 OFD524481:OFD524488 OOZ524481:OOZ524488 OYV524481:OYV524488 PIR524481:PIR524488 PSN524481:PSN524488 QCJ524481:QCJ524488 QMF524481:QMF524488 QWB524481:QWB524488 RFX524481:RFX524488 RPT524481:RPT524488 RZP524481:RZP524488 SJL524481:SJL524488 STH524481:STH524488 TDD524481:TDD524488 TMZ524481:TMZ524488 TWV524481:TWV524488 UGR524481:UGR524488 UQN524481:UQN524488 VAJ524481:VAJ524488 VKF524481:VKF524488 VUB524481:VUB524488 WDX524481:WDX524488 WNT524481:WNT524488 WXP524481:WXP524488 BH590017:BH590024 LD590017:LD590024 UZ590017:UZ590024 AEV590017:AEV590024 AOR590017:AOR590024 AYN590017:AYN590024 BIJ590017:BIJ590024 BSF590017:BSF590024 CCB590017:CCB590024 CLX590017:CLX590024 CVT590017:CVT590024 DFP590017:DFP590024 DPL590017:DPL590024 DZH590017:DZH590024 EJD590017:EJD590024 ESZ590017:ESZ590024 FCV590017:FCV590024 FMR590017:FMR590024 FWN590017:FWN590024 GGJ590017:GGJ590024 GQF590017:GQF590024 HAB590017:HAB590024 HJX590017:HJX590024 HTT590017:HTT590024 IDP590017:IDP590024 INL590017:INL590024 IXH590017:IXH590024 JHD590017:JHD590024 JQZ590017:JQZ590024 KAV590017:KAV590024 KKR590017:KKR590024 KUN590017:KUN590024 LEJ590017:LEJ590024 LOF590017:LOF590024 LYB590017:LYB590024 MHX590017:MHX590024 MRT590017:MRT590024 NBP590017:NBP590024 NLL590017:NLL590024 NVH590017:NVH590024 OFD590017:OFD590024 OOZ590017:OOZ590024 OYV590017:OYV590024 PIR590017:PIR590024 PSN590017:PSN590024 QCJ590017:QCJ590024 QMF590017:QMF590024 QWB590017:QWB590024 RFX590017:RFX590024 RPT590017:RPT590024 RZP590017:RZP590024 SJL590017:SJL590024 STH590017:STH590024 TDD590017:TDD590024 TMZ590017:TMZ590024 TWV590017:TWV590024 UGR590017:UGR590024 UQN590017:UQN590024 VAJ590017:VAJ590024 VKF590017:VKF590024 VUB590017:VUB590024 WDX590017:WDX590024 WNT590017:WNT590024 WXP590017:WXP590024 BH655553:BH655560 LD655553:LD655560 UZ655553:UZ655560 AEV655553:AEV655560 AOR655553:AOR655560 AYN655553:AYN655560 BIJ655553:BIJ655560 BSF655553:BSF655560 CCB655553:CCB655560 CLX655553:CLX655560 CVT655553:CVT655560 DFP655553:DFP655560 DPL655553:DPL655560 DZH655553:DZH655560 EJD655553:EJD655560 ESZ655553:ESZ655560 FCV655553:FCV655560 FMR655553:FMR655560 FWN655553:FWN655560 GGJ655553:GGJ655560 GQF655553:GQF655560 HAB655553:HAB655560 HJX655553:HJX655560 HTT655553:HTT655560 IDP655553:IDP655560 INL655553:INL655560 IXH655553:IXH655560 JHD655553:JHD655560 JQZ655553:JQZ655560 KAV655553:KAV655560 KKR655553:KKR655560 KUN655553:KUN655560 LEJ655553:LEJ655560 LOF655553:LOF655560 LYB655553:LYB655560 MHX655553:MHX655560 MRT655553:MRT655560 NBP655553:NBP655560 NLL655553:NLL655560 NVH655553:NVH655560 OFD655553:OFD655560 OOZ655553:OOZ655560 OYV655553:OYV655560 PIR655553:PIR655560 PSN655553:PSN655560 QCJ655553:QCJ655560 QMF655553:QMF655560 QWB655553:QWB655560 RFX655553:RFX655560 RPT655553:RPT655560 RZP655553:RZP655560 SJL655553:SJL655560 STH655553:STH655560 TDD655553:TDD655560 TMZ655553:TMZ655560 TWV655553:TWV655560 UGR655553:UGR655560 UQN655553:UQN655560 VAJ655553:VAJ655560 VKF655553:VKF655560 VUB655553:VUB655560 WDX655553:WDX655560 WNT655553:WNT655560 WXP655553:WXP655560 BH721089:BH721096 LD721089:LD721096 UZ721089:UZ721096 AEV721089:AEV721096 AOR721089:AOR721096 AYN721089:AYN721096 BIJ721089:BIJ721096 BSF721089:BSF721096 CCB721089:CCB721096 CLX721089:CLX721096 CVT721089:CVT721096 DFP721089:DFP721096 DPL721089:DPL721096 DZH721089:DZH721096 EJD721089:EJD721096 ESZ721089:ESZ721096 FCV721089:FCV721096 FMR721089:FMR721096 FWN721089:FWN721096 GGJ721089:GGJ721096 GQF721089:GQF721096 HAB721089:HAB721096 HJX721089:HJX721096 HTT721089:HTT721096 IDP721089:IDP721096 INL721089:INL721096 IXH721089:IXH721096 JHD721089:JHD721096 JQZ721089:JQZ721096 KAV721089:KAV721096 KKR721089:KKR721096 KUN721089:KUN721096 LEJ721089:LEJ721096 LOF721089:LOF721096 LYB721089:LYB721096 MHX721089:MHX721096 MRT721089:MRT721096 NBP721089:NBP721096 NLL721089:NLL721096 NVH721089:NVH721096 OFD721089:OFD721096 OOZ721089:OOZ721096 OYV721089:OYV721096 PIR721089:PIR721096 PSN721089:PSN721096 QCJ721089:QCJ721096 QMF721089:QMF721096 QWB721089:QWB721096 RFX721089:RFX721096 RPT721089:RPT721096 RZP721089:RZP721096 SJL721089:SJL721096 STH721089:STH721096 TDD721089:TDD721096 TMZ721089:TMZ721096 TWV721089:TWV721096 UGR721089:UGR721096 UQN721089:UQN721096 VAJ721089:VAJ721096 VKF721089:VKF721096 VUB721089:VUB721096 WDX721089:WDX721096 WNT721089:WNT721096 WXP721089:WXP721096 BH786625:BH786632 LD786625:LD786632 UZ786625:UZ786632 AEV786625:AEV786632 AOR786625:AOR786632 AYN786625:AYN786632 BIJ786625:BIJ786632 BSF786625:BSF786632 CCB786625:CCB786632 CLX786625:CLX786632 CVT786625:CVT786632 DFP786625:DFP786632 DPL786625:DPL786632 DZH786625:DZH786632 EJD786625:EJD786632 ESZ786625:ESZ786632 FCV786625:FCV786632 FMR786625:FMR786632 FWN786625:FWN786632 GGJ786625:GGJ786632 GQF786625:GQF786632 HAB786625:HAB786632 HJX786625:HJX786632 HTT786625:HTT786632 IDP786625:IDP786632 INL786625:INL786632 IXH786625:IXH786632 JHD786625:JHD786632 JQZ786625:JQZ786632 KAV786625:KAV786632 KKR786625:KKR786632 KUN786625:KUN786632 LEJ786625:LEJ786632 LOF786625:LOF786632 LYB786625:LYB786632 MHX786625:MHX786632 MRT786625:MRT786632 NBP786625:NBP786632 NLL786625:NLL786632 NVH786625:NVH786632 OFD786625:OFD786632 OOZ786625:OOZ786632 OYV786625:OYV786632 PIR786625:PIR786632 PSN786625:PSN786632 QCJ786625:QCJ786632 QMF786625:QMF786632 QWB786625:QWB786632 RFX786625:RFX786632 RPT786625:RPT786632 RZP786625:RZP786632 SJL786625:SJL786632 STH786625:STH786632 TDD786625:TDD786632 TMZ786625:TMZ786632 TWV786625:TWV786632 UGR786625:UGR786632 UQN786625:UQN786632 VAJ786625:VAJ786632 VKF786625:VKF786632 VUB786625:VUB786632 WDX786625:WDX786632 WNT786625:WNT786632 WXP786625:WXP786632 BH852161:BH852168 LD852161:LD852168 UZ852161:UZ852168 AEV852161:AEV852168 AOR852161:AOR852168 AYN852161:AYN852168 BIJ852161:BIJ852168 BSF852161:BSF852168 CCB852161:CCB852168 CLX852161:CLX852168 CVT852161:CVT852168 DFP852161:DFP852168 DPL852161:DPL852168 DZH852161:DZH852168 EJD852161:EJD852168 ESZ852161:ESZ852168 FCV852161:FCV852168 FMR852161:FMR852168 FWN852161:FWN852168 GGJ852161:GGJ852168 GQF852161:GQF852168 HAB852161:HAB852168 HJX852161:HJX852168 HTT852161:HTT852168 IDP852161:IDP852168 INL852161:INL852168 IXH852161:IXH852168 JHD852161:JHD852168 JQZ852161:JQZ852168 KAV852161:KAV852168 KKR852161:KKR852168 KUN852161:KUN852168 LEJ852161:LEJ852168 LOF852161:LOF852168 LYB852161:LYB852168 MHX852161:MHX852168 MRT852161:MRT852168 NBP852161:NBP852168 NLL852161:NLL852168 NVH852161:NVH852168 OFD852161:OFD852168 OOZ852161:OOZ852168 OYV852161:OYV852168 PIR852161:PIR852168 PSN852161:PSN852168 QCJ852161:QCJ852168 QMF852161:QMF852168 QWB852161:QWB852168 RFX852161:RFX852168 RPT852161:RPT852168 RZP852161:RZP852168 SJL852161:SJL852168 STH852161:STH852168 TDD852161:TDD852168 TMZ852161:TMZ852168 TWV852161:TWV852168 UGR852161:UGR852168 UQN852161:UQN852168 VAJ852161:VAJ852168 VKF852161:VKF852168 VUB852161:VUB852168 WDX852161:WDX852168 WNT852161:WNT852168 WXP852161:WXP852168 BH917697:BH917704 LD917697:LD917704 UZ917697:UZ917704 AEV917697:AEV917704 AOR917697:AOR917704 AYN917697:AYN917704 BIJ917697:BIJ917704 BSF917697:BSF917704 CCB917697:CCB917704 CLX917697:CLX917704 CVT917697:CVT917704 DFP917697:DFP917704 DPL917697:DPL917704 DZH917697:DZH917704 EJD917697:EJD917704 ESZ917697:ESZ917704 FCV917697:FCV917704 FMR917697:FMR917704 FWN917697:FWN917704 GGJ917697:GGJ917704 GQF917697:GQF917704 HAB917697:HAB917704 HJX917697:HJX917704 HTT917697:HTT917704 IDP917697:IDP917704 INL917697:INL917704 IXH917697:IXH917704 JHD917697:JHD917704 JQZ917697:JQZ917704 KAV917697:KAV917704 KKR917697:KKR917704 KUN917697:KUN917704 LEJ917697:LEJ917704 LOF917697:LOF917704 LYB917697:LYB917704 MHX917697:MHX917704 MRT917697:MRT917704 NBP917697:NBP917704 NLL917697:NLL917704 NVH917697:NVH917704 OFD917697:OFD917704 OOZ917697:OOZ917704 OYV917697:OYV917704 PIR917697:PIR917704 PSN917697:PSN917704 QCJ917697:QCJ917704 QMF917697:QMF917704 QWB917697:QWB917704 RFX917697:RFX917704 RPT917697:RPT917704 RZP917697:RZP917704 SJL917697:SJL917704 STH917697:STH917704 TDD917697:TDD917704 TMZ917697:TMZ917704 TWV917697:TWV917704 UGR917697:UGR917704 UQN917697:UQN917704 VAJ917697:VAJ917704 VKF917697:VKF917704 VUB917697:VUB917704 WDX917697:WDX917704 WNT917697:WNT917704 WXP917697:WXP917704 BH983233:BH983240 LD983233:LD983240 UZ983233:UZ983240 AEV983233:AEV983240 AOR983233:AOR983240 AYN983233:AYN983240 BIJ983233:BIJ983240 BSF983233:BSF983240 CCB983233:CCB983240 CLX983233:CLX983240 CVT983233:CVT983240 DFP983233:DFP983240 DPL983233:DPL983240 DZH983233:DZH983240 EJD983233:EJD983240 ESZ983233:ESZ983240 FCV983233:FCV983240 FMR983233:FMR983240 FWN983233:FWN983240 GGJ983233:GGJ983240 GQF983233:GQF983240 HAB983233:HAB983240 HJX983233:HJX983240 HTT983233:HTT983240 IDP983233:IDP983240 INL983233:INL983240 IXH983233:IXH983240 JHD983233:JHD983240 JQZ983233:JQZ983240 KAV983233:KAV983240 KKR983233:KKR983240 KUN983233:KUN983240 LEJ983233:LEJ983240 LOF983233:LOF983240 LYB983233:LYB983240 MHX983233:MHX983240 MRT983233:MRT983240 NBP983233:NBP983240 NLL983233:NLL983240 NVH983233:NVH983240 OFD983233:OFD983240 OOZ983233:OOZ983240 OYV983233:OYV983240 PIR983233:PIR983240 PSN983233:PSN983240 QCJ983233:QCJ983240 QMF983233:QMF983240 QWB983233:QWB983240 RFX983233:RFX983240 RPT983233:RPT983240 RZP983233:RZP983240 SJL983233:SJL983240 STH983233:STH983240 TDD983233:TDD983240 TMZ983233:TMZ983240 TWV983233:TWV983240 UGR983233:UGR983240 UQN983233:UQN983240 VAJ983233:VAJ983240 VKF983233:VKF983240 VUB983233:VUB983240 WDX983233:WDX983240 WNT983233:WNT983240 WXP983233:WXP983240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MATRIZ EVALUACIÓN CONTROL INTER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Maria Mernarda Perez Carmona</cp:lastModifiedBy>
  <dcterms:created xsi:type="dcterms:W3CDTF">2023-01-24T14:46:43Z</dcterms:created>
  <dcterms:modified xsi:type="dcterms:W3CDTF">2023-01-31T16:25:27Z</dcterms:modified>
</cp:coreProperties>
</file>