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bperez\Desktop\SEGUIMIENTOS PLANES DE ACCION CORTE 30 DE SEPTIEMBRE ACTUALIZADOS\"/>
    </mc:Choice>
  </mc:AlternateContent>
  <bookViews>
    <workbookView xWindow="0" yWindow="0" windowWidth="20490" windowHeight="7755"/>
  </bookViews>
  <sheets>
    <sheet name="Seguimiento" sheetId="1" r:id="rId1"/>
  </sheets>
  <definedNames>
    <definedName name="_xlnm.Print_Area" localSheetId="0">Seguimiento!$A$1:$AS$42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3" i="1" l="1"/>
  <c r="AM28" i="1"/>
  <c r="AJ28" i="1"/>
  <c r="AO18" i="1"/>
  <c r="Q19" i="1" l="1"/>
  <c r="Q3" i="1"/>
  <c r="AA19" i="1" l="1"/>
  <c r="AA9" i="1"/>
  <c r="AF9" i="1" s="1"/>
  <c r="AA3" i="1"/>
  <c r="AF3" i="1" s="1"/>
  <c r="R19" i="1"/>
  <c r="R28" i="1" s="1"/>
  <c r="R43" i="1" s="1"/>
  <c r="AA28" i="1" l="1"/>
  <c r="AF19" i="1"/>
  <c r="AA18" i="1"/>
  <c r="K41" i="1"/>
  <c r="K40" i="1"/>
  <c r="K38" i="1"/>
  <c r="K19" i="1"/>
  <c r="K9" i="1"/>
  <c r="K3" i="1"/>
  <c r="AJ43" i="1"/>
  <c r="S19" i="1" l="1"/>
  <c r="S28" i="1" s="1"/>
  <c r="S43" i="1" s="1"/>
</calcChain>
</file>

<file path=xl/sharedStrings.xml><?xml version="1.0" encoding="utf-8"?>
<sst xmlns="http://schemas.openxmlformats.org/spreadsheetml/2006/main" count="194" uniqueCount="156">
  <si>
    <t>PILAR</t>
  </si>
  <si>
    <t>LINEA ESTRATEGICA</t>
  </si>
  <si>
    <t>Indicador de Bienestar</t>
  </si>
  <si>
    <t>Línea Base 2019</t>
  </si>
  <si>
    <t>Meta de Bienestar 2020-2023</t>
  </si>
  <si>
    <t xml:space="preserve">PROGRAMA </t>
  </si>
  <si>
    <t>Indicador de Producto</t>
  </si>
  <si>
    <t>UNIDAD DE MEDIDA DEL INDICADOR DE PRODUCTO</t>
  </si>
  <si>
    <t>Descripción de la Meta Producto 2020-2023</t>
  </si>
  <si>
    <t>Valor Absoluto de la Meta Producto 2020-2023</t>
  </si>
  <si>
    <t>PROGRAMACIÓN META PRODUCTO A 2022</t>
  </si>
  <si>
    <t>ACUMULADO META PRODUCTO 
 A 2021</t>
  </si>
  <si>
    <t>Reporte Meta Producto Ejecutada Enero 1 a Marzo 31 de 2022</t>
  </si>
  <si>
    <t>Reporte Meta Producto Ejecutada Marzo 1 a Junio 30 de 2022</t>
  </si>
  <si>
    <t>AVANCE META PRODUCTO 2022</t>
  </si>
  <si>
    <t xml:space="preserve">AVANCE DEL PROGRAMA EN EL CUATRIENIO
</t>
  </si>
  <si>
    <t>PROYECTO</t>
  </si>
  <si>
    <t>Código de proyecto BPIN</t>
  </si>
  <si>
    <t>Objetivo del proyecto</t>
  </si>
  <si>
    <t>ACTIVIDADES DE PROYECTO</t>
  </si>
  <si>
    <t>Valor Absoluto de la Actividad del  Proyecto para 2022</t>
  </si>
  <si>
    <t>Reporte Actividad Proyecto ejecutada Enero 1 a Junio 30 de 2022</t>
  </si>
  <si>
    <t>% AVANCE</t>
  </si>
  <si>
    <t xml:space="preserve"> Avance Proyecto</t>
  </si>
  <si>
    <t>Fecha de Inicio</t>
  </si>
  <si>
    <t>Fecha de Terminación</t>
  </si>
  <si>
    <t>Beneficiarios Programados</t>
  </si>
  <si>
    <t>Beneficiarios Cubiertos</t>
  </si>
  <si>
    <t>Porcentaje de avance Actividad Proyecto</t>
  </si>
  <si>
    <t xml:space="preserve">Dependencia Responsable </t>
  </si>
  <si>
    <t>Nombre del Responable</t>
  </si>
  <si>
    <t>Fuente de Financiación</t>
  </si>
  <si>
    <t>Apropiación Definitiva
(en pesos)</t>
  </si>
  <si>
    <t>Fuente Presupuestal</t>
  </si>
  <si>
    <t>Rubro Presupuestal</t>
  </si>
  <si>
    <t>Reporte Ejecución Presupuestal</t>
  </si>
  <si>
    <t>Código Presupuestal</t>
  </si>
  <si>
    <t>¿Requiere contratación?</t>
  </si>
  <si>
    <t>Tipo de Contración</t>
  </si>
  <si>
    <t>Fecha de Inicio Contratación</t>
  </si>
  <si>
    <t>Observaciones</t>
  </si>
  <si>
    <t>Resiliente</t>
  </si>
  <si>
    <t>Desarrollo Urbano</t>
  </si>
  <si>
    <t>% Estudios y diseños de la Ingeniería de detalle de los canales de la ciudad</t>
  </si>
  <si>
    <t>Programa Sistema Hídrico y Plan maestro de drenajes pluviales en la ciudad para salvar el hábitat</t>
  </si>
  <si>
    <t>Kilómetros de diseños de ingeniería de detalle de canales realizados</t>
  </si>
  <si>
    <t>km</t>
  </si>
  <si>
    <t>Realizar diseño de ingeniería de detalle hasta 40,5 kilómetros de canales</t>
  </si>
  <si>
    <t>CONSTRUCCIÓN SISTEMA HÍDRICO Y PLAN MAESTRO DE DRENAJES PLUVIALES EN LA CIUDAD DE CARTAGENA PARA SALVAR EL HÁBITAT,  CARTAGENA DE INDIAS</t>
  </si>
  <si>
    <t>2020130010239</t>
  </si>
  <si>
    <t>Optimizar el drenaje pluvial de la ciudad de Cartagena con el fin de poder ejecutar los proyectos que permitan preparar a la ciudad contra inundaciones.</t>
  </si>
  <si>
    <t>1. Contratación personal de apoyo a la gestión (cumplido).</t>
  </si>
  <si>
    <t>1. Se realizó la contratación del personal requerido. (11%)</t>
  </si>
  <si>
    <t>Departamento Administrativo de Valorización Distrital</t>
  </si>
  <si>
    <t>María Isabel Lugo Pulecio</t>
  </si>
  <si>
    <t>ICLD</t>
  </si>
  <si>
    <t>1.2.1.0.00-001 - ICLD</t>
  </si>
  <si>
    <t>2.3.3205.0900.2020130010239</t>
  </si>
  <si>
    <t>Si</t>
  </si>
  <si>
    <t>Contratación directa
Mínima cuantía
Licitación Pública</t>
  </si>
  <si>
    <t>3/01/2022
15/5/22
15/11/22</t>
  </si>
  <si>
    <t>2. Identificación y priorización de canales (cumplido).</t>
  </si>
  <si>
    <t>2. Se priorizaron los canales Puerto de Pescadores, Providencia  (16%)</t>
  </si>
  <si>
    <t>3. Identificación de las fuentes de financiación y la consecución de los recursos (cumplido).</t>
  </si>
  <si>
    <t>3. Se cuenta con financiación para el diseño de los canales Puerto de Pescadores y Providencia. (20%)</t>
  </si>
  <si>
    <t>4. Planeación del proyecto y estructuración de los Estudios Previos  (en ejecución).</t>
  </si>
  <si>
    <t>4. Se elaboraron los estudios previos para contratación Ingenioería de detalle canal Puerto de Pescadores y  Diseño de ingeniería de detalle del canal Providencia. Providencia. (16%)</t>
  </si>
  <si>
    <t>5. Seguimiento al proceso de contratación.</t>
  </si>
  <si>
    <t xml:space="preserve">6. Supervisión en la ejecución de los contratos.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</si>
  <si>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</si>
  <si>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>OTROS RENDIMIENTOS FINANCIEROS VALORIZACION</t>
  </si>
  <si>
    <t>1.3.2.3.05-023-- OTROS RENDIMIENTOS FINANCIEROS VALORIZACION</t>
  </si>
  <si>
    <t xml:space="preserve">% de Construcción de canales pluviales de la ciudad </t>
  </si>
  <si>
    <t>Kilómetros lineales de canales pluviales construidos y/o rectificados</t>
  </si>
  <si>
    <t>Construir y/o rectificar hasta 12,0 kilómetros lineales de canales</t>
  </si>
  <si>
    <t>1. Contratación de personal de apoyo a la gestón.</t>
  </si>
  <si>
    <t>1. Se realizó la contratación del personal requerido. (7%)</t>
  </si>
  <si>
    <t xml:space="preserve">2. Identificación de la problemática y revisión de la información existente. </t>
  </si>
  <si>
    <t xml:space="preserve">3. Socialización del proyecto con la comunidad.   </t>
  </si>
  <si>
    <t>3. En proceso de socialización  canal Avenida 1 de Bocagrande. (5%)</t>
  </si>
  <si>
    <t>4. Identificación y ejecución de trámites jurídicos para la viabilidad del proyecto.</t>
  </si>
  <si>
    <t>4. En proceso para el Canal Avenida 1 de Bocagrande. (5%)</t>
  </si>
  <si>
    <t>5. Identificación, planeación y contratación de estudios complementarios.</t>
  </si>
  <si>
    <t>5. Ejecutado para el canal Avenida 1 de Bocagrande. (5%)</t>
  </si>
  <si>
    <t>OTRAS CONTRIBUCIONES- CONTRIBUCION VALORIZACION</t>
  </si>
  <si>
    <t xml:space="preserve">
1.2.3.2.02-043- OTRAS CONTRIBUCIONES- CONTRIBUCION VALORIZACION</t>
  </si>
  <si>
    <t>6. Estructuración del mecanismo de financiamiento</t>
  </si>
  <si>
    <t>7. Consecución de recursos públicos o privados</t>
  </si>
  <si>
    <t>8. Seguimiento al proceso de Contratación.</t>
  </si>
  <si>
    <t>9. Supervisión en la ejecución de los contratos.</t>
  </si>
  <si>
    <t xml:space="preserve">Avance Programa Sistema Hídrico y Plan maestro de drenajes pluviales </t>
  </si>
  <si>
    <t>Avance  proyectos del Programa Sistema Hídrico y Plan maestro de drenajes pluviales</t>
  </si>
  <si>
    <t>% de Zonas de playas con implementación de protección costera</t>
  </si>
  <si>
    <t>Programa Cartagena Ciudad de Bordes y Orillas Resiliente</t>
  </si>
  <si>
    <t>Kilómetros de construcción protección costera</t>
  </si>
  <si>
    <t>Alcanzar 8,0 kilómetros de construcción de protección costera</t>
  </si>
  <si>
    <t xml:space="preserve">CONSTRUCCIÓN PROTECCIÓN COSTERA DE CARTAGENA CIUDAD DE BORDES Y ORILLAS RESILIENTE CARTAGENA DE INDIAS </t>
  </si>
  <si>
    <t>2020130010241</t>
  </si>
  <si>
    <t>Recuperación de la zona costera a todo lo largo de la línea de costa del Distrito de Cartagena de Indias.</t>
  </si>
  <si>
    <t>1. Se realizó la contratación del personal requerido hasta agosto 20, pendiente Septiembre-diciembre. (7%)</t>
  </si>
  <si>
    <t>2.3.3207.0900.2020130010241</t>
  </si>
  <si>
    <t>2. Identificación de la problemática y revisión de la información existente.</t>
  </si>
  <si>
    <t>2. Revisada la información (11%)</t>
  </si>
  <si>
    <t>3. Proyecto socializado con la comunidad (7%)</t>
  </si>
  <si>
    <t>4. Ejecutado (9%)</t>
  </si>
  <si>
    <t>5. Ejecutada la planeación y contratación de estudios complementarios. (11%)</t>
  </si>
  <si>
    <t>06-30-2022</t>
  </si>
  <si>
    <t>6. En proceso de financiación Fase I componente 2 y Fase II Componente 2 (1%)</t>
  </si>
  <si>
    <t>7. En proceso (1%)</t>
  </si>
  <si>
    <t>8. Se hizo seguimiento al proceso de contratación Fase II componente 1. (11%)</t>
  </si>
  <si>
    <t>9. Supervisión al convenio 9677-PPAL001-257-2018; recibo y liquidación contratos 19 y 20 de 2019 (7%)</t>
  </si>
  <si>
    <t>Avance del Programa Cartagena Ciudad de Bordes y Orillas Resiliente</t>
  </si>
  <si>
    <t>Avance  proyecto del Programa Cartagena Ciudad de Bordes y Orillas Resiliente</t>
  </si>
  <si>
    <t>% de nuevos proyectos por contribución de valorización.</t>
  </si>
  <si>
    <t>Programa Cartagena se Conecta</t>
  </si>
  <si>
    <t>Diseño de proyectos de obras de infraestructura por contribución valorización</t>
  </si>
  <si>
    <t>unidad</t>
  </si>
  <si>
    <t xml:space="preserve"> Diseño y estructuración de 7 obras de infraestructura por contribución de valorización.</t>
  </si>
  <si>
    <t>DESARROLLO DEL PROGRAMA "CARTAGENA SE CONECTA", DISEÑO Y CONSTRUCCIÓN DE VÍAS POR CONTRIBUCIÓN DE VALORIZACIÓN.  CARTAGENA DE INDIAS</t>
  </si>
  <si>
    <t>2021130010154</t>
  </si>
  <si>
    <t>Llegar a 46 km de vías regionales, alcanzar la meta de 7.00 km de vías urbanas y completar 12.000 m2 de Construcción de Zonas de
Espacio Público mediante proyectos financiados por Contribución de Valorización.</t>
  </si>
  <si>
    <t>Sin Presupuesto</t>
  </si>
  <si>
    <t>2.3.2402.0600.2021130010154</t>
  </si>
  <si>
    <t>Supervisión Proyecto Concesión Corredor de Carga
En revisión reciboTramo III, Proyecto Transversal Barú  contrato VAL-02-06</t>
  </si>
  <si>
    <t>% de vías regionales reparadas y/o construidas por contribución de valorización</t>
  </si>
  <si>
    <t>Kilómetros de vías regionales reparadas y/o construidas por contribución de valorización</t>
  </si>
  <si>
    <t>Llegar a 46,0 Km las vías regionales reparadas y/o construidas por contribución de valorización</t>
  </si>
  <si>
    <t>% de vías ubanas reparadas y/o construidas por contribución de valorización</t>
  </si>
  <si>
    <t>Kilómetros de Vías urbanas reparadas y/o construidas por contribución de valorización</t>
  </si>
  <si>
    <t>Llegar a 7,0 km de vías urbanas reparadas y/o construidas por contribución de valorización</t>
  </si>
  <si>
    <t>% de zonas de espacio público construidas por contribución de Valorización</t>
  </si>
  <si>
    <t>Metros cuadrados de zonas de espacio público construidos por contribución de valorización.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</si>
  <si>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</si>
  <si>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Completar 12.000 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de zonas de espacio público construidos por contribución de valorización</t>
    </r>
  </si>
  <si>
    <t>Avance del Programa Cartagena Se conecta</t>
  </si>
  <si>
    <t>2. Se analizó la problemática y se revisó la información existente para Canal Avenida 1 de Bocagrande. 
(11%)</t>
  </si>
  <si>
    <t>6. Financiado Box culvert. (4%)</t>
  </si>
  <si>
    <t>7. Ejecutado (2)%</t>
  </si>
  <si>
    <t>8. Canal Avenida 1 de Bocagrande contratado ejecutado (6%),</t>
  </si>
  <si>
    <t>&gt; 20000 población fija
&gt; 300000 población flotante</t>
  </si>
  <si>
    <t>Se realizó la selección de los contratistas para el diseño de ingeniería de detalle para los canales Puerto de Pescadores, con una longitud estimada de diseño de 0,5 km y Providencia, con una longitud de 100 m..
Se trabaja en los estudios previos para la contratación de la ingeniería de detalle del proyecto de diseño del sector Castillogrande-Bocagrande-El Laguito, con una longitud estimada de diseño de 3,5 km.</t>
  </si>
  <si>
    <t>Se inició la construcción dos (2) kilómetros de canal bajo calle en la Avenida 1 de Bocagrande.</t>
  </si>
  <si>
    <t xml:space="preserve">Contrato de Obra: 9677-PPAL001-1006-2021
Contratista: Consorcio PROPLAYA
Interventor: AIDCON LTDA
Avance de Obra: Físico 35,20 % 
Avance de Obra: Financiero 11,9 % 
Volumen de roca Transportada 175.533 m3 
Volumen de roca colocada 145.281 m3 
Protección Marginal (460 m)  terminado
Escollera Tipo 2  (998 m ) terminado
Escollera de Playa (420 ml) 246 m avance. 
Box culvert   Relleno con arena para llegar cota de trabajo - Fabrcación módulos - Playa 6
Espolón 6 (150) 150 m 
Espolón 5 (175 m) 175 m 
Espolón 4 (175) 175 m
Relleno hidráulico playa 5 - 440 m.
Volumen colocado Relleno hidráulico 100.000 m3
PQRS Atendidas 3435 
PQRS en proceso 133 </t>
  </si>
  <si>
    <t>Se realizó la contratación del Diseño de ingeniería de detalle del canal Puerto de Pescadores y del canal Providencia.</t>
  </si>
  <si>
    <t xml:space="preserve">9. Se inició la construcción del canal Avenida 1 de Bocagande. </t>
  </si>
  <si>
    <t>Reporte Meta Producto Ejecutada Julio 1 a Sept 30 de 2022</t>
  </si>
  <si>
    <t>META ACUMULADA A SEPT 2022</t>
  </si>
  <si>
    <t>AVANCE PLAN DE DESARROLLO VALORIZACION A SEPT 30 DE 2022</t>
  </si>
  <si>
    <t>SEGUIMIENTO Y EVALUACION PLAN DE ACCION DAVD, 30 DE SEPT DE 2022</t>
  </si>
  <si>
    <t>Ejecucion pptal del Programa Sistema Hídrico y Plan maestro de drenajes pluviales</t>
  </si>
  <si>
    <t>Ejecucion pptal del Programa Cartagena Ciudad de Bordes y Orillas Resiliente</t>
  </si>
  <si>
    <t>Avance  proyecto del Programa Cartagena Se conecta</t>
  </si>
  <si>
    <t>Ejecucion pptal del Programa Cartagena Se Conecta</t>
  </si>
  <si>
    <t>%Avance de la ejecución presupuestal Sept 2022</t>
  </si>
  <si>
    <t>Ejecucion pptal del Plan de accion a Septiembre 2022</t>
  </si>
  <si>
    <t>PLAN DE ACCION A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</si>
</sst>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%"/>
    <numFmt numFmtId="166" formatCode="0.0"/>
    <numFmt numFmtId="167" formatCode="&quot;$&quot;\ #,##0"/>
    <numFmt numFmtId="168" formatCode="_-&quot;$&quot;\ * #,##0_-;\-&quot;$&quot;\ * #,##0_-;_-&quot;$&quot;\ * &quot;-&quot;??_-;_-@_-"/>
    <numFmt numFmtId="169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1">
    <xf numFmtId="0" fontId="0" fillId="0" borderId="0" xfId="0"/>
    <xf numFmtId="165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 wrapText="1"/>
    </xf>
    <xf numFmtId="9" fontId="1" fillId="0" borderId="4" xfId="3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9" fontId="1" fillId="0" borderId="5" xfId="3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7" fontId="1" fillId="0" borderId="4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9" fontId="1" fillId="0" borderId="4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8" fontId="5" fillId="0" borderId="1" xfId="2" applyNumberFormat="1" applyFont="1" applyBorder="1" applyAlignment="1">
      <alignment vertical="center"/>
    </xf>
    <xf numFmtId="168" fontId="1" fillId="0" borderId="1" xfId="2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center" vertical="center" wrapText="1"/>
    </xf>
    <xf numFmtId="15" fontId="1" fillId="0" borderId="3" xfId="0" applyNumberFormat="1" applyFont="1" applyBorder="1" applyAlignment="1" applyProtection="1">
      <alignment horizontal="center" vertical="center" wrapText="1"/>
      <protection locked="0"/>
    </xf>
    <xf numFmtId="15" fontId="1" fillId="0" borderId="3" xfId="0" applyNumberFormat="1" applyFont="1" applyBorder="1" applyAlignment="1">
      <alignment horizontal="center" vertical="center" wrapText="1"/>
    </xf>
    <xf numFmtId="15" fontId="1" fillId="0" borderId="4" xfId="0" applyNumberFormat="1" applyFont="1" applyBorder="1" applyAlignment="1">
      <alignment horizontal="center" vertical="center" wrapText="1"/>
    </xf>
    <xf numFmtId="15" fontId="1" fillId="0" borderId="5" xfId="0" applyNumberFormat="1" applyFont="1" applyBorder="1" applyAlignment="1">
      <alignment horizontal="center" vertical="center" wrapText="1"/>
    </xf>
    <xf numFmtId="15" fontId="1" fillId="0" borderId="0" xfId="0" applyNumberFormat="1" applyFont="1" applyAlignment="1">
      <alignment horizontal="center" vertical="center"/>
    </xf>
    <xf numFmtId="168" fontId="5" fillId="0" borderId="4" xfId="2" applyNumberFormat="1" applyFont="1" applyBorder="1" applyAlignment="1">
      <alignment vertical="center" wrapText="1"/>
    </xf>
    <xf numFmtId="168" fontId="5" fillId="0" borderId="4" xfId="2" applyNumberFormat="1" applyFont="1" applyBorder="1" applyAlignment="1">
      <alignment horizontal="center" vertical="center" wrapText="1"/>
    </xf>
    <xf numFmtId="168" fontId="1" fillId="0" borderId="0" xfId="2" applyNumberFormat="1" applyFont="1" applyAlignment="1">
      <alignment vertical="center"/>
    </xf>
    <xf numFmtId="168" fontId="1" fillId="0" borderId="3" xfId="2" applyNumberFormat="1" applyFont="1" applyBorder="1" applyAlignment="1">
      <alignment horizontal="center" vertical="center" wrapText="1"/>
    </xf>
    <xf numFmtId="168" fontId="1" fillId="0" borderId="4" xfId="2" applyNumberFormat="1" applyFont="1" applyBorder="1" applyAlignment="1">
      <alignment horizontal="center" vertical="center" wrapText="1"/>
    </xf>
    <xf numFmtId="168" fontId="5" fillId="0" borderId="5" xfId="2" applyNumberFormat="1" applyFont="1" applyBorder="1" applyAlignment="1">
      <alignment horizontal="center" vertical="center" wrapText="1"/>
    </xf>
    <xf numFmtId="168" fontId="1" fillId="0" borderId="3" xfId="2" applyNumberFormat="1" applyFont="1" applyBorder="1" applyAlignment="1">
      <alignment horizontal="center" vertical="center"/>
    </xf>
    <xf numFmtId="168" fontId="1" fillId="0" borderId="4" xfId="2" applyNumberFormat="1" applyFont="1" applyBorder="1" applyAlignment="1">
      <alignment horizontal="center" vertical="center"/>
    </xf>
    <xf numFmtId="168" fontId="1" fillId="0" borderId="5" xfId="2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9" fontId="1" fillId="0" borderId="3" xfId="3" applyFont="1" applyBorder="1" applyAlignment="1">
      <alignment horizontal="justify" vertical="center" wrapText="1"/>
    </xf>
    <xf numFmtId="9" fontId="1" fillId="0" borderId="4" xfId="3" applyFont="1" applyBorder="1" applyAlignment="1">
      <alignment horizontal="justify" vertical="center" wrapText="1"/>
    </xf>
    <xf numFmtId="9" fontId="1" fillId="0" borderId="5" xfId="3" applyFont="1" applyBorder="1" applyAlignment="1">
      <alignment horizontal="justify" vertical="center" wrapText="1"/>
    </xf>
    <xf numFmtId="9" fontId="1" fillId="0" borderId="3" xfId="0" applyNumberFormat="1" applyFont="1" applyBorder="1" applyAlignment="1">
      <alignment horizontal="justify" vertical="center" wrapText="1"/>
    </xf>
    <xf numFmtId="9" fontId="1" fillId="0" borderId="4" xfId="0" applyNumberFormat="1" applyFont="1" applyBorder="1" applyAlignment="1">
      <alignment horizontal="justify" vertical="center" wrapText="1"/>
    </xf>
    <xf numFmtId="9" fontId="1" fillId="0" borderId="5" xfId="0" applyNumberFormat="1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/>
    </xf>
    <xf numFmtId="15" fontId="1" fillId="0" borderId="1" xfId="0" applyNumberFormat="1" applyFont="1" applyBorder="1" applyAlignment="1">
      <alignment vertical="center"/>
    </xf>
    <xf numFmtId="15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 wrapText="1"/>
    </xf>
    <xf numFmtId="9" fontId="7" fillId="0" borderId="4" xfId="3" applyFont="1" applyBorder="1" applyAlignment="1">
      <alignment horizontal="center" vertical="center" wrapText="1"/>
    </xf>
    <xf numFmtId="9" fontId="8" fillId="0" borderId="4" xfId="3" applyFont="1" applyBorder="1" applyAlignment="1">
      <alignment horizontal="center" vertical="center" wrapText="1"/>
    </xf>
    <xf numFmtId="9" fontId="1" fillId="0" borderId="1" xfId="3" applyFont="1" applyBorder="1" applyAlignment="1">
      <alignment horizontal="center" vertical="center"/>
    </xf>
    <xf numFmtId="9" fontId="8" fillId="0" borderId="1" xfId="3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68" fontId="5" fillId="0" borderId="4" xfId="2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 wrapText="1"/>
    </xf>
    <xf numFmtId="168" fontId="5" fillId="0" borderId="5" xfId="2" applyNumberFormat="1" applyFont="1" applyBorder="1" applyAlignment="1">
      <alignment vertical="center" wrapText="1"/>
    </xf>
    <xf numFmtId="9" fontId="10" fillId="0" borderId="5" xfId="3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9" fontId="8" fillId="0" borderId="2" xfId="3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8" fontId="1" fillId="0" borderId="14" xfId="2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0" fontId="10" fillId="0" borderId="9" xfId="3" applyNumberFormat="1" applyFont="1" applyBorder="1" applyAlignment="1">
      <alignment horizontal="center" vertical="center"/>
    </xf>
    <xf numFmtId="9" fontId="10" fillId="0" borderId="16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9" fontId="1" fillId="0" borderId="3" xfId="1" applyNumberFormat="1" applyFont="1" applyBorder="1" applyAlignment="1">
      <alignment horizontal="center" vertical="center" wrapText="1"/>
    </xf>
    <xf numFmtId="169" fontId="1" fillId="0" borderId="4" xfId="1" applyNumberFormat="1" applyFont="1" applyBorder="1" applyAlignment="1">
      <alignment horizontal="center" vertical="center" wrapText="1"/>
    </xf>
    <xf numFmtId="169" fontId="1" fillId="0" borderId="5" xfId="1" applyNumberFormat="1" applyFont="1" applyBorder="1" applyAlignment="1">
      <alignment horizontal="center" vertical="center" wrapText="1"/>
    </xf>
    <xf numFmtId="9" fontId="1" fillId="0" borderId="3" xfId="3" applyFont="1" applyBorder="1" applyAlignment="1">
      <alignment horizontal="center" vertical="center" wrapText="1"/>
    </xf>
    <xf numFmtId="9" fontId="1" fillId="0" borderId="4" xfId="3" applyFont="1" applyBorder="1" applyAlignment="1">
      <alignment horizontal="center" vertical="center" wrapText="1"/>
    </xf>
    <xf numFmtId="9" fontId="1" fillId="0" borderId="5" xfId="3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8" fontId="5" fillId="0" borderId="3" xfId="2" applyNumberFormat="1" applyFont="1" applyBorder="1" applyAlignment="1">
      <alignment horizontal="center" vertical="center" wrapText="1"/>
    </xf>
    <xf numFmtId="168" fontId="5" fillId="0" borderId="4" xfId="2" applyNumberFormat="1" applyFont="1" applyBorder="1" applyAlignment="1">
      <alignment horizontal="center" vertical="center" wrapText="1"/>
    </xf>
    <xf numFmtId="168" fontId="5" fillId="0" borderId="5" xfId="2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 vertical="center" wrapText="1"/>
    </xf>
    <xf numFmtId="167" fontId="1" fillId="0" borderId="5" xfId="0" applyNumberFormat="1" applyFont="1" applyBorder="1" applyAlignment="1">
      <alignment horizontal="center" vertical="center" wrapText="1"/>
    </xf>
    <xf numFmtId="168" fontId="1" fillId="0" borderId="4" xfId="2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 wrapText="1"/>
    </xf>
    <xf numFmtId="15" fontId="1" fillId="0" borderId="4" xfId="0" applyNumberFormat="1" applyFont="1" applyBorder="1" applyAlignment="1">
      <alignment horizontal="center" vertical="center" wrapText="1"/>
    </xf>
    <xf numFmtId="15" fontId="1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8" fontId="1" fillId="0" borderId="3" xfId="2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9" fontId="1" fillId="0" borderId="3" xfId="3" applyFont="1" applyBorder="1" applyAlignment="1">
      <alignment horizontal="center" vertical="center"/>
    </xf>
    <xf numFmtId="9" fontId="1" fillId="0" borderId="5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1" fillId="0" borderId="4" xfId="3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9" fontId="5" fillId="0" borderId="3" xfId="3" applyFont="1" applyBorder="1" applyAlignment="1">
      <alignment horizontal="center" vertical="center" wrapText="1"/>
    </xf>
    <xf numFmtId="9" fontId="5" fillId="0" borderId="4" xfId="3" applyFont="1" applyBorder="1" applyAlignment="1">
      <alignment horizontal="center" vertical="center" wrapText="1"/>
    </xf>
    <xf numFmtId="9" fontId="5" fillId="0" borderId="5" xfId="3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3"/>
  <sheetViews>
    <sheetView showGridLines="0" tabSelected="1" zoomScale="65" zoomScaleNormal="65" workbookViewId="0">
      <pane xSplit="1" ySplit="2" topLeftCell="AO42" activePane="bottomRight" state="frozen"/>
      <selection pane="topRight" activeCell="B1" sqref="B1"/>
      <selection pane="bottomLeft" activeCell="A3" sqref="A3"/>
      <selection pane="bottomRight" activeCell="W43" sqref="W43:Z43"/>
    </sheetView>
  </sheetViews>
  <sheetFormatPr baseColWidth="10" defaultColWidth="11.42578125" defaultRowHeight="15.75" x14ac:dyDescent="0.25"/>
  <cols>
    <col min="1" max="1" width="27.7109375" style="23" customWidth="1"/>
    <col min="2" max="2" width="23" style="23" customWidth="1"/>
    <col min="3" max="3" width="29.85546875" style="27" customWidth="1"/>
    <col min="4" max="4" width="25.42578125" style="27" customWidth="1"/>
    <col min="5" max="5" width="23.7109375" style="27" customWidth="1"/>
    <col min="6" max="6" width="19.28515625" style="27" customWidth="1"/>
    <col min="7" max="8" width="29.7109375" style="23" customWidth="1"/>
    <col min="9" max="9" width="30" style="23" customWidth="1"/>
    <col min="10" max="10" width="43.42578125" style="27" customWidth="1"/>
    <col min="11" max="11" width="38.28515625" style="23" customWidth="1"/>
    <col min="12" max="12" width="33.28515625" style="23" customWidth="1"/>
    <col min="13" max="19" width="35" style="23" customWidth="1"/>
    <col min="20" max="20" width="31.42578125" style="27" customWidth="1"/>
    <col min="21" max="21" width="32.28515625" style="23" customWidth="1"/>
    <col min="22" max="22" width="40" style="27" customWidth="1"/>
    <col min="23" max="23" width="39.5703125" style="53" customWidth="1"/>
    <col min="24" max="24" width="36" style="23" customWidth="1"/>
    <col min="25" max="25" width="45.5703125" style="53" customWidth="1"/>
    <col min="26" max="26" width="36" style="53" customWidth="1"/>
    <col min="27" max="27" width="37.7109375" style="53" customWidth="1"/>
    <col min="28" max="28" width="23.5703125" style="39" customWidth="1"/>
    <col min="29" max="29" width="23.28515625" style="39" customWidth="1"/>
    <col min="30" max="32" width="26.42578125" style="23" customWidth="1"/>
    <col min="33" max="33" width="18.42578125" style="23" hidden="1" customWidth="1"/>
    <col min="34" max="34" width="17.42578125" style="23" hidden="1" customWidth="1"/>
    <col min="35" max="35" width="28.7109375" style="23" customWidth="1"/>
    <col min="36" max="36" width="26.85546875" style="42" bestFit="1" customWidth="1"/>
    <col min="37" max="37" width="25.42578125" style="23" bestFit="1" customWidth="1"/>
    <col min="38" max="38" width="38.85546875" style="23" customWidth="1"/>
    <col min="39" max="39" width="38.85546875" style="42" customWidth="1"/>
    <col min="40" max="40" width="38.42578125" style="23" customWidth="1"/>
    <col min="41" max="41" width="29.28515625" style="23" customWidth="1"/>
    <col min="42" max="42" width="25.7109375" style="23" customWidth="1"/>
    <col min="43" max="43" width="28.140625" style="23" customWidth="1"/>
    <col min="44" max="44" width="28.7109375" style="62" customWidth="1"/>
    <col min="45" max="45" width="58.7109375" style="23" customWidth="1"/>
    <col min="46" max="46" width="11.42578125" style="23"/>
    <col min="47" max="47" width="12.7109375" style="23" bestFit="1" customWidth="1"/>
    <col min="48" max="48" width="11.42578125" style="23"/>
    <col min="49" max="49" width="63.140625" style="23" customWidth="1"/>
    <col min="50" max="16384" width="11.42578125" style="23"/>
  </cols>
  <sheetData>
    <row r="1" spans="1:49" ht="63" customHeight="1" x14ac:dyDescent="0.25">
      <c r="A1" s="138" t="s">
        <v>148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40"/>
    </row>
    <row r="2" spans="1:49" ht="110.25" customHeight="1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3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  <c r="O2" s="24" t="s">
        <v>13</v>
      </c>
      <c r="P2" s="24" t="s">
        <v>145</v>
      </c>
      <c r="Q2" s="24" t="s">
        <v>146</v>
      </c>
      <c r="R2" s="24" t="s">
        <v>14</v>
      </c>
      <c r="S2" s="24" t="s">
        <v>15</v>
      </c>
      <c r="T2" s="24" t="s">
        <v>16</v>
      </c>
      <c r="U2" s="24" t="s">
        <v>17</v>
      </c>
      <c r="V2" s="24" t="s">
        <v>18</v>
      </c>
      <c r="W2" s="24" t="s">
        <v>19</v>
      </c>
      <c r="X2" s="24" t="s">
        <v>20</v>
      </c>
      <c r="Y2" s="24" t="s">
        <v>21</v>
      </c>
      <c r="Z2" s="24" t="s">
        <v>22</v>
      </c>
      <c r="AA2" s="24" t="s">
        <v>23</v>
      </c>
      <c r="AB2" s="24" t="s">
        <v>24</v>
      </c>
      <c r="AC2" s="24" t="s">
        <v>25</v>
      </c>
      <c r="AD2" s="24" t="s">
        <v>26</v>
      </c>
      <c r="AE2" s="24" t="s">
        <v>27</v>
      </c>
      <c r="AF2" s="24" t="s">
        <v>28</v>
      </c>
      <c r="AG2" s="24" t="s">
        <v>29</v>
      </c>
      <c r="AH2" s="24" t="s">
        <v>30</v>
      </c>
      <c r="AI2" s="24" t="s">
        <v>31</v>
      </c>
      <c r="AJ2" s="24" t="s">
        <v>32</v>
      </c>
      <c r="AK2" s="24" t="s">
        <v>33</v>
      </c>
      <c r="AL2" s="24" t="s">
        <v>34</v>
      </c>
      <c r="AM2" s="24" t="s">
        <v>35</v>
      </c>
      <c r="AN2" s="24" t="s">
        <v>36</v>
      </c>
      <c r="AO2" s="70" t="s">
        <v>153</v>
      </c>
      <c r="AP2" s="24" t="s">
        <v>37</v>
      </c>
      <c r="AQ2" s="24" t="s">
        <v>38</v>
      </c>
      <c r="AR2" s="34" t="s">
        <v>39</v>
      </c>
      <c r="AS2" s="24" t="s">
        <v>40</v>
      </c>
    </row>
    <row r="3" spans="1:49" ht="47.25" customHeight="1" x14ac:dyDescent="0.25">
      <c r="A3" s="107" t="s">
        <v>41</v>
      </c>
      <c r="B3" s="107" t="s">
        <v>42</v>
      </c>
      <c r="C3" s="123" t="s">
        <v>43</v>
      </c>
      <c r="D3" s="113">
        <v>0.39</v>
      </c>
      <c r="E3" s="113">
        <v>0.45</v>
      </c>
      <c r="F3" s="107" t="s">
        <v>44</v>
      </c>
      <c r="G3" s="107" t="s">
        <v>45</v>
      </c>
      <c r="H3" s="107" t="s">
        <v>46</v>
      </c>
      <c r="I3" s="141">
        <v>32.9</v>
      </c>
      <c r="J3" s="107" t="s">
        <v>47</v>
      </c>
      <c r="K3" s="144">
        <f>40.5-32.9</f>
        <v>7.6000000000000014</v>
      </c>
      <c r="L3" s="141">
        <v>38</v>
      </c>
      <c r="M3" s="131">
        <v>32.9</v>
      </c>
      <c r="N3" s="131">
        <v>0</v>
      </c>
      <c r="O3" s="131">
        <v>0</v>
      </c>
      <c r="P3" s="131">
        <v>0</v>
      </c>
      <c r="Q3" s="131">
        <f>SUM(N3:O8)</f>
        <v>0</v>
      </c>
      <c r="R3" s="171">
        <v>0</v>
      </c>
      <c r="S3" s="171">
        <v>0</v>
      </c>
      <c r="T3" s="107" t="s">
        <v>48</v>
      </c>
      <c r="U3" s="126" t="s">
        <v>49</v>
      </c>
      <c r="V3" s="107" t="s">
        <v>50</v>
      </c>
      <c r="W3" s="49" t="s">
        <v>51</v>
      </c>
      <c r="X3" s="5">
        <v>0.16</v>
      </c>
      <c r="Y3" s="54" t="s">
        <v>52</v>
      </c>
      <c r="Z3" s="5">
        <v>0.7</v>
      </c>
      <c r="AA3" s="104">
        <f>AVERAGE(Z3:Z8)</f>
        <v>0.78333333333333333</v>
      </c>
      <c r="AB3" s="35">
        <v>44762</v>
      </c>
      <c r="AC3" s="36">
        <v>44812</v>
      </c>
      <c r="AD3" s="101">
        <v>4549</v>
      </c>
      <c r="AE3" s="101">
        <v>4549</v>
      </c>
      <c r="AF3" s="104">
        <f>+AA3</f>
        <v>0.78333333333333333</v>
      </c>
      <c r="AG3" s="101" t="s">
        <v>53</v>
      </c>
      <c r="AH3" s="107" t="s">
        <v>54</v>
      </c>
      <c r="AI3" s="107" t="s">
        <v>55</v>
      </c>
      <c r="AJ3" s="151">
        <v>2003129039</v>
      </c>
      <c r="AK3" s="107" t="s">
        <v>56</v>
      </c>
      <c r="AL3" s="107" t="s">
        <v>57</v>
      </c>
      <c r="AM3" s="43"/>
      <c r="AN3" s="107" t="s">
        <v>57</v>
      </c>
      <c r="AO3" s="12"/>
      <c r="AP3" s="107" t="s">
        <v>58</v>
      </c>
      <c r="AQ3" s="107" t="s">
        <v>59</v>
      </c>
      <c r="AR3" s="135" t="s">
        <v>60</v>
      </c>
      <c r="AS3" s="107" t="s">
        <v>140</v>
      </c>
      <c r="AW3" s="71"/>
    </row>
    <row r="4" spans="1:49" ht="64.5" customHeight="1" x14ac:dyDescent="0.25">
      <c r="A4" s="108"/>
      <c r="B4" s="108"/>
      <c r="C4" s="124"/>
      <c r="D4" s="114"/>
      <c r="E4" s="114"/>
      <c r="F4" s="108"/>
      <c r="G4" s="108"/>
      <c r="H4" s="108"/>
      <c r="I4" s="142"/>
      <c r="J4" s="108"/>
      <c r="K4" s="145"/>
      <c r="L4" s="142"/>
      <c r="M4" s="147"/>
      <c r="N4" s="147"/>
      <c r="O4" s="147"/>
      <c r="P4" s="147"/>
      <c r="Q4" s="147"/>
      <c r="R4" s="175"/>
      <c r="S4" s="175"/>
      <c r="T4" s="108"/>
      <c r="U4" s="127"/>
      <c r="V4" s="108"/>
      <c r="W4" s="50" t="s">
        <v>61</v>
      </c>
      <c r="X4" s="6">
        <v>0.16</v>
      </c>
      <c r="Y4" s="55" t="s">
        <v>62</v>
      </c>
      <c r="Z4" s="6">
        <v>1</v>
      </c>
      <c r="AA4" s="105"/>
      <c r="AB4" s="37">
        <v>44585</v>
      </c>
      <c r="AC4" s="37">
        <v>44589</v>
      </c>
      <c r="AD4" s="102"/>
      <c r="AE4" s="102"/>
      <c r="AF4" s="105"/>
      <c r="AG4" s="102"/>
      <c r="AH4" s="108"/>
      <c r="AI4" s="108"/>
      <c r="AJ4" s="119"/>
      <c r="AK4" s="108"/>
      <c r="AL4" s="108"/>
      <c r="AM4" s="44"/>
      <c r="AN4" s="108"/>
      <c r="AO4" s="13"/>
      <c r="AP4" s="108"/>
      <c r="AQ4" s="108"/>
      <c r="AR4" s="136"/>
      <c r="AS4" s="108"/>
      <c r="AW4" s="71"/>
    </row>
    <row r="5" spans="1:49" ht="67.5" customHeight="1" x14ac:dyDescent="0.25">
      <c r="A5" s="108"/>
      <c r="B5" s="108"/>
      <c r="C5" s="124"/>
      <c r="D5" s="114"/>
      <c r="E5" s="114"/>
      <c r="F5" s="108"/>
      <c r="G5" s="108"/>
      <c r="H5" s="108"/>
      <c r="I5" s="142"/>
      <c r="J5" s="108"/>
      <c r="K5" s="145"/>
      <c r="L5" s="142"/>
      <c r="M5" s="147"/>
      <c r="N5" s="147"/>
      <c r="O5" s="147"/>
      <c r="P5" s="147"/>
      <c r="Q5" s="147"/>
      <c r="R5" s="175"/>
      <c r="S5" s="175"/>
      <c r="T5" s="108"/>
      <c r="U5" s="127"/>
      <c r="V5" s="108"/>
      <c r="W5" s="50" t="s">
        <v>63</v>
      </c>
      <c r="X5" s="6">
        <v>0.2</v>
      </c>
      <c r="Y5" s="55" t="s">
        <v>64</v>
      </c>
      <c r="Z5" s="6">
        <v>1</v>
      </c>
      <c r="AA5" s="105"/>
      <c r="AB5" s="37">
        <v>44564</v>
      </c>
      <c r="AC5" s="37">
        <v>44589</v>
      </c>
      <c r="AD5" s="102"/>
      <c r="AE5" s="102"/>
      <c r="AF5" s="105"/>
      <c r="AG5" s="102"/>
      <c r="AH5" s="108"/>
      <c r="AI5" s="108"/>
      <c r="AJ5" s="119"/>
      <c r="AK5" s="108"/>
      <c r="AL5" s="108"/>
      <c r="AM5" s="44">
        <v>688266666</v>
      </c>
      <c r="AN5" s="108"/>
      <c r="AO5" s="13"/>
      <c r="AP5" s="108"/>
      <c r="AQ5" s="108"/>
      <c r="AR5" s="136"/>
      <c r="AS5" s="108"/>
      <c r="AW5" s="71"/>
    </row>
    <row r="6" spans="1:49" ht="126.75" customHeight="1" x14ac:dyDescent="0.25">
      <c r="A6" s="108"/>
      <c r="B6" s="108"/>
      <c r="C6" s="124"/>
      <c r="D6" s="114"/>
      <c r="E6" s="114"/>
      <c r="F6" s="108"/>
      <c r="G6" s="108"/>
      <c r="H6" s="108"/>
      <c r="I6" s="142"/>
      <c r="J6" s="108"/>
      <c r="K6" s="145"/>
      <c r="L6" s="142"/>
      <c r="M6" s="147"/>
      <c r="N6" s="147"/>
      <c r="O6" s="147"/>
      <c r="P6" s="147"/>
      <c r="Q6" s="147"/>
      <c r="R6" s="175"/>
      <c r="S6" s="175"/>
      <c r="T6" s="108"/>
      <c r="U6" s="127"/>
      <c r="V6" s="108"/>
      <c r="W6" s="50" t="s">
        <v>65</v>
      </c>
      <c r="X6" s="6">
        <v>0.16</v>
      </c>
      <c r="Y6" s="55" t="s">
        <v>66</v>
      </c>
      <c r="Z6" s="6">
        <v>1</v>
      </c>
      <c r="AA6" s="105"/>
      <c r="AB6" s="37">
        <v>44607</v>
      </c>
      <c r="AC6" s="37">
        <v>44725</v>
      </c>
      <c r="AD6" s="102"/>
      <c r="AE6" s="102"/>
      <c r="AF6" s="105"/>
      <c r="AG6" s="102"/>
      <c r="AH6" s="108"/>
      <c r="AI6" s="108"/>
      <c r="AJ6" s="119"/>
      <c r="AK6" s="108"/>
      <c r="AL6" s="108"/>
      <c r="AM6" s="44"/>
      <c r="AN6" s="108"/>
      <c r="AO6" s="13"/>
      <c r="AP6" s="108"/>
      <c r="AQ6" s="108"/>
      <c r="AR6" s="136"/>
      <c r="AS6" s="108"/>
      <c r="AW6" s="71"/>
    </row>
    <row r="7" spans="1:49" ht="86.25" customHeight="1" x14ac:dyDescent="0.25">
      <c r="A7" s="108"/>
      <c r="B7" s="108"/>
      <c r="C7" s="124"/>
      <c r="D7" s="114"/>
      <c r="E7" s="114"/>
      <c r="F7" s="108"/>
      <c r="G7" s="108"/>
      <c r="H7" s="108"/>
      <c r="I7" s="142"/>
      <c r="J7" s="108"/>
      <c r="K7" s="145"/>
      <c r="L7" s="142"/>
      <c r="M7" s="147"/>
      <c r="N7" s="147"/>
      <c r="O7" s="147"/>
      <c r="P7" s="147"/>
      <c r="Q7" s="147"/>
      <c r="R7" s="175"/>
      <c r="S7" s="175"/>
      <c r="T7" s="108"/>
      <c r="U7" s="127"/>
      <c r="V7" s="108"/>
      <c r="W7" s="50" t="s">
        <v>67</v>
      </c>
      <c r="X7" s="6">
        <v>0.16</v>
      </c>
      <c r="Y7" s="55" t="s">
        <v>143</v>
      </c>
      <c r="Z7" s="6">
        <v>1</v>
      </c>
      <c r="AA7" s="105"/>
      <c r="AB7" s="37">
        <v>44662</v>
      </c>
      <c r="AC7" s="37">
        <v>44764</v>
      </c>
      <c r="AD7" s="102"/>
      <c r="AE7" s="102"/>
      <c r="AF7" s="105"/>
      <c r="AG7" s="102"/>
      <c r="AH7" s="108"/>
      <c r="AI7" s="108"/>
      <c r="AJ7" s="119"/>
      <c r="AK7" s="108"/>
      <c r="AL7" s="108"/>
      <c r="AM7" s="44"/>
      <c r="AN7" s="108"/>
      <c r="AO7" s="13"/>
      <c r="AP7" s="108"/>
      <c r="AQ7" s="108"/>
      <c r="AR7" s="136"/>
      <c r="AS7" s="108"/>
      <c r="AW7" s="71"/>
    </row>
    <row r="8" spans="1:49" ht="38.25" customHeight="1" x14ac:dyDescent="0.25">
      <c r="A8" s="108"/>
      <c r="B8" s="108"/>
      <c r="C8" s="125"/>
      <c r="D8" s="115"/>
      <c r="E8" s="115"/>
      <c r="F8" s="108"/>
      <c r="G8" s="109"/>
      <c r="H8" s="109"/>
      <c r="I8" s="143"/>
      <c r="J8" s="109"/>
      <c r="K8" s="146"/>
      <c r="L8" s="143"/>
      <c r="M8" s="132"/>
      <c r="N8" s="132"/>
      <c r="O8" s="132"/>
      <c r="P8" s="132"/>
      <c r="Q8" s="132"/>
      <c r="R8" s="172"/>
      <c r="S8" s="172"/>
      <c r="T8" s="109"/>
      <c r="U8" s="128"/>
      <c r="V8" s="109"/>
      <c r="W8" s="51" t="s">
        <v>68</v>
      </c>
      <c r="X8" s="17">
        <v>0.16</v>
      </c>
      <c r="Y8" s="56" t="s">
        <v>69</v>
      </c>
      <c r="Z8" s="17">
        <v>0</v>
      </c>
      <c r="AA8" s="106"/>
      <c r="AB8" s="38">
        <v>44805</v>
      </c>
      <c r="AC8" s="38">
        <v>44926</v>
      </c>
      <c r="AD8" s="103"/>
      <c r="AE8" s="103"/>
      <c r="AF8" s="106"/>
      <c r="AG8" s="102"/>
      <c r="AH8" s="108"/>
      <c r="AI8" s="148" t="s">
        <v>70</v>
      </c>
      <c r="AJ8" s="119"/>
      <c r="AK8" s="150" t="s">
        <v>71</v>
      </c>
      <c r="AL8" s="108"/>
      <c r="AM8" s="44"/>
      <c r="AN8" s="108"/>
      <c r="AO8" s="13"/>
      <c r="AP8" s="108"/>
      <c r="AQ8" s="108"/>
      <c r="AR8" s="136"/>
      <c r="AS8" s="109"/>
      <c r="AW8" s="71"/>
    </row>
    <row r="9" spans="1:49" ht="41.25" customHeight="1" x14ac:dyDescent="0.25">
      <c r="A9" s="108"/>
      <c r="B9" s="108"/>
      <c r="C9" s="123" t="s">
        <v>72</v>
      </c>
      <c r="D9" s="113">
        <v>0.05</v>
      </c>
      <c r="E9" s="113">
        <v>0.1</v>
      </c>
      <c r="F9" s="108"/>
      <c r="G9" s="107" t="s">
        <v>73</v>
      </c>
      <c r="H9" s="107" t="s">
        <v>46</v>
      </c>
      <c r="I9" s="141">
        <v>6</v>
      </c>
      <c r="J9" s="107" t="s">
        <v>74</v>
      </c>
      <c r="K9" s="144">
        <f>12-6</f>
        <v>6</v>
      </c>
      <c r="L9" s="141">
        <v>10</v>
      </c>
      <c r="M9" s="141">
        <v>6</v>
      </c>
      <c r="N9" s="141">
        <v>0</v>
      </c>
      <c r="O9" s="141"/>
      <c r="P9" s="72"/>
      <c r="Q9" s="141">
        <v>0</v>
      </c>
      <c r="R9" s="104">
        <v>0</v>
      </c>
      <c r="S9" s="104">
        <v>0</v>
      </c>
      <c r="T9" s="107" t="s">
        <v>48</v>
      </c>
      <c r="U9" s="126" t="s">
        <v>49</v>
      </c>
      <c r="V9" s="107" t="s">
        <v>50</v>
      </c>
      <c r="W9" s="49" t="s">
        <v>75</v>
      </c>
      <c r="X9" s="7">
        <v>0.11</v>
      </c>
      <c r="Y9" s="54" t="s">
        <v>76</v>
      </c>
      <c r="Z9" s="7">
        <v>1</v>
      </c>
      <c r="AA9" s="129">
        <f>AVERAGE(Z9:Z17)</f>
        <v>0.89999999999999991</v>
      </c>
      <c r="AB9" s="36">
        <v>44793</v>
      </c>
      <c r="AC9" s="36">
        <v>44812</v>
      </c>
      <c r="AD9" s="101" t="s">
        <v>139</v>
      </c>
      <c r="AE9" s="101" t="s">
        <v>139</v>
      </c>
      <c r="AF9" s="104">
        <f>+AA9</f>
        <v>0.89999999999999991</v>
      </c>
      <c r="AG9" s="102"/>
      <c r="AH9" s="108"/>
      <c r="AI9" s="149"/>
      <c r="AJ9" s="119"/>
      <c r="AK9" s="150"/>
      <c r="AL9" s="108"/>
      <c r="AM9" s="44"/>
      <c r="AN9" s="108"/>
      <c r="AO9" s="13"/>
      <c r="AP9" s="108"/>
      <c r="AQ9" s="108"/>
      <c r="AR9" s="136"/>
      <c r="AS9" s="108" t="s">
        <v>141</v>
      </c>
      <c r="AW9" s="71"/>
    </row>
    <row r="10" spans="1:49" ht="115.5" customHeight="1" x14ac:dyDescent="0.25">
      <c r="A10" s="108"/>
      <c r="B10" s="108"/>
      <c r="C10" s="124"/>
      <c r="D10" s="114"/>
      <c r="E10" s="114"/>
      <c r="F10" s="108"/>
      <c r="G10" s="108"/>
      <c r="H10" s="108"/>
      <c r="I10" s="142"/>
      <c r="J10" s="108"/>
      <c r="K10" s="145"/>
      <c r="L10" s="142"/>
      <c r="M10" s="142"/>
      <c r="N10" s="142"/>
      <c r="O10" s="142"/>
      <c r="P10" s="73"/>
      <c r="Q10" s="142"/>
      <c r="R10" s="105"/>
      <c r="S10" s="105"/>
      <c r="T10" s="108"/>
      <c r="U10" s="127"/>
      <c r="V10" s="108"/>
      <c r="W10" s="50" t="s">
        <v>77</v>
      </c>
      <c r="X10" s="18">
        <v>0.11</v>
      </c>
      <c r="Y10" s="58" t="s">
        <v>135</v>
      </c>
      <c r="Z10" s="18">
        <v>1</v>
      </c>
      <c r="AA10" s="170"/>
      <c r="AB10" s="37">
        <v>44696</v>
      </c>
      <c r="AC10" s="37">
        <v>44727</v>
      </c>
      <c r="AD10" s="102"/>
      <c r="AE10" s="102"/>
      <c r="AF10" s="105"/>
      <c r="AG10" s="102"/>
      <c r="AH10" s="108"/>
      <c r="AI10" s="149"/>
      <c r="AJ10" s="119"/>
      <c r="AK10" s="150"/>
      <c r="AL10" s="108"/>
      <c r="AM10" s="44"/>
      <c r="AN10" s="108"/>
      <c r="AO10" s="13"/>
      <c r="AP10" s="108"/>
      <c r="AQ10" s="108"/>
      <c r="AR10" s="136"/>
      <c r="AS10" s="108"/>
      <c r="AW10" s="71"/>
    </row>
    <row r="11" spans="1:49" ht="31.5" x14ac:dyDescent="0.25">
      <c r="A11" s="108"/>
      <c r="B11" s="108"/>
      <c r="C11" s="124"/>
      <c r="D11" s="114"/>
      <c r="E11" s="114"/>
      <c r="F11" s="108"/>
      <c r="G11" s="108"/>
      <c r="H11" s="108"/>
      <c r="I11" s="142"/>
      <c r="J11" s="108"/>
      <c r="K11" s="145"/>
      <c r="L11" s="142"/>
      <c r="M11" s="142"/>
      <c r="N11" s="142"/>
      <c r="O11" s="142"/>
      <c r="P11" s="73"/>
      <c r="Q11" s="142"/>
      <c r="R11" s="105"/>
      <c r="S11" s="105"/>
      <c r="T11" s="108"/>
      <c r="U11" s="127"/>
      <c r="V11" s="108"/>
      <c r="W11" s="50" t="s">
        <v>78</v>
      </c>
      <c r="X11" s="18">
        <v>0.11</v>
      </c>
      <c r="Y11" s="58" t="s">
        <v>79</v>
      </c>
      <c r="Z11" s="18">
        <v>1</v>
      </c>
      <c r="AA11" s="170"/>
      <c r="AB11" s="37">
        <v>44696</v>
      </c>
      <c r="AC11" s="37">
        <v>44727</v>
      </c>
      <c r="AD11" s="102"/>
      <c r="AE11" s="102"/>
      <c r="AF11" s="105"/>
      <c r="AG11" s="102"/>
      <c r="AH11" s="108"/>
      <c r="AI11" s="149"/>
      <c r="AJ11" s="119"/>
      <c r="AK11" s="150"/>
      <c r="AL11" s="108"/>
      <c r="AM11" s="44"/>
      <c r="AN11" s="108"/>
      <c r="AO11" s="13"/>
      <c r="AP11" s="108"/>
      <c r="AQ11" s="108"/>
      <c r="AR11" s="136"/>
      <c r="AS11" s="108"/>
      <c r="AW11" s="71"/>
    </row>
    <row r="12" spans="1:49" ht="51.75" customHeight="1" x14ac:dyDescent="0.25">
      <c r="A12" s="108"/>
      <c r="B12" s="108"/>
      <c r="C12" s="124"/>
      <c r="D12" s="114"/>
      <c r="E12" s="114"/>
      <c r="F12" s="108"/>
      <c r="G12" s="108"/>
      <c r="H12" s="108"/>
      <c r="I12" s="142"/>
      <c r="J12" s="108"/>
      <c r="K12" s="145"/>
      <c r="L12" s="142"/>
      <c r="M12" s="142"/>
      <c r="N12" s="142"/>
      <c r="O12" s="142"/>
      <c r="P12" s="73"/>
      <c r="Q12" s="142"/>
      <c r="R12" s="105"/>
      <c r="S12" s="105"/>
      <c r="T12" s="108"/>
      <c r="U12" s="127"/>
      <c r="V12" s="108"/>
      <c r="W12" s="50" t="s">
        <v>80</v>
      </c>
      <c r="X12" s="18">
        <v>0.11</v>
      </c>
      <c r="Y12" s="58" t="s">
        <v>81</v>
      </c>
      <c r="Z12" s="18">
        <v>1</v>
      </c>
      <c r="AA12" s="170"/>
      <c r="AB12" s="37">
        <v>44788</v>
      </c>
      <c r="AC12" s="37">
        <v>44880</v>
      </c>
      <c r="AD12" s="102"/>
      <c r="AE12" s="102"/>
      <c r="AF12" s="105"/>
      <c r="AG12" s="102"/>
      <c r="AH12" s="108"/>
      <c r="AI12" s="149"/>
      <c r="AJ12" s="119"/>
      <c r="AK12" s="150"/>
      <c r="AL12" s="108"/>
      <c r="AM12" s="44"/>
      <c r="AN12" s="108"/>
      <c r="AO12" s="13"/>
      <c r="AP12" s="108"/>
      <c r="AQ12" s="108"/>
      <c r="AR12" s="136"/>
      <c r="AS12" s="108"/>
    </row>
    <row r="13" spans="1:49" ht="47.25" customHeight="1" x14ac:dyDescent="0.25">
      <c r="A13" s="108"/>
      <c r="B13" s="108"/>
      <c r="C13" s="124"/>
      <c r="D13" s="114"/>
      <c r="E13" s="114"/>
      <c r="F13" s="108"/>
      <c r="G13" s="108"/>
      <c r="H13" s="108"/>
      <c r="I13" s="142"/>
      <c r="J13" s="108"/>
      <c r="K13" s="145"/>
      <c r="L13" s="142"/>
      <c r="M13" s="142"/>
      <c r="N13" s="142"/>
      <c r="O13" s="142"/>
      <c r="P13" s="73"/>
      <c r="Q13" s="142"/>
      <c r="R13" s="105"/>
      <c r="S13" s="105"/>
      <c r="T13" s="108"/>
      <c r="U13" s="127"/>
      <c r="V13" s="108"/>
      <c r="W13" s="50" t="s">
        <v>82</v>
      </c>
      <c r="X13" s="18">
        <v>0.11</v>
      </c>
      <c r="Y13" s="58" t="s">
        <v>83</v>
      </c>
      <c r="Z13" s="18">
        <v>1</v>
      </c>
      <c r="AA13" s="170"/>
      <c r="AB13" s="37">
        <v>44788</v>
      </c>
      <c r="AC13" s="37">
        <v>44819</v>
      </c>
      <c r="AD13" s="102"/>
      <c r="AE13" s="102"/>
      <c r="AF13" s="105"/>
      <c r="AG13" s="102"/>
      <c r="AH13" s="108"/>
      <c r="AI13" s="108" t="s">
        <v>84</v>
      </c>
      <c r="AJ13" s="119"/>
      <c r="AK13" s="108" t="s">
        <v>85</v>
      </c>
      <c r="AL13" s="108"/>
      <c r="AM13" s="44"/>
      <c r="AN13" s="108"/>
      <c r="AO13" s="13"/>
      <c r="AP13" s="108"/>
      <c r="AQ13" s="108"/>
      <c r="AR13" s="136"/>
      <c r="AS13" s="108"/>
    </row>
    <row r="14" spans="1:49" ht="31.5" x14ac:dyDescent="0.25">
      <c r="A14" s="108"/>
      <c r="B14" s="108"/>
      <c r="C14" s="124"/>
      <c r="D14" s="114"/>
      <c r="E14" s="114"/>
      <c r="F14" s="108"/>
      <c r="G14" s="108"/>
      <c r="H14" s="108"/>
      <c r="I14" s="142"/>
      <c r="J14" s="108"/>
      <c r="K14" s="145"/>
      <c r="L14" s="142"/>
      <c r="M14" s="142"/>
      <c r="N14" s="142"/>
      <c r="O14" s="142"/>
      <c r="P14" s="73"/>
      <c r="Q14" s="142"/>
      <c r="R14" s="105"/>
      <c r="S14" s="105"/>
      <c r="T14" s="108"/>
      <c r="U14" s="127"/>
      <c r="V14" s="108"/>
      <c r="W14" s="50" t="s">
        <v>86</v>
      </c>
      <c r="X14" s="18">
        <v>0.11</v>
      </c>
      <c r="Y14" s="58" t="s">
        <v>136</v>
      </c>
      <c r="Z14" s="18">
        <v>1</v>
      </c>
      <c r="AA14" s="170"/>
      <c r="AB14" s="37">
        <v>44788</v>
      </c>
      <c r="AC14" s="37">
        <v>44819</v>
      </c>
      <c r="AD14" s="102"/>
      <c r="AE14" s="102"/>
      <c r="AF14" s="105"/>
      <c r="AG14" s="102"/>
      <c r="AH14" s="108"/>
      <c r="AI14" s="108"/>
      <c r="AJ14" s="119"/>
      <c r="AK14" s="108"/>
      <c r="AL14" s="108"/>
      <c r="AM14" s="44"/>
      <c r="AN14" s="108"/>
      <c r="AO14" s="13"/>
      <c r="AP14" s="108"/>
      <c r="AQ14" s="108"/>
      <c r="AR14" s="136"/>
      <c r="AS14" s="108"/>
    </row>
    <row r="15" spans="1:49" ht="31.5" x14ac:dyDescent="0.25">
      <c r="A15" s="108"/>
      <c r="B15" s="108"/>
      <c r="C15" s="124"/>
      <c r="D15" s="114"/>
      <c r="E15" s="114"/>
      <c r="F15" s="108"/>
      <c r="G15" s="108"/>
      <c r="H15" s="108"/>
      <c r="I15" s="142"/>
      <c r="J15" s="108"/>
      <c r="K15" s="145"/>
      <c r="L15" s="142"/>
      <c r="M15" s="142"/>
      <c r="N15" s="142"/>
      <c r="O15" s="142"/>
      <c r="P15" s="73"/>
      <c r="Q15" s="142"/>
      <c r="R15" s="105"/>
      <c r="S15" s="105"/>
      <c r="T15" s="108"/>
      <c r="U15" s="127"/>
      <c r="V15" s="108"/>
      <c r="W15" s="50" t="s">
        <v>87</v>
      </c>
      <c r="X15" s="18">
        <v>0.11</v>
      </c>
      <c r="Y15" s="58" t="s">
        <v>137</v>
      </c>
      <c r="Z15" s="18">
        <v>1</v>
      </c>
      <c r="AA15" s="170"/>
      <c r="AB15" s="37">
        <v>44788</v>
      </c>
      <c r="AC15" s="37">
        <v>44819</v>
      </c>
      <c r="AD15" s="102"/>
      <c r="AE15" s="102"/>
      <c r="AF15" s="105"/>
      <c r="AG15" s="102"/>
      <c r="AH15" s="108"/>
      <c r="AI15" s="108"/>
      <c r="AJ15" s="119"/>
      <c r="AK15" s="108"/>
      <c r="AL15" s="108"/>
      <c r="AM15" s="44"/>
      <c r="AN15" s="108"/>
      <c r="AO15" s="13"/>
      <c r="AP15" s="108"/>
      <c r="AQ15" s="108"/>
      <c r="AR15" s="136"/>
      <c r="AS15" s="108"/>
    </row>
    <row r="16" spans="1:49" ht="31.5" x14ac:dyDescent="0.25">
      <c r="A16" s="108"/>
      <c r="B16" s="108"/>
      <c r="C16" s="124"/>
      <c r="D16" s="114"/>
      <c r="E16" s="114"/>
      <c r="F16" s="108"/>
      <c r="G16" s="108"/>
      <c r="H16" s="108"/>
      <c r="I16" s="142"/>
      <c r="J16" s="108"/>
      <c r="K16" s="145"/>
      <c r="L16" s="142"/>
      <c r="M16" s="142"/>
      <c r="N16" s="142"/>
      <c r="O16" s="142"/>
      <c r="P16" s="73"/>
      <c r="Q16" s="142"/>
      <c r="R16" s="105"/>
      <c r="S16" s="105"/>
      <c r="T16" s="108"/>
      <c r="U16" s="127"/>
      <c r="V16" s="108"/>
      <c r="W16" s="50" t="s">
        <v>88</v>
      </c>
      <c r="X16" s="18">
        <v>0.11</v>
      </c>
      <c r="Y16" s="58" t="s">
        <v>138</v>
      </c>
      <c r="Z16" s="18">
        <v>1</v>
      </c>
      <c r="AA16" s="170"/>
      <c r="AB16" s="37">
        <v>44788</v>
      </c>
      <c r="AC16" s="37">
        <v>44880</v>
      </c>
      <c r="AD16" s="102"/>
      <c r="AE16" s="102"/>
      <c r="AF16" s="105"/>
      <c r="AG16" s="102"/>
      <c r="AH16" s="108"/>
      <c r="AI16" s="108"/>
      <c r="AJ16" s="119"/>
      <c r="AK16" s="108"/>
      <c r="AL16" s="108"/>
      <c r="AM16" s="44"/>
      <c r="AN16" s="108"/>
      <c r="AO16" s="13"/>
      <c r="AP16" s="108"/>
      <c r="AQ16" s="108"/>
      <c r="AR16" s="136"/>
      <c r="AS16" s="108"/>
    </row>
    <row r="17" spans="1:45" ht="31.5" x14ac:dyDescent="0.25">
      <c r="A17" s="108"/>
      <c r="B17" s="108"/>
      <c r="C17" s="125"/>
      <c r="D17" s="115"/>
      <c r="E17" s="115"/>
      <c r="F17" s="108"/>
      <c r="G17" s="109"/>
      <c r="H17" s="109"/>
      <c r="I17" s="143"/>
      <c r="J17" s="109"/>
      <c r="K17" s="146"/>
      <c r="L17" s="143"/>
      <c r="M17" s="143"/>
      <c r="N17" s="143"/>
      <c r="O17" s="143"/>
      <c r="P17" s="74"/>
      <c r="Q17" s="143"/>
      <c r="R17" s="106"/>
      <c r="S17" s="106"/>
      <c r="T17" s="109"/>
      <c r="U17" s="128"/>
      <c r="V17" s="109"/>
      <c r="W17" s="51" t="s">
        <v>89</v>
      </c>
      <c r="X17" s="19">
        <v>0.12</v>
      </c>
      <c r="Y17" s="59" t="s">
        <v>144</v>
      </c>
      <c r="Z17" s="19">
        <v>0.1</v>
      </c>
      <c r="AA17" s="130"/>
      <c r="AB17" s="38">
        <v>44880</v>
      </c>
      <c r="AC17" s="38">
        <v>45279</v>
      </c>
      <c r="AD17" s="103"/>
      <c r="AE17" s="103"/>
      <c r="AF17" s="106"/>
      <c r="AG17" s="102"/>
      <c r="AH17" s="108"/>
      <c r="AI17" s="20"/>
      <c r="AJ17" s="81"/>
      <c r="AK17" s="20"/>
      <c r="AL17" s="109"/>
      <c r="AM17" s="45"/>
      <c r="AN17" s="109"/>
      <c r="AO17" s="17"/>
      <c r="AP17" s="109"/>
      <c r="AQ17" s="109"/>
      <c r="AR17" s="137"/>
      <c r="AS17" s="109"/>
    </row>
    <row r="18" spans="1:45" ht="86.25" customHeight="1" x14ac:dyDescent="0.25">
      <c r="A18" s="108"/>
      <c r="B18" s="108"/>
      <c r="C18" s="15"/>
      <c r="D18" s="16"/>
      <c r="E18" s="16"/>
      <c r="F18" s="109"/>
      <c r="G18" s="176" t="s">
        <v>90</v>
      </c>
      <c r="H18" s="177"/>
      <c r="I18" s="177"/>
      <c r="J18" s="177"/>
      <c r="K18" s="177"/>
      <c r="L18" s="177"/>
      <c r="M18" s="177"/>
      <c r="N18" s="177"/>
      <c r="O18" s="177"/>
      <c r="P18" s="177"/>
      <c r="Q18" s="178"/>
      <c r="R18" s="64">
        <v>0</v>
      </c>
      <c r="S18" s="64">
        <v>0</v>
      </c>
      <c r="T18" s="187" t="s">
        <v>91</v>
      </c>
      <c r="U18" s="188"/>
      <c r="V18" s="188"/>
      <c r="W18" s="188"/>
      <c r="X18" s="188"/>
      <c r="Y18" s="188"/>
      <c r="Z18" s="189"/>
      <c r="AA18" s="69">
        <f>AVERAGE(AA3:AA9)</f>
        <v>0.84166666666666656</v>
      </c>
      <c r="AB18" s="37"/>
      <c r="AC18" s="37"/>
      <c r="AD18" s="25"/>
      <c r="AE18" s="25"/>
      <c r="AF18" s="26"/>
      <c r="AG18" s="102"/>
      <c r="AH18" s="108"/>
      <c r="AI18" s="80" t="s">
        <v>149</v>
      </c>
      <c r="AJ18" s="40">
        <v>2003129039</v>
      </c>
      <c r="AK18" s="63"/>
      <c r="AL18" s="13"/>
      <c r="AM18" s="41">
        <v>688266666</v>
      </c>
      <c r="AN18" s="13"/>
      <c r="AO18" s="82">
        <f>+AM18/AJ18</f>
        <v>0.34359577071659636</v>
      </c>
      <c r="AP18" s="13"/>
      <c r="AQ18" s="13"/>
      <c r="AR18" s="37"/>
      <c r="AS18" s="13"/>
    </row>
    <row r="19" spans="1:45" ht="51.75" customHeight="1" x14ac:dyDescent="0.25">
      <c r="A19" s="108"/>
      <c r="B19" s="108"/>
      <c r="C19" s="123" t="s">
        <v>92</v>
      </c>
      <c r="D19" s="113">
        <v>0.02</v>
      </c>
      <c r="E19" s="113">
        <v>0.12</v>
      </c>
      <c r="F19" s="107" t="s">
        <v>93</v>
      </c>
      <c r="G19" s="107" t="s">
        <v>94</v>
      </c>
      <c r="H19" s="107" t="s">
        <v>46</v>
      </c>
      <c r="I19" s="182">
        <v>1</v>
      </c>
      <c r="J19" s="107" t="s">
        <v>95</v>
      </c>
      <c r="K19" s="179">
        <f>8-1</f>
        <v>7</v>
      </c>
      <c r="L19" s="182">
        <v>6</v>
      </c>
      <c r="M19" s="182">
        <v>2.04</v>
      </c>
      <c r="N19" s="107">
        <v>1.452</v>
      </c>
      <c r="O19" s="107">
        <v>0.254</v>
      </c>
      <c r="P19" s="107">
        <v>0</v>
      </c>
      <c r="Q19" s="107">
        <f>SUM(N19:O27)</f>
        <v>1.706</v>
      </c>
      <c r="R19" s="104">
        <f>+Q19/L19</f>
        <v>0.28433333333333333</v>
      </c>
      <c r="S19" s="104">
        <f>+(M19+Q19)/K19</f>
        <v>0.53514285714285714</v>
      </c>
      <c r="T19" s="107" t="s">
        <v>96</v>
      </c>
      <c r="U19" s="133" t="s">
        <v>97</v>
      </c>
      <c r="V19" s="107" t="s">
        <v>98</v>
      </c>
      <c r="W19" s="49" t="s">
        <v>75</v>
      </c>
      <c r="X19" s="7">
        <v>0.11</v>
      </c>
      <c r="Y19" s="54" t="s">
        <v>99</v>
      </c>
      <c r="Z19" s="7">
        <v>0.63</v>
      </c>
      <c r="AA19" s="129">
        <f>AVERAGE(Z19:Z27)</f>
        <v>0.66259259259259251</v>
      </c>
      <c r="AB19" s="36">
        <v>44762</v>
      </c>
      <c r="AC19" s="36">
        <v>44812</v>
      </c>
      <c r="AD19" s="107" t="s">
        <v>139</v>
      </c>
      <c r="AE19" s="107" t="s">
        <v>139</v>
      </c>
      <c r="AF19" s="129">
        <f>+AA19</f>
        <v>0.66259259259259251</v>
      </c>
      <c r="AG19" s="102"/>
      <c r="AH19" s="108"/>
      <c r="AI19" s="107" t="s">
        <v>55</v>
      </c>
      <c r="AJ19" s="110">
        <v>1689634633</v>
      </c>
      <c r="AK19" s="116" t="s">
        <v>56</v>
      </c>
      <c r="AL19" s="107" t="s">
        <v>100</v>
      </c>
      <c r="AM19" s="110">
        <v>0</v>
      </c>
      <c r="AN19" s="107" t="s">
        <v>100</v>
      </c>
      <c r="AO19" s="193">
        <v>0</v>
      </c>
      <c r="AP19" s="107"/>
      <c r="AQ19" s="107"/>
      <c r="AR19" s="135"/>
      <c r="AS19" s="156" t="s">
        <v>142</v>
      </c>
    </row>
    <row r="20" spans="1:45" ht="31.5" x14ac:dyDescent="0.25">
      <c r="A20" s="108"/>
      <c r="B20" s="108"/>
      <c r="C20" s="124"/>
      <c r="D20" s="114"/>
      <c r="E20" s="114"/>
      <c r="F20" s="108"/>
      <c r="G20" s="108"/>
      <c r="H20" s="108"/>
      <c r="I20" s="183"/>
      <c r="J20" s="108"/>
      <c r="K20" s="180"/>
      <c r="L20" s="183"/>
      <c r="M20" s="183"/>
      <c r="N20" s="108"/>
      <c r="O20" s="108"/>
      <c r="P20" s="108"/>
      <c r="Q20" s="108"/>
      <c r="R20" s="105"/>
      <c r="S20" s="105"/>
      <c r="T20" s="108"/>
      <c r="U20" s="159"/>
      <c r="V20" s="108"/>
      <c r="W20" s="50" t="s">
        <v>101</v>
      </c>
      <c r="X20" s="18">
        <v>0.11</v>
      </c>
      <c r="Y20" s="58" t="s">
        <v>102</v>
      </c>
      <c r="Z20" s="18">
        <v>1</v>
      </c>
      <c r="AA20" s="170"/>
      <c r="AB20" s="37">
        <v>44562</v>
      </c>
      <c r="AC20" s="37">
        <v>44742</v>
      </c>
      <c r="AD20" s="121"/>
      <c r="AE20" s="121"/>
      <c r="AF20" s="108"/>
      <c r="AG20" s="102"/>
      <c r="AH20" s="108"/>
      <c r="AI20" s="108"/>
      <c r="AJ20" s="111"/>
      <c r="AK20" s="117"/>
      <c r="AL20" s="108"/>
      <c r="AM20" s="111"/>
      <c r="AN20" s="108"/>
      <c r="AO20" s="194"/>
      <c r="AP20" s="108"/>
      <c r="AQ20" s="108"/>
      <c r="AR20" s="136"/>
      <c r="AS20" s="157"/>
    </row>
    <row r="21" spans="1:45" ht="31.5" x14ac:dyDescent="0.25">
      <c r="A21" s="108"/>
      <c r="B21" s="108"/>
      <c r="C21" s="124"/>
      <c r="D21" s="114"/>
      <c r="E21" s="114"/>
      <c r="F21" s="108"/>
      <c r="G21" s="108"/>
      <c r="H21" s="108"/>
      <c r="I21" s="183"/>
      <c r="J21" s="108"/>
      <c r="K21" s="180"/>
      <c r="L21" s="183"/>
      <c r="M21" s="183"/>
      <c r="N21" s="108"/>
      <c r="O21" s="108"/>
      <c r="P21" s="108"/>
      <c r="Q21" s="108"/>
      <c r="R21" s="105"/>
      <c r="S21" s="105"/>
      <c r="T21" s="108"/>
      <c r="U21" s="159"/>
      <c r="V21" s="108"/>
      <c r="W21" s="50" t="s">
        <v>78</v>
      </c>
      <c r="X21" s="18">
        <v>0.11</v>
      </c>
      <c r="Y21" s="58" t="s">
        <v>103</v>
      </c>
      <c r="Z21" s="18">
        <v>1</v>
      </c>
      <c r="AA21" s="170"/>
      <c r="AB21" s="37">
        <v>44562</v>
      </c>
      <c r="AC21" s="37">
        <v>44803</v>
      </c>
      <c r="AD21" s="121"/>
      <c r="AE21" s="121"/>
      <c r="AF21" s="108"/>
      <c r="AG21" s="102"/>
      <c r="AH21" s="108"/>
      <c r="AI21" s="108"/>
      <c r="AJ21" s="111"/>
      <c r="AK21" s="117"/>
      <c r="AL21" s="108"/>
      <c r="AM21" s="111"/>
      <c r="AN21" s="108"/>
      <c r="AO21" s="194"/>
      <c r="AP21" s="108"/>
      <c r="AQ21" s="108"/>
      <c r="AR21" s="136"/>
      <c r="AS21" s="157"/>
    </row>
    <row r="22" spans="1:45" ht="50.25" customHeight="1" x14ac:dyDescent="0.25">
      <c r="A22" s="108"/>
      <c r="B22" s="108"/>
      <c r="C22" s="124"/>
      <c r="D22" s="114"/>
      <c r="E22" s="114"/>
      <c r="F22" s="108"/>
      <c r="G22" s="108"/>
      <c r="H22" s="108"/>
      <c r="I22" s="183"/>
      <c r="J22" s="108"/>
      <c r="K22" s="180"/>
      <c r="L22" s="183"/>
      <c r="M22" s="183"/>
      <c r="N22" s="108"/>
      <c r="O22" s="108"/>
      <c r="P22" s="108"/>
      <c r="Q22" s="108"/>
      <c r="R22" s="105"/>
      <c r="S22" s="105"/>
      <c r="T22" s="108"/>
      <c r="U22" s="159"/>
      <c r="V22" s="108"/>
      <c r="W22" s="50" t="s">
        <v>80</v>
      </c>
      <c r="X22" s="18">
        <v>0.11</v>
      </c>
      <c r="Y22" s="58" t="s">
        <v>104</v>
      </c>
      <c r="Z22" s="18">
        <v>1</v>
      </c>
      <c r="AA22" s="170"/>
      <c r="AB22" s="37">
        <v>44562</v>
      </c>
      <c r="AC22" s="37">
        <v>44803</v>
      </c>
      <c r="AD22" s="121"/>
      <c r="AE22" s="121"/>
      <c r="AF22" s="108"/>
      <c r="AG22" s="102"/>
      <c r="AH22" s="108"/>
      <c r="AI22" s="108"/>
      <c r="AJ22" s="111"/>
      <c r="AK22" s="117"/>
      <c r="AL22" s="108"/>
      <c r="AM22" s="111"/>
      <c r="AN22" s="108"/>
      <c r="AO22" s="194"/>
      <c r="AP22" s="108"/>
      <c r="AQ22" s="108"/>
      <c r="AR22" s="136"/>
      <c r="AS22" s="157"/>
    </row>
    <row r="23" spans="1:45" ht="47.25" x14ac:dyDescent="0.25">
      <c r="A23" s="108"/>
      <c r="B23" s="108"/>
      <c r="C23" s="124"/>
      <c r="D23" s="114"/>
      <c r="E23" s="114"/>
      <c r="F23" s="108"/>
      <c r="G23" s="108"/>
      <c r="H23" s="108"/>
      <c r="I23" s="183"/>
      <c r="J23" s="108"/>
      <c r="K23" s="180"/>
      <c r="L23" s="183"/>
      <c r="M23" s="183"/>
      <c r="N23" s="108"/>
      <c r="O23" s="108"/>
      <c r="P23" s="108"/>
      <c r="Q23" s="108"/>
      <c r="R23" s="105"/>
      <c r="S23" s="105"/>
      <c r="T23" s="108"/>
      <c r="U23" s="159"/>
      <c r="V23" s="108"/>
      <c r="W23" s="50" t="s">
        <v>82</v>
      </c>
      <c r="X23" s="18">
        <v>0.11</v>
      </c>
      <c r="Y23" s="58" t="s">
        <v>105</v>
      </c>
      <c r="Z23" s="18">
        <v>1</v>
      </c>
      <c r="AA23" s="170"/>
      <c r="AB23" s="37">
        <v>44562</v>
      </c>
      <c r="AC23" s="37" t="s">
        <v>106</v>
      </c>
      <c r="AD23" s="121"/>
      <c r="AE23" s="121"/>
      <c r="AF23" s="108"/>
      <c r="AG23" s="102"/>
      <c r="AH23" s="108"/>
      <c r="AI23" s="108"/>
      <c r="AJ23" s="111"/>
      <c r="AK23" s="117"/>
      <c r="AL23" s="108"/>
      <c r="AM23" s="111"/>
      <c r="AN23" s="108"/>
      <c r="AO23" s="194"/>
      <c r="AP23" s="108"/>
      <c r="AQ23" s="108"/>
      <c r="AR23" s="136"/>
      <c r="AS23" s="157"/>
    </row>
    <row r="24" spans="1:45" ht="31.5" x14ac:dyDescent="0.25">
      <c r="A24" s="108"/>
      <c r="B24" s="108"/>
      <c r="C24" s="124"/>
      <c r="D24" s="114"/>
      <c r="E24" s="114"/>
      <c r="F24" s="108"/>
      <c r="G24" s="108"/>
      <c r="H24" s="108"/>
      <c r="I24" s="183"/>
      <c r="J24" s="108"/>
      <c r="K24" s="180"/>
      <c r="L24" s="183"/>
      <c r="M24" s="183"/>
      <c r="N24" s="108"/>
      <c r="O24" s="108"/>
      <c r="P24" s="108"/>
      <c r="Q24" s="108"/>
      <c r="R24" s="105"/>
      <c r="S24" s="105"/>
      <c r="T24" s="108"/>
      <c r="U24" s="159"/>
      <c r="V24" s="108"/>
      <c r="W24" s="50" t="s">
        <v>86</v>
      </c>
      <c r="X24" s="18">
        <v>0.11</v>
      </c>
      <c r="Y24" s="58" t="s">
        <v>107</v>
      </c>
      <c r="Z24" s="18">
        <v>0</v>
      </c>
      <c r="AA24" s="170"/>
      <c r="AB24" s="37">
        <v>44713</v>
      </c>
      <c r="AC24" s="37">
        <v>44926</v>
      </c>
      <c r="AD24" s="121"/>
      <c r="AE24" s="121"/>
      <c r="AF24" s="108"/>
      <c r="AG24" s="102"/>
      <c r="AH24" s="108"/>
      <c r="AI24" s="108"/>
      <c r="AJ24" s="111"/>
      <c r="AK24" s="117"/>
      <c r="AL24" s="108"/>
      <c r="AM24" s="111"/>
      <c r="AN24" s="108"/>
      <c r="AO24" s="194"/>
      <c r="AP24" s="108"/>
      <c r="AQ24" s="108"/>
      <c r="AR24" s="136"/>
      <c r="AS24" s="157"/>
    </row>
    <row r="25" spans="1:45" ht="31.5" x14ac:dyDescent="0.25">
      <c r="A25" s="108"/>
      <c r="B25" s="108"/>
      <c r="C25" s="124"/>
      <c r="D25" s="114"/>
      <c r="E25" s="114"/>
      <c r="F25" s="108"/>
      <c r="G25" s="108"/>
      <c r="H25" s="108"/>
      <c r="I25" s="183"/>
      <c r="J25" s="108"/>
      <c r="K25" s="180"/>
      <c r="L25" s="183"/>
      <c r="M25" s="183"/>
      <c r="N25" s="108"/>
      <c r="O25" s="108"/>
      <c r="P25" s="108"/>
      <c r="Q25" s="108"/>
      <c r="R25" s="105"/>
      <c r="S25" s="105"/>
      <c r="T25" s="108"/>
      <c r="U25" s="159"/>
      <c r="V25" s="108"/>
      <c r="W25" s="50" t="s">
        <v>87</v>
      </c>
      <c r="X25" s="18">
        <v>0.11</v>
      </c>
      <c r="Y25" s="58" t="s">
        <v>108</v>
      </c>
      <c r="Z25" s="18">
        <v>0</v>
      </c>
      <c r="AA25" s="170"/>
      <c r="AB25" s="37">
        <v>44713</v>
      </c>
      <c r="AC25" s="37">
        <v>44926</v>
      </c>
      <c r="AD25" s="121"/>
      <c r="AE25" s="121"/>
      <c r="AF25" s="108"/>
      <c r="AG25" s="102"/>
      <c r="AH25" s="108"/>
      <c r="AI25" s="108"/>
      <c r="AJ25" s="111"/>
      <c r="AK25" s="117"/>
      <c r="AL25" s="108"/>
      <c r="AM25" s="111"/>
      <c r="AN25" s="108"/>
      <c r="AO25" s="194"/>
      <c r="AP25" s="108"/>
      <c r="AQ25" s="108"/>
      <c r="AR25" s="136"/>
      <c r="AS25" s="157"/>
    </row>
    <row r="26" spans="1:45" ht="31.5" x14ac:dyDescent="0.25">
      <c r="A26" s="108"/>
      <c r="B26" s="108"/>
      <c r="C26" s="124"/>
      <c r="D26" s="114"/>
      <c r="E26" s="114"/>
      <c r="F26" s="108"/>
      <c r="G26" s="108"/>
      <c r="H26" s="108"/>
      <c r="I26" s="183"/>
      <c r="J26" s="108"/>
      <c r="K26" s="180"/>
      <c r="L26" s="183"/>
      <c r="M26" s="183"/>
      <c r="N26" s="108"/>
      <c r="O26" s="108"/>
      <c r="P26" s="108"/>
      <c r="Q26" s="108"/>
      <c r="R26" s="105"/>
      <c r="S26" s="105"/>
      <c r="T26" s="108"/>
      <c r="U26" s="159"/>
      <c r="V26" s="108"/>
      <c r="W26" s="50" t="s">
        <v>88</v>
      </c>
      <c r="X26" s="18">
        <v>0.11</v>
      </c>
      <c r="Y26" s="58" t="s">
        <v>109</v>
      </c>
      <c r="Z26" s="18">
        <v>1</v>
      </c>
      <c r="AA26" s="170"/>
      <c r="AB26" s="37">
        <v>44562</v>
      </c>
      <c r="AC26" s="37">
        <v>44742</v>
      </c>
      <c r="AD26" s="121"/>
      <c r="AE26" s="121"/>
      <c r="AF26" s="108"/>
      <c r="AG26" s="102"/>
      <c r="AH26" s="108"/>
      <c r="AI26" s="108"/>
      <c r="AJ26" s="111"/>
      <c r="AK26" s="117"/>
      <c r="AL26" s="108"/>
      <c r="AM26" s="111"/>
      <c r="AN26" s="108"/>
      <c r="AO26" s="194"/>
      <c r="AP26" s="108"/>
      <c r="AQ26" s="108"/>
      <c r="AR26" s="136"/>
      <c r="AS26" s="157"/>
    </row>
    <row r="27" spans="1:45" ht="47.25" x14ac:dyDescent="0.25">
      <c r="A27" s="108"/>
      <c r="B27" s="108"/>
      <c r="C27" s="125"/>
      <c r="D27" s="115"/>
      <c r="E27" s="115"/>
      <c r="F27" s="108"/>
      <c r="G27" s="109"/>
      <c r="H27" s="109"/>
      <c r="I27" s="184"/>
      <c r="J27" s="109"/>
      <c r="K27" s="181"/>
      <c r="L27" s="184"/>
      <c r="M27" s="184"/>
      <c r="N27" s="109"/>
      <c r="O27" s="109"/>
      <c r="P27" s="109"/>
      <c r="Q27" s="109"/>
      <c r="R27" s="106"/>
      <c r="S27" s="106"/>
      <c r="T27" s="109"/>
      <c r="U27" s="160"/>
      <c r="V27" s="109"/>
      <c r="W27" s="51" t="s">
        <v>89</v>
      </c>
      <c r="X27" s="19">
        <v>0.12</v>
      </c>
      <c r="Y27" s="59" t="s">
        <v>110</v>
      </c>
      <c r="Z27" s="17">
        <v>0.33333333333333331</v>
      </c>
      <c r="AA27" s="130"/>
      <c r="AB27" s="38">
        <v>44562</v>
      </c>
      <c r="AC27" s="38">
        <v>45168</v>
      </c>
      <c r="AD27" s="122"/>
      <c r="AE27" s="122"/>
      <c r="AF27" s="109"/>
      <c r="AG27" s="102"/>
      <c r="AH27" s="108"/>
      <c r="AI27" s="109"/>
      <c r="AJ27" s="112"/>
      <c r="AK27" s="118"/>
      <c r="AL27" s="109"/>
      <c r="AM27" s="112"/>
      <c r="AN27" s="109"/>
      <c r="AO27" s="195"/>
      <c r="AP27" s="109"/>
      <c r="AQ27" s="109"/>
      <c r="AR27" s="137"/>
      <c r="AS27" s="158"/>
    </row>
    <row r="28" spans="1:45" ht="68.25" customHeight="1" x14ac:dyDescent="0.25">
      <c r="A28" s="108"/>
      <c r="B28" s="108"/>
      <c r="C28" s="15"/>
      <c r="D28" s="16"/>
      <c r="E28" s="16"/>
      <c r="F28" s="109"/>
      <c r="G28" s="190" t="s">
        <v>111</v>
      </c>
      <c r="H28" s="191"/>
      <c r="I28" s="191"/>
      <c r="J28" s="191"/>
      <c r="K28" s="191"/>
      <c r="L28" s="191"/>
      <c r="M28" s="191"/>
      <c r="N28" s="191"/>
      <c r="O28" s="191"/>
      <c r="P28" s="191"/>
      <c r="Q28" s="192"/>
      <c r="R28" s="65">
        <f>+R19</f>
        <v>0.28433333333333333</v>
      </c>
      <c r="S28" s="65">
        <f>+S19</f>
        <v>0.53514285714285714</v>
      </c>
      <c r="T28" s="190" t="s">
        <v>112</v>
      </c>
      <c r="U28" s="191"/>
      <c r="V28" s="191"/>
      <c r="W28" s="191"/>
      <c r="X28" s="191"/>
      <c r="Y28" s="191"/>
      <c r="Z28" s="192"/>
      <c r="AA28" s="69">
        <f>+AA19</f>
        <v>0.66259259259259251</v>
      </c>
      <c r="AB28" s="37"/>
      <c r="AC28" s="37"/>
      <c r="AD28" s="14"/>
      <c r="AE28" s="25"/>
      <c r="AF28" s="13"/>
      <c r="AG28" s="102"/>
      <c r="AH28" s="108"/>
      <c r="AI28" s="84" t="s">
        <v>150</v>
      </c>
      <c r="AJ28" s="41">
        <f>SUM(AJ19)</f>
        <v>1689634633</v>
      </c>
      <c r="AK28" s="21"/>
      <c r="AL28" s="13"/>
      <c r="AM28" s="78">
        <f>SUM(AM19)</f>
        <v>0</v>
      </c>
      <c r="AN28" s="13"/>
      <c r="AO28" s="83">
        <v>0</v>
      </c>
      <c r="AP28" s="13"/>
      <c r="AQ28" s="13"/>
      <c r="AR28" s="37"/>
      <c r="AS28" s="13"/>
    </row>
    <row r="29" spans="1:45" ht="15.75" customHeight="1" x14ac:dyDescent="0.25">
      <c r="A29" s="108"/>
      <c r="B29" s="108"/>
      <c r="C29" s="123" t="s">
        <v>113</v>
      </c>
      <c r="D29" s="123">
        <v>4</v>
      </c>
      <c r="E29" s="123">
        <v>7</v>
      </c>
      <c r="F29" s="199" t="s">
        <v>114</v>
      </c>
      <c r="G29" s="107" t="s">
        <v>115</v>
      </c>
      <c r="H29" s="107" t="s">
        <v>116</v>
      </c>
      <c r="I29" s="164">
        <v>4</v>
      </c>
      <c r="J29" s="107" t="s">
        <v>117</v>
      </c>
      <c r="K29" s="161">
        <v>7</v>
      </c>
      <c r="L29" s="164">
        <v>3</v>
      </c>
      <c r="M29" s="152">
        <v>4</v>
      </c>
      <c r="N29" s="120">
        <v>0</v>
      </c>
      <c r="O29" s="120">
        <v>0</v>
      </c>
      <c r="P29" s="120">
        <v>0</v>
      </c>
      <c r="Q29" s="120">
        <v>0</v>
      </c>
      <c r="R29" s="171">
        <v>0</v>
      </c>
      <c r="S29" s="171">
        <v>0</v>
      </c>
      <c r="T29" s="107" t="s">
        <v>118</v>
      </c>
      <c r="U29" s="133" t="s">
        <v>119</v>
      </c>
      <c r="V29" s="107" t="s">
        <v>120</v>
      </c>
      <c r="W29" s="167" t="s">
        <v>121</v>
      </c>
      <c r="X29" s="129"/>
      <c r="Y29" s="57"/>
      <c r="Z29" s="57"/>
      <c r="AA29" s="57"/>
      <c r="AB29" s="135">
        <v>44562</v>
      </c>
      <c r="AC29" s="135">
        <v>44926</v>
      </c>
      <c r="AD29" s="107"/>
      <c r="AE29" s="196"/>
      <c r="AF29" s="102"/>
      <c r="AG29" s="102"/>
      <c r="AH29" s="108"/>
      <c r="AI29" s="107" t="s">
        <v>55</v>
      </c>
      <c r="AJ29" s="110">
        <v>3</v>
      </c>
      <c r="AK29" s="116" t="s">
        <v>56</v>
      </c>
      <c r="AL29" s="120" t="s">
        <v>122</v>
      </c>
      <c r="AM29" s="46"/>
      <c r="AN29" s="120" t="s">
        <v>122</v>
      </c>
      <c r="AO29" s="10"/>
      <c r="AP29" s="107"/>
      <c r="AQ29" s="107"/>
      <c r="AR29" s="135"/>
      <c r="AS29" s="107" t="s">
        <v>123</v>
      </c>
    </row>
    <row r="30" spans="1:45" ht="15.75" customHeight="1" x14ac:dyDescent="0.25">
      <c r="A30" s="108"/>
      <c r="B30" s="108"/>
      <c r="C30" s="124"/>
      <c r="D30" s="124"/>
      <c r="E30" s="124"/>
      <c r="F30" s="200"/>
      <c r="G30" s="108"/>
      <c r="H30" s="108"/>
      <c r="I30" s="165"/>
      <c r="J30" s="108"/>
      <c r="K30" s="162"/>
      <c r="L30" s="165"/>
      <c r="M30" s="153"/>
      <c r="N30" s="121"/>
      <c r="O30" s="121"/>
      <c r="P30" s="121"/>
      <c r="Q30" s="121"/>
      <c r="R30" s="175"/>
      <c r="S30" s="175"/>
      <c r="T30" s="108"/>
      <c r="U30" s="155"/>
      <c r="V30" s="108"/>
      <c r="W30" s="169"/>
      <c r="X30" s="170"/>
      <c r="Y30" s="58"/>
      <c r="Z30" s="58"/>
      <c r="AA30" s="58"/>
      <c r="AB30" s="136"/>
      <c r="AC30" s="136"/>
      <c r="AD30" s="108"/>
      <c r="AE30" s="197"/>
      <c r="AF30" s="102"/>
      <c r="AG30" s="102"/>
      <c r="AH30" s="108"/>
      <c r="AI30" s="108"/>
      <c r="AJ30" s="111"/>
      <c r="AK30" s="117"/>
      <c r="AL30" s="121"/>
      <c r="AM30" s="47"/>
      <c r="AN30" s="121"/>
      <c r="AO30" s="14"/>
      <c r="AP30" s="108"/>
      <c r="AQ30" s="108"/>
      <c r="AR30" s="136"/>
      <c r="AS30" s="121"/>
    </row>
    <row r="31" spans="1:45" ht="15.75" customHeight="1" x14ac:dyDescent="0.25">
      <c r="A31" s="108"/>
      <c r="B31" s="108"/>
      <c r="C31" s="124"/>
      <c r="D31" s="124"/>
      <c r="E31" s="124"/>
      <c r="F31" s="200"/>
      <c r="G31" s="108"/>
      <c r="H31" s="108"/>
      <c r="I31" s="165"/>
      <c r="J31" s="108"/>
      <c r="K31" s="162"/>
      <c r="L31" s="165"/>
      <c r="M31" s="153"/>
      <c r="N31" s="121"/>
      <c r="O31" s="121"/>
      <c r="P31" s="121"/>
      <c r="Q31" s="121"/>
      <c r="R31" s="175"/>
      <c r="S31" s="175"/>
      <c r="T31" s="108"/>
      <c r="U31" s="155"/>
      <c r="V31" s="108"/>
      <c r="W31" s="169"/>
      <c r="X31" s="170"/>
      <c r="Y31" s="58"/>
      <c r="Z31" s="58"/>
      <c r="AA31" s="58"/>
      <c r="AB31" s="136"/>
      <c r="AC31" s="136"/>
      <c r="AD31" s="108"/>
      <c r="AE31" s="197"/>
      <c r="AF31" s="102"/>
      <c r="AG31" s="102"/>
      <c r="AH31" s="108"/>
      <c r="AI31" s="108"/>
      <c r="AJ31" s="111"/>
      <c r="AK31" s="117"/>
      <c r="AL31" s="121"/>
      <c r="AM31" s="47"/>
      <c r="AN31" s="121"/>
      <c r="AO31" s="14"/>
      <c r="AP31" s="108"/>
      <c r="AQ31" s="108"/>
      <c r="AR31" s="136"/>
      <c r="AS31" s="121"/>
    </row>
    <row r="32" spans="1:45" ht="15.75" customHeight="1" x14ac:dyDescent="0.25">
      <c r="A32" s="108"/>
      <c r="B32" s="108"/>
      <c r="C32" s="124"/>
      <c r="D32" s="124"/>
      <c r="E32" s="124"/>
      <c r="F32" s="200"/>
      <c r="G32" s="108"/>
      <c r="H32" s="108"/>
      <c r="I32" s="165"/>
      <c r="J32" s="108"/>
      <c r="K32" s="162"/>
      <c r="L32" s="165"/>
      <c r="M32" s="153"/>
      <c r="N32" s="121"/>
      <c r="O32" s="121"/>
      <c r="P32" s="121"/>
      <c r="Q32" s="121"/>
      <c r="R32" s="175"/>
      <c r="S32" s="175"/>
      <c r="T32" s="108"/>
      <c r="U32" s="155"/>
      <c r="V32" s="108"/>
      <c r="W32" s="169"/>
      <c r="X32" s="170"/>
      <c r="Y32" s="58"/>
      <c r="Z32" s="58"/>
      <c r="AA32" s="58"/>
      <c r="AB32" s="136"/>
      <c r="AC32" s="136"/>
      <c r="AD32" s="108"/>
      <c r="AE32" s="197"/>
      <c r="AF32" s="102"/>
      <c r="AG32" s="102"/>
      <c r="AH32" s="108"/>
      <c r="AI32" s="108"/>
      <c r="AJ32" s="111"/>
      <c r="AK32" s="117"/>
      <c r="AL32" s="121"/>
      <c r="AM32" s="47"/>
      <c r="AN32" s="121"/>
      <c r="AO32" s="14"/>
      <c r="AP32" s="108"/>
      <c r="AQ32" s="108"/>
      <c r="AR32" s="136"/>
      <c r="AS32" s="121"/>
    </row>
    <row r="33" spans="1:45" ht="15.75" customHeight="1" x14ac:dyDescent="0.25">
      <c r="A33" s="108"/>
      <c r="B33" s="108"/>
      <c r="C33" s="124"/>
      <c r="D33" s="124"/>
      <c r="E33" s="124"/>
      <c r="F33" s="200"/>
      <c r="G33" s="108"/>
      <c r="H33" s="108"/>
      <c r="I33" s="165"/>
      <c r="J33" s="108"/>
      <c r="K33" s="162"/>
      <c r="L33" s="165"/>
      <c r="M33" s="153"/>
      <c r="N33" s="121"/>
      <c r="O33" s="121"/>
      <c r="P33" s="121"/>
      <c r="Q33" s="121"/>
      <c r="R33" s="175"/>
      <c r="S33" s="175"/>
      <c r="T33" s="108"/>
      <c r="U33" s="155"/>
      <c r="V33" s="108"/>
      <c r="W33" s="169"/>
      <c r="X33" s="170"/>
      <c r="Y33" s="58"/>
      <c r="Z33" s="58"/>
      <c r="AA33" s="58"/>
      <c r="AB33" s="136"/>
      <c r="AC33" s="136"/>
      <c r="AD33" s="108"/>
      <c r="AE33" s="197"/>
      <c r="AF33" s="102"/>
      <c r="AG33" s="102"/>
      <c r="AH33" s="108"/>
      <c r="AI33" s="108"/>
      <c r="AJ33" s="111"/>
      <c r="AK33" s="117"/>
      <c r="AL33" s="121"/>
      <c r="AM33" s="47"/>
      <c r="AN33" s="121"/>
      <c r="AO33" s="14"/>
      <c r="AP33" s="108"/>
      <c r="AQ33" s="108"/>
      <c r="AR33" s="136"/>
      <c r="AS33" s="121"/>
    </row>
    <row r="34" spans="1:45" ht="15.75" customHeight="1" x14ac:dyDescent="0.25">
      <c r="A34" s="108"/>
      <c r="B34" s="108"/>
      <c r="C34" s="124"/>
      <c r="D34" s="124"/>
      <c r="E34" s="124"/>
      <c r="F34" s="200"/>
      <c r="G34" s="108"/>
      <c r="H34" s="108"/>
      <c r="I34" s="165"/>
      <c r="J34" s="108"/>
      <c r="K34" s="162"/>
      <c r="L34" s="165"/>
      <c r="M34" s="153"/>
      <c r="N34" s="121"/>
      <c r="O34" s="121"/>
      <c r="P34" s="121"/>
      <c r="Q34" s="121"/>
      <c r="R34" s="175"/>
      <c r="S34" s="175"/>
      <c r="T34" s="108"/>
      <c r="U34" s="155"/>
      <c r="V34" s="108"/>
      <c r="W34" s="169"/>
      <c r="X34" s="170"/>
      <c r="Y34" s="58"/>
      <c r="Z34" s="58"/>
      <c r="AA34" s="58"/>
      <c r="AB34" s="136"/>
      <c r="AC34" s="136"/>
      <c r="AD34" s="108"/>
      <c r="AE34" s="197"/>
      <c r="AF34" s="102"/>
      <c r="AG34" s="102"/>
      <c r="AH34" s="108"/>
      <c r="AI34" s="108"/>
      <c r="AJ34" s="111"/>
      <c r="AK34" s="117"/>
      <c r="AL34" s="121"/>
      <c r="AM34" s="47"/>
      <c r="AN34" s="121"/>
      <c r="AO34" s="14"/>
      <c r="AP34" s="108"/>
      <c r="AQ34" s="108"/>
      <c r="AR34" s="136"/>
      <c r="AS34" s="121"/>
    </row>
    <row r="35" spans="1:45" ht="15.75" customHeight="1" x14ac:dyDescent="0.25">
      <c r="A35" s="108"/>
      <c r="B35" s="108"/>
      <c r="C35" s="124"/>
      <c r="D35" s="124"/>
      <c r="E35" s="124"/>
      <c r="F35" s="200"/>
      <c r="G35" s="108"/>
      <c r="H35" s="108"/>
      <c r="I35" s="165"/>
      <c r="J35" s="108"/>
      <c r="K35" s="162"/>
      <c r="L35" s="165"/>
      <c r="M35" s="153"/>
      <c r="N35" s="121"/>
      <c r="O35" s="121"/>
      <c r="P35" s="121"/>
      <c r="Q35" s="121"/>
      <c r="R35" s="175"/>
      <c r="S35" s="175"/>
      <c r="T35" s="108"/>
      <c r="U35" s="155"/>
      <c r="V35" s="108"/>
      <c r="W35" s="169"/>
      <c r="X35" s="170"/>
      <c r="Y35" s="58"/>
      <c r="Z35" s="58"/>
      <c r="AA35" s="58"/>
      <c r="AB35" s="136"/>
      <c r="AC35" s="136"/>
      <c r="AD35" s="108"/>
      <c r="AE35" s="197"/>
      <c r="AF35" s="102"/>
      <c r="AG35" s="102"/>
      <c r="AH35" s="108"/>
      <c r="AI35" s="108"/>
      <c r="AJ35" s="111"/>
      <c r="AK35" s="117"/>
      <c r="AL35" s="121"/>
      <c r="AM35" s="47"/>
      <c r="AN35" s="121"/>
      <c r="AO35" s="14"/>
      <c r="AP35" s="108"/>
      <c r="AQ35" s="108"/>
      <c r="AR35" s="136"/>
      <c r="AS35" s="121"/>
    </row>
    <row r="36" spans="1:45" ht="15.75" customHeight="1" x14ac:dyDescent="0.25">
      <c r="A36" s="108"/>
      <c r="B36" s="108"/>
      <c r="C36" s="124"/>
      <c r="D36" s="124"/>
      <c r="E36" s="124"/>
      <c r="F36" s="200"/>
      <c r="G36" s="108"/>
      <c r="H36" s="108"/>
      <c r="I36" s="165"/>
      <c r="J36" s="108"/>
      <c r="K36" s="162"/>
      <c r="L36" s="165"/>
      <c r="M36" s="153"/>
      <c r="N36" s="121"/>
      <c r="O36" s="121"/>
      <c r="P36" s="121"/>
      <c r="Q36" s="121"/>
      <c r="R36" s="175"/>
      <c r="S36" s="175"/>
      <c r="T36" s="108"/>
      <c r="U36" s="155"/>
      <c r="V36" s="108"/>
      <c r="W36" s="169"/>
      <c r="X36" s="170"/>
      <c r="Y36" s="58"/>
      <c r="Z36" s="58"/>
      <c r="AA36" s="58"/>
      <c r="AB36" s="136"/>
      <c r="AC36" s="136"/>
      <c r="AD36" s="108"/>
      <c r="AE36" s="197"/>
      <c r="AF36" s="102"/>
      <c r="AG36" s="102"/>
      <c r="AH36" s="108"/>
      <c r="AI36" s="108"/>
      <c r="AJ36" s="111"/>
      <c r="AK36" s="117"/>
      <c r="AL36" s="121"/>
      <c r="AM36" s="47"/>
      <c r="AN36" s="121"/>
      <c r="AO36" s="14"/>
      <c r="AP36" s="108"/>
      <c r="AQ36" s="108"/>
      <c r="AR36" s="136"/>
      <c r="AS36" s="121"/>
    </row>
    <row r="37" spans="1:45" ht="15.75" customHeight="1" x14ac:dyDescent="0.25">
      <c r="A37" s="108"/>
      <c r="B37" s="108"/>
      <c r="C37" s="125"/>
      <c r="D37" s="125"/>
      <c r="E37" s="125"/>
      <c r="F37" s="200"/>
      <c r="G37" s="109"/>
      <c r="H37" s="109"/>
      <c r="I37" s="166"/>
      <c r="J37" s="109"/>
      <c r="K37" s="163"/>
      <c r="L37" s="166"/>
      <c r="M37" s="154"/>
      <c r="N37" s="122"/>
      <c r="O37" s="122"/>
      <c r="P37" s="122"/>
      <c r="Q37" s="122"/>
      <c r="R37" s="172"/>
      <c r="S37" s="172"/>
      <c r="T37" s="109"/>
      <c r="U37" s="134"/>
      <c r="V37" s="109"/>
      <c r="W37" s="168"/>
      <c r="X37" s="130"/>
      <c r="Y37" s="58"/>
      <c r="Z37" s="58"/>
      <c r="AA37" s="58"/>
      <c r="AB37" s="136"/>
      <c r="AC37" s="136"/>
      <c r="AD37" s="108"/>
      <c r="AE37" s="197"/>
      <c r="AF37" s="102"/>
      <c r="AG37" s="102"/>
      <c r="AH37" s="108"/>
      <c r="AI37" s="108"/>
      <c r="AJ37" s="111"/>
      <c r="AK37" s="117"/>
      <c r="AL37" s="121"/>
      <c r="AM37" s="47"/>
      <c r="AN37" s="121"/>
      <c r="AO37" s="14"/>
      <c r="AP37" s="108"/>
      <c r="AQ37" s="108"/>
      <c r="AR37" s="136"/>
      <c r="AS37" s="121"/>
    </row>
    <row r="38" spans="1:45" ht="15" customHeight="1" x14ac:dyDescent="0.25">
      <c r="A38" s="108"/>
      <c r="B38" s="108"/>
      <c r="C38" s="123" t="s">
        <v>124</v>
      </c>
      <c r="D38" s="113">
        <v>0.4</v>
      </c>
      <c r="E38" s="113">
        <v>0.5</v>
      </c>
      <c r="F38" s="200"/>
      <c r="G38" s="107" t="s">
        <v>125</v>
      </c>
      <c r="H38" s="107" t="s">
        <v>46</v>
      </c>
      <c r="I38" s="131">
        <v>41</v>
      </c>
      <c r="J38" s="107" t="s">
        <v>126</v>
      </c>
      <c r="K38" s="185">
        <f>46-41</f>
        <v>5</v>
      </c>
      <c r="L38" s="120">
        <v>44.5</v>
      </c>
      <c r="M38" s="131">
        <v>41</v>
      </c>
      <c r="N38" s="131">
        <v>0</v>
      </c>
      <c r="O38" s="131">
        <v>0</v>
      </c>
      <c r="P38" s="131">
        <v>0</v>
      </c>
      <c r="Q38" s="131">
        <v>0</v>
      </c>
      <c r="R38" s="171">
        <v>0</v>
      </c>
      <c r="S38" s="171">
        <v>0</v>
      </c>
      <c r="T38" s="107" t="s">
        <v>118</v>
      </c>
      <c r="U38" s="133" t="s">
        <v>119</v>
      </c>
      <c r="V38" s="107" t="s">
        <v>120</v>
      </c>
      <c r="W38" s="167" t="s">
        <v>121</v>
      </c>
      <c r="X38" s="129"/>
      <c r="Y38" s="58"/>
      <c r="Z38" s="58"/>
      <c r="AA38" s="58"/>
      <c r="AB38" s="136"/>
      <c r="AC38" s="136"/>
      <c r="AD38" s="108"/>
      <c r="AE38" s="197"/>
      <c r="AF38" s="102"/>
      <c r="AG38" s="102"/>
      <c r="AH38" s="108"/>
      <c r="AI38" s="108"/>
      <c r="AJ38" s="111"/>
      <c r="AK38" s="117"/>
      <c r="AL38" s="121"/>
      <c r="AM38" s="47"/>
      <c r="AN38" s="121"/>
      <c r="AO38" s="14"/>
      <c r="AP38" s="108"/>
      <c r="AQ38" s="108"/>
      <c r="AR38" s="136"/>
      <c r="AS38" s="121"/>
    </row>
    <row r="39" spans="1:45" ht="151.5" customHeight="1" x14ac:dyDescent="0.25">
      <c r="A39" s="108"/>
      <c r="B39" s="108"/>
      <c r="C39" s="125"/>
      <c r="D39" s="115"/>
      <c r="E39" s="115"/>
      <c r="F39" s="200"/>
      <c r="G39" s="109"/>
      <c r="H39" s="109"/>
      <c r="I39" s="132"/>
      <c r="J39" s="109"/>
      <c r="K39" s="186"/>
      <c r="L39" s="122"/>
      <c r="M39" s="132"/>
      <c r="N39" s="132"/>
      <c r="O39" s="132"/>
      <c r="P39" s="132"/>
      <c r="Q39" s="132"/>
      <c r="R39" s="172"/>
      <c r="S39" s="172"/>
      <c r="T39" s="109"/>
      <c r="U39" s="134"/>
      <c r="V39" s="109"/>
      <c r="W39" s="168"/>
      <c r="X39" s="130"/>
      <c r="Y39" s="58"/>
      <c r="Z39" s="58"/>
      <c r="AA39" s="58"/>
      <c r="AB39" s="136"/>
      <c r="AC39" s="136"/>
      <c r="AD39" s="108"/>
      <c r="AE39" s="197"/>
      <c r="AF39" s="102"/>
      <c r="AG39" s="102"/>
      <c r="AH39" s="108"/>
      <c r="AI39" s="108"/>
      <c r="AJ39" s="111"/>
      <c r="AK39" s="117"/>
      <c r="AL39" s="121"/>
      <c r="AM39" s="47"/>
      <c r="AN39" s="121"/>
      <c r="AO39" s="14"/>
      <c r="AP39" s="108"/>
      <c r="AQ39" s="108"/>
      <c r="AR39" s="136"/>
      <c r="AS39" s="121"/>
    </row>
    <row r="40" spans="1:45" ht="133.5" customHeight="1" x14ac:dyDescent="0.25">
      <c r="A40" s="108"/>
      <c r="B40" s="108"/>
      <c r="C40" s="31" t="s">
        <v>127</v>
      </c>
      <c r="D40" s="1">
        <v>4.8000000000000001E-2</v>
      </c>
      <c r="E40" s="2">
        <v>7.0000000000000007E-2</v>
      </c>
      <c r="F40" s="200"/>
      <c r="G40" s="8" t="s">
        <v>128</v>
      </c>
      <c r="H40" s="8" t="s">
        <v>46</v>
      </c>
      <c r="I40" s="8">
        <v>4.8</v>
      </c>
      <c r="J40" s="8" t="s">
        <v>129</v>
      </c>
      <c r="K40" s="3">
        <f>7-4.8</f>
        <v>2.2000000000000002</v>
      </c>
      <c r="L40" s="32">
        <v>6</v>
      </c>
      <c r="M40" s="9">
        <v>4.8</v>
      </c>
      <c r="N40" s="33">
        <v>0</v>
      </c>
      <c r="O40" s="33">
        <v>0</v>
      </c>
      <c r="P40" s="33">
        <v>0</v>
      </c>
      <c r="Q40" s="33">
        <v>0</v>
      </c>
      <c r="R40" s="66">
        <v>0</v>
      </c>
      <c r="S40" s="66">
        <v>0</v>
      </c>
      <c r="T40" s="8" t="s">
        <v>118</v>
      </c>
      <c r="U40" s="60" t="s">
        <v>119</v>
      </c>
      <c r="V40" s="8" t="s">
        <v>120</v>
      </c>
      <c r="W40" s="52" t="s">
        <v>121</v>
      </c>
      <c r="X40" s="22"/>
      <c r="Y40" s="58"/>
      <c r="Z40" s="58"/>
      <c r="AA40" s="58"/>
      <c r="AB40" s="136"/>
      <c r="AC40" s="136"/>
      <c r="AD40" s="108"/>
      <c r="AE40" s="197"/>
      <c r="AF40" s="102"/>
      <c r="AG40" s="102"/>
      <c r="AH40" s="108"/>
      <c r="AI40" s="108"/>
      <c r="AJ40" s="111"/>
      <c r="AK40" s="117"/>
      <c r="AL40" s="121"/>
      <c r="AM40" s="47"/>
      <c r="AN40" s="121"/>
      <c r="AO40" s="14"/>
      <c r="AP40" s="108"/>
      <c r="AQ40" s="108"/>
      <c r="AR40" s="136"/>
      <c r="AS40" s="121"/>
    </row>
    <row r="41" spans="1:45" ht="111" thickBot="1" x14ac:dyDescent="0.3">
      <c r="A41" s="109"/>
      <c r="B41" s="109"/>
      <c r="C41" s="31" t="s">
        <v>130</v>
      </c>
      <c r="D41" s="2">
        <v>1</v>
      </c>
      <c r="E41" s="2">
        <v>1.75</v>
      </c>
      <c r="F41" s="200"/>
      <c r="G41" s="8" t="s">
        <v>131</v>
      </c>
      <c r="H41" s="8" t="s">
        <v>132</v>
      </c>
      <c r="I41" s="8">
        <v>6890</v>
      </c>
      <c r="J41" s="8" t="s">
        <v>133</v>
      </c>
      <c r="K41" s="4">
        <f>12000-6890</f>
        <v>5110</v>
      </c>
      <c r="L41" s="8">
        <v>10300</v>
      </c>
      <c r="M41" s="9">
        <v>6890</v>
      </c>
      <c r="N41" s="33">
        <v>0</v>
      </c>
      <c r="O41" s="33">
        <v>0</v>
      </c>
      <c r="P41" s="33">
        <v>0</v>
      </c>
      <c r="Q41" s="33">
        <v>0</v>
      </c>
      <c r="R41" s="66">
        <v>0</v>
      </c>
      <c r="S41" s="66">
        <v>0</v>
      </c>
      <c r="T41" s="75" t="s">
        <v>118</v>
      </c>
      <c r="U41" s="77" t="s">
        <v>119</v>
      </c>
      <c r="V41" s="75" t="s">
        <v>120</v>
      </c>
      <c r="W41" s="79" t="s">
        <v>121</v>
      </c>
      <c r="X41" s="76"/>
      <c r="Y41" s="79"/>
      <c r="Z41" s="79"/>
      <c r="AA41" s="51"/>
      <c r="AB41" s="137"/>
      <c r="AC41" s="137"/>
      <c r="AD41" s="109"/>
      <c r="AE41" s="198"/>
      <c r="AF41" s="103"/>
      <c r="AG41" s="103"/>
      <c r="AH41" s="109"/>
      <c r="AI41" s="109"/>
      <c r="AJ41" s="112"/>
      <c r="AK41" s="118"/>
      <c r="AL41" s="122"/>
      <c r="AM41" s="48"/>
      <c r="AN41" s="122"/>
      <c r="AO41" s="11"/>
      <c r="AP41" s="109"/>
      <c r="AQ41" s="109"/>
      <c r="AR41" s="137"/>
      <c r="AS41" s="122"/>
    </row>
    <row r="42" spans="1:45" ht="62.25" customHeight="1" thickBot="1" x14ac:dyDescent="0.3">
      <c r="F42" s="200"/>
      <c r="G42" s="173" t="s">
        <v>134</v>
      </c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67">
        <v>0</v>
      </c>
      <c r="S42" s="85">
        <v>0</v>
      </c>
      <c r="T42" s="94" t="s">
        <v>151</v>
      </c>
      <c r="U42" s="95"/>
      <c r="V42" s="95"/>
      <c r="W42" s="96"/>
      <c r="X42" s="96"/>
      <c r="Y42" s="97"/>
      <c r="Z42" s="92">
        <v>0</v>
      </c>
      <c r="AA42" s="92">
        <v>0</v>
      </c>
      <c r="AI42" s="90" t="s">
        <v>152</v>
      </c>
      <c r="AJ42" s="42">
        <v>0</v>
      </c>
      <c r="AM42" s="42">
        <v>0</v>
      </c>
      <c r="AN42" s="87"/>
      <c r="AO42" s="66">
        <v>0</v>
      </c>
      <c r="AP42" s="30"/>
      <c r="AQ42" s="30"/>
      <c r="AR42" s="61"/>
      <c r="AS42" s="30"/>
    </row>
    <row r="43" spans="1:45" ht="105.75" customHeight="1" thickBot="1" x14ac:dyDescent="0.3">
      <c r="N43" s="174" t="s">
        <v>147</v>
      </c>
      <c r="O43" s="174"/>
      <c r="P43" s="174"/>
      <c r="Q43" s="174"/>
      <c r="R43" s="68">
        <f>AVERAGE(R18,R28,R42)</f>
        <v>9.477777777777778E-2</v>
      </c>
      <c r="S43" s="68">
        <f>AVERAGE(S18,S28,S42)</f>
        <v>0.17838095238095239</v>
      </c>
      <c r="W43" s="98" t="s">
        <v>155</v>
      </c>
      <c r="X43" s="99"/>
      <c r="Y43" s="99"/>
      <c r="Z43" s="100"/>
      <c r="AA43" s="93">
        <f>AVERAGE(AA18,AA28,AA42)</f>
        <v>0.50141975308641973</v>
      </c>
      <c r="AI43" s="90" t="s">
        <v>154</v>
      </c>
      <c r="AJ43" s="28">
        <f>+AJ3+AJ8+AJ13+AJ19+AJ29</f>
        <v>3692763675</v>
      </c>
      <c r="AK43" s="29"/>
      <c r="AL43" s="86"/>
      <c r="AM43" s="88">
        <v>688266666</v>
      </c>
      <c r="AN43" s="89"/>
      <c r="AO43" s="91">
        <v>0.1863825380052245</v>
      </c>
    </row>
  </sheetData>
  <mergeCells count="167">
    <mergeCell ref="O19:O27"/>
    <mergeCell ref="F29:F42"/>
    <mergeCell ref="G42:Q42"/>
    <mergeCell ref="N43:Q43"/>
    <mergeCell ref="Q3:Q8"/>
    <mergeCell ref="R3:R8"/>
    <mergeCell ref="S3:S8"/>
    <mergeCell ref="Q9:Q17"/>
    <mergeCell ref="R9:R17"/>
    <mergeCell ref="S9:S17"/>
    <mergeCell ref="G18:Q18"/>
    <mergeCell ref="Q19:Q27"/>
    <mergeCell ref="R19:R27"/>
    <mergeCell ref="S19:S27"/>
    <mergeCell ref="J19:J27"/>
    <mergeCell ref="K19:K27"/>
    <mergeCell ref="L19:L27"/>
    <mergeCell ref="M19:M27"/>
    <mergeCell ref="H38:H39"/>
    <mergeCell ref="I38:I39"/>
    <mergeCell ref="J38:J39"/>
    <mergeCell ref="K38:K39"/>
    <mergeCell ref="P3:P8"/>
    <mergeCell ref="P19:P27"/>
    <mergeCell ref="O29:O37"/>
    <mergeCell ref="G28:Q28"/>
    <mergeCell ref="L29:L37"/>
    <mergeCell ref="N29:N37"/>
    <mergeCell ref="N38:N39"/>
    <mergeCell ref="W29:W37"/>
    <mergeCell ref="X29:X37"/>
    <mergeCell ref="Q38:Q39"/>
    <mergeCell ref="R38:R39"/>
    <mergeCell ref="S38:S39"/>
    <mergeCell ref="P29:P37"/>
    <mergeCell ref="O38:O39"/>
    <mergeCell ref="P38:P39"/>
    <mergeCell ref="Q29:Q37"/>
    <mergeCell ref="R29:R37"/>
    <mergeCell ref="S29:S37"/>
    <mergeCell ref="AS3:AS8"/>
    <mergeCell ref="AS9:AS17"/>
    <mergeCell ref="D29:D37"/>
    <mergeCell ref="AR19:AR27"/>
    <mergeCell ref="AI3:AI7"/>
    <mergeCell ref="M29:M37"/>
    <mergeCell ref="T29:T37"/>
    <mergeCell ref="U29:U37"/>
    <mergeCell ref="AS19:AS27"/>
    <mergeCell ref="U19:U27"/>
    <mergeCell ref="V19:V27"/>
    <mergeCell ref="N3:N8"/>
    <mergeCell ref="N9:N17"/>
    <mergeCell ref="N19:N27"/>
    <mergeCell ref="AB29:AB41"/>
    <mergeCell ref="AC29:AC41"/>
    <mergeCell ref="E38:E39"/>
    <mergeCell ref="K29:K37"/>
    <mergeCell ref="J29:J37"/>
    <mergeCell ref="I29:I37"/>
    <mergeCell ref="H29:H37"/>
    <mergeCell ref="G29:G37"/>
    <mergeCell ref="G38:G39"/>
    <mergeCell ref="W38:W39"/>
    <mergeCell ref="M9:M17"/>
    <mergeCell ref="AR3:AR17"/>
    <mergeCell ref="AP19:AP27"/>
    <mergeCell ref="AQ19:AQ27"/>
    <mergeCell ref="AL19:AL27"/>
    <mergeCell ref="AN19:AN27"/>
    <mergeCell ref="AI8:AI12"/>
    <mergeCell ref="AK3:AK7"/>
    <mergeCell ref="AK8:AK12"/>
    <mergeCell ref="AJ3:AJ7"/>
    <mergeCell ref="AJ8:AJ12"/>
    <mergeCell ref="AK19:AK27"/>
    <mergeCell ref="AJ19:AJ27"/>
    <mergeCell ref="AI19:AI27"/>
    <mergeCell ref="AA3:AA8"/>
    <mergeCell ref="T18:Z18"/>
    <mergeCell ref="AO19:AO27"/>
    <mergeCell ref="T19:T27"/>
    <mergeCell ref="AD19:AD27"/>
    <mergeCell ref="T9:T17"/>
    <mergeCell ref="AA9:AA17"/>
    <mergeCell ref="AA19:AA27"/>
    <mergeCell ref="O3:O8"/>
    <mergeCell ref="O9:O17"/>
    <mergeCell ref="C19:C27"/>
    <mergeCell ref="C9:C17"/>
    <mergeCell ref="D9:D17"/>
    <mergeCell ref="E9:E17"/>
    <mergeCell ref="G9:G17"/>
    <mergeCell ref="I9:I17"/>
    <mergeCell ref="J9:J17"/>
    <mergeCell ref="K9:K17"/>
    <mergeCell ref="L9:L17"/>
    <mergeCell ref="F3:F18"/>
    <mergeCell ref="F19:F28"/>
    <mergeCell ref="I19:I27"/>
    <mergeCell ref="M38:M39"/>
    <mergeCell ref="T38:T39"/>
    <mergeCell ref="U38:U39"/>
    <mergeCell ref="C29:C37"/>
    <mergeCell ref="C38:C39"/>
    <mergeCell ref="D38:D39"/>
    <mergeCell ref="AR29:AR41"/>
    <mergeCell ref="AS29:AS41"/>
    <mergeCell ref="A1:AS1"/>
    <mergeCell ref="G3:G8"/>
    <mergeCell ref="I3:I8"/>
    <mergeCell ref="J3:J8"/>
    <mergeCell ref="C3:C8"/>
    <mergeCell ref="D3:D8"/>
    <mergeCell ref="E3:E8"/>
    <mergeCell ref="K3:K8"/>
    <mergeCell ref="L3:L8"/>
    <mergeCell ref="M3:M8"/>
    <mergeCell ref="A3:A41"/>
    <mergeCell ref="B3:B41"/>
    <mergeCell ref="AH3:AH41"/>
    <mergeCell ref="T3:T8"/>
    <mergeCell ref="U3:U8"/>
    <mergeCell ref="V3:V8"/>
    <mergeCell ref="AQ29:AQ41"/>
    <mergeCell ref="AQ3:AQ17"/>
    <mergeCell ref="AM19:AM27"/>
    <mergeCell ref="D19:D27"/>
    <mergeCell ref="E19:E27"/>
    <mergeCell ref="H9:H17"/>
    <mergeCell ref="AK29:AK41"/>
    <mergeCell ref="AJ13:AJ16"/>
    <mergeCell ref="AK13:AK16"/>
    <mergeCell ref="AI13:AI16"/>
    <mergeCell ref="AL29:AL41"/>
    <mergeCell ref="AN29:AN41"/>
    <mergeCell ref="E29:E37"/>
    <mergeCell ref="H19:H27"/>
    <mergeCell ref="AG3:AG41"/>
    <mergeCell ref="G19:G27"/>
    <mergeCell ref="U9:U17"/>
    <mergeCell ref="V9:V17"/>
    <mergeCell ref="AF19:AF27"/>
    <mergeCell ref="AF29:AF41"/>
    <mergeCell ref="AE19:AE27"/>
    <mergeCell ref="H3:H8"/>
    <mergeCell ref="X38:X39"/>
    <mergeCell ref="L38:L39"/>
    <mergeCell ref="T42:Y42"/>
    <mergeCell ref="W43:Z43"/>
    <mergeCell ref="AD3:AD8"/>
    <mergeCell ref="AE3:AE8"/>
    <mergeCell ref="AD9:AD17"/>
    <mergeCell ref="AE9:AE17"/>
    <mergeCell ref="AF3:AF8"/>
    <mergeCell ref="AF9:AF17"/>
    <mergeCell ref="AP29:AP41"/>
    <mergeCell ref="AP3:AP17"/>
    <mergeCell ref="AL3:AL17"/>
    <mergeCell ref="AN3:AN17"/>
    <mergeCell ref="V38:V39"/>
    <mergeCell ref="V29:V37"/>
    <mergeCell ref="T28:Z28"/>
    <mergeCell ref="AD29:AD41"/>
    <mergeCell ref="AE29:AE41"/>
    <mergeCell ref="AI29:AI41"/>
    <mergeCell ref="AJ29:AJ41"/>
  </mergeCells>
  <pageMargins left="0.7" right="0.7" top="0.75" bottom="0.75" header="0.3" footer="0.3"/>
  <pageSetup paperSize="9" scale="10" orientation="portrait" r:id="rId1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</vt:lpstr>
      <vt:lpstr>Seguimiento!Área_de_impresión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 MARINA SEVERICHE MONROY</dc:creator>
  <cp:keywords/>
  <dc:description/>
  <cp:lastModifiedBy>Maria Mernarda Perez Carmona</cp:lastModifiedBy>
  <cp:revision/>
  <dcterms:created xsi:type="dcterms:W3CDTF">2021-06-24T15:42:32Z</dcterms:created>
  <dcterms:modified xsi:type="dcterms:W3CDTF">2022-10-20T14:41:16Z</dcterms:modified>
  <cp:category/>
  <cp:contentStatus/>
</cp:coreProperties>
</file>