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perez\Desktop\SEGUIMIENTOS PLANES DE ACCION CORTE 30 DE SEPTIEMBRE ACTUALIZADOS\"/>
    </mc:Choice>
  </mc:AlternateContent>
  <bookViews>
    <workbookView xWindow="0" yWindow="0" windowWidth="20490" windowHeight="7755" tabRatio="789"/>
  </bookViews>
  <sheets>
    <sheet name="SEPT 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28" i="1" l="1"/>
  <c r="AL28" i="1"/>
  <c r="AP27" i="1"/>
  <c r="AO27" i="1"/>
  <c r="AL27" i="1"/>
  <c r="AP25" i="1"/>
  <c r="AO25" i="1"/>
  <c r="AL25" i="1"/>
  <c r="AP21" i="1"/>
  <c r="AO21" i="1"/>
  <c r="AL21" i="1"/>
  <c r="AP18" i="1"/>
  <c r="AO18" i="1"/>
  <c r="AL18" i="1"/>
  <c r="AP14" i="1"/>
  <c r="AO14" i="1"/>
  <c r="AR14" i="1" s="1"/>
  <c r="AL14" i="1"/>
  <c r="AP5" i="1" l="1"/>
  <c r="AP7" i="1"/>
  <c r="AP9" i="1" l="1"/>
  <c r="AP10" i="1"/>
  <c r="AP11" i="1"/>
  <c r="AP13" i="1"/>
  <c r="AP8" i="1"/>
  <c r="AP4" i="1" l="1"/>
  <c r="AP6" i="1"/>
  <c r="AP15" i="1"/>
  <c r="AP16" i="1"/>
  <c r="AP17" i="1"/>
  <c r="AP19" i="1"/>
  <c r="AL20" i="1"/>
  <c r="AO20" i="1"/>
  <c r="AP20" i="1" s="1"/>
  <c r="X27" i="1" l="1"/>
  <c r="X25" i="1"/>
  <c r="X21" i="1"/>
  <c r="X18" i="1"/>
  <c r="X14" i="1"/>
  <c r="R22" i="1" l="1"/>
  <c r="Q22" i="1"/>
  <c r="R19" i="1"/>
  <c r="R15" i="1"/>
  <c r="Q26" i="1" l="1"/>
  <c r="Q21" i="1" l="1"/>
  <c r="R13" i="1"/>
  <c r="R26" i="1"/>
  <c r="Q15" i="1"/>
  <c r="AP28" i="1" l="1"/>
  <c r="AP26" i="1"/>
  <c r="AP22" i="1"/>
  <c r="Y27" i="1" l="1"/>
  <c r="Q27" i="1" l="1"/>
  <c r="Q14" i="1"/>
  <c r="Q18" i="1"/>
  <c r="Q24" i="1"/>
  <c r="Q25" i="1" s="1"/>
  <c r="Q28" i="1" l="1"/>
  <c r="AM15" i="1" l="1"/>
  <c r="Y25" i="1"/>
  <c r="Y21" i="1"/>
  <c r="Y14" i="1"/>
  <c r="Y18" i="1"/>
  <c r="Y28" i="1" l="1"/>
  <c r="AM28" i="1"/>
  <c r="R27" i="1" l="1"/>
  <c r="R24" i="1"/>
  <c r="R23" i="1"/>
  <c r="R21" i="1"/>
  <c r="R16" i="1"/>
  <c r="R18" i="1" s="1"/>
  <c r="R14" i="1"/>
  <c r="R25" i="1" l="1"/>
  <c r="R28" i="1" s="1"/>
</calcChain>
</file>

<file path=xl/comments1.xml><?xml version="1.0" encoding="utf-8"?>
<comments xmlns="http://schemas.openxmlformats.org/spreadsheetml/2006/main">
  <authors>
    <author>Luz Marlene Andrade</author>
    <author>kelly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Luz Marlene Andrade:</t>
        </r>
        <r>
          <rPr>
            <sz val="9"/>
            <color indexed="81"/>
            <rFont val="Tahoma"/>
            <family val="2"/>
          </rPr>
          <t xml:space="preserve">
Corresponde a lo programado según plan indicativo, más lo alcanzado o rezagado en las vigencias anteriores (2020-2021) 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Luz Marlene Andrade:</t>
        </r>
        <r>
          <rPr>
            <sz val="9"/>
            <color indexed="81"/>
            <rFont val="Tahoma"/>
            <family val="2"/>
          </rPr>
          <t xml:space="preserve">
Corresponde al avance de la actividad en el proyecto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</rPr>
          <t>Luz Marlene Andrade:</t>
        </r>
        <r>
          <rPr>
            <sz val="9"/>
            <color indexed="81"/>
            <rFont val="Tahoma"/>
            <family val="2"/>
          </rPr>
          <t xml:space="preserve">
Indicar si la actividad se financia con:
1. Inversión
2. Funcionamiento
3. Otros Recursos</t>
        </r>
      </text>
    </comment>
    <comment ref="AI3" authorId="0" shapeId="0">
      <text>
        <r>
          <rPr>
            <b/>
            <sz val="9"/>
            <color indexed="81"/>
            <rFont val="Tahoma"/>
            <family val="2"/>
          </rPr>
          <t>Luz Marlene Andrade:</t>
        </r>
        <r>
          <rPr>
            <sz val="9"/>
            <color indexed="81"/>
            <rFont val="Tahoma"/>
            <family val="2"/>
          </rPr>
          <t xml:space="preserve">
1. Recursos Propios - ICLD
2. SGP
3. Donaciones
</t>
        </r>
      </text>
    </comment>
    <comment ref="N22" authorId="1" shapeId="0">
      <text>
        <r>
          <rPr>
            <b/>
            <sz val="9"/>
            <color indexed="81"/>
            <rFont val="Tahoma"/>
            <family val="2"/>
          </rPr>
          <t>kelly:</t>
        </r>
        <r>
          <rPr>
            <sz val="9"/>
            <color indexed="81"/>
            <rFont val="Tahoma"/>
            <family val="2"/>
          </rPr>
          <t xml:space="preserve">
REPONSABLE DE LA META SECRETARIA DE PLANEACION</t>
        </r>
      </text>
    </comment>
  </commentList>
</comments>
</file>

<file path=xl/sharedStrings.xml><?xml version="1.0" encoding="utf-8"?>
<sst xmlns="http://schemas.openxmlformats.org/spreadsheetml/2006/main" count="281" uniqueCount="190">
  <si>
    <t>Observación</t>
  </si>
  <si>
    <t>¿Requiere contratación?</t>
  </si>
  <si>
    <t>Código Presupuestal</t>
  </si>
  <si>
    <t>Rubro Presupuestal</t>
  </si>
  <si>
    <t>Fuente Presupuestal</t>
  </si>
  <si>
    <t>Apropiación Definitiva
(en pesos)</t>
  </si>
  <si>
    <t>Fuente de Financiación</t>
  </si>
  <si>
    <t>Nombre del Responable</t>
  </si>
  <si>
    <t xml:space="preserve">Dependencia Responsable </t>
  </si>
  <si>
    <t>Porcentaje de avance Actividad Proyecto</t>
  </si>
  <si>
    <t xml:space="preserve">Fecha de Terminación </t>
  </si>
  <si>
    <t xml:space="preserve">Fecha de inicio </t>
  </si>
  <si>
    <t>Valor Absoluto de la Actividad del  Proyecto 2022</t>
  </si>
  <si>
    <t>Actividades de Proyecto</t>
  </si>
  <si>
    <t>Objetivo del Proyecto</t>
  </si>
  <si>
    <t>Código de proyecto BPIM</t>
  </si>
  <si>
    <t>PROYECTO</t>
  </si>
  <si>
    <t>PROGRAMACIÓN META A 2022</t>
  </si>
  <si>
    <t>Valor Absoluto de la Meta Producto 2020-2023</t>
  </si>
  <si>
    <t>Descripción de la Meta Producto 2020-2023</t>
  </si>
  <si>
    <t>Línea Base 2019 
Según PDD</t>
  </si>
  <si>
    <t>UNIDAD DE MEDIDA DEL INDICADOR DE PRODUCTO</t>
  </si>
  <si>
    <t>Indicador de Producto</t>
  </si>
  <si>
    <t xml:space="preserve">PROGRAMA </t>
  </si>
  <si>
    <t>Meta de Bienestar 2020-2023</t>
  </si>
  <si>
    <t>Línea Base 2019</t>
  </si>
  <si>
    <t>Indicador de Bienestar</t>
  </si>
  <si>
    <t>LINEA ESTRATEGICA</t>
  </si>
  <si>
    <t>PILAR</t>
  </si>
  <si>
    <t>Tipo de Contración</t>
  </si>
  <si>
    <t>Fecha de Inicio Contratación</t>
  </si>
  <si>
    <t>Beneficiarios Programados</t>
  </si>
  <si>
    <t>Beneficiarios Cubiertos</t>
  </si>
  <si>
    <t>DESARROLLO URBANO</t>
  </si>
  <si>
    <t>% DE COBERTURA DE VIAS URBANAS Y RURALES PARA EL TRANSPORTE Y LA MOVILIDAD CONSTRUIDAS, REHABILITADAS O MEJORADAS EN LA CIUDAD DE CARTAGENA</t>
  </si>
  <si>
    <t>LLEVAR AL 74% EL PORCENTAJE DE COBERTURA DE LAS VIAS URBANAS Y RURALES</t>
  </si>
  <si>
    <t>% ESTUDIOS Y DISEÑOS DE LA INGENIERIA DE DETALLE DE LOS CANALES DE LA CIUDAD</t>
  </si>
  <si>
    <t>AUMENTAR EN UN 7.5% HASTA ALCANZAR EL 12.3% DE CONSTRUCCION DE CANALES PLUVIALES DE LA CIUDAD</t>
  </si>
  <si>
    <t>CONSTUCCION DE CANALES DE LA CIUDAD</t>
  </si>
  <si>
    <t>AUMENTAR EN UN 9% HASTA ALCANZAR EL 48% DELOS ESTUDIOS Y DISEÑOS DE LA INGENIERIA DE DETALLE DE LOS CANALES DE LA CIUDAD</t>
  </si>
  <si>
    <t>SALVEMOS JUNTOS NUESTRO PATRIMONIO NATURAL</t>
  </si>
  <si>
    <t>PLAN DE ORDENAMIENTO TERRITORIAL</t>
  </si>
  <si>
    <t>EJECUTAR 100% LAS ESTRATEGIAS DEL PLAN DE NORMALIZACION URBANISTICA</t>
  </si>
  <si>
    <t>EJE TRANSVERSAL: CARTAGENA CON ATENCION Y GARANTIA DE DERECHOS A POBLACIÓN DIFERENCIAL.</t>
  </si>
  <si>
    <t>PORCENTAJE DE LA POBLACION AFRO, NEGRA, RAIZAL, PALENQUERA E INDIGENA QUE HABIATA EL DISTRITO DE CARTAGENA CON RECONOCIMIENTO DE SUS DERECHOS, DIVERSIDAD ETNICA Y CULTURAL COMO UN PRINCIPIO FUNDAMENTAL DEL ESTADO SOCIAL Y DEMOCRATICO DE DERECHO.</t>
  </si>
  <si>
    <t>ND</t>
  </si>
  <si>
    <t>LOGRAR QUE EL 100% LA POBLACION AFRO, NEGRA, RAIZAL, PALENQUERA E INDIGENA QUE HABIATA EL DISTRITO DE CARTAGENA CON RECONOCIMIENTO DE SUS DERECHOS, DIVERSIDAD ETNICA Y CULTURAL COMO UN PRINCIPIO FUNDAMENTAL DEL ESTADO SOCIAL Y DEMOCRATICO DE DERECHO.</t>
  </si>
  <si>
    <t>CARTAGENA SE MUEVE</t>
  </si>
  <si>
    <t>KILOMETROS CARRIL DE VIAS URBANAS Y RURALES CONSTRUIDOS, REHABILITADOS Y/O MEJORADOS</t>
  </si>
  <si>
    <t>NUMEROS DE ESTUDIOS, DISEÑOS E INGENIERIAS DE DETALLE DE LOS TRAMOS FALTANTES CON RESPECTO AL TOTAL</t>
  </si>
  <si>
    <t>NUMEROS DE OBRAS CONTINGENTES DERIVADAS DE SENTENCIAS JUDICIALES Y OBRAS DE EMERGENCIA EN INFRAESTRUCTURA DIFERENTES A VIAS CONTRUIDAS</t>
  </si>
  <si>
    <t>SISTEMA HIDRICO Y PLAN MAESTRO DE ALCANTARILLADO PLUVIAL EN LA CIUDAD PARA SALVAR EL HABITAD</t>
  </si>
  <si>
    <t>METROS CUBICOS DE RESIDUOS SOLIDOS RETIRADOS DE LOS CANALES PLUVIALES RETIDADOS ANUALMENTE</t>
  </si>
  <si>
    <t>KILOMETROS LINEALES DE CANALES PLUVIALES CONSTRUIDOS O RECTIFICADOS</t>
  </si>
  <si>
    <t>PROGRAMA INTEGRAL DE CAÑOS, LAGOS Y CIENAGAS DE CARTAGENA</t>
  </si>
  <si>
    <t>AVANZAR EN LA EJECUCION DE LA ETAPA 1 DEL PROGRAMA INTEGRAL DE CANALES, CAÑOS, LAGOS, LAGUNAS Y CIENAGAS DE CARTAGENA</t>
  </si>
  <si>
    <t>ORDENACIÓN TERRITORIAL, RECUPERACIÓN SOCIAL, AMBIENTAL Y URBANA DE LA CIÉNAGA DE LA VIRGEN</t>
  </si>
  <si>
    <t>ESTUDIOS Y DISEÑOS AJUSTADOS PARA LA CONSTRUCCION DEL TRAMO ESTE DE LA VIA PERIMETRAL CON CALLES DE SERVICIO Y ACCESO</t>
  </si>
  <si>
    <t>KILOMETROS DE CANBALES SECUNDARIOS REHABILITADOS</t>
  </si>
  <si>
    <t>KILOMETROS DE CANALES BAJO CALLE CONSTRUIDOS</t>
  </si>
  <si>
    <t>PROMOCION, PREVENCION Y ATENCION EN SALUD PARA LA POBLACIÓN NEGRA, AFROCOLOMBIANA, RAIZAL Y PALENQUERA EN EL DISTRITO DE CARTAGENA</t>
  </si>
  <si>
    <t>ADECUACION DE CENTROS DE SALUD COMUNIDAD ETNICA</t>
  </si>
  <si>
    <t xml:space="preserve">UNIDAD </t>
  </si>
  <si>
    <t>UNIDAD</t>
  </si>
  <si>
    <t>KILOMETROS CARRIL</t>
  </si>
  <si>
    <t>METROS CUBICOS</t>
  </si>
  <si>
    <t>KILOMETROS LINEALES</t>
  </si>
  <si>
    <t>PORCENTAJE</t>
  </si>
  <si>
    <t>KILOMETROS DE CANALES</t>
  </si>
  <si>
    <t>CONSTRUIR, REHABILITAR Y/O MEJROAR 32 KILOMETROS CARRIL URBANAS Y RURALES</t>
  </si>
  <si>
    <t>ELABORAR 8 ESTUDIOS, DISEÑOS DE INGENIERIA DE DETALLES DE LOS TRAMOS FALTANTES</t>
  </si>
  <si>
    <t>N/D</t>
  </si>
  <si>
    <t xml:space="preserve">REALIZAR HASTA 8 OBRAS CONTINGENTES  DERIVADAS DE SENTENCIAS JUDICIALES Y OBRAS DE EMERGENCIA EN INFRAESTRUCTURA DIFERENTES A VIAS </t>
  </si>
  <si>
    <t>226.297.1 METROS CUBICOS</t>
  </si>
  <si>
    <t>RETIRAR 520.212 METROS CUBICOS DE RESIDUOS SOLIDOS DE LOS CANALES PLUVIALES</t>
  </si>
  <si>
    <t>10,25 KM LINEALES</t>
  </si>
  <si>
    <t>CONSTRUIR Y/O RECTIFICAR 6.3 KM, HASTA ALCALZAR 10.3 KILOMETROS LINEALES DE CANALES</t>
  </si>
  <si>
    <t>0% EJECUCION</t>
  </si>
  <si>
    <t>EJECUCION 20% DE LA ETAPA 1 (CON IMPACTO DE INDICADORES COMO METROS LINEALES DE CAÑOS Y LAGUNAS INTERVENIDOS CON RELIMPIAS Y DRAGADOS; RUTA DE TRANSPORTE ACUATICO IMPLEMENTADA; M2 DE ESPACIO PUBLICO Y METROS LINEALES DE VIAS Y PUENTES INTERVENIDOS Y/O GENERADOS; ESTUDIO SOCIECONOMICOS DEL TERRITORIO)</t>
  </si>
  <si>
    <t>3.4 KILOMETROS CONSTRUIDOS</t>
  </si>
  <si>
    <t>ESTUDIOS Y DISEÑOS AJUSTADOS PARA LA CONSTRUCCION 14,2 KM DEL TRAMO ESTE DE LA VIA PERIMETRAL CON CALLES DE SERVICIO Y ACCESO</t>
  </si>
  <si>
    <t>REHABILITAR 3,5 KILOMETROS CANALES SECUNDARIOS</t>
  </si>
  <si>
    <t>CONSTRUIR 7 KILOMETROS DE CANALES BAJO CALLE</t>
  </si>
  <si>
    <t>ADECUACION DE 26 CENTROS DE SALUD EN TERRIORIOS DE CONSEJOS COMUNITARIOS</t>
  </si>
  <si>
    <t>0.01</t>
  </si>
  <si>
    <t>ESTUDIOS Y DISEÑOS CONSTRUCCION, MEJORAMIENTO Y REHABILITACION DE VIAS PARA EL TRANSPORTE Y LA MOVILIDAD EN EL DISTRITO DE CARTAGENA</t>
  </si>
  <si>
    <t>ESTUDIOS TECNICOS, DISEÑOS Y OBRAS CONTINGENTES DERIVADAS DE SENTENCIAS JUDICIALES Y OBRAS DE EMERGENCIA EN INFRESTRUCTURA DIFERENTES A VIAS EN EL DISTRITO DE CARTAGENA DE INDIAS</t>
  </si>
  <si>
    <t>CONSTRUCCION RECTIFICACION Y RECUPERACION DEL SISTEMA HIDRICO Y PLAN MAESTRO DE ALCANTARILLADO PLUVIAL PARA
SALVAR EL HABITAT EN EL DISTRITO DE CARTAGENA DE INDIAS</t>
  </si>
  <si>
    <t>ELABORACIÓN DE ESTUDIOS Y DISEÑOS AJUSTADOS DE LA VÍA PERIMETRAL EN EL MARCO DEL PROGRAMA ORDENACIÓN TERRITORIAL Y RECUPERACIÓN SOCIAL, AMBIENTAL Y URBANA DE LA CIÉNAGA DE LA VIRGEN, EN EL DISTRITO DE CARTAGENA DE INDIAS.</t>
  </si>
  <si>
    <t>Mejorar las condiciones para el desarrollo urbano, turístico, social y la recuperación ambiental del borde de la Ciénaga de la Virgen.</t>
  </si>
  <si>
    <t xml:space="preserve">*REALIZAE ESTUDIOS TECNICOS,                       * REALIZAR DISEÑOS. </t>
  </si>
  <si>
    <t>Adecuación DE CENTROS DE SALUD PARA LA POBLACIÓN NEGRA, AFROCOLOMBIANA, RAIZAL Y PALENQUERA EN EL DISTRITO DE Cartagena de Indias</t>
  </si>
  <si>
    <t>ADECUACIÓN DE CENTROS DE SALUD PARA LA POBLACIÓN NEGRA, AFROCOLOMBIANA, RAIZAL Y PALENQUERA EN EL DISTRITO DE CARTAGENA DE INDIAS</t>
  </si>
  <si>
    <t>*REALIZAR PRELIMINARES *REALIZAR MURO DE CERRAMIENTO POSTERIOR Y LATERAL DERECHO.</t>
  </si>
  <si>
    <t>RECUPERACION Y APROVECHAMIENTO INTEGRAL DEL SISTEMA INTEGRAL DE CAÑOS, LAGOS Y CIENAGAS DEL DISTRITO DE CARTAGENA DE INDIAS</t>
  </si>
  <si>
    <t>MEJORAR LOS NIVELES DE MOVILIDAD EN EL TRÁNSITO VEHICULAR EN EL DISTRITO DE CARTAGENA DE INDIAS.</t>
  </si>
  <si>
    <t>REALIZAR INVERSIÓN EN OBRAS DE INFRAESTRUCTURA CONTINGENTES Y DE EMERGENCIA DERIVADAS DE SENTENCIAS JUDICIALES DIFERENTES A VÍAS EN EL DISTRITO DE CARTAGENA DE INDIAS.</t>
  </si>
  <si>
    <t>MEJORAR LA CAPACIDAD HIDRICA Y DISMINUIR LOS ALTOS NIVELES DE CONTAMINACIÓN DEL SISTEMA HIDRICO Y CANALES PLUVIALES DEL DISTRITO DE CARTAGENA DE INDIAS</t>
  </si>
  <si>
    <t>APROVECHAR DE MANERA EFICIENTE LOS CUERPOS DE AGUA (CAÑOS, LAGOS Y CIÉNAGAS DEL DISTRITO DE CARTAGENA.</t>
  </si>
  <si>
    <t>REALIZAR MEJORAMIENTO, CONSTRUCCION, REHABILITACION DE VIAS PARA OBRAS DEL SECTOR TRANSPORTE EN EL DISTRITO DE CARTAGENA DE INDIAS</t>
  </si>
  <si>
    <t>REALIZAR ESTUDIOS Y DISEÑOS DE INGENIERIA</t>
  </si>
  <si>
    <t>PERSONAL DE APOYO</t>
  </si>
  <si>
    <t>REALIZAR APOYO LOGISTICO</t>
  </si>
  <si>
    <t>REALIZAR OBRAS DE INFRAESTRUCTURA DE SENTENCIAS JUDICIALES DIFERENTES A VIAS</t>
  </si>
  <si>
    <t>REALIZAR LIMPIEZA INICIAL DE CANALES Y DISPOSICION DE MATERIAL EN RELLENO SANITARIO</t>
  </si>
  <si>
    <t>REALIZAR REHABILITACION Y/O RECTIFICACION DE LOS CANALES DEL
DISTRITO DE CARTAGENA DE INDIAS.</t>
  </si>
  <si>
    <t>VINCULAR PERSONAL DE APOYO</t>
  </si>
  <si>
    <t>CONTRATAR PERSONAL DE APOYO</t>
  </si>
  <si>
    <t>EJECUTAR EL 20% DE LA ETAPA 1 DEL PROGRAMA</t>
  </si>
  <si>
    <t>ENERO</t>
  </si>
  <si>
    <t>DICIEMBRE</t>
  </si>
  <si>
    <t>SECRETARIA DE INFRAESTRUCTURA</t>
  </si>
  <si>
    <t>LUIS ALBERTO VILLADIEGO CARCAMO</t>
  </si>
  <si>
    <t>INVERSION</t>
  </si>
  <si>
    <t>FUNCIONAMIENTO</t>
  </si>
  <si>
    <t>SI</t>
  </si>
  <si>
    <t>DIRECTA</t>
  </si>
  <si>
    <t>246,434,59</t>
  </si>
  <si>
    <t>ICLD</t>
  </si>
  <si>
    <t>ADECUACIÓN DE CENTROS DE SALUD PARA LA POBLACIÓN
NEGRA AFROCOLOMBIANA RAIZAL Y PALENQUERA EN EL
DISTRITO DE CARTAGENA DE INDIAS</t>
  </si>
  <si>
    <t>02-001-06-00-00-00-141-202</t>
  </si>
  <si>
    <t>ELABORACIÓN DE ESTUDIOS Y DISEÑOS AJUSTADOS DE LA VÍA
PERIMETRAL EN EL MARCO DEL PROGRAMA ORDENACIÓN
TERRITORIAL Y RECUPERACIÓN SOCIAL AMBIENTAL Y URBANA
DE LA CIÉNAGA DE LA VIRGEN EN EL DISTRITO DE CARTAGENA
DE INDIAS</t>
  </si>
  <si>
    <t>CONSTRUCCION, RECTIFICACION Y RECUPERACION DEL
SISTEMA HIDRICO Y PLAN MAESTRO DE ALCANTARILLADO
PLUVIAL PARA SALVAR EL HABITAT EN EL DISTRITO DE
CARTAGENA DE INDIAS</t>
  </si>
  <si>
    <t>ESTUDIOS Y DISEÑOS, CONSTRUCCION, MEJORAMIENTO Y
REHABILITACION DE VIAS PARA EL TRANSPORTE Y LA
MOVILIDAD EN EL DISTRITO DE CARTAGENA DE INDIAS</t>
  </si>
  <si>
    <t>ACUMULADO DE META PRODUCTO A MARZO 2022</t>
  </si>
  <si>
    <t>CONCURSO</t>
  </si>
  <si>
    <t>AVANCE DEL PROGRAMA CARTAGENA SE MUEVE</t>
  </si>
  <si>
    <t>ACUMULADO META PRODUCTO 
 DIC 2021</t>
  </si>
  <si>
    <t>AVANCE DEL PROGRAMA SISTEMA HIDRICO Y PLAN MAESTRO DE ALCANTARILLADO PLUVIAL EN LA CIUDAD PARA SALVAR EL HABITAD</t>
  </si>
  <si>
    <t>AVANCE DEL PROGRAMA  INTEGRAL DE CAÑOS, LAGOS Y CIENAGAS DE CARTAGENA</t>
  </si>
  <si>
    <t>AVANCE DEL PROGRAMA ORDENACIÓN TERRITORIAL, RECUPERACIÓN SOCIAL, AMBIENTAL Y URBANA DE LA CIÉNAGA DE LA VIRGEN</t>
  </si>
  <si>
    <t>AVANCE DEL PROGRAMA PROMOCION, PREVENCION Y ATENCION EN SALUD PARA LA POBLACIÓN NEGRA, AFROCOLOMBIANA, RAIZAL Y PALENQUERA EN EL DISTRITO DE CARTAGENA</t>
  </si>
  <si>
    <t xml:space="preserve">ICLD                             
</t>
  </si>
  <si>
    <t xml:space="preserve">                         
DIVIDENDOS ACUACAR
</t>
  </si>
  <si>
    <t xml:space="preserve">
IMPUESTODE TRANSPORTE DE OLEDUCTO Y GASODUCTO  
                                   </t>
  </si>
  <si>
    <t xml:space="preserve">
                                       SGP</t>
  </si>
  <si>
    <t xml:space="preserve">02-001-06-00-00-00-179-202                                                                                    
</t>
  </si>
  <si>
    <t xml:space="preserve">                                             
02-062-06-00-00-00-179-202                                                                 
</t>
  </si>
  <si>
    <t xml:space="preserve">                                                  
02-124-06-00-00-00-179-202                                                                         
</t>
  </si>
  <si>
    <t>Apropiación Definitiva</t>
  </si>
  <si>
    <t>Ejecucion presupuestal a Marzo 2022</t>
  </si>
  <si>
    <t xml:space="preserve">ICLD                            </t>
  </si>
  <si>
    <t xml:space="preserve">                     DIVIDENDOS SOCIEDAD PORTUARIA</t>
  </si>
  <si>
    <t xml:space="preserve">02-001-06-00-00-00-232-202                                                                    </t>
  </si>
  <si>
    <t xml:space="preserve">  02-138-06-00-00-00-232-202</t>
  </si>
  <si>
    <t xml:space="preserve"> DIVIDENDOS SOCIEDAD PORTUARIA</t>
  </si>
  <si>
    <t xml:space="preserve">02-001-06-00-00-00-234-202                                                                           </t>
  </si>
  <si>
    <t xml:space="preserve">    02-138-06-00-00-00-234-202</t>
  </si>
  <si>
    <t xml:space="preserve">02-001-06-00-00-00-308-202                                                                               </t>
  </si>
  <si>
    <t xml:space="preserve">  02-138-06-00-00-00-308-202</t>
  </si>
  <si>
    <t>RECUPERACION Y APROVECHAMIENTO INTEGRAL DEL SISTEMA
INTEGRAL DE CAÑOS, LAGOS Y CIENAGAS DEL DISTRITO DE
CARTAGENA DE INDIAS</t>
  </si>
  <si>
    <t>dinero usado para personal de apoyo en la ejecucion de proyecto</t>
  </si>
  <si>
    <t>ACUMULADO DE META PRODUCTO A JUNIO 2022</t>
  </si>
  <si>
    <t>CARTAGENA RESILIENTE</t>
  </si>
  <si>
    <t>AVANCE ACTIVIDADES DE PROYECTO A JUNIO 2022</t>
  </si>
  <si>
    <t>AVANCE PROMEDIO DEL PROYECTO DEL PROGRAMA CARTAGENA SE MUEVE</t>
  </si>
  <si>
    <t>AVANCE PROMEDIO DEL PROYECTO DEL PROGRAMA SISTEMA HIDRICO Y PLAN MAESTRO DE ALCANTARILLADO PLUVIAL EN LA CIUDAD PARA SALVAR EL HABITAD</t>
  </si>
  <si>
    <t>AVANCE DEL PROYECTO DEL  PROGRAMA  INTEGRAL DE CAÑOS, LAGOS Y CIENAGAS DE CARTAGENA</t>
  </si>
  <si>
    <t>AVANCE PROMEDIO DEL PROYECTO DEL PROGRAMA PROMOCION, PREVENCION Y ATENCION EN SALUD PARA LA POBLACIÓN NEGRA, AFROCOLOMBIANA, RAIZAL Y PALENQUERA EN EL DISTRITO DE CARTAGENA</t>
  </si>
  <si>
    <t>Ejecucion presupuestal a Junio 2022</t>
  </si>
  <si>
    <t>ACUMULADO DE META PRODUCTO A SEPTIEMBRE 2022</t>
  </si>
  <si>
    <t>N/A</t>
  </si>
  <si>
    <t>GRACIAS A LA CONTRATACION DE PROFESIONALES ESPECIALIZADOS Y PERSONAL DE TOPOGRAFIAS LA SECRETARIA DE INFRAESTRUCTURA LOGRO LA ELABORACION DE LOS ESTUDIOS: VILLA ESTRELLA CALLE XXX VILLA ESTRELLA CALLE XXX VILLA ESTRELLA CALLE XXX Y LAS GAVIOTAS DIAGONAL XXX</t>
  </si>
  <si>
    <t>POR MEDIO DEL CONTRATADO BANCO DE MAQUINAS 2021 QUE LLEGO HASTA JULIO DE 2022 SE REALIZARON LA LIMPIEZA DE 6 CANALES DETERMINADAS COMO ACCIONES JUDICIALES PRESENTADAS A ESTA SECRETARIA.</t>
  </si>
  <si>
    <t>BAJO EL CONTRATO XXX REALIZADO POR CARDIQUE, SE REALIZO EL DRAGADO DE LA CIENGA DE LAS QUINTAS, EL CUAL APORTO UN PORCEJATE SIGNIFICATIVO AL AVANCE DE LA META ASIGNADA A ESTA SECRETARIA</t>
  </si>
  <si>
    <t>CON EL CONTRATO BANDO DE MAQUINAS 2021 QUE LLEGO HASTA JULIO DE 2021, SE LOGRO RECTIFICAR EL 0.01 ASIGADO A LA META DEL AÑO 2022 LOGRANDO UN 100%</t>
  </si>
  <si>
    <t>SE CONTRATO LA ACECUACIONES DE LOS CENTRO DE SALUD DE TIERRA BAJA Y MANZANILLO, ADEMAS DE EL APORTE REALIZADO POR LA ESE EN LA ADECUACIONES DE 3 CENTROS DE SALUD.</t>
  </si>
  <si>
    <t>SEGUIMIENTO PLAN DE ACCION
SECRETARIA DE INFRAESTRUCTURA
SEPTIEMBRE 30 2022</t>
  </si>
  <si>
    <t>AVANCE PLAN DE DESARROLLO INFRAESTRUCTURA A SEPT 2022</t>
  </si>
  <si>
    <t>Ejecucion presupuestal a Sept 2022</t>
  </si>
  <si>
    <t>OTRAS TASAS Y DERECHOS ADMINISTRATIVOS CONTRAPRESTACION PORTUARIA</t>
  </si>
  <si>
    <t xml:space="preserve"> DIVIDENDOS SOCIEDAD PORTUARIA
DIVIDENDOS ACUACAR
</t>
  </si>
  <si>
    <t>% AVANCE EJECUCION PRESUPUESTAL SECRETARIA DE INFRAESTRUCTURA SEPT 2022</t>
  </si>
  <si>
    <t>02-001-06-00-00-00-351-202</t>
  </si>
  <si>
    <t>02-812-06-00-00-00-179-202</t>
  </si>
  <si>
    <t>02-814-06-00-00-00-179-202</t>
  </si>
  <si>
    <t>02-819-06-00-00-00-179-202</t>
  </si>
  <si>
    <t>02-820-06-00-00-00-179-202</t>
  </si>
  <si>
    <t>02-852-06-00-00-00-179-202</t>
  </si>
  <si>
    <t>02-869-06-00-00-00-232-202</t>
  </si>
  <si>
    <t>DIVIDENDOS DE ACUCAR</t>
  </si>
  <si>
    <t>EJECUCION PPTAL PROGRAMA CARTAGENA SE MUEVE</t>
  </si>
  <si>
    <t>EJECUCION PPTAL PROGRAMA SISTEMA HIDRICO Y PLAN MAESTRO DE ALCANTARILLADO PLUVIAL EN LA CIUDAD PARA SALVAR EL HABITAD</t>
  </si>
  <si>
    <t>EJECUCION PPTAL PROGRAMA  INTEGRAL DE CAÑOS, LAGOS Y CIENAGAS DE CARTAGENA</t>
  </si>
  <si>
    <t>EJECUCION PPTAL PROGRAMA  ORDENACIÓN TERRITORIAL, RECUPERACIÓN SOCIAL, AMBIENTAL Y URBANA DE LA CIÉNAGA DE LA VIRGEN</t>
  </si>
  <si>
    <t>EJECUCION PPTAL PROGRAMA  PROGRAMA PROMOCION, PREVENCION Y ATENCION EN SALUD PARA LA POBLACIÓN NEGRA, AFROCOLOMBIANA, RAIZAL Y PALENQUERA EN EL DISTRITO DE CARTAGENA</t>
  </si>
  <si>
    <t xml:space="preserve">% DE AVANCE META PRODUCTO-PROGRAMA </t>
  </si>
  <si>
    <t xml:space="preserve">% ACUMULADO EN EL CUATRIENIO DEL PROGRAMA </t>
  </si>
  <si>
    <t>% AVANCE PROYECTO  SEPT</t>
  </si>
  <si>
    <t xml:space="preserve">EJECUCION 
PRESUPUESTAL DEL PROGRAMA SEPT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</si>
</sst>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;[Red]0"/>
    <numFmt numFmtId="167" formatCode="0.0"/>
    <numFmt numFmtId="168" formatCode="0.0%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theme="1" tint="4.9989318521683403E-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65" fontId="1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2" fontId="0" fillId="3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1" xfId="2" applyFont="1" applyBorder="1" applyAlignment="1">
      <alignment horizontal="center" vertical="center" wrapText="1"/>
    </xf>
    <xf numFmtId="165" fontId="24" fillId="0" borderId="1" xfId="1" applyFont="1" applyBorder="1" applyAlignment="1">
      <alignment vertical="center"/>
    </xf>
    <xf numFmtId="9" fontId="24" fillId="3" borderId="1" xfId="2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65" fontId="0" fillId="0" borderId="1" xfId="1" applyFont="1" applyBorder="1" applyAlignment="1">
      <alignment horizontal="left" vertical="center"/>
    </xf>
    <xf numFmtId="165" fontId="0" fillId="0" borderId="1" xfId="1" applyFont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0" fillId="2" borderId="1" xfId="1" applyFont="1" applyFill="1" applyBorder="1" applyAlignment="1">
      <alignment horizontal="left" vertical="center"/>
    </xf>
    <xf numFmtId="168" fontId="24" fillId="0" borderId="1" xfId="2" applyNumberFormat="1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9" fontId="1" fillId="0" borderId="1" xfId="2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0" fontId="24" fillId="0" borderId="1" xfId="2" applyNumberFormat="1" applyFon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3" borderId="1" xfId="1" applyNumberFormat="1" applyFont="1" applyFill="1" applyBorder="1" applyAlignment="1">
      <alignment horizontal="center" vertical="center"/>
    </xf>
    <xf numFmtId="168" fontId="0" fillId="3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/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6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8" fontId="24" fillId="3" borderId="1" xfId="2" applyNumberFormat="1" applyFont="1" applyFill="1" applyBorder="1" applyAlignment="1">
      <alignment horizontal="center" vertical="center"/>
    </xf>
    <xf numFmtId="9" fontId="24" fillId="3" borderId="1" xfId="2" applyNumberFormat="1" applyFont="1" applyFill="1" applyBorder="1" applyAlignment="1">
      <alignment horizontal="center" vertical="center"/>
    </xf>
    <xf numFmtId="9" fontId="30" fillId="3" borderId="1" xfId="2" applyFont="1" applyFill="1" applyBorder="1" applyAlignment="1">
      <alignment horizontal="center" vertical="center"/>
    </xf>
    <xf numFmtId="10" fontId="26" fillId="3" borderId="1" xfId="2" applyNumberFormat="1" applyFont="1" applyFill="1" applyBorder="1" applyAlignment="1">
      <alignment horizontal="center" vertical="center"/>
    </xf>
    <xf numFmtId="168" fontId="26" fillId="3" borderId="1" xfId="2" applyNumberFormat="1" applyFont="1" applyFill="1" applyBorder="1" applyAlignment="1">
      <alignment horizontal="center" vertical="center"/>
    </xf>
    <xf numFmtId="9" fontId="24" fillId="0" borderId="1" xfId="0" applyNumberFormat="1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 wrapText="1"/>
    </xf>
    <xf numFmtId="165" fontId="0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1" applyFont="1" applyFill="1" applyBorder="1" applyAlignment="1">
      <alignment horizontal="center" vertical="center" wrapText="1"/>
    </xf>
    <xf numFmtId="165" fontId="0" fillId="0" borderId="1" xfId="1" applyFont="1" applyFill="1" applyBorder="1" applyAlignment="1">
      <alignment vertical="center" wrapText="1"/>
    </xf>
    <xf numFmtId="165" fontId="23" fillId="0" borderId="1" xfId="1" applyFont="1" applyFill="1" applyBorder="1" applyAlignment="1">
      <alignment vertical="center"/>
    </xf>
    <xf numFmtId="165" fontId="0" fillId="0" borderId="1" xfId="1" applyFont="1" applyFill="1" applyBorder="1" applyAlignment="1">
      <alignment horizontal="left" vertical="center"/>
    </xf>
    <xf numFmtId="165" fontId="0" fillId="0" borderId="1" xfId="0" applyNumberFormat="1" applyBorder="1"/>
    <xf numFmtId="0" fontId="31" fillId="0" borderId="1" xfId="0" applyFont="1" applyBorder="1" applyAlignment="1">
      <alignment horizontal="center" vertical="center" wrapText="1"/>
    </xf>
    <xf numFmtId="9" fontId="3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9" fontId="32" fillId="0" borderId="1" xfId="2" applyFont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24" fillId="0" borderId="1" xfId="2" applyFont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9" fontId="24" fillId="0" borderId="1" xfId="2" applyFon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65" fontId="15" fillId="0" borderId="1" xfId="1" applyFont="1" applyFill="1" applyBorder="1" applyAlignment="1">
      <alignment horizontal="center" vertical="center" wrapText="1"/>
    </xf>
    <xf numFmtId="10" fontId="24" fillId="0" borderId="1" xfId="2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4" fontId="24" fillId="0" borderId="9" xfId="0" applyNumberFormat="1" applyFont="1" applyBorder="1" applyAlignment="1">
      <alignment horizontal="center" vertical="center" wrapText="1"/>
    </xf>
    <xf numFmtId="4" fontId="24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9" fontId="0" fillId="3" borderId="3" xfId="2" applyFont="1" applyFill="1" applyBorder="1" applyAlignment="1">
      <alignment horizontal="center" vertical="center"/>
    </xf>
    <xf numFmtId="9" fontId="0" fillId="3" borderId="5" xfId="2" applyFont="1" applyFill="1" applyBorder="1" applyAlignment="1">
      <alignment horizontal="center" vertical="center"/>
    </xf>
    <xf numFmtId="167" fontId="0" fillId="3" borderId="3" xfId="0" applyNumberFormat="1" applyFill="1" applyBorder="1" applyAlignment="1">
      <alignment horizontal="center" vertical="center"/>
    </xf>
    <xf numFmtId="167" fontId="0" fillId="3" borderId="5" xfId="0" applyNumberForma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17" fillId="3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9" fontId="16" fillId="3" borderId="3" xfId="0" applyNumberFormat="1" applyFont="1" applyFill="1" applyBorder="1" applyAlignment="1">
      <alignment horizontal="center" vertical="center"/>
    </xf>
    <xf numFmtId="9" fontId="16" fillId="3" borderId="5" xfId="0" applyNumberFormat="1" applyFont="1" applyFill="1" applyBorder="1" applyAlignment="1">
      <alignment horizontal="center" vertical="center"/>
    </xf>
    <xf numFmtId="9" fontId="0" fillId="3" borderId="4" xfId="2" applyFont="1" applyFill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13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5" xfId="0" applyNumberFormat="1" applyFont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/>
    </xf>
    <xf numFmtId="9" fontId="1" fillId="0" borderId="4" xfId="2" applyFont="1" applyFill="1" applyBorder="1" applyAlignment="1">
      <alignment horizontal="center" vertical="center"/>
    </xf>
    <xf numFmtId="9" fontId="1" fillId="0" borderId="5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1"/>
  <sheetViews>
    <sheetView tabSelected="1" topLeftCell="F27" zoomScale="70" zoomScaleNormal="70" workbookViewId="0">
      <pane xSplit="1" topLeftCell="Q1" activePane="topRight" state="frozen"/>
      <selection activeCell="F2" sqref="F2"/>
      <selection pane="topRight" activeCell="Y28" sqref="Y28"/>
    </sheetView>
  </sheetViews>
  <sheetFormatPr baseColWidth="10" defaultColWidth="11.42578125" defaultRowHeight="18.75" x14ac:dyDescent="0.25"/>
  <cols>
    <col min="1" max="1" width="16.5703125" customWidth="1"/>
    <col min="2" max="2" width="18" customWidth="1"/>
    <col min="3" max="3" width="20.28515625" customWidth="1"/>
    <col min="4" max="4" width="20.140625" customWidth="1"/>
    <col min="5" max="5" width="21" customWidth="1"/>
    <col min="6" max="6" width="19.7109375" customWidth="1"/>
    <col min="7" max="7" width="27.140625" customWidth="1"/>
    <col min="8" max="8" width="23.140625" customWidth="1"/>
    <col min="9" max="9" width="22.7109375" customWidth="1"/>
    <col min="10" max="10" width="23.28515625" style="11" customWidth="1"/>
    <col min="11" max="11" width="23.7109375" style="10" customWidth="1"/>
    <col min="12" max="13" width="29.140625" style="9" customWidth="1"/>
    <col min="14" max="18" width="23.5703125" style="8" customWidth="1"/>
    <col min="19" max="19" width="23.28515625" style="7" customWidth="1"/>
    <col min="20" max="20" width="18.85546875" style="6" customWidth="1"/>
    <col min="21" max="21" width="21.7109375" style="5" customWidth="1"/>
    <col min="22" max="22" width="23.85546875" style="4" customWidth="1"/>
    <col min="23" max="24" width="24.140625" style="3" customWidth="1"/>
    <col min="25" max="25" width="29.140625" style="78" customWidth="1"/>
    <col min="26" max="26" width="23.5703125" customWidth="1"/>
    <col min="27" max="27" width="26.28515625" customWidth="1"/>
    <col min="28" max="28" width="20.42578125" style="2" customWidth="1"/>
    <col min="29" max="29" width="18.85546875" style="30" customWidth="1"/>
    <col min="30" max="30" width="24.28515625" customWidth="1"/>
    <col min="31" max="31" width="32.140625" style="1" customWidth="1"/>
    <col min="32" max="32" width="33.42578125" customWidth="1"/>
    <col min="33" max="33" width="20.28515625" customWidth="1"/>
    <col min="34" max="34" width="23.28515625" customWidth="1"/>
    <col min="35" max="35" width="21.140625" customWidth="1"/>
    <col min="36" max="36" width="40.140625" customWidth="1"/>
    <col min="37" max="38" width="36.7109375" customWidth="1"/>
    <col min="39" max="39" width="44.85546875" hidden="1" customWidth="1"/>
    <col min="40" max="40" width="36.7109375" hidden="1" customWidth="1"/>
    <col min="41" max="42" width="36.7109375" customWidth="1"/>
    <col min="43" max="43" width="21.7109375" customWidth="1"/>
    <col min="44" max="44" width="25.5703125" customWidth="1"/>
    <col min="45" max="45" width="26" customWidth="1"/>
    <col min="46" max="46" width="58.28515625" customWidth="1"/>
  </cols>
  <sheetData>
    <row r="1" spans="1:46" ht="55.5" customHeight="1" thickBot="1" x14ac:dyDescent="0.3"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46" s="102" customFormat="1" ht="53.25" customHeight="1" thickBot="1" x14ac:dyDescent="0.3">
      <c r="A2" s="136" t="s">
        <v>167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</row>
    <row r="3" spans="1:46" s="91" customFormat="1" ht="124.5" customHeight="1" x14ac:dyDescent="0.2">
      <c r="A3" s="92" t="s">
        <v>28</v>
      </c>
      <c r="B3" s="92" t="s">
        <v>27</v>
      </c>
      <c r="C3" s="92" t="s">
        <v>26</v>
      </c>
      <c r="D3" s="92" t="s">
        <v>25</v>
      </c>
      <c r="E3" s="92" t="s">
        <v>24</v>
      </c>
      <c r="F3" s="92" t="s">
        <v>23</v>
      </c>
      <c r="G3" s="92" t="s">
        <v>22</v>
      </c>
      <c r="H3" s="92" t="s">
        <v>21</v>
      </c>
      <c r="I3" s="92" t="s">
        <v>20</v>
      </c>
      <c r="J3" s="93" t="s">
        <v>19</v>
      </c>
      <c r="K3" s="92" t="s">
        <v>18</v>
      </c>
      <c r="L3" s="94" t="s">
        <v>17</v>
      </c>
      <c r="M3" s="94" t="s">
        <v>127</v>
      </c>
      <c r="N3" s="94" t="s">
        <v>124</v>
      </c>
      <c r="O3" s="94" t="s">
        <v>152</v>
      </c>
      <c r="P3" s="94" t="s">
        <v>160</v>
      </c>
      <c r="Q3" s="94" t="s">
        <v>186</v>
      </c>
      <c r="R3" s="94" t="s">
        <v>187</v>
      </c>
      <c r="S3" s="95" t="s">
        <v>16</v>
      </c>
      <c r="T3" s="96" t="s">
        <v>15</v>
      </c>
      <c r="U3" s="97" t="s">
        <v>14</v>
      </c>
      <c r="V3" s="95" t="s">
        <v>13</v>
      </c>
      <c r="W3" s="98" t="s">
        <v>12</v>
      </c>
      <c r="X3" s="98" t="s">
        <v>154</v>
      </c>
      <c r="Y3" s="98" t="s">
        <v>188</v>
      </c>
      <c r="Z3" s="99" t="s">
        <v>11</v>
      </c>
      <c r="AA3" s="99" t="s">
        <v>10</v>
      </c>
      <c r="AB3" s="99" t="s">
        <v>31</v>
      </c>
      <c r="AC3" s="100" t="s">
        <v>32</v>
      </c>
      <c r="AD3" s="99" t="s">
        <v>9</v>
      </c>
      <c r="AE3" s="92" t="s">
        <v>8</v>
      </c>
      <c r="AF3" s="92" t="s">
        <v>7</v>
      </c>
      <c r="AG3" s="92" t="s">
        <v>6</v>
      </c>
      <c r="AH3" s="101" t="s">
        <v>5</v>
      </c>
      <c r="AI3" s="101" t="s">
        <v>4</v>
      </c>
      <c r="AJ3" s="92" t="s">
        <v>3</v>
      </c>
      <c r="AK3" s="92" t="s">
        <v>2</v>
      </c>
      <c r="AL3" s="92" t="s">
        <v>139</v>
      </c>
      <c r="AM3" s="92" t="s">
        <v>140</v>
      </c>
      <c r="AN3" s="92" t="s">
        <v>159</v>
      </c>
      <c r="AO3" s="92" t="s">
        <v>169</v>
      </c>
      <c r="AP3" s="92" t="s">
        <v>189</v>
      </c>
      <c r="AQ3" s="92" t="s">
        <v>1</v>
      </c>
      <c r="AR3" s="92" t="s">
        <v>29</v>
      </c>
      <c r="AS3" s="92" t="s">
        <v>30</v>
      </c>
      <c r="AT3" s="92" t="s">
        <v>0</v>
      </c>
    </row>
    <row r="4" spans="1:46" ht="53.25" customHeight="1" x14ac:dyDescent="0.25">
      <c r="A4" s="212" t="s">
        <v>153</v>
      </c>
      <c r="B4" s="211" t="s">
        <v>33</v>
      </c>
      <c r="C4" s="212" t="s">
        <v>34</v>
      </c>
      <c r="D4" s="215">
        <v>0.72</v>
      </c>
      <c r="E4" s="212" t="s">
        <v>35</v>
      </c>
      <c r="F4" s="212" t="s">
        <v>47</v>
      </c>
      <c r="G4" s="190" t="s">
        <v>48</v>
      </c>
      <c r="H4" s="157" t="s">
        <v>64</v>
      </c>
      <c r="I4" s="203">
        <v>1330.39</v>
      </c>
      <c r="J4" s="190" t="s">
        <v>69</v>
      </c>
      <c r="K4" s="185">
        <v>32</v>
      </c>
      <c r="L4" s="222">
        <v>6</v>
      </c>
      <c r="M4" s="206">
        <v>20.39</v>
      </c>
      <c r="N4" s="230">
        <v>5.56</v>
      </c>
      <c r="O4" s="232">
        <v>9.15</v>
      </c>
      <c r="P4" s="232">
        <v>0</v>
      </c>
      <c r="Q4" s="181">
        <v>1</v>
      </c>
      <c r="R4" s="181">
        <v>1</v>
      </c>
      <c r="S4" s="173" t="s">
        <v>85</v>
      </c>
      <c r="T4" s="165">
        <v>2021130010155</v>
      </c>
      <c r="U4" s="166" t="s">
        <v>95</v>
      </c>
      <c r="V4" s="175" t="s">
        <v>99</v>
      </c>
      <c r="W4" s="177">
        <v>6</v>
      </c>
      <c r="X4" s="179">
        <v>1</v>
      </c>
      <c r="Y4" s="179">
        <v>1</v>
      </c>
      <c r="Z4" s="236" t="s">
        <v>109</v>
      </c>
      <c r="AA4" s="236" t="s">
        <v>110</v>
      </c>
      <c r="AB4" s="157">
        <v>1057445</v>
      </c>
      <c r="AC4" s="162">
        <v>361520</v>
      </c>
      <c r="AD4" s="159">
        <v>0.93</v>
      </c>
      <c r="AE4" s="13" t="s">
        <v>111</v>
      </c>
      <c r="AF4" s="13" t="s">
        <v>112</v>
      </c>
      <c r="AG4" s="17" t="s">
        <v>113</v>
      </c>
      <c r="AH4" s="161">
        <v>20634306907</v>
      </c>
      <c r="AI4" s="58" t="s">
        <v>132</v>
      </c>
      <c r="AJ4" s="157" t="s">
        <v>123</v>
      </c>
      <c r="AK4" s="58" t="s">
        <v>136</v>
      </c>
      <c r="AL4" s="117">
        <v>9024511395</v>
      </c>
      <c r="AM4" s="73">
        <v>7146505405.3999996</v>
      </c>
      <c r="AN4" s="73">
        <v>7163226238.3999996</v>
      </c>
      <c r="AO4" s="117">
        <v>8645908268.3999996</v>
      </c>
      <c r="AP4" s="59">
        <f>+AO4/AL4</f>
        <v>0.95804724377546202</v>
      </c>
      <c r="AQ4" s="32" t="s">
        <v>115</v>
      </c>
      <c r="AR4" s="37"/>
      <c r="AS4" s="37"/>
      <c r="AT4" s="54"/>
    </row>
    <row r="5" spans="1:46" ht="87.75" customHeight="1" x14ac:dyDescent="0.25">
      <c r="A5" s="213"/>
      <c r="B5" s="211"/>
      <c r="C5" s="213"/>
      <c r="D5" s="215"/>
      <c r="E5" s="213"/>
      <c r="F5" s="213"/>
      <c r="G5" s="191"/>
      <c r="H5" s="157"/>
      <c r="I5" s="204"/>
      <c r="J5" s="191"/>
      <c r="K5" s="186"/>
      <c r="L5" s="222"/>
      <c r="M5" s="207"/>
      <c r="N5" s="230"/>
      <c r="O5" s="233"/>
      <c r="P5" s="233"/>
      <c r="Q5" s="202"/>
      <c r="R5" s="202"/>
      <c r="S5" s="173"/>
      <c r="T5" s="165"/>
      <c r="U5" s="166"/>
      <c r="V5" s="176"/>
      <c r="W5" s="178"/>
      <c r="X5" s="180"/>
      <c r="Y5" s="180"/>
      <c r="Z5" s="237"/>
      <c r="AA5" s="237"/>
      <c r="AB5" s="157"/>
      <c r="AC5" s="162"/>
      <c r="AD5" s="159"/>
      <c r="AE5" s="89" t="s">
        <v>111</v>
      </c>
      <c r="AF5" s="89" t="s">
        <v>112</v>
      </c>
      <c r="AG5" s="90" t="s">
        <v>113</v>
      </c>
      <c r="AH5" s="161"/>
      <c r="AI5" s="58" t="s">
        <v>133</v>
      </c>
      <c r="AJ5" s="157"/>
      <c r="AK5" s="58" t="s">
        <v>137</v>
      </c>
      <c r="AL5" s="119">
        <v>671180179</v>
      </c>
      <c r="AM5" s="110">
        <v>0</v>
      </c>
      <c r="AN5" s="110">
        <v>0</v>
      </c>
      <c r="AO5" s="117">
        <v>671180179</v>
      </c>
      <c r="AP5" s="59">
        <f>+AO5/AL5</f>
        <v>1</v>
      </c>
      <c r="AQ5" s="90"/>
      <c r="AR5" s="37"/>
      <c r="AS5" s="37"/>
      <c r="AT5" s="54"/>
    </row>
    <row r="6" spans="1:46" ht="90" x14ac:dyDescent="0.25">
      <c r="A6" s="213"/>
      <c r="B6" s="211"/>
      <c r="C6" s="213"/>
      <c r="D6" s="215"/>
      <c r="E6" s="213"/>
      <c r="F6" s="213"/>
      <c r="G6" s="192"/>
      <c r="H6" s="157"/>
      <c r="I6" s="205"/>
      <c r="J6" s="192"/>
      <c r="K6" s="187"/>
      <c r="L6" s="222"/>
      <c r="M6" s="208"/>
      <c r="N6" s="230"/>
      <c r="O6" s="234"/>
      <c r="P6" s="234"/>
      <c r="Q6" s="182"/>
      <c r="R6" s="182"/>
      <c r="S6" s="173"/>
      <c r="T6" s="165"/>
      <c r="U6" s="166"/>
      <c r="V6" s="114" t="s">
        <v>100</v>
      </c>
      <c r="W6" s="31">
        <v>2</v>
      </c>
      <c r="X6" s="76">
        <v>0</v>
      </c>
      <c r="Y6" s="76">
        <v>1</v>
      </c>
      <c r="Z6" s="90" t="s">
        <v>109</v>
      </c>
      <c r="AA6" s="90" t="s">
        <v>110</v>
      </c>
      <c r="AB6" s="157"/>
      <c r="AC6" s="162"/>
      <c r="AD6" s="159"/>
      <c r="AE6" s="13" t="s">
        <v>111</v>
      </c>
      <c r="AF6" s="13" t="s">
        <v>112</v>
      </c>
      <c r="AG6" s="17" t="s">
        <v>113</v>
      </c>
      <c r="AH6" s="161"/>
      <c r="AI6" s="58" t="s">
        <v>134</v>
      </c>
      <c r="AJ6" s="158"/>
      <c r="AK6" s="58" t="s">
        <v>138</v>
      </c>
      <c r="AL6" s="120">
        <v>2035019425</v>
      </c>
      <c r="AM6" s="72">
        <v>0</v>
      </c>
      <c r="AN6" s="72">
        <v>774299317</v>
      </c>
      <c r="AO6" s="117">
        <v>941226046.70000005</v>
      </c>
      <c r="AP6" s="59">
        <f>+AO6/AL6</f>
        <v>0.46251452695592821</v>
      </c>
      <c r="AQ6" s="32" t="s">
        <v>115</v>
      </c>
      <c r="AR6" s="37" t="s">
        <v>161</v>
      </c>
      <c r="AS6" s="55"/>
      <c r="AT6" s="54" t="s">
        <v>162</v>
      </c>
    </row>
    <row r="7" spans="1:46" ht="81" customHeight="1" x14ac:dyDescent="0.25">
      <c r="A7" s="213"/>
      <c r="B7" s="211"/>
      <c r="C7" s="213"/>
      <c r="D7" s="215"/>
      <c r="E7" s="213"/>
      <c r="F7" s="213"/>
      <c r="G7" s="190" t="s">
        <v>49</v>
      </c>
      <c r="H7" s="157" t="s">
        <v>62</v>
      </c>
      <c r="I7" s="197">
        <v>196</v>
      </c>
      <c r="J7" s="190" t="s">
        <v>70</v>
      </c>
      <c r="K7" s="195">
        <v>8</v>
      </c>
      <c r="L7" s="222">
        <v>2</v>
      </c>
      <c r="M7" s="206">
        <v>4</v>
      </c>
      <c r="N7" s="209">
        <v>0</v>
      </c>
      <c r="O7" s="68"/>
      <c r="P7" s="218">
        <v>5</v>
      </c>
      <c r="Q7" s="181">
        <v>1</v>
      </c>
      <c r="R7" s="181">
        <v>1</v>
      </c>
      <c r="S7" s="173"/>
      <c r="T7" s="165"/>
      <c r="U7" s="166"/>
      <c r="V7" s="175" t="s">
        <v>101</v>
      </c>
      <c r="W7" s="177">
        <v>150</v>
      </c>
      <c r="X7" s="240">
        <v>0.58299999999999996</v>
      </c>
      <c r="Y7" s="240">
        <v>0.83299999999999996</v>
      </c>
      <c r="Z7" s="236" t="s">
        <v>109</v>
      </c>
      <c r="AA7" s="236" t="s">
        <v>110</v>
      </c>
      <c r="AB7" s="157"/>
      <c r="AC7" s="162"/>
      <c r="AD7" s="159"/>
      <c r="AE7" s="13" t="s">
        <v>111</v>
      </c>
      <c r="AF7" s="13" t="s">
        <v>112</v>
      </c>
      <c r="AG7" s="17" t="s">
        <v>114</v>
      </c>
      <c r="AH7" s="161"/>
      <c r="AI7" s="58" t="s">
        <v>134</v>
      </c>
      <c r="AJ7" s="158"/>
      <c r="AK7" s="58"/>
      <c r="AL7" s="71">
        <v>100000000</v>
      </c>
      <c r="AM7" s="111"/>
      <c r="AN7" s="111"/>
      <c r="AO7" s="118">
        <v>0</v>
      </c>
      <c r="AP7" s="59">
        <f>AO7/AL7</f>
        <v>0</v>
      </c>
      <c r="AQ7" s="32" t="s">
        <v>115</v>
      </c>
      <c r="AR7" s="37"/>
      <c r="AS7" s="55"/>
      <c r="AT7" s="54" t="s">
        <v>163</v>
      </c>
    </row>
    <row r="8" spans="1:46" ht="51.75" customHeight="1" x14ac:dyDescent="0.25">
      <c r="A8" s="213"/>
      <c r="B8" s="211"/>
      <c r="C8" s="213"/>
      <c r="D8" s="215"/>
      <c r="E8" s="213"/>
      <c r="F8" s="213"/>
      <c r="G8" s="191"/>
      <c r="H8" s="157"/>
      <c r="I8" s="198"/>
      <c r="J8" s="191"/>
      <c r="K8" s="231"/>
      <c r="L8" s="222"/>
      <c r="M8" s="207"/>
      <c r="N8" s="209"/>
      <c r="O8" s="113"/>
      <c r="P8" s="235"/>
      <c r="Q8" s="202"/>
      <c r="R8" s="202"/>
      <c r="S8" s="173"/>
      <c r="T8" s="165"/>
      <c r="U8" s="166"/>
      <c r="V8" s="238"/>
      <c r="W8" s="239"/>
      <c r="X8" s="241"/>
      <c r="Y8" s="241"/>
      <c r="Z8" s="243"/>
      <c r="AA8" s="243"/>
      <c r="AB8" s="157"/>
      <c r="AC8" s="162"/>
      <c r="AD8" s="159"/>
      <c r="AE8" s="89"/>
      <c r="AF8" s="89"/>
      <c r="AG8" s="90"/>
      <c r="AH8" s="161"/>
      <c r="AI8" s="58"/>
      <c r="AJ8" s="158"/>
      <c r="AK8" s="58" t="s">
        <v>173</v>
      </c>
      <c r="AL8" s="117">
        <v>2384290325.2800002</v>
      </c>
      <c r="AM8" s="111"/>
      <c r="AN8" s="111"/>
      <c r="AO8" s="117">
        <v>2298699574.2399998</v>
      </c>
      <c r="AP8" s="59">
        <f>AO8/AL8</f>
        <v>0.96410221098810645</v>
      </c>
      <c r="AQ8" s="90"/>
      <c r="AR8" s="37"/>
      <c r="AS8" s="55"/>
      <c r="AT8" s="54"/>
    </row>
    <row r="9" spans="1:46" ht="46.5" customHeight="1" x14ac:dyDescent="0.25">
      <c r="A9" s="213"/>
      <c r="B9" s="211"/>
      <c r="C9" s="213"/>
      <c r="D9" s="215"/>
      <c r="E9" s="213"/>
      <c r="F9" s="213"/>
      <c r="G9" s="191"/>
      <c r="H9" s="157"/>
      <c r="I9" s="198"/>
      <c r="J9" s="191"/>
      <c r="K9" s="231"/>
      <c r="L9" s="222"/>
      <c r="M9" s="207"/>
      <c r="N9" s="209"/>
      <c r="O9" s="113"/>
      <c r="P9" s="235"/>
      <c r="Q9" s="202"/>
      <c r="R9" s="202"/>
      <c r="S9" s="173"/>
      <c r="T9" s="165"/>
      <c r="U9" s="166"/>
      <c r="V9" s="176"/>
      <c r="W9" s="178"/>
      <c r="X9" s="242"/>
      <c r="Y9" s="242"/>
      <c r="Z9" s="237"/>
      <c r="AA9" s="237"/>
      <c r="AB9" s="157"/>
      <c r="AC9" s="162"/>
      <c r="AD9" s="159"/>
      <c r="AE9" s="89"/>
      <c r="AF9" s="89"/>
      <c r="AG9" s="90"/>
      <c r="AH9" s="161"/>
      <c r="AI9" s="58"/>
      <c r="AJ9" s="158"/>
      <c r="AK9" s="58" t="s">
        <v>176</v>
      </c>
      <c r="AL9" s="117">
        <v>342288365</v>
      </c>
      <c r="AM9" s="109">
        <v>342288365</v>
      </c>
      <c r="AN9" s="109">
        <v>342288365</v>
      </c>
      <c r="AO9" s="117">
        <v>342288365</v>
      </c>
      <c r="AP9" s="59">
        <f t="shared" ref="AP9:AP13" si="0">AO9/AL9</f>
        <v>1</v>
      </c>
      <c r="AQ9" s="90"/>
      <c r="AR9" s="37"/>
      <c r="AS9" s="55"/>
      <c r="AT9" s="54"/>
    </row>
    <row r="10" spans="1:46" ht="63" customHeight="1" x14ac:dyDescent="0.25">
      <c r="A10" s="213"/>
      <c r="B10" s="211"/>
      <c r="C10" s="213"/>
      <c r="D10" s="215"/>
      <c r="E10" s="213"/>
      <c r="F10" s="213"/>
      <c r="G10" s="191"/>
      <c r="H10" s="157"/>
      <c r="I10" s="198"/>
      <c r="J10" s="191"/>
      <c r="K10" s="231"/>
      <c r="L10" s="222"/>
      <c r="M10" s="207"/>
      <c r="N10" s="209"/>
      <c r="O10" s="113"/>
      <c r="P10" s="235"/>
      <c r="Q10" s="202"/>
      <c r="R10" s="202"/>
      <c r="S10" s="173"/>
      <c r="T10" s="165"/>
      <c r="U10" s="166"/>
      <c r="V10" s="175" t="s">
        <v>102</v>
      </c>
      <c r="W10" s="177">
        <v>12</v>
      </c>
      <c r="X10" s="240">
        <v>0.58299999999999996</v>
      </c>
      <c r="Y10" s="240">
        <v>0.83299999999999996</v>
      </c>
      <c r="Z10" s="236" t="s">
        <v>109</v>
      </c>
      <c r="AA10" s="236" t="s">
        <v>110</v>
      </c>
      <c r="AB10" s="157"/>
      <c r="AC10" s="162"/>
      <c r="AD10" s="159"/>
      <c r="AE10" s="89"/>
      <c r="AF10" s="89"/>
      <c r="AG10" s="90"/>
      <c r="AH10" s="161"/>
      <c r="AI10" s="58"/>
      <c r="AJ10" s="158"/>
      <c r="AK10" s="58" t="s">
        <v>177</v>
      </c>
      <c r="AL10" s="117">
        <v>63135418</v>
      </c>
      <c r="AM10" s="109">
        <v>63135418</v>
      </c>
      <c r="AN10" s="109">
        <v>63135418</v>
      </c>
      <c r="AO10" s="117">
        <v>63135418</v>
      </c>
      <c r="AP10" s="59">
        <f t="shared" si="0"/>
        <v>1</v>
      </c>
      <c r="AQ10" s="90"/>
      <c r="AR10" s="37"/>
      <c r="AS10" s="55"/>
      <c r="AT10" s="54"/>
    </row>
    <row r="11" spans="1:46" ht="69.75" customHeight="1" x14ac:dyDescent="0.25">
      <c r="A11" s="213"/>
      <c r="B11" s="211"/>
      <c r="C11" s="213"/>
      <c r="D11" s="215"/>
      <c r="E11" s="213"/>
      <c r="F11" s="213"/>
      <c r="G11" s="191"/>
      <c r="H11" s="157"/>
      <c r="I11" s="198"/>
      <c r="J11" s="191"/>
      <c r="K11" s="231"/>
      <c r="L11" s="222"/>
      <c r="M11" s="207"/>
      <c r="N11" s="209"/>
      <c r="O11" s="113"/>
      <c r="P11" s="235"/>
      <c r="Q11" s="202"/>
      <c r="R11" s="202"/>
      <c r="S11" s="173"/>
      <c r="T11" s="165"/>
      <c r="U11" s="166"/>
      <c r="V11" s="238"/>
      <c r="W11" s="239"/>
      <c r="X11" s="241"/>
      <c r="Y11" s="241"/>
      <c r="Z11" s="243"/>
      <c r="AA11" s="243"/>
      <c r="AB11" s="157"/>
      <c r="AC11" s="162"/>
      <c r="AD11" s="159"/>
      <c r="AE11" s="89"/>
      <c r="AF11" s="89"/>
      <c r="AG11" s="90"/>
      <c r="AH11" s="161"/>
      <c r="AI11" s="58"/>
      <c r="AJ11" s="158"/>
      <c r="AK11" s="58" t="s">
        <v>178</v>
      </c>
      <c r="AL11" s="117">
        <v>21411060</v>
      </c>
      <c r="AM11" s="109">
        <v>21411060</v>
      </c>
      <c r="AN11" s="109">
        <v>21411060</v>
      </c>
      <c r="AO11" s="117">
        <v>0</v>
      </c>
      <c r="AP11" s="59">
        <f t="shared" si="0"/>
        <v>0</v>
      </c>
      <c r="AQ11" s="90"/>
      <c r="AR11" s="37"/>
      <c r="AS11" s="55"/>
      <c r="AT11" s="54"/>
    </row>
    <row r="12" spans="1:46" ht="45" x14ac:dyDescent="0.25">
      <c r="A12" s="213"/>
      <c r="B12" s="211"/>
      <c r="C12" s="213"/>
      <c r="D12" s="215"/>
      <c r="E12" s="213"/>
      <c r="F12" s="213"/>
      <c r="G12" s="192"/>
      <c r="H12" s="157"/>
      <c r="I12" s="199"/>
      <c r="J12" s="192"/>
      <c r="K12" s="196"/>
      <c r="L12" s="222"/>
      <c r="M12" s="208"/>
      <c r="N12" s="209"/>
      <c r="O12" s="69"/>
      <c r="P12" s="219"/>
      <c r="Q12" s="182"/>
      <c r="R12" s="182"/>
      <c r="S12" s="173"/>
      <c r="T12" s="165"/>
      <c r="U12" s="166"/>
      <c r="V12" s="176"/>
      <c r="W12" s="178"/>
      <c r="X12" s="242"/>
      <c r="Y12" s="242"/>
      <c r="Z12" s="237"/>
      <c r="AA12" s="237"/>
      <c r="AB12" s="157"/>
      <c r="AC12" s="162"/>
      <c r="AD12" s="159"/>
      <c r="AE12" s="13" t="s">
        <v>111</v>
      </c>
      <c r="AF12" s="13" t="s">
        <v>112</v>
      </c>
      <c r="AG12" s="17" t="s">
        <v>113</v>
      </c>
      <c r="AH12" s="161"/>
      <c r="AI12" s="58" t="s">
        <v>135</v>
      </c>
      <c r="AJ12" s="158"/>
      <c r="AK12" s="58" t="s">
        <v>174</v>
      </c>
      <c r="AL12" s="71">
        <v>774299317.32000005</v>
      </c>
      <c r="AM12" s="117">
        <v>774299317</v>
      </c>
      <c r="AN12" s="117">
        <v>774299317</v>
      </c>
      <c r="AO12" s="117">
        <v>0</v>
      </c>
      <c r="AP12" s="59"/>
      <c r="AQ12" s="32" t="s">
        <v>115</v>
      </c>
      <c r="AR12" s="37" t="s">
        <v>116</v>
      </c>
      <c r="AS12" s="37"/>
      <c r="AT12" s="37"/>
    </row>
    <row r="13" spans="1:46" ht="108.75" x14ac:dyDescent="0.25">
      <c r="A13" s="213"/>
      <c r="B13" s="211"/>
      <c r="C13" s="214"/>
      <c r="D13" s="215"/>
      <c r="E13" s="214"/>
      <c r="F13" s="214"/>
      <c r="G13" s="15" t="s">
        <v>50</v>
      </c>
      <c r="H13" s="13" t="s">
        <v>63</v>
      </c>
      <c r="I13" s="22" t="s">
        <v>71</v>
      </c>
      <c r="J13" s="15" t="s">
        <v>72</v>
      </c>
      <c r="K13" s="19">
        <v>8</v>
      </c>
      <c r="L13" s="24">
        <v>4</v>
      </c>
      <c r="M13" s="47">
        <v>1</v>
      </c>
      <c r="N13" s="52">
        <v>0</v>
      </c>
      <c r="O13" s="67">
        <v>1</v>
      </c>
      <c r="P13" s="82">
        <v>6</v>
      </c>
      <c r="Q13" s="53">
        <v>1</v>
      </c>
      <c r="R13" s="53">
        <f>(M13+O13+P13)/K13</f>
        <v>1</v>
      </c>
      <c r="S13" s="26" t="s">
        <v>86</v>
      </c>
      <c r="T13" s="27">
        <v>2021130010215</v>
      </c>
      <c r="U13" s="28" t="s">
        <v>96</v>
      </c>
      <c r="V13" s="29" t="s">
        <v>103</v>
      </c>
      <c r="W13" s="31">
        <v>7</v>
      </c>
      <c r="X13" s="76">
        <v>0.25</v>
      </c>
      <c r="Y13" s="76">
        <v>1</v>
      </c>
      <c r="Z13" s="90" t="s">
        <v>109</v>
      </c>
      <c r="AA13" s="90" t="s">
        <v>110</v>
      </c>
      <c r="AB13" s="13">
        <v>1057445</v>
      </c>
      <c r="AC13" s="33">
        <v>361520</v>
      </c>
      <c r="AD13" s="14">
        <v>0.93</v>
      </c>
      <c r="AE13" s="13" t="s">
        <v>111</v>
      </c>
      <c r="AF13" s="13" t="s">
        <v>112</v>
      </c>
      <c r="AG13" s="17" t="s">
        <v>113</v>
      </c>
      <c r="AH13" s="161"/>
      <c r="AI13" s="58" t="s">
        <v>180</v>
      </c>
      <c r="AJ13" s="158"/>
      <c r="AK13" s="58" t="s">
        <v>175</v>
      </c>
      <c r="AL13" s="117">
        <v>5218171422</v>
      </c>
      <c r="AM13" s="109">
        <v>5218171422</v>
      </c>
      <c r="AN13" s="109">
        <v>5218171422</v>
      </c>
      <c r="AO13" s="117">
        <v>466022904</v>
      </c>
      <c r="AP13" s="59">
        <f t="shared" si="0"/>
        <v>8.9307703084500159E-2</v>
      </c>
      <c r="AQ13" s="32" t="s">
        <v>115</v>
      </c>
      <c r="AR13" s="37"/>
      <c r="AS13" s="37"/>
      <c r="AT13" s="37"/>
    </row>
    <row r="14" spans="1:46" ht="59.25" customHeight="1" x14ac:dyDescent="0.25">
      <c r="A14" s="213"/>
      <c r="B14" s="211"/>
      <c r="C14" s="40"/>
      <c r="D14" s="42"/>
      <c r="E14" s="40"/>
      <c r="F14" s="40"/>
      <c r="G14" s="138" t="s">
        <v>126</v>
      </c>
      <c r="H14" s="139"/>
      <c r="I14" s="139"/>
      <c r="J14" s="139"/>
      <c r="K14" s="139"/>
      <c r="L14" s="139"/>
      <c r="M14" s="139"/>
      <c r="N14" s="139"/>
      <c r="O14" s="139"/>
      <c r="P14" s="140"/>
      <c r="Q14" s="106">
        <f>AVERAGE(Q4:Q13)</f>
        <v>1</v>
      </c>
      <c r="R14" s="107">
        <f>AVERAGE(R4:R13)</f>
        <v>1</v>
      </c>
      <c r="S14" s="167" t="s">
        <v>155</v>
      </c>
      <c r="T14" s="168"/>
      <c r="U14" s="168"/>
      <c r="V14" s="168"/>
      <c r="W14" s="169"/>
      <c r="X14" s="108">
        <f>AVERAGE(X4:X13)</f>
        <v>0.48319999999999996</v>
      </c>
      <c r="Y14" s="108">
        <f>AVERAGE(Y4:Y13)</f>
        <v>0.93320000000000003</v>
      </c>
      <c r="Z14" s="50"/>
      <c r="AA14" s="50"/>
      <c r="AB14" s="44"/>
      <c r="AC14" s="48"/>
      <c r="AD14" s="49"/>
      <c r="AE14" s="44"/>
      <c r="AF14" s="44"/>
      <c r="AG14" s="50"/>
      <c r="AH14" s="51"/>
      <c r="AI14" s="44"/>
      <c r="AJ14" s="50"/>
      <c r="AK14" s="122" t="s">
        <v>181</v>
      </c>
      <c r="AL14" s="116">
        <f>SUM(AL4:AL13)</f>
        <v>20634306906.599998</v>
      </c>
      <c r="AM14" s="56"/>
      <c r="AN14" s="86"/>
      <c r="AO14" s="116">
        <f>SUM(AO4:AO13)</f>
        <v>13428460755.34</v>
      </c>
      <c r="AP14" s="123">
        <f t="shared" ref="AP14:AP21" si="1">+AO14/AL14</f>
        <v>0.65078322311106229</v>
      </c>
      <c r="AQ14" s="50"/>
      <c r="AR14" s="121">
        <f>+AO14-13428460755</f>
        <v>0.34000015258789063</v>
      </c>
      <c r="AS14" s="37"/>
      <c r="AT14" s="37"/>
    </row>
    <row r="15" spans="1:46" ht="108.75" customHeight="1" x14ac:dyDescent="0.25">
      <c r="A15" s="213"/>
      <c r="B15" s="211"/>
      <c r="C15" s="212" t="s">
        <v>36</v>
      </c>
      <c r="D15" s="215">
        <v>0.05</v>
      </c>
      <c r="E15" s="212" t="s">
        <v>37</v>
      </c>
      <c r="F15" s="212" t="s">
        <v>51</v>
      </c>
      <c r="G15" s="15" t="s">
        <v>52</v>
      </c>
      <c r="H15" s="13" t="s">
        <v>65</v>
      </c>
      <c r="I15" s="23" t="s">
        <v>73</v>
      </c>
      <c r="J15" s="15" t="s">
        <v>74</v>
      </c>
      <c r="K15" s="25">
        <v>520212</v>
      </c>
      <c r="L15" s="25">
        <v>246434.59</v>
      </c>
      <c r="M15" s="25">
        <v>36815.910000000003</v>
      </c>
      <c r="N15" s="84">
        <v>1490.6</v>
      </c>
      <c r="O15" s="84">
        <v>1218.4000000000001</v>
      </c>
      <c r="P15" s="81">
        <v>76820</v>
      </c>
      <c r="Q15" s="53">
        <f>(N15+O15+P15)/L15</f>
        <v>0.32271849499698885</v>
      </c>
      <c r="R15" s="53">
        <f>(M15+N15+O15+P15)/K15</f>
        <v>0.22364903154867632</v>
      </c>
      <c r="S15" s="174" t="s">
        <v>87</v>
      </c>
      <c r="T15" s="165">
        <v>2021130010141</v>
      </c>
      <c r="U15" s="166" t="s">
        <v>97</v>
      </c>
      <c r="V15" s="29" t="s">
        <v>104</v>
      </c>
      <c r="W15" s="31" t="s">
        <v>117</v>
      </c>
      <c r="X15" s="76">
        <v>7.0000000000000007E-2</v>
      </c>
      <c r="Y15" s="76">
        <v>0.32</v>
      </c>
      <c r="Z15" s="17" t="s">
        <v>109</v>
      </c>
      <c r="AA15" s="17" t="s">
        <v>110</v>
      </c>
      <c r="AB15" s="157">
        <v>1057445</v>
      </c>
      <c r="AC15" s="162">
        <v>275992</v>
      </c>
      <c r="AD15" s="160">
        <v>0.72</v>
      </c>
      <c r="AE15" s="13" t="s">
        <v>111</v>
      </c>
      <c r="AF15" s="13" t="s">
        <v>112</v>
      </c>
      <c r="AG15" s="17" t="s">
        <v>113</v>
      </c>
      <c r="AH15" s="161">
        <v>4416227511</v>
      </c>
      <c r="AI15" s="58" t="s">
        <v>141</v>
      </c>
      <c r="AJ15" s="157" t="s">
        <v>122</v>
      </c>
      <c r="AK15" s="58" t="s">
        <v>143</v>
      </c>
      <c r="AL15" s="120">
        <v>1263392236</v>
      </c>
      <c r="AM15" s="120">
        <f>939961000</f>
        <v>939961000</v>
      </c>
      <c r="AN15" s="120">
        <v>579054074</v>
      </c>
      <c r="AO15" s="117">
        <v>1006295369.01</v>
      </c>
      <c r="AP15" s="126">
        <f t="shared" si="1"/>
        <v>0.79650273314644626</v>
      </c>
      <c r="AQ15" s="32" t="s">
        <v>115</v>
      </c>
      <c r="AR15" s="37" t="s">
        <v>125</v>
      </c>
      <c r="AS15" s="37"/>
      <c r="AT15" s="54" t="s">
        <v>164</v>
      </c>
    </row>
    <row r="16" spans="1:46" ht="64.5" customHeight="1" x14ac:dyDescent="0.25">
      <c r="A16" s="213"/>
      <c r="B16" s="211"/>
      <c r="C16" s="213"/>
      <c r="D16" s="215"/>
      <c r="E16" s="213"/>
      <c r="F16" s="213"/>
      <c r="G16" s="188" t="s">
        <v>53</v>
      </c>
      <c r="H16" s="157" t="s">
        <v>66</v>
      </c>
      <c r="I16" s="193" t="s">
        <v>75</v>
      </c>
      <c r="J16" s="188" t="s">
        <v>76</v>
      </c>
      <c r="K16" s="195">
        <v>6.3</v>
      </c>
      <c r="L16" s="222" t="s">
        <v>84</v>
      </c>
      <c r="M16" s="206">
        <v>6.3045400000000003</v>
      </c>
      <c r="N16" s="224">
        <v>0</v>
      </c>
      <c r="O16" s="183">
        <v>0</v>
      </c>
      <c r="P16" s="183" t="s">
        <v>84</v>
      </c>
      <c r="Q16" s="181">
        <v>1</v>
      </c>
      <c r="R16" s="181">
        <f>+M16/K16</f>
        <v>1.000720634920635</v>
      </c>
      <c r="S16" s="174"/>
      <c r="T16" s="165"/>
      <c r="U16" s="166"/>
      <c r="V16" s="29" t="s">
        <v>105</v>
      </c>
      <c r="W16" s="31" t="s">
        <v>84</v>
      </c>
      <c r="X16" s="76">
        <v>1</v>
      </c>
      <c r="Y16" s="76">
        <v>1</v>
      </c>
      <c r="Z16" s="17" t="s">
        <v>109</v>
      </c>
      <c r="AA16" s="17" t="s">
        <v>110</v>
      </c>
      <c r="AB16" s="157"/>
      <c r="AC16" s="162"/>
      <c r="AD16" s="158"/>
      <c r="AE16" s="13" t="s">
        <v>111</v>
      </c>
      <c r="AF16" s="13" t="s">
        <v>112</v>
      </c>
      <c r="AG16" s="17" t="s">
        <v>113</v>
      </c>
      <c r="AH16" s="161"/>
      <c r="AI16" s="58" t="s">
        <v>142</v>
      </c>
      <c r="AJ16" s="158"/>
      <c r="AK16" s="58" t="s">
        <v>144</v>
      </c>
      <c r="AL16" s="120">
        <v>2067081637</v>
      </c>
      <c r="AM16" s="120">
        <v>0</v>
      </c>
      <c r="AN16" s="120">
        <v>0</v>
      </c>
      <c r="AO16" s="117">
        <v>1288806838.8299999</v>
      </c>
      <c r="AP16" s="126">
        <f t="shared" si="1"/>
        <v>0.62349102026781733</v>
      </c>
      <c r="AQ16" s="32" t="s">
        <v>115</v>
      </c>
      <c r="AR16" s="37"/>
      <c r="AS16" s="37"/>
      <c r="AT16" s="54" t="s">
        <v>165</v>
      </c>
    </row>
    <row r="17" spans="1:46" ht="76.5" customHeight="1" x14ac:dyDescent="0.25">
      <c r="A17" s="213"/>
      <c r="B17" s="211"/>
      <c r="C17" s="214"/>
      <c r="D17" s="215"/>
      <c r="E17" s="214"/>
      <c r="F17" s="214"/>
      <c r="G17" s="189"/>
      <c r="H17" s="157"/>
      <c r="I17" s="194"/>
      <c r="J17" s="189"/>
      <c r="K17" s="196"/>
      <c r="L17" s="222"/>
      <c r="M17" s="208"/>
      <c r="N17" s="224"/>
      <c r="O17" s="184"/>
      <c r="P17" s="184"/>
      <c r="Q17" s="182"/>
      <c r="R17" s="182"/>
      <c r="S17" s="174"/>
      <c r="T17" s="165"/>
      <c r="U17" s="166"/>
      <c r="V17" s="29" t="s">
        <v>106</v>
      </c>
      <c r="W17" s="31">
        <v>150</v>
      </c>
      <c r="X17" s="76">
        <v>0.58299999999999996</v>
      </c>
      <c r="Y17" s="76">
        <v>0.83299999999999996</v>
      </c>
      <c r="Z17" s="17" t="s">
        <v>109</v>
      </c>
      <c r="AA17" s="17" t="s">
        <v>110</v>
      </c>
      <c r="AB17" s="157"/>
      <c r="AC17" s="162"/>
      <c r="AD17" s="158"/>
      <c r="AE17" s="13" t="s">
        <v>111</v>
      </c>
      <c r="AF17" s="13" t="s">
        <v>112</v>
      </c>
      <c r="AG17" s="17" t="s">
        <v>113</v>
      </c>
      <c r="AH17" s="161"/>
      <c r="AI17" s="58" t="s">
        <v>170</v>
      </c>
      <c r="AJ17" s="158"/>
      <c r="AK17" s="58" t="s">
        <v>179</v>
      </c>
      <c r="AL17" s="117">
        <v>1085753638.8099999</v>
      </c>
      <c r="AM17" s="127"/>
      <c r="AN17" s="127"/>
      <c r="AO17" s="117">
        <v>1085753638.8099999</v>
      </c>
      <c r="AP17" s="126">
        <f t="shared" si="1"/>
        <v>1</v>
      </c>
      <c r="AQ17" s="32" t="s">
        <v>115</v>
      </c>
      <c r="AR17" s="37" t="s">
        <v>116</v>
      </c>
      <c r="AS17" s="37"/>
      <c r="AT17" s="37"/>
    </row>
    <row r="18" spans="1:46" ht="96.75" customHeight="1" x14ac:dyDescent="0.25">
      <c r="A18" s="213"/>
      <c r="B18" s="211"/>
      <c r="C18" s="40"/>
      <c r="D18" s="42"/>
      <c r="E18" s="40"/>
      <c r="F18" s="40"/>
      <c r="G18" s="141" t="s">
        <v>128</v>
      </c>
      <c r="H18" s="142"/>
      <c r="I18" s="142"/>
      <c r="J18" s="142"/>
      <c r="K18" s="142"/>
      <c r="L18" s="142"/>
      <c r="M18" s="142"/>
      <c r="N18" s="142"/>
      <c r="O18" s="142"/>
      <c r="P18" s="143"/>
      <c r="Q18" s="103">
        <f>AVERAGE(Q15:Q17)</f>
        <v>0.6613592474984944</v>
      </c>
      <c r="R18" s="104">
        <f>AVERAGE(R15:R17)</f>
        <v>0.61218483323465567</v>
      </c>
      <c r="S18" s="170" t="s">
        <v>156</v>
      </c>
      <c r="T18" s="171"/>
      <c r="U18" s="171"/>
      <c r="V18" s="171"/>
      <c r="W18" s="172"/>
      <c r="X18" s="108">
        <f>AVERAGE(X15:X17)</f>
        <v>0.55100000000000005</v>
      </c>
      <c r="Y18" s="108">
        <f>AVERAGE(Y15:Y17)</f>
        <v>0.71766666666666667</v>
      </c>
      <c r="Z18" s="50"/>
      <c r="AA18" s="50"/>
      <c r="AB18" s="44"/>
      <c r="AC18" s="48"/>
      <c r="AD18" s="50"/>
      <c r="AE18" s="44"/>
      <c r="AF18" s="44"/>
      <c r="AG18" s="50"/>
      <c r="AH18" s="51"/>
      <c r="AI18" s="44"/>
      <c r="AJ18" s="50"/>
      <c r="AK18" s="124" t="s">
        <v>182</v>
      </c>
      <c r="AL18" s="116">
        <f>SUM(AL15:AL17)</f>
        <v>4416227511.8099995</v>
      </c>
      <c r="AM18" s="56"/>
      <c r="AN18" s="86"/>
      <c r="AO18" s="116">
        <f>SUM(AO15:AO17)</f>
        <v>3380855846.6500001</v>
      </c>
      <c r="AP18" s="125">
        <f t="shared" si="1"/>
        <v>0.76555291538056425</v>
      </c>
      <c r="AQ18" s="50"/>
      <c r="AR18" s="37"/>
      <c r="AS18" s="37"/>
      <c r="AT18" s="37"/>
    </row>
    <row r="19" spans="1:46" ht="75" customHeight="1" x14ac:dyDescent="0.25">
      <c r="A19" s="213"/>
      <c r="B19" s="211"/>
      <c r="C19" s="212" t="s">
        <v>38</v>
      </c>
      <c r="D19" s="215">
        <v>0.39</v>
      </c>
      <c r="E19" s="216" t="s">
        <v>39</v>
      </c>
      <c r="F19" s="212" t="s">
        <v>54</v>
      </c>
      <c r="G19" s="188" t="s">
        <v>55</v>
      </c>
      <c r="H19" s="157" t="s">
        <v>67</v>
      </c>
      <c r="I19" s="193" t="s">
        <v>77</v>
      </c>
      <c r="J19" s="188" t="s">
        <v>78</v>
      </c>
      <c r="K19" s="200">
        <v>0.2</v>
      </c>
      <c r="L19" s="223">
        <v>0.1</v>
      </c>
      <c r="M19" s="220">
        <v>0.11</v>
      </c>
      <c r="N19" s="209">
        <v>0</v>
      </c>
      <c r="O19" s="218">
        <v>0</v>
      </c>
      <c r="P19" s="218">
        <v>6.5000000000000002E-2</v>
      </c>
      <c r="Q19" s="181">
        <v>0</v>
      </c>
      <c r="R19" s="181">
        <f>(M19)/20%</f>
        <v>0.54999999999999993</v>
      </c>
      <c r="S19" s="173" t="s">
        <v>94</v>
      </c>
      <c r="T19" s="165">
        <v>2021130010184</v>
      </c>
      <c r="U19" s="166" t="s">
        <v>98</v>
      </c>
      <c r="V19" s="29" t="s">
        <v>108</v>
      </c>
      <c r="W19" s="34">
        <v>0.09</v>
      </c>
      <c r="X19" s="76">
        <v>0</v>
      </c>
      <c r="Y19" s="76">
        <v>0</v>
      </c>
      <c r="Z19" s="17" t="s">
        <v>109</v>
      </c>
      <c r="AA19" s="17" t="s">
        <v>110</v>
      </c>
      <c r="AB19" s="157">
        <v>1057445</v>
      </c>
      <c r="AC19" s="162">
        <v>275992</v>
      </c>
      <c r="AD19" s="160">
        <v>0.42</v>
      </c>
      <c r="AE19" s="13" t="s">
        <v>111</v>
      </c>
      <c r="AF19" s="13" t="s">
        <v>112</v>
      </c>
      <c r="AG19" s="17" t="s">
        <v>113</v>
      </c>
      <c r="AH19" s="161">
        <v>17984416304</v>
      </c>
      <c r="AI19" s="58" t="s">
        <v>141</v>
      </c>
      <c r="AJ19" s="157" t="s">
        <v>150</v>
      </c>
      <c r="AK19" s="58" t="s">
        <v>146</v>
      </c>
      <c r="AL19" s="117">
        <v>1171652768</v>
      </c>
      <c r="AM19" s="120">
        <v>468102074.00999999</v>
      </c>
      <c r="AN19" s="120">
        <v>468102074.00999999</v>
      </c>
      <c r="AO19" s="117">
        <v>571955074.00999999</v>
      </c>
      <c r="AP19" s="126">
        <f t="shared" si="1"/>
        <v>0.4881609036662985</v>
      </c>
      <c r="AQ19" s="32" t="s">
        <v>115</v>
      </c>
      <c r="AR19" s="37"/>
      <c r="AS19" s="37"/>
      <c r="AT19" s="37"/>
    </row>
    <row r="20" spans="1:46" ht="132.75" customHeight="1" x14ac:dyDescent="0.25">
      <c r="A20" s="213"/>
      <c r="B20" s="211"/>
      <c r="C20" s="214"/>
      <c r="D20" s="215"/>
      <c r="E20" s="217"/>
      <c r="F20" s="214"/>
      <c r="G20" s="189"/>
      <c r="H20" s="157"/>
      <c r="I20" s="194"/>
      <c r="J20" s="189"/>
      <c r="K20" s="201"/>
      <c r="L20" s="222"/>
      <c r="M20" s="221"/>
      <c r="N20" s="209"/>
      <c r="O20" s="219"/>
      <c r="P20" s="219"/>
      <c r="Q20" s="182"/>
      <c r="R20" s="182"/>
      <c r="S20" s="173"/>
      <c r="T20" s="165"/>
      <c r="U20" s="166"/>
      <c r="V20" s="29" t="s">
        <v>107</v>
      </c>
      <c r="W20" s="31">
        <v>150</v>
      </c>
      <c r="X20" s="77">
        <v>0.58299999999999996</v>
      </c>
      <c r="Y20" s="77">
        <v>0.83299999999999996</v>
      </c>
      <c r="Z20" s="17" t="s">
        <v>109</v>
      </c>
      <c r="AA20" s="17" t="s">
        <v>110</v>
      </c>
      <c r="AB20" s="157"/>
      <c r="AC20" s="162"/>
      <c r="AD20" s="158"/>
      <c r="AE20" s="13" t="s">
        <v>111</v>
      </c>
      <c r="AF20" s="13" t="s">
        <v>112</v>
      </c>
      <c r="AG20" s="17" t="s">
        <v>113</v>
      </c>
      <c r="AH20" s="161"/>
      <c r="AI20" s="58" t="s">
        <v>171</v>
      </c>
      <c r="AJ20" s="158"/>
      <c r="AK20" s="58" t="s">
        <v>147</v>
      </c>
      <c r="AL20" s="120">
        <f>600000000+567844209+14999983683+797434+106911+644031299</f>
        <v>16812763536</v>
      </c>
      <c r="AM20" s="117">
        <v>0</v>
      </c>
      <c r="AN20" s="117"/>
      <c r="AO20" s="117">
        <f>932158+14999983683</f>
        <v>15000915841</v>
      </c>
      <c r="AP20" s="129">
        <f t="shared" si="1"/>
        <v>0.89223379659623381</v>
      </c>
      <c r="AQ20" s="32" t="s">
        <v>115</v>
      </c>
      <c r="AR20" s="37" t="s">
        <v>116</v>
      </c>
      <c r="AS20" s="37"/>
      <c r="AT20" s="37"/>
    </row>
    <row r="21" spans="1:46" ht="94.5" customHeight="1" x14ac:dyDescent="0.25">
      <c r="A21" s="213"/>
      <c r="B21" s="39"/>
      <c r="C21" s="41"/>
      <c r="D21" s="42"/>
      <c r="E21" s="43"/>
      <c r="F21" s="41"/>
      <c r="G21" s="144" t="s">
        <v>129</v>
      </c>
      <c r="H21" s="145"/>
      <c r="I21" s="145"/>
      <c r="J21" s="145"/>
      <c r="K21" s="145"/>
      <c r="L21" s="145"/>
      <c r="M21" s="145"/>
      <c r="N21" s="145"/>
      <c r="O21" s="145"/>
      <c r="P21" s="146"/>
      <c r="Q21" s="61">
        <f>Q19</f>
        <v>0</v>
      </c>
      <c r="R21" s="61">
        <f>+R19</f>
        <v>0.54999999999999993</v>
      </c>
      <c r="S21" s="153" t="s">
        <v>157</v>
      </c>
      <c r="T21" s="154"/>
      <c r="U21" s="154"/>
      <c r="V21" s="154"/>
      <c r="W21" s="155"/>
      <c r="X21" s="108">
        <f>AVERAGE(X19:X20)</f>
        <v>0.29149999999999998</v>
      </c>
      <c r="Y21" s="108">
        <f>AVERAGE(Y19:Y20)</f>
        <v>0.41649999999999998</v>
      </c>
      <c r="Z21" s="50"/>
      <c r="AA21" s="50"/>
      <c r="AB21" s="44"/>
      <c r="AC21" s="48"/>
      <c r="AD21" s="50"/>
      <c r="AE21" s="44"/>
      <c r="AF21" s="44"/>
      <c r="AG21" s="50"/>
      <c r="AH21" s="51"/>
      <c r="AI21" s="44"/>
      <c r="AJ21" s="50"/>
      <c r="AK21" s="124" t="s">
        <v>183</v>
      </c>
      <c r="AL21" s="116">
        <f>SUM(AL19:AL20)</f>
        <v>17984416304</v>
      </c>
      <c r="AM21" s="56"/>
      <c r="AN21" s="86"/>
      <c r="AO21" s="116">
        <f>SUM(AO19:AO20)</f>
        <v>15572870915.01</v>
      </c>
      <c r="AP21" s="128">
        <f t="shared" si="1"/>
        <v>0.86590916556721187</v>
      </c>
      <c r="AQ21" s="50"/>
      <c r="AR21" s="37"/>
      <c r="AS21" s="37"/>
      <c r="AT21" s="37"/>
    </row>
    <row r="22" spans="1:46" ht="102" customHeight="1" x14ac:dyDescent="0.25">
      <c r="A22" s="213"/>
      <c r="B22" s="157" t="s">
        <v>40</v>
      </c>
      <c r="C22" s="228" t="s">
        <v>41</v>
      </c>
      <c r="D22" s="229">
        <v>0.6</v>
      </c>
      <c r="E22" s="211" t="s">
        <v>42</v>
      </c>
      <c r="F22" s="211" t="s">
        <v>56</v>
      </c>
      <c r="G22" s="15" t="s">
        <v>57</v>
      </c>
      <c r="H22" s="13" t="s">
        <v>63</v>
      </c>
      <c r="I22" s="23" t="s">
        <v>79</v>
      </c>
      <c r="J22" s="15" t="s">
        <v>80</v>
      </c>
      <c r="K22" s="18">
        <v>14.2</v>
      </c>
      <c r="L22" s="112">
        <v>14.2</v>
      </c>
      <c r="M22" s="47">
        <v>2.4</v>
      </c>
      <c r="N22" s="57">
        <v>0</v>
      </c>
      <c r="O22" s="57">
        <v>0</v>
      </c>
      <c r="P22" s="57">
        <v>0</v>
      </c>
      <c r="Q22" s="53">
        <f>(+P22)/L22</f>
        <v>0</v>
      </c>
      <c r="R22" s="87">
        <f>(M22/K22)</f>
        <v>0.16901408450704225</v>
      </c>
      <c r="S22" s="163" t="s">
        <v>88</v>
      </c>
      <c r="T22" s="164">
        <v>2021130010035</v>
      </c>
      <c r="U22" s="163" t="s">
        <v>89</v>
      </c>
      <c r="V22" s="163" t="s">
        <v>90</v>
      </c>
      <c r="W22" s="31">
        <v>14</v>
      </c>
      <c r="X22" s="77">
        <v>0</v>
      </c>
      <c r="Y22" s="77">
        <v>0</v>
      </c>
      <c r="Z22" s="17" t="s">
        <v>109</v>
      </c>
      <c r="AA22" s="17" t="s">
        <v>110</v>
      </c>
      <c r="AB22" s="157">
        <v>286320</v>
      </c>
      <c r="AC22" s="162">
        <v>286321</v>
      </c>
      <c r="AD22" s="160">
        <v>0.33</v>
      </c>
      <c r="AE22" s="13" t="s">
        <v>111</v>
      </c>
      <c r="AF22" s="13" t="s">
        <v>112</v>
      </c>
      <c r="AG22" s="17" t="s">
        <v>113</v>
      </c>
      <c r="AH22" s="161">
        <v>159500000</v>
      </c>
      <c r="AI22" s="58" t="s">
        <v>141</v>
      </c>
      <c r="AJ22" s="157" t="s">
        <v>121</v>
      </c>
      <c r="AK22" s="58" t="s">
        <v>148</v>
      </c>
      <c r="AL22" s="117">
        <v>159500000</v>
      </c>
      <c r="AM22" s="120">
        <v>159500000</v>
      </c>
      <c r="AN22" s="120">
        <v>105500000</v>
      </c>
      <c r="AO22" s="117">
        <v>152505000</v>
      </c>
      <c r="AP22" s="126">
        <f>+AO22/(AL22+AL23)</f>
        <v>0.95614420062695926</v>
      </c>
      <c r="AQ22" s="32" t="s">
        <v>115</v>
      </c>
      <c r="AR22" s="37"/>
      <c r="AS22" s="37"/>
      <c r="AT22" s="54" t="s">
        <v>151</v>
      </c>
    </row>
    <row r="23" spans="1:46" ht="66" customHeight="1" x14ac:dyDescent="0.25">
      <c r="A23" s="213"/>
      <c r="B23" s="157"/>
      <c r="C23" s="228"/>
      <c r="D23" s="229"/>
      <c r="E23" s="211"/>
      <c r="F23" s="211"/>
      <c r="G23" s="16" t="s">
        <v>58</v>
      </c>
      <c r="H23" s="13" t="s">
        <v>68</v>
      </c>
      <c r="I23" s="20">
        <v>0</v>
      </c>
      <c r="J23" s="16" t="s">
        <v>81</v>
      </c>
      <c r="K23" s="21">
        <v>3.5</v>
      </c>
      <c r="L23" s="24">
        <v>3.5</v>
      </c>
      <c r="M23" s="47">
        <v>3.5</v>
      </c>
      <c r="N23" s="52">
        <v>0</v>
      </c>
      <c r="O23" s="67">
        <v>0</v>
      </c>
      <c r="P23" s="85">
        <v>3.5</v>
      </c>
      <c r="Q23" s="133">
        <v>1</v>
      </c>
      <c r="R23" s="53">
        <f>+M23/K23</f>
        <v>1</v>
      </c>
      <c r="S23" s="163"/>
      <c r="T23" s="164"/>
      <c r="U23" s="163"/>
      <c r="V23" s="163"/>
      <c r="W23" s="31">
        <v>3.5</v>
      </c>
      <c r="X23" s="77">
        <v>0</v>
      </c>
      <c r="Y23" s="77">
        <v>1</v>
      </c>
      <c r="Z23" s="17" t="s">
        <v>109</v>
      </c>
      <c r="AA23" s="17" t="s">
        <v>110</v>
      </c>
      <c r="AB23" s="157"/>
      <c r="AC23" s="162"/>
      <c r="AD23" s="158"/>
      <c r="AE23" s="13" t="s">
        <v>111</v>
      </c>
      <c r="AF23" s="13" t="s">
        <v>112</v>
      </c>
      <c r="AG23" s="17" t="s">
        <v>113</v>
      </c>
      <c r="AH23" s="161"/>
      <c r="AI23" s="58" t="s">
        <v>145</v>
      </c>
      <c r="AJ23" s="158"/>
      <c r="AK23" s="58" t="s">
        <v>149</v>
      </c>
      <c r="AL23" s="70">
        <v>0</v>
      </c>
      <c r="AM23" s="71">
        <v>0</v>
      </c>
      <c r="AN23" s="71">
        <v>0</v>
      </c>
      <c r="AO23" s="71">
        <v>0</v>
      </c>
      <c r="AP23" s="59">
        <v>0</v>
      </c>
      <c r="AQ23" s="32" t="s">
        <v>115</v>
      </c>
      <c r="AR23" s="37"/>
      <c r="AS23" s="37"/>
      <c r="AT23" s="37"/>
    </row>
    <row r="24" spans="1:46" ht="97.5" customHeight="1" x14ac:dyDescent="0.25">
      <c r="A24" s="213"/>
      <c r="B24" s="157"/>
      <c r="C24" s="228"/>
      <c r="D24" s="229"/>
      <c r="E24" s="211"/>
      <c r="F24" s="211"/>
      <c r="G24" s="15" t="s">
        <v>59</v>
      </c>
      <c r="H24" s="13" t="s">
        <v>68</v>
      </c>
      <c r="I24" s="22">
        <v>0</v>
      </c>
      <c r="J24" s="15" t="s">
        <v>82</v>
      </c>
      <c r="K24" s="18">
        <v>7</v>
      </c>
      <c r="L24" s="24">
        <v>1</v>
      </c>
      <c r="M24" s="47">
        <v>0</v>
      </c>
      <c r="N24" s="52">
        <v>0</v>
      </c>
      <c r="O24" s="67">
        <v>0</v>
      </c>
      <c r="P24" s="82">
        <v>0</v>
      </c>
      <c r="Q24" s="133">
        <f>+N24/L24</f>
        <v>0</v>
      </c>
      <c r="R24" s="53">
        <f>+M24/K24</f>
        <v>0</v>
      </c>
      <c r="S24" s="163"/>
      <c r="T24" s="164"/>
      <c r="U24" s="163"/>
      <c r="V24" s="163"/>
      <c r="W24" s="31">
        <v>7</v>
      </c>
      <c r="X24" s="77">
        <v>0</v>
      </c>
      <c r="Y24" s="77">
        <v>0</v>
      </c>
      <c r="Z24" s="17" t="s">
        <v>109</v>
      </c>
      <c r="AA24" s="17" t="s">
        <v>110</v>
      </c>
      <c r="AB24" s="157"/>
      <c r="AC24" s="162"/>
      <c r="AD24" s="158"/>
      <c r="AE24" s="13" t="s">
        <v>111</v>
      </c>
      <c r="AF24" s="13" t="s">
        <v>112</v>
      </c>
      <c r="AG24" s="17" t="s">
        <v>113</v>
      </c>
      <c r="AH24" s="161"/>
      <c r="AI24" s="58"/>
      <c r="AJ24" s="158"/>
      <c r="AK24" s="124"/>
      <c r="AL24" s="56"/>
      <c r="AM24" s="56"/>
      <c r="AN24" s="86"/>
      <c r="AO24" s="66"/>
      <c r="AP24" s="56"/>
      <c r="AQ24" s="32" t="s">
        <v>115</v>
      </c>
      <c r="AR24" s="37"/>
      <c r="AS24" s="37"/>
      <c r="AT24" s="37"/>
    </row>
    <row r="25" spans="1:46" ht="111" customHeight="1" x14ac:dyDescent="0.25">
      <c r="A25" s="213"/>
      <c r="B25" s="44"/>
      <c r="C25" s="45"/>
      <c r="D25" s="46"/>
      <c r="E25" s="39"/>
      <c r="F25" s="39"/>
      <c r="G25" s="138" t="s">
        <v>130</v>
      </c>
      <c r="H25" s="139"/>
      <c r="I25" s="139"/>
      <c r="J25" s="139"/>
      <c r="K25" s="139"/>
      <c r="L25" s="139"/>
      <c r="M25" s="139"/>
      <c r="N25" s="139"/>
      <c r="O25" s="139"/>
      <c r="P25" s="140"/>
      <c r="Q25" s="105">
        <f>AVERAGE(Q22:Q24)</f>
        <v>0.33333333333333331</v>
      </c>
      <c r="R25" s="105">
        <f>AVERAGE(R22:R24)</f>
        <v>0.38967136150234744</v>
      </c>
      <c r="S25" s="150" t="s">
        <v>130</v>
      </c>
      <c r="T25" s="151"/>
      <c r="U25" s="151"/>
      <c r="V25" s="151"/>
      <c r="W25" s="152"/>
      <c r="X25" s="108">
        <f>AVERAGE(X22:X24)</f>
        <v>0</v>
      </c>
      <c r="Y25" s="108">
        <f>AVERAGE(Y22:Y24)</f>
        <v>0.33333333333333331</v>
      </c>
      <c r="Z25" s="50"/>
      <c r="AA25" s="50"/>
      <c r="AB25" s="44"/>
      <c r="AC25" s="48"/>
      <c r="AD25" s="50"/>
      <c r="AE25" s="44"/>
      <c r="AF25" s="44"/>
      <c r="AG25" s="50"/>
      <c r="AH25" s="51"/>
      <c r="AI25" s="44"/>
      <c r="AJ25" s="50"/>
      <c r="AK25" s="124" t="s">
        <v>184</v>
      </c>
      <c r="AL25" s="116">
        <f>SUM(AL22:AL24)</f>
        <v>159500000</v>
      </c>
      <c r="AM25" s="56"/>
      <c r="AN25" s="86"/>
      <c r="AO25" s="116">
        <f>SUM(AO22:AO24)</f>
        <v>152505000</v>
      </c>
      <c r="AP25" s="128">
        <f>+AO25/AL25</f>
        <v>0.95614420062695926</v>
      </c>
      <c r="AQ25" s="50"/>
      <c r="AR25" s="37"/>
      <c r="AS25" s="37"/>
      <c r="AT25" s="37"/>
    </row>
    <row r="26" spans="1:46" ht="240" x14ac:dyDescent="0.25">
      <c r="A26" s="214"/>
      <c r="B26" s="13" t="s">
        <v>43</v>
      </c>
      <c r="C26" s="13" t="s">
        <v>44</v>
      </c>
      <c r="D26" s="14" t="s">
        <v>45</v>
      </c>
      <c r="E26" s="13" t="s">
        <v>46</v>
      </c>
      <c r="F26" s="12" t="s">
        <v>60</v>
      </c>
      <c r="G26" s="15" t="s">
        <v>61</v>
      </c>
      <c r="H26" s="13" t="s">
        <v>63</v>
      </c>
      <c r="I26" s="22">
        <v>0</v>
      </c>
      <c r="J26" s="15" t="s">
        <v>83</v>
      </c>
      <c r="K26" s="18">
        <v>26</v>
      </c>
      <c r="L26" s="24">
        <v>11</v>
      </c>
      <c r="M26" s="47">
        <v>4</v>
      </c>
      <c r="N26" s="52">
        <v>0</v>
      </c>
      <c r="O26" s="67">
        <v>2</v>
      </c>
      <c r="P26" s="82">
        <v>4</v>
      </c>
      <c r="Q26" s="53">
        <f>(O26+P26)/L26</f>
        <v>0.54545454545454541</v>
      </c>
      <c r="R26" s="88">
        <f>(M26+O26+P26)/K26</f>
        <v>0.38461538461538464</v>
      </c>
      <c r="S26" s="35" t="s">
        <v>91</v>
      </c>
      <c r="T26" s="36">
        <v>2021130010121</v>
      </c>
      <c r="U26" s="35" t="s">
        <v>92</v>
      </c>
      <c r="V26" s="35" t="s">
        <v>93</v>
      </c>
      <c r="W26" s="31">
        <v>11</v>
      </c>
      <c r="X26" s="76">
        <v>0.18</v>
      </c>
      <c r="Y26" s="76">
        <v>0.55000000000000004</v>
      </c>
      <c r="Z26" s="17" t="s">
        <v>109</v>
      </c>
      <c r="AA26" s="17" t="s">
        <v>110</v>
      </c>
      <c r="AB26" s="13">
        <v>3559</v>
      </c>
      <c r="AC26" s="33">
        <v>3559</v>
      </c>
      <c r="AD26" s="14">
        <v>0.55000000000000004</v>
      </c>
      <c r="AE26" s="13" t="s">
        <v>111</v>
      </c>
      <c r="AF26" s="13" t="s">
        <v>112</v>
      </c>
      <c r="AG26" s="17" t="s">
        <v>113</v>
      </c>
      <c r="AH26" s="38">
        <v>150000000</v>
      </c>
      <c r="AI26" s="32" t="s">
        <v>118</v>
      </c>
      <c r="AJ26" s="13" t="s">
        <v>119</v>
      </c>
      <c r="AK26" s="13" t="s">
        <v>120</v>
      </c>
      <c r="AL26" s="70">
        <v>150000000</v>
      </c>
      <c r="AM26" s="70">
        <v>44000000</v>
      </c>
      <c r="AN26" s="70">
        <v>32000000</v>
      </c>
      <c r="AO26" s="71">
        <v>126257831</v>
      </c>
      <c r="AP26" s="59">
        <f>+AO26/AL26</f>
        <v>0.84171887333333328</v>
      </c>
      <c r="AQ26" s="32" t="s">
        <v>115</v>
      </c>
      <c r="AR26" s="37"/>
      <c r="AS26" s="37"/>
      <c r="AT26" s="54" t="s">
        <v>166</v>
      </c>
    </row>
    <row r="27" spans="1:46" ht="126.75" customHeight="1" x14ac:dyDescent="0.25">
      <c r="G27" s="147" t="s">
        <v>131</v>
      </c>
      <c r="H27" s="148"/>
      <c r="I27" s="148"/>
      <c r="J27" s="148"/>
      <c r="K27" s="148"/>
      <c r="L27" s="148"/>
      <c r="M27" s="148"/>
      <c r="N27" s="148"/>
      <c r="O27" s="148"/>
      <c r="P27" s="149"/>
      <c r="Q27" s="61">
        <f>AVERAGE(Q26)</f>
        <v>0.54545454545454541</v>
      </c>
      <c r="R27" s="61">
        <f>+R26</f>
        <v>0.38461538461538464</v>
      </c>
      <c r="S27" s="156" t="s">
        <v>158</v>
      </c>
      <c r="T27" s="156"/>
      <c r="U27" s="156"/>
      <c r="V27" s="156"/>
      <c r="W27" s="156"/>
      <c r="X27" s="108">
        <f>+X26</f>
        <v>0.18</v>
      </c>
      <c r="Y27" s="108">
        <f>+Y26</f>
        <v>0.55000000000000004</v>
      </c>
      <c r="AD27" s="11"/>
      <c r="AK27" s="75" t="s">
        <v>185</v>
      </c>
      <c r="AL27" s="131">
        <f>SUM(AL26)</f>
        <v>150000000</v>
      </c>
      <c r="AM27" s="115"/>
      <c r="AN27" s="115"/>
      <c r="AO27" s="131">
        <f>SUM(AO26)</f>
        <v>126257831</v>
      </c>
      <c r="AP27" s="132">
        <f>+AO27/AL27</f>
        <v>0.84171887333333328</v>
      </c>
    </row>
    <row r="28" spans="1:46" ht="78.75" customHeight="1" x14ac:dyDescent="0.25">
      <c r="G28" s="62"/>
      <c r="H28" s="62"/>
      <c r="I28" s="62"/>
      <c r="J28" s="63"/>
      <c r="K28" s="64"/>
      <c r="L28" s="225" t="s">
        <v>168</v>
      </c>
      <c r="M28" s="226"/>
      <c r="N28" s="227"/>
      <c r="O28" s="65"/>
      <c r="P28" s="80"/>
      <c r="Q28" s="83">
        <f>AVERAGE(Q14,Q18,Q21,Q25,Q27)</f>
        <v>0.50802942525727457</v>
      </c>
      <c r="R28" s="83">
        <f>AVERAGE(R14,R18,R21,R25,R27)</f>
        <v>0.58729431587047753</v>
      </c>
      <c r="Y28" s="135">
        <f>AVERAGE(Y14,Y18,Y21,Y25,Y27)</f>
        <v>0.59014000000000011</v>
      </c>
      <c r="AK28" s="75" t="s">
        <v>172</v>
      </c>
      <c r="AL28" s="60">
        <f>+AL14+AL18+AL21+AL25+AL27</f>
        <v>43344450722.409996</v>
      </c>
      <c r="AM28" s="60">
        <f>SUM(AM4:AM26)</f>
        <v>15177374061.41</v>
      </c>
      <c r="AN28" s="60"/>
      <c r="AO28" s="60">
        <f>+AO14+AO18+AO21+AO25+AO27</f>
        <v>32660950348</v>
      </c>
      <c r="AP28" s="74">
        <f>+AO28/AL28</f>
        <v>0.75352091914071939</v>
      </c>
    </row>
    <row r="30" spans="1:46" x14ac:dyDescent="0.25">
      <c r="Q30" s="79"/>
      <c r="R30" s="79"/>
      <c r="AL30" s="134"/>
    </row>
    <row r="31" spans="1:46" x14ac:dyDescent="0.25">
      <c r="AL31" s="130"/>
    </row>
  </sheetData>
  <mergeCells count="130">
    <mergeCell ref="Z4:Z5"/>
    <mergeCell ref="AA4:AA5"/>
    <mergeCell ref="V7:V9"/>
    <mergeCell ref="W7:W9"/>
    <mergeCell ref="X7:X9"/>
    <mergeCell ref="Y7:Y9"/>
    <mergeCell ref="Z7:Z9"/>
    <mergeCell ref="AA7:AA9"/>
    <mergeCell ref="V10:V12"/>
    <mergeCell ref="W10:W12"/>
    <mergeCell ref="X10:X12"/>
    <mergeCell ref="Y10:Y12"/>
    <mergeCell ref="Z10:Z12"/>
    <mergeCell ref="AA10:AA12"/>
    <mergeCell ref="A4:A26"/>
    <mergeCell ref="L28:N28"/>
    <mergeCell ref="Q16:Q17"/>
    <mergeCell ref="Q4:Q6"/>
    <mergeCell ref="B22:B24"/>
    <mergeCell ref="C22:C24"/>
    <mergeCell ref="D22:D24"/>
    <mergeCell ref="E22:E24"/>
    <mergeCell ref="F22:F24"/>
    <mergeCell ref="F4:F13"/>
    <mergeCell ref="F15:F17"/>
    <mergeCell ref="N4:N6"/>
    <mergeCell ref="K7:K12"/>
    <mergeCell ref="L4:L6"/>
    <mergeCell ref="L7:L12"/>
    <mergeCell ref="O4:O6"/>
    <mergeCell ref="N19:N20"/>
    <mergeCell ref="P4:P6"/>
    <mergeCell ref="P7:P12"/>
    <mergeCell ref="O19:O20"/>
    <mergeCell ref="Q19:Q20"/>
    <mergeCell ref="E1:AF1"/>
    <mergeCell ref="B4:B20"/>
    <mergeCell ref="C4:C13"/>
    <mergeCell ref="D4:D13"/>
    <mergeCell ref="E4:E13"/>
    <mergeCell ref="C15:C17"/>
    <mergeCell ref="D15:D17"/>
    <mergeCell ref="E15:E17"/>
    <mergeCell ref="C19:C20"/>
    <mergeCell ref="D19:D20"/>
    <mergeCell ref="E19:E20"/>
    <mergeCell ref="F19:F20"/>
    <mergeCell ref="G19:G20"/>
    <mergeCell ref="H4:H6"/>
    <mergeCell ref="H7:H12"/>
    <mergeCell ref="H16:H17"/>
    <mergeCell ref="R4:R6"/>
    <mergeCell ref="Q7:Q12"/>
    <mergeCell ref="P19:P20"/>
    <mergeCell ref="M16:M17"/>
    <mergeCell ref="M19:M20"/>
    <mergeCell ref="L16:L17"/>
    <mergeCell ref="L19:L20"/>
    <mergeCell ref="N16:N17"/>
    <mergeCell ref="R19:R20"/>
    <mergeCell ref="O16:O17"/>
    <mergeCell ref="K4:K6"/>
    <mergeCell ref="H19:H20"/>
    <mergeCell ref="G16:G17"/>
    <mergeCell ref="G7:G12"/>
    <mergeCell ref="I16:I17"/>
    <mergeCell ref="J16:J17"/>
    <mergeCell ref="K16:K17"/>
    <mergeCell ref="I7:I12"/>
    <mergeCell ref="I19:I20"/>
    <mergeCell ref="J19:J20"/>
    <mergeCell ref="K19:K20"/>
    <mergeCell ref="P16:P17"/>
    <mergeCell ref="R7:R12"/>
    <mergeCell ref="G4:G6"/>
    <mergeCell ref="I4:I6"/>
    <mergeCell ref="J4:J6"/>
    <mergeCell ref="M4:M6"/>
    <mergeCell ref="M7:M12"/>
    <mergeCell ref="R16:R17"/>
    <mergeCell ref="J7:J12"/>
    <mergeCell ref="N7:N12"/>
    <mergeCell ref="AB22:AB24"/>
    <mergeCell ref="AC22:AC24"/>
    <mergeCell ref="AC4:AC12"/>
    <mergeCell ref="AC15:AC17"/>
    <mergeCell ref="S22:S24"/>
    <mergeCell ref="T22:T24"/>
    <mergeCell ref="U22:U24"/>
    <mergeCell ref="V22:V24"/>
    <mergeCell ref="T4:T12"/>
    <mergeCell ref="T15:T17"/>
    <mergeCell ref="T19:T20"/>
    <mergeCell ref="U4:U12"/>
    <mergeCell ref="U15:U17"/>
    <mergeCell ref="U19:U20"/>
    <mergeCell ref="S14:W14"/>
    <mergeCell ref="S18:W18"/>
    <mergeCell ref="S4:S12"/>
    <mergeCell ref="S15:S17"/>
    <mergeCell ref="S19:S20"/>
    <mergeCell ref="AC19:AC20"/>
    <mergeCell ref="V4:V5"/>
    <mergeCell ref="W4:W5"/>
    <mergeCell ref="X4:X5"/>
    <mergeCell ref="Y4:Y5"/>
    <mergeCell ref="A2:AT2"/>
    <mergeCell ref="G14:P14"/>
    <mergeCell ref="G18:P18"/>
    <mergeCell ref="G21:P21"/>
    <mergeCell ref="G25:P25"/>
    <mergeCell ref="G27:P27"/>
    <mergeCell ref="S25:W25"/>
    <mergeCell ref="S21:W21"/>
    <mergeCell ref="S27:W27"/>
    <mergeCell ref="AJ22:AJ24"/>
    <mergeCell ref="AJ19:AJ20"/>
    <mergeCell ref="AJ15:AJ17"/>
    <mergeCell ref="AJ4:AJ13"/>
    <mergeCell ref="AD4:AD12"/>
    <mergeCell ref="AD15:AD17"/>
    <mergeCell ref="AD19:AD20"/>
    <mergeCell ref="AD22:AD24"/>
    <mergeCell ref="AH15:AH17"/>
    <mergeCell ref="AH19:AH20"/>
    <mergeCell ref="AH22:AH24"/>
    <mergeCell ref="AH4:AH13"/>
    <mergeCell ref="AB4:AB12"/>
    <mergeCell ref="AB19:AB20"/>
    <mergeCell ref="AB15:AB1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Marlene Andrade</dc:creator>
  <cp:lastModifiedBy>Maria Mernarda Perez Carmona</cp:lastModifiedBy>
  <dcterms:created xsi:type="dcterms:W3CDTF">2021-10-19T17:22:30Z</dcterms:created>
  <dcterms:modified xsi:type="dcterms:W3CDTF">2022-10-20T14:39:51Z</dcterms:modified>
</cp:coreProperties>
</file>