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SEGUIMIENTOS PLANES DE ACCION CORTE 30 DE SEPTIEMBRE ACTUALIZADOS\"/>
    </mc:Choice>
  </mc:AlternateContent>
  <bookViews>
    <workbookView xWindow="0" yWindow="0" windowWidth="20490" windowHeight="7755"/>
  </bookViews>
  <sheets>
    <sheet name="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B78" i="1" l="1"/>
  <c r="AB76" i="1"/>
  <c r="AB74" i="1"/>
  <c r="AB70" i="1"/>
  <c r="AB67" i="1"/>
  <c r="AB63" i="1"/>
  <c r="AB56" i="1"/>
  <c r="AB54" i="1"/>
  <c r="AB52" i="1"/>
  <c r="AB50" i="1"/>
  <c r="AB48" i="1"/>
  <c r="AB43" i="1"/>
  <c r="AB41" i="1"/>
  <c r="AB40" i="1"/>
  <c r="AB38" i="1"/>
  <c r="AB37" i="1"/>
  <c r="AB35" i="1"/>
  <c r="AS3" i="1"/>
  <c r="AS70" i="1"/>
  <c r="AU70" i="1" s="1"/>
  <c r="AS10" i="1"/>
  <c r="AB32" i="1"/>
  <c r="AB30" i="1"/>
  <c r="AB29" i="1"/>
  <c r="AB24" i="1"/>
  <c r="AB21" i="1"/>
  <c r="AB19" i="1"/>
  <c r="AB16" i="1"/>
  <c r="AB13" i="1"/>
  <c r="AB10" i="1"/>
  <c r="AB7" i="1"/>
  <c r="AB5" i="1"/>
  <c r="AB3" i="1"/>
  <c r="Q78" i="1"/>
  <c r="Q76" i="1"/>
  <c r="Q74" i="1"/>
  <c r="Q70" i="1"/>
  <c r="Q67" i="1"/>
  <c r="Q63" i="1"/>
  <c r="Q56" i="1"/>
  <c r="Q54" i="1"/>
  <c r="Q52" i="1"/>
  <c r="Q50" i="1"/>
  <c r="Q48" i="1"/>
  <c r="Q43" i="1"/>
  <c r="Q41" i="1"/>
  <c r="Q40" i="1"/>
  <c r="Q38" i="1"/>
  <c r="Q37" i="1"/>
  <c r="Q35" i="1"/>
  <c r="Q32" i="1"/>
  <c r="Q30" i="1"/>
  <c r="Q29" i="1"/>
  <c r="Q26" i="1"/>
  <c r="Q21" i="1"/>
  <c r="Q19" i="1"/>
  <c r="Q16" i="1"/>
  <c r="Q13" i="1"/>
  <c r="Q10" i="1"/>
  <c r="Q7" i="1"/>
  <c r="Q5" i="1"/>
  <c r="Q3" i="1"/>
  <c r="O24" i="1" l="1"/>
  <c r="Q24" i="1" s="1"/>
  <c r="AV78" i="1" l="1"/>
  <c r="AV62" i="1"/>
  <c r="AV56" i="1"/>
  <c r="AU69" i="1"/>
  <c r="AT69" i="1"/>
  <c r="AT42" i="1"/>
  <c r="AV38" i="1"/>
  <c r="AT34" i="1"/>
  <c r="AV69" i="1" l="1"/>
  <c r="AT79" i="1"/>
  <c r="AU75" i="1"/>
  <c r="AT75" i="1"/>
  <c r="AV70" i="1"/>
  <c r="AV75" i="1" s="1"/>
  <c r="AU55" i="1"/>
  <c r="AT55" i="1"/>
  <c r="AV50" i="1"/>
  <c r="AV55" i="1" s="1"/>
  <c r="AU49" i="1"/>
  <c r="AT49" i="1"/>
  <c r="AV43" i="1"/>
  <c r="AV49" i="1" s="1"/>
  <c r="AU29" i="1"/>
  <c r="AU28" i="1"/>
  <c r="AT28" i="1"/>
  <c r="AV19" i="1"/>
  <c r="AV28" i="1" s="1"/>
  <c r="AU18" i="1"/>
  <c r="AT10" i="1"/>
  <c r="AT18" i="1" s="1"/>
  <c r="AT3" i="1"/>
  <c r="AT9" i="1" s="1"/>
  <c r="AT82" i="1" l="1"/>
  <c r="AV10" i="1"/>
  <c r="AV18" i="1" s="1"/>
  <c r="AV29" i="1"/>
  <c r="AU34" i="1"/>
  <c r="AV34" i="1" s="1"/>
  <c r="AV76" i="1"/>
  <c r="AU79" i="1"/>
  <c r="AV79" i="1" s="1"/>
  <c r="AV35" i="1"/>
  <c r="AU42" i="1"/>
  <c r="AV42" i="1" s="1"/>
  <c r="AC78" i="1"/>
  <c r="AC74" i="1"/>
  <c r="AC70" i="1"/>
  <c r="AC67" i="1"/>
  <c r="AC56" i="1"/>
  <c r="AC50" i="1"/>
  <c r="AC54" i="1"/>
  <c r="AC52" i="1"/>
  <c r="AC43" i="1"/>
  <c r="AC48" i="1"/>
  <c r="AC49" i="1" s="1"/>
  <c r="AC41" i="1"/>
  <c r="AC40" i="1"/>
  <c r="AC38" i="1"/>
  <c r="AC35" i="1"/>
  <c r="AC30" i="1"/>
  <c r="AC21" i="1"/>
  <c r="AC19" i="1"/>
  <c r="AC16" i="1"/>
  <c r="AC13" i="1"/>
  <c r="AC10" i="1"/>
  <c r="R78" i="1"/>
  <c r="R79" i="1" s="1"/>
  <c r="R75" i="1"/>
  <c r="S74" i="1"/>
  <c r="S63" i="1"/>
  <c r="S70" i="1"/>
  <c r="R63" i="1"/>
  <c r="S56" i="1"/>
  <c r="R52" i="1"/>
  <c r="S50" i="1"/>
  <c r="R43" i="1"/>
  <c r="S48" i="1"/>
  <c r="S43" i="1"/>
  <c r="R38" i="1"/>
  <c r="S41" i="1"/>
  <c r="R40" i="1"/>
  <c r="S38" i="1"/>
  <c r="S35" i="1"/>
  <c r="R32" i="1"/>
  <c r="R30" i="1"/>
  <c r="S29" i="1"/>
  <c r="S26" i="1"/>
  <c r="S21" i="1"/>
  <c r="S19" i="1"/>
  <c r="S13" i="1"/>
  <c r="R16" i="1"/>
  <c r="R13" i="1"/>
  <c r="S10" i="1"/>
  <c r="S49" i="1" l="1"/>
  <c r="S75" i="1"/>
  <c r="AC34" i="1"/>
  <c r="S24" i="1"/>
  <c r="S28" i="1" s="1"/>
  <c r="R50" i="1"/>
  <c r="AC18" i="1"/>
  <c r="AC55" i="1"/>
  <c r="AC42" i="1"/>
  <c r="AC69" i="1"/>
  <c r="AC75" i="1"/>
  <c r="AC28" i="1"/>
  <c r="AC79" i="1"/>
  <c r="S78" i="1"/>
  <c r="S79" i="1" s="1"/>
  <c r="S30" i="1"/>
  <c r="R48" i="1"/>
  <c r="R49" i="1" s="1"/>
  <c r="S52" i="1"/>
  <c r="R55" i="1"/>
  <c r="R34" i="1"/>
  <c r="R69" i="1"/>
  <c r="S32" i="1"/>
  <c r="R41" i="1"/>
  <c r="S40" i="1"/>
  <c r="S42" i="1" s="1"/>
  <c r="S54" i="1"/>
  <c r="S69" i="1"/>
  <c r="R18" i="1"/>
  <c r="R26" i="1"/>
  <c r="R19" i="1"/>
  <c r="S16" i="1"/>
  <c r="S18" i="1" s="1"/>
  <c r="S55" i="1" l="1"/>
  <c r="S34" i="1"/>
  <c r="R42" i="1"/>
  <c r="R28" i="1"/>
  <c r="AC3" i="1" l="1"/>
  <c r="AC9" i="1" s="1"/>
  <c r="AC82" i="1" s="1"/>
  <c r="S3" i="1"/>
  <c r="R3" i="1" l="1"/>
  <c r="S5" i="1"/>
  <c r="S9" i="1" s="1"/>
  <c r="S82" i="1" s="1"/>
  <c r="R5" i="1"/>
  <c r="AG5" i="1"/>
  <c r="R9" i="1" l="1"/>
  <c r="R82" i="1" s="1"/>
  <c r="AG78" i="1"/>
  <c r="AG76" i="1"/>
  <c r="AG74" i="1"/>
  <c r="AG70" i="1"/>
  <c r="AG67" i="1"/>
  <c r="AG63" i="1"/>
  <c r="AG60" i="1"/>
  <c r="AG56" i="1"/>
  <c r="AG54" i="1"/>
  <c r="AG52" i="1"/>
  <c r="AG50" i="1"/>
  <c r="AG48" i="1"/>
  <c r="AG45" i="1"/>
  <c r="AG43" i="1"/>
  <c r="AG41" i="1"/>
  <c r="AG40" i="1"/>
  <c r="AG38" i="1"/>
  <c r="AG37" i="1"/>
  <c r="AG35" i="1"/>
  <c r="AG32" i="1"/>
  <c r="AG30" i="1"/>
  <c r="AG26" i="1"/>
  <c r="AG29" i="1"/>
  <c r="AG24" i="1"/>
  <c r="AG21" i="1"/>
  <c r="AG19" i="1"/>
  <c r="AG16" i="1"/>
  <c r="AG13" i="1"/>
  <c r="AG10" i="1"/>
  <c r="AG7" i="1"/>
  <c r="AG3" i="1"/>
  <c r="AV3" i="1" l="1"/>
  <c r="AV9" i="1" s="1"/>
  <c r="AU9" i="1"/>
  <c r="AU82" i="1" s="1"/>
  <c r="AV82" i="1" s="1"/>
</calcChain>
</file>

<file path=xl/sharedStrings.xml><?xml version="1.0" encoding="utf-8"?>
<sst xmlns="http://schemas.openxmlformats.org/spreadsheetml/2006/main" count="457" uniqueCount="372">
  <si>
    <t>¿Requiere contratación?</t>
  </si>
  <si>
    <t>Código Presupuestal</t>
  </si>
  <si>
    <t>Rubro Presupuestal</t>
  </si>
  <si>
    <t>Fuente Presupuestal</t>
  </si>
  <si>
    <t>Apropiación Definitiva
(en pesos)</t>
  </si>
  <si>
    <t>Fuente de Financiación</t>
  </si>
  <si>
    <t xml:space="preserve">Dependencia Responsable </t>
  </si>
  <si>
    <t xml:space="preserve">Fecha de inicio </t>
  </si>
  <si>
    <t>Valor Absoluto de la Actividad del  Proyecto 2022</t>
  </si>
  <si>
    <t>Actividades de Proyecto</t>
  </si>
  <si>
    <t>Objetivo del Proyecto</t>
  </si>
  <si>
    <t>PROYECTO</t>
  </si>
  <si>
    <t>PROGRAMACIÓN META A 2022</t>
  </si>
  <si>
    <t>Valor Absoluto de la Meta Producto 2020-2023</t>
  </si>
  <si>
    <t>Descripción de la Meta Producto 2020-2023</t>
  </si>
  <si>
    <t>Línea Base 2019 
Según PDD</t>
  </si>
  <si>
    <t>Indicador de Producto</t>
  </si>
  <si>
    <t>Meta de Bienestar 2020-2023</t>
  </si>
  <si>
    <t>Línea Base 2019</t>
  </si>
  <si>
    <t>Indicador de Bienestar</t>
  </si>
  <si>
    <t>Fecha de Inicio Contratación</t>
  </si>
  <si>
    <t>Beneficiarios Programados</t>
  </si>
  <si>
    <t>Beneficiarios Cubiertos</t>
  </si>
  <si>
    <t xml:space="preserve">   acompañar a  personas  para la superación de la pobreza extrema en el Distrito de Cartagena</t>
  </si>
  <si>
    <t>LÍNEA ESTRATÉGICA: SUPERACIÓN DE LA POBREZA Y DESIGUALDAD.</t>
  </si>
  <si>
    <t>206.189 personas en pobreza por IPM Cartagena – 2019.
 Fuente: Censo Nacional de Población y Vivienda 2018. (CNPV 2018). Boletín Técnico Gran encuesta integrada de Hogares GEIH- 2018.</t>
  </si>
  <si>
    <t>Acompañar a 61.860   personas en pobreza extrema</t>
  </si>
  <si>
    <t xml:space="preserve">Programa: Identificación para la superación de la pobreza extrema y desigualdad </t>
  </si>
  <si>
    <t xml:space="preserve">Programa: Salud para la superación de la pobreza extrema y desigualdad </t>
  </si>
  <si>
    <t>Programa: Educación para la superación de la pobreza extrema y la desigualdad</t>
  </si>
  <si>
    <t>Programa: Habitabilidad para la superación de la pobreza extrema y la desigualdad</t>
  </si>
  <si>
    <t xml:space="preserve">Programa Ingresos y trabajo para la superación de la pobreza extrema y desigualdad </t>
  </si>
  <si>
    <t xml:space="preserve">Bancarización para superación de la pobreza extrema y desigualdad </t>
  </si>
  <si>
    <t>Programa: Dinámica Familiar para la Superación de la Pobreza Extrema</t>
  </si>
  <si>
    <t>Programa Seguridad alimentaria y nutrición para la superación de la pobreza extrema</t>
  </si>
  <si>
    <t>Programa: Acceso a la justicia para la superación de la pobreza extrema y desigualdad</t>
  </si>
  <si>
    <t>Programa: Fortalecimiento institucional para superación de la pobreza extrema y desigualdad</t>
  </si>
  <si>
    <t xml:space="preserve">Número de personas en extrema pobreza identificadas, en articulación con la Registraduría Nacional del Estado Civil </t>
  </si>
  <si>
    <t>24.366 personas identificadas
Fuente: Seguimiento Plan de desarrollo PES-PR 2016- 2019</t>
  </si>
  <si>
    <t xml:space="preserve">Aumentar a 48.732 personas identificadas en pobreza extrema en articulación con la Registraduría Nacional del Estado Civil  </t>
  </si>
  <si>
    <t>Hombres con situación militar definidas, por distrito militar</t>
  </si>
  <si>
    <t>18.052 hombres en extrema pobreza en Cartagena   
Fuente: Cálculos Propios PES-PR con base I.P.M DANE 2019.</t>
  </si>
  <si>
    <t>5.000 los hombres en extrema pobreza con situación militar definida por el distrito militar</t>
  </si>
  <si>
    <t>Número de migrantes  asesorados y/o acompañados en proceso de regularización de la situación migratoria en Cartagena</t>
  </si>
  <si>
    <t>52.486 migrantes informados
Fuente: Migración Colombia, diciembre 2019</t>
  </si>
  <si>
    <t>10.000 migrantes asesorados y orientados en la regulación de su situación legal</t>
  </si>
  <si>
    <t>Número de personas, en condición de pobreza extrema, accediendo al Sistema General de Seguridad Social en salud en articulación con el Dadis</t>
  </si>
  <si>
    <t xml:space="preserve"> 13.136 personas sin aseguramiento en salud en Cartagena
Fuente: DADIS 2019</t>
  </si>
  <si>
    <t xml:space="preserve">100% personas en pobreza extrema vinculadas al Sistema General de Seguridad Social en Salud, en articulación con el Dadis </t>
  </si>
  <si>
    <t xml:space="preserve"> Número de personas atendidas por medicina tradicional Ancestral en los territorios afrodescendientes e indígenas articuladas con los cabildos indígenas y consejos comunitarios</t>
  </si>
  <si>
    <t xml:space="preserve"> 7.000 personas afrodescendientes e indígenas atendidas por medicina tradicional y ancestral articuladas con los cabildos indígenas y consejos comunitarios</t>
  </si>
  <si>
    <t>Número de niños, niñas y adolescentes incluidos al sistema educativo, articulado con la Secretaría de Educación</t>
  </si>
  <si>
    <t xml:space="preserve">13.196 niños, niñas y adolescentes en I.P.M en Inasistencia escolar
Fuente: Cálculos Propios PES-PR con base I.P.M DANE 2019.  </t>
  </si>
  <si>
    <t xml:space="preserve">3.959 niños, niñas y adolescentes incluidos al sistema educativo en articulación con la Secretaría de Educación para el periodo 2020 - 2023. </t>
  </si>
  <si>
    <t>Número de jóvenes y adultos, acceden a programas de alfabetización y educación   articulados con la Secretaría de Educación Distrital.</t>
  </si>
  <si>
    <t>13.402 personas en condición de Analfabetismo
 Fuente: Cálculos Propios PES-PR con base I.P.M DANE 2019.</t>
  </si>
  <si>
    <t>Número de jóvenes y adultos en pobreza extrema que acceden a educación técnica, tecnológica y superior.</t>
  </si>
  <si>
    <t>11.588 jóvenes en atención por el DPS en programa de educación</t>
  </si>
  <si>
    <t>Número de personas en pobreza extremas que acceden a la educación para el trabajo y desarrollo humano.</t>
  </si>
  <si>
    <t xml:space="preserve">12.000 personas acceden a la educación para el trabajo y desarrollo humano para el periodo 2020 - 2023. </t>
  </si>
  <si>
    <t>Viviendas con inadecuada eliminación de excretas en la población de extrema pobreza.</t>
  </si>
  <si>
    <t xml:space="preserve">      23.770   viviendas, según  Censo - Dane 2018.  </t>
  </si>
  <si>
    <t xml:space="preserve"> Intervenir 3.047 hogares con inadecuada eliminación de excretas para el año 2023.</t>
  </si>
  <si>
    <t xml:space="preserve"> Viviendas intervenidas con acceso a Fuente de Agua Mejorada</t>
  </si>
  <si>
    <t>16.456 viviendas, según  Censo - Dane 2018</t>
  </si>
  <si>
    <t xml:space="preserve"> Intervenir 3.657 casas sin acceso a fuente de agua mejorada para el año 2023</t>
  </si>
  <si>
    <t>Viviendas que acceden a un piso adecuado</t>
  </si>
  <si>
    <t>15.237 viviendas, según  Censo - Dane 2018</t>
  </si>
  <si>
    <t>Intervenir 3.047 hogares con material adecuado de pisos para el año 2023.</t>
  </si>
  <si>
    <t>Número de personas en pobreza extrema vinculadas laboralmente</t>
  </si>
  <si>
    <t xml:space="preserve"> 28.000 personas desocupadas
Fuente: Dane 2019</t>
  </si>
  <si>
    <t xml:space="preserve">Vincular a 3.000 personas al mundo laboral para el periodo 2020 a 2023 </t>
  </si>
  <si>
    <t>Número de personas en pobreza extrema certificadas y capacitadas en   competencias laborales</t>
  </si>
  <si>
    <t xml:space="preserve"> 2.013 Personas en pobreza extrema certificadas en competencias laborales</t>
  </si>
  <si>
    <t>Certificar a 3.000 personas nuevas en competencias laborales para el periodo 2020 a 2023</t>
  </si>
  <si>
    <t>Número de familias en pobreza extrema creando nuevas unidades productivas</t>
  </si>
  <si>
    <t xml:space="preserve"> 2.493 unidades productivas creadas a través de proceso de emprendimiento 
Fuente: Seguimiento Plan de Acción PES-PR 2019</t>
  </si>
  <si>
    <t xml:space="preserve">Crear 3.000 nuevas unidades productivas familiares para el periodo 2020 a 2023 </t>
  </si>
  <si>
    <t>Emprendimientos en las comunidades Afro, Palenqueras e Indígenas creados</t>
  </si>
  <si>
    <t>Crear 2.000 emprendimientos Afro, palenqueros e indígenas para el periodo 2020 a 2023</t>
  </si>
  <si>
    <t>Número de negocios familiares apoyados técnica y financieramente</t>
  </si>
  <si>
    <t>2.288 familias Fortalecidas técnica y financiera unidades productivas  a través del Empresarismo
Fuente: Seguimiento Plan de Acción PES-PR 2019</t>
  </si>
  <si>
    <t>4.000 negocios familiares apoyados técnica y financieramente para el periodo 2020 a 2023</t>
  </si>
  <si>
    <t>Número de ferias y ruedas de negocios realizadas</t>
  </si>
  <si>
    <t>6 ruedas de negocios</t>
  </si>
  <si>
    <t>Realizar 8 ruedas de negocios para el periodo 2020 -  2023</t>
  </si>
  <si>
    <t>Número de personas en pobreza extrema accediendo al sistema financiero</t>
  </si>
  <si>
    <t>14.500 personas que Acceden sistema financiero para el periodo 2020 a 2023</t>
  </si>
  <si>
    <t>Número de personas en pobreza extrema accediendo a créditos financiero</t>
  </si>
  <si>
    <t>10.500 personas PES 2019</t>
  </si>
  <si>
    <t>Aumentar a 15.000 personas  en pobreza extrema acceden a créditos financieros para el período 2020 – 2023</t>
  </si>
  <si>
    <t xml:space="preserve"> Número de familias en pobreza extrema formadas en mecanismo saludables de convivencia para prevenir la violencia basada en género e intrafamiliar</t>
  </si>
  <si>
    <t>Número de Jóvenes y Adolescentes  formados en prevención de consumo de sustancias psicoactivas, maltrato y violencia de género , diversidad sexual y racismo</t>
  </si>
  <si>
    <t>13.453 jóvenes y Adolescentes formados para prevenir el consumo de sustancias psicoactivas, el maltrato, la violencia de género , diversidad sexual y racismo</t>
  </si>
  <si>
    <t>Número de personas afro e indígenas formadas en derechos étnicos y rescate de los valores culturales. (Fortalecimiento del reconocimiento Étnica, racial y cultural)</t>
  </si>
  <si>
    <t>Número de personas beneficiadas con comedores comunitarios y universitarios</t>
  </si>
  <si>
    <t>4.288 beneficiarios
Fuente: Seguimiento Plan de Acción PES-PR 2019</t>
  </si>
  <si>
    <t>6.000 personas beneficiadas con el funcionamiento permanente de comedores comunitarios y universitarios.</t>
  </si>
  <si>
    <t>Números de niños de 6 meses a 5 años caracterizados nutricionalmente y vinculados a programas de nutrición.</t>
  </si>
  <si>
    <t>3.500 niños de 6 meses a 5 años caracterizados nutricionalmente y vinculados a programas de nutrición.</t>
  </si>
  <si>
    <t>Números de familias beneficiadas a través de la nueva estrategia Mercado Móvil.</t>
  </si>
  <si>
    <t>N.D</t>
  </si>
  <si>
    <t>16.000 familias en pobreza extrema beneficiadas con la implementación de la nueva estrategia Mercado Móvil.</t>
  </si>
  <si>
    <t>Número de familias  en pobreza extrema con patios productivos integrales.</t>
  </si>
  <si>
    <t>277 huertas 
Fuente: Seguimiento Plan de Acción Umata 2019</t>
  </si>
  <si>
    <t>1.000 familias con patios productivos integrales.</t>
  </si>
  <si>
    <t>Número de personas en situación de pobreza extrema, formadas en mecanismos alternativos de resolución de conflictos (MASC) y el protocolo de atención a mujeres víctimas</t>
  </si>
  <si>
    <t>10.000 personas formadas en mecanismos alternativos de resolución de conflictos MASC y el protocolo de atención a mujeres víctimas</t>
  </si>
  <si>
    <t xml:space="preserve">Número de personas en condición de pobreza extrema, afrodescendientes e indígenas  asesoradas en Sistemas de Derecho Propio. </t>
  </si>
  <si>
    <t>Número de personas atendidas y digitadas en los Salvemos Juntos a Cartagena</t>
  </si>
  <si>
    <t>61.860  personas atendidas y digitadas en los Salvemos juntos a Cartagena</t>
  </si>
  <si>
    <t xml:space="preserve">  IDENTIFICACIÓN PARA LA SUPERACION DE LA POBREZA EXTREMA Y DESIGUALDAD</t>
  </si>
  <si>
    <t xml:space="preserve"> SALUD PARA LA SUPERACIÓN DE LA POBREZA EXTREMA Y DESIGUALDAD</t>
  </si>
  <si>
    <t xml:space="preserve"> EDUCACIÓN PARA LA SUPERACIÓN DE LA POBREZA EXTREMA Y LA DESIGUALDAD</t>
  </si>
  <si>
    <t>HABITABILIDAD PARA LA SUPERACIÓN DE LA POBREZA EXTREMA Y LA DESIGUALDAD</t>
  </si>
  <si>
    <t>INGRESO Y TRABAJO PARA LA SUPERACIÓN DE LA POBREZA EXTREMA Y DESIGUALDAD</t>
  </si>
  <si>
    <t xml:space="preserve"> BANCARIZACIÓN PARA LA SUPERACIÓN DE LA POBREZA EXTREMA Y DESIGUALDAD</t>
  </si>
  <si>
    <t>DINÁMICA FAMILIAR PARA LA SUPERACIÓN DE LA POBREZA EXTREMA</t>
  </si>
  <si>
    <t>SEGURIDAD ALIMENTARIA Y NUTRICIÓN PARA LA SUPERACIÓN DE LA POBREZA EXTREMA</t>
  </si>
  <si>
    <t>ACCESO A LA JUSTICIA PARA LA SUPERACIÓN DE LA POBREZA EXTREMA Y DESIGUALDAD</t>
  </si>
  <si>
    <t>FORTALECIMIENTO INSTITUCIONAL PARA LA SUPERACION DE LA POBREZA EXTREMA Y DESIGUALDAD</t>
  </si>
  <si>
    <t xml:space="preserve">Desarrollar acciones  para tramitar los documentos de identidad necesarios para superar la pobreza extrema </t>
  </si>
  <si>
    <t xml:space="preserve">Incrementar El Acceso A Los Diferentes Niveles Educativos De Niños, Niñas, Adolescentes, Jóvenes Y Adultos En Condición De Pobreza Extrema Del Distrito De Cartagena </t>
  </si>
  <si>
    <t xml:space="preserve">Desarrollar acciones que permitan el acceso a la salud mediante la salud Integral comunitaria </t>
  </si>
  <si>
    <t xml:space="preserve">7.000 personas entre Afro, palenqueras e indígenas formadas en derechos étnicos y rescate de los valores culturales.  </t>
  </si>
  <si>
    <t>32.300 personas en IPM (3,6%) Índice de Pobreza Multidimensional 
Fuente: Cálculos propios PES-PR con base al IPM Dane 2019</t>
  </si>
  <si>
    <t>61.860 familias en Pobreza Multidimensional
Fuente: Cálculos propios PES-PR con base al IPM Dane 2019</t>
  </si>
  <si>
    <t xml:space="preserve"> 12.000 familias en pobreza extrema formadas en mecanismo saludables de convivencia para prevenir la violencia basada en género e intrafamiliar. </t>
  </si>
  <si>
    <t xml:space="preserve"> 26.907 jóvenes y adolescentes
Fuente: Censo Nacional de Población y vivienda 2018 (CNPV 2018) Boletín Técnico Gran Encuesta Integrada de Hogares GEIH 2018</t>
  </si>
  <si>
    <t xml:space="preserve">17.349 niños y niñas de 6 meses a 5 años
Fuente: Censo Nacional de Población y vivienda 2018 (CNPV 2018) </t>
  </si>
  <si>
    <t xml:space="preserve">145.451 personas adultas 19-69 años
Fuente: Censo Nacional de Población y vivienda 2018 (CNPV 2018) </t>
  </si>
  <si>
    <t>206.189 personas en pobreza por IPM
Fuente: Censo Nacional de Población y vivienda 2018 (CNPV 2018) Boletín Técnico Gran Encuesta Integrada de Hogares GEIH 2018</t>
  </si>
  <si>
    <t>Nombre del Responsable</t>
  </si>
  <si>
    <t xml:space="preserve">Tipo de Contratación </t>
  </si>
  <si>
    <t>Optimizar con saneamiento básico y pisos adecuados los hogares priorizados en pobreza extrema del distrito de Cartagena</t>
  </si>
  <si>
    <t>Definir acciones que permitan que la población en pobreza extrema focalizada acceda a fuentes de trabajo formal, emprendimientos y asesorías técnicas y financieras para unidades de negocios familiares en el Distrito de Cartagena.</t>
  </si>
  <si>
    <t xml:space="preserve">Estructurar el acceso al sistema financiero a  la población en pobreza extrema de Cartagena </t>
  </si>
  <si>
    <t>Promocionar el fortalecimiento del núcleo familiar, el entorno social y comunitario de las familias en situación de pobreza extrema y fomentar el tejido familiar</t>
  </si>
  <si>
    <t>DESARROLLAR ESTRATEGIAS QUE LOGREN QUE LA POBLACIÓN ACCEDA Y CONSUMA ALIMENTOS SALUDABLES EN CANTIDAD SUFICIENTE EN SUS TERRITORIOS Y REALIZACIÓN DE VALORACIÓN NUTRICIONAL A NIÑOS.</t>
  </si>
  <si>
    <t>Aplicar a las personas en situación de pobreza extrema rutas en mecanismos alternativos de resolución de conflictos, con enfoque étnico, de equidad, y de género</t>
  </si>
  <si>
    <t xml:space="preserve">Desarrollar acciones que permitan que la población en pobreza extrema acceda a la oferta institucional  </t>
  </si>
  <si>
    <t>PLAN DE EMERGENCIA SOCIAL PEDRO ROMERO</t>
  </si>
  <si>
    <t>CIELO MARTA BLANCO FLOREZ</t>
  </si>
  <si>
    <t>2.3.4103.1500.2021130010158</t>
  </si>
  <si>
    <t>2.3.4103.1500.2021130010165</t>
  </si>
  <si>
    <t>2.3.4103.1500.2020130010079</t>
  </si>
  <si>
    <t>2.3.4103.1500.2021130010162</t>
  </si>
  <si>
    <t>2.3.4103.1500.2021130010161</t>
  </si>
  <si>
    <t>2.3.4103.1500.2021130010163</t>
  </si>
  <si>
    <t>2.3.4103.1500.2020130010071</t>
  </si>
  <si>
    <t>2.3.4103.1500.2021130010160</t>
  </si>
  <si>
    <t>2.3.4103.1500.2021130010164</t>
  </si>
  <si>
    <t>2.3.4103.1500.2021130010159</t>
  </si>
  <si>
    <t>si</t>
  </si>
  <si>
    <t>selección abreviada menor cuantia</t>
  </si>
  <si>
    <t>ACUMULADO DE META PRODUCTO 2020- 2021</t>
  </si>
  <si>
    <t>Porcentaje de Participación de la Actividad en el Proyecto</t>
  </si>
  <si>
    <t>INGRESOS CORRIENTES DE LIBRE DESTINACIÓN</t>
  </si>
  <si>
    <t>OTRAS TASAS Y DERECHOS ADMINISTRATIVOS CONTRAPRESTACION PORTUARIA</t>
  </si>
  <si>
    <t xml:space="preserve"> OTRAS TASAS Y DERECHOS ADMINISTRATIVOS CONTRAPRESTACION PORTUARIA</t>
  </si>
  <si>
    <t>1.2.3.2.05-053</t>
  </si>
  <si>
    <t xml:space="preserve">1.2.3.2.05-053 </t>
  </si>
  <si>
    <t>APOYO IDENTIFICACION PARA LA SUPERACION DE LA POBREZA Y DESIGUALDAD</t>
  </si>
  <si>
    <t xml:space="preserve">APOYO SALUD PARA LA SUPERACION DE LA POBREZA Y DESIGUALDAD </t>
  </si>
  <si>
    <t>APOYO EDUCACION PARA LA SUPERACIÓN DE LA POBREZA Y LA DESIGUALDAD</t>
  </si>
  <si>
    <t>APOYO HABITABILIDAD PARA LA SUPERACIÓN DE LA POBREZA Y DESIGUALDAD</t>
  </si>
  <si>
    <t>APOYO INGRESO Y TRABAJO PARA LA SUPERACION DE LA POBREZA EXTREMA Y DESIGUALDAD</t>
  </si>
  <si>
    <t>APOYO BANCARIZACIÓN PARA LA SUPERACIÓN DE LA POBREZA EXTREMA Y DESIGUALDAD</t>
  </si>
  <si>
    <t xml:space="preserve">APOYO DINÁMICA FAMILIAR PARA SUPERACIÓN DE LA POBREZA Y DESIGUALDAD </t>
  </si>
  <si>
    <t>APOYO SEGURIDAD ALIMENTARIA Y NUTRICION PARA LA SUPERACION DE LA POBREZA EXTREMA Y DESIGUALDAD</t>
  </si>
  <si>
    <t>APOYO ACCESO A LA JUSTICIA PARA LA SUPERACION DE LA POBREZA Y DESIGUALDAD</t>
  </si>
  <si>
    <t>APOYO FORTALECIMIENTO PARA LA SUPERACION DE LA POBREZA EXTREMA Y DEISIGUALDAD</t>
  </si>
  <si>
    <t>Número</t>
  </si>
  <si>
    <t>Tiempo de Ejecución
(número de días)</t>
  </si>
  <si>
    <t xml:space="preserve">INDICAR SI EL RUBRO ESTÁ MARCADO COMO TRAZADOR DE GÉNERO
(SI ó NO) </t>
  </si>
  <si>
    <t>Personas</t>
  </si>
  <si>
    <t>Hombres</t>
  </si>
  <si>
    <t>Viviendas</t>
  </si>
  <si>
    <t>Negocios</t>
  </si>
  <si>
    <t>Número de personas en extrema pobreza capacitadas de forma virtual y presencial en  Salud Integral a la Comunidad.</t>
  </si>
  <si>
    <t>10.000 personas en extrema pobreza capacitadas virtual y presencialmente en  “Salud Integral a la Comunidad”</t>
  </si>
  <si>
    <t>1.200 jóvenes y adultos alfabetizados en articulación con la   Secretaría de educación para el periodo 2020 – 2023.</t>
  </si>
  <si>
    <t>2.000 nuevos Jóvenes y Adultos acceden a educación técnica, tecnológica y/o superior, articulado con</t>
  </si>
  <si>
    <t>3.000 personas en condición de pobreza extrema, afrodescendientes, indígena y palenqueras asesoradas en Sistemas de Derecho Propio.</t>
  </si>
  <si>
    <t>Número de jornadas de atención integral "Salvemos Juntos a Cartagena"</t>
  </si>
  <si>
    <t>72 jornadas de atención integral “Salvemos juntos a Cartagena” a personas en pobreza extrema en área urbana y rural</t>
  </si>
  <si>
    <t xml:space="preserve">1.2.1.0.00-001 </t>
  </si>
  <si>
    <t>1.2.1.0.00-001</t>
  </si>
  <si>
    <t>PLAN DE ACCIÓN
DEPENDENCIA: PLAN DE EMERGENCIA SOCIAL - PEDRO ROMERO
VIGENCIA 2022</t>
  </si>
  <si>
    <t xml:space="preserve">Realizar Jornadas de asesoría y/o acompañamiento a hombres en extrema pobreza para definir su situación militar </t>
  </si>
  <si>
    <t xml:space="preserve"> Realizar jornadas de asesoría y/o acompañamiento en proceso de regularización de la situación migratoria a personas en pobreza extrema en Cartagena</t>
  </si>
  <si>
    <t xml:space="preserve">Realizar jornadas de afiliación al SGSS a personas en pobreza extrema,  en articulación con el DADIS. </t>
  </si>
  <si>
    <t>Realizar capacitaciones presenciales y/o virtuales en Salud Integral Comunitaria</t>
  </si>
  <si>
    <t xml:space="preserve">Realizar jornadas de promoción y atención de medicina tradicional ancestral a la comunidad en pobreza extrema. </t>
  </si>
  <si>
    <t xml:space="preserve">Realizar actividades encaminadas a incluir al sistema educativo articulado  con la secretaria de educación Distrital para los niños, niñas y adolescentes en pobreza extrema. </t>
  </si>
  <si>
    <t xml:space="preserve">Realizar actividades encaminadas a incluir a programas de alfabetización y educación articulados  con la secretaria de educación Distrital para jóvenes y adultos en pobreza extrema. </t>
  </si>
  <si>
    <t xml:space="preserve">Realizar cursos enfocados en la educación para el trabajo y desarrollo humano para las personas en pobreza extrema. </t>
  </si>
  <si>
    <t>Realizar actividades orientadas a vincular laboralmente a personas en pobreza extrema</t>
  </si>
  <si>
    <t>Realizar capacitaciones en competencias laborales a personas en pobreza extrema</t>
  </si>
  <si>
    <t>Desarrollar  nuevas unidades productivas para las familias en pobreza extrema</t>
  </si>
  <si>
    <t>Desarrollar la creación de emprendimientos en las comunidades afros, palenqueras e indígenas que se encuentran en pobreza extrema.</t>
  </si>
  <si>
    <t>Implementar la asistencia técnica y financiera negocios de familias que se encuentran en pobreza extrema.</t>
  </si>
  <si>
    <t xml:space="preserve">Realizar ferias de microcréditos y ruedas de negocio. </t>
  </si>
  <si>
    <t>Realizar actividades encaminadas a que la población en pobreza extrema acceda al sistema financiero</t>
  </si>
  <si>
    <t>Realizar actividades encaminadas a que la población en pobreza extrema accedan a créditos financieros</t>
  </si>
  <si>
    <t xml:space="preserve">Capacitar y/o formar familias en pobreza extrema en mecanismos saludables de convivencia (MSC) para prevenir la violencia basada en género e intrafamiliar </t>
  </si>
  <si>
    <t>Capacitar y/o formar a jóvenes y adolescentes en pobreza extrema para prevenir el consumo de sustancias psicoactivas, el maltrato, la violencia de género, diversidad sexual y racismo</t>
  </si>
  <si>
    <t xml:space="preserve">Capacitar y/o formar población en pobreza extrema perteneciente a las comunidades Afro, palenqueras e indígenas en derechos étnicos y rescate de los valores culturales.  </t>
  </si>
  <si>
    <t>Sumistrar alimentos a  personas en situación de pobreza extrema en el distrito de Cartagena</t>
  </si>
  <si>
    <t xml:space="preserve">Desarrollar la estrategia de mercados campesinos en los barrios en pobreza extrema  para promover el consumo de alimentos a bajo costo. </t>
  </si>
  <si>
    <t>Implementar la ejecución de patios productivos para mejorar la alimentación y los ingresos de familias en pobreza extrema</t>
  </si>
  <si>
    <t>Realizar actividades que propendan a capacitar y/o formar en mecanismos alternativos de resolución de conflictos MASC y el protocolo de atención a mujeres víctimas</t>
  </si>
  <si>
    <t>Realizar actividades que propendan a capacitar, formar y/o asesorar afrodescendientes e indígenas en sistemas de derecho propio.</t>
  </si>
  <si>
    <t>Ejecutar  las  jornadas integrales de atención "Salvemos Juntos a Cartagena".</t>
  </si>
  <si>
    <t>Construir base de datos con 25.709 personas atendidas en las  jornadas integrales de "Salvemos juntos a Cartagena".</t>
  </si>
  <si>
    <t>Contrato de prestación de servicios y de apoyo a la gestión
Contratación Directa</t>
  </si>
  <si>
    <t xml:space="preserve">
Suministro
Selección Abreviada menor cuantia</t>
  </si>
  <si>
    <t>Compraventa
Minima cuantÍa</t>
  </si>
  <si>
    <t>Contrato de prestación de servicios y de apoyo a la gestión
Contratacion Directa</t>
  </si>
  <si>
    <t>Suministro 
Selección abreviada</t>
  </si>
  <si>
    <t>Prestación de Servicios
Mínima Cuantía</t>
  </si>
  <si>
    <t>Contrato de Consultoría
Mínima Cuantía</t>
  </si>
  <si>
    <t>Selección Abreviada 
Menor Cuantia</t>
  </si>
  <si>
    <t>Contrato de prestación de servicios y de apoyo a la gestión
Contratacion Directa</t>
  </si>
  <si>
    <t>Convenio de asociación
Régimen especial</t>
  </si>
  <si>
    <t>Convenio
Régimen especial</t>
  </si>
  <si>
    <t>Prestación de Servicios
Selección Abreviada de Menor Cuantía</t>
  </si>
  <si>
    <t>Contrato de prestación de servicios y de apoyo a la gestión
Contratación Directa</t>
  </si>
  <si>
    <t>Suministro
Selección Abreviada Menor Cuantia</t>
  </si>
  <si>
    <t>Suministro
Selección abreviada</t>
  </si>
  <si>
    <t>Compraventa
Mínima cuantía</t>
  </si>
  <si>
    <t>NP</t>
  </si>
  <si>
    <t>Código de proyecto BPIN</t>
  </si>
  <si>
    <t xml:space="preserve">Realizar jornadas de identificación para población en extrema pobreza, en articulación con Registraduría Nacional del Estado Civil </t>
  </si>
  <si>
    <t>Unidad de Medida del Indicador de Producto</t>
  </si>
  <si>
    <t>Pilar</t>
  </si>
  <si>
    <t>Línea Estratégica</t>
  </si>
  <si>
    <t>Programa</t>
  </si>
  <si>
    <t>Cartagena Incluyente</t>
  </si>
  <si>
    <t>REPORTE ACTIVIDAD DE PROYECTO
EJECUTADO DE ENERO 1 A MARZO 31 DE 2022</t>
  </si>
  <si>
    <t>REPORTE EJECUCIÓN PRESUPUESTAL  
A 31 DE MARZO DE 2022</t>
  </si>
  <si>
    <t>REPORTE EJECUCIÓN PRESUPUESTAL  
A 30 DE JUNIO DE 2022</t>
  </si>
  <si>
    <t>OBSERVACIONES
ABRIL 1 A JUNIO 30 DE 2022</t>
  </si>
  <si>
    <t>OBSERVACIONES
ENERO 1 A MARZO 31 DE 2022</t>
  </si>
  <si>
    <t>REPORTE ACTIVIDAD DE PROYECTO
EJECUTADO DE ABRIL 1 A JUNIO 30 DE2022</t>
  </si>
  <si>
    <t>REPORTE META PRODUCTO
EJECUTADO DE ABRIL 1 A JUNIO 30 DE 2022</t>
  </si>
  <si>
    <t>REPORTE META PRODUCTO
EJECUTADO DE ENERO 1 A MARZO 31 DE 2022</t>
  </si>
  <si>
    <t>El equipo de trabajo realizó jornadas en articulacion con Distrito Militar en: 
* Lugar de realización de la actividad: 
-Jornada en Bicenteneario - 9/02/22Beneficiarios: 101 (se cuenta BD)
-Jornada en Villa de Aranjuez - 2/02/22 Beneficiarios:95 (se cuenta BD)
- 7  de Agosto (03.04.22) (11 personas atendias)
- Caño del Oro (03.18.22) (5 personas atendias)
- Boston (03.25.22) (2 personas atendias)
- Baru (03.30.22) (101  personas atendias)
* ¿Reporta base de datos? SI</t>
  </si>
  <si>
    <t>El equipo de trabajo realizó jornadas en: 
* Lugar de realización de la actividad: 
- Reporte Migración Colombia - 31/12/2021 Beneficiarios: 890 (Se anexa oficio Migración Colombia)
- 7  de Agosto (03.04.22) (96 personas atendias)
- Caño del Oro (03.18.22) (63 personas atendias)
- Boston (03.25.22) (12 personas atendias)
- Bayunca (03.25.22) (451 personas atendias)
- Baru (03.30.22) (55  personas atendias)
- Coliseo Rocky Valdez (28,29 y 30 de marzo) ( 1212 personas atendidas)
* ¿Reporta base de datos? SI</t>
  </si>
  <si>
    <t xml:space="preserve">El equipo de trabajo realizó jornadas de afiliación en articulacion con DADIS.
* Lugar de realización de la actividad: 
-9/02/22 Jornada Bicentenario, 40 personas 
-10/02/22 Jornada Villa Aranjuez, 7 personas
-18/02/22 Salvemos Punta Canoa: 10 personas
-5.214 corresponde al resultado de la resta del acum de afiliaciones certificada por DADIS (7.652) en 2021, menos lo reportado en acum meta 2021 (2.438)
- 7 de Agosto (03.04.22) (27 personas)
- San Isidro (03.17.22) (4 personas)
- Caño del Oro (03.18.22) (20 personas)
- Bayunca (03.23.22) (56 personas)
- Boston (03.25.22) (18 personas)
- Coliseo Rocky Valdez (28,29 y 30 de marzo) (1589 personas)
- Baru (03.30.22) (15 personas)
- Cada de Justicia Chiquinquira (31.03.22) (45 personas)
* ¿Reporta base de datos? SI
</t>
  </si>
  <si>
    <t>El equipo de trabajo realizó jornadas de capacitación en articulación con el DADIS y OIM en: 
- 7 de Agosto (03.04.22) (78 personas)
- San Pedro Martir (03.22.22) (29 personas)
- Boston (03.25.22) (37 personas)
* ¿Reporta base de datos? SI</t>
  </si>
  <si>
    <t>* Ciudadela La Paz 22/02/22, 249 personas. Se cuenta BD
* Villa Hermosa 23/02/22, 101 personas
* Pozon 22/02/22, 148 personas. Se cuenta BD
* San Jose de los campanos 22/02/22, 72 personas. Se cuenta BD
* Se reporta base de datos de personas en pobreza extrema beneficiada en el marco del proyecto adelantado en Bayunca por Corviviend a y Fiduagraria, 25 personas.</t>
  </si>
  <si>
    <t>* Ciudadela La Paz 22/02/22, 249 personas (Fuente suministrada por Corvivienda)
* Pozon 22/02/22, 148 personas ( Fuente suministrada por Corvivienda / Ministerio de Vivienda)
* San Jose de los Campanos 22/02/22, 72 personas ( Corvivienda / Ministerio de Vivienda)
* Se reporta base de datos de personas en pobreza extrema beneficiada en el marco del proyecto adelantado en Bayunca por Corviviend a y Fiduagraria, 25 personas.</t>
  </si>
  <si>
    <t xml:space="preserve">* 2/02/22, 15 personas vinculadas al mercado laboral (formación técnica en Atención Integral al Huésped) a través de Fundación Amanecer. </t>
  </si>
  <si>
    <t xml:space="preserve">* 2/02/22, 178 jovenes afrodescendientes formados en competencias laborales.
Se cuenta BD de 160 personas formados en competencias laborales + 18 en formación técnica en Atención Integral al Huésped)
* Reporta oficio  y BD remitida por Familias en Acción con 436 beneficiarios. En articulacion con Familias en Acción se realiza la capacitación en los siguientes cursos: 
Primera infancia
Procesamiento de alimentos
Recursos Naturales
Cocina Internacional
Belleza y peluqueria
Asistente administrativo
Agente Comunitario
Salud  sexual y reproductiva
Ruta de atención a mujeres víctimas. 
</t>
  </si>
  <si>
    <t>* 257 personas corresponden a lo ejecutado en 2021
* 38 personas (Fundación Amanecer) - negocios creados, apoyados co capital semilla en la comunidad de pasacaballos. Se cuenta BD 
* 77 (ruta mujer emprendedora en el marco del convenio con Camara de Comercio) pdf
* 21 (ruta emprendimiento social en el marco del convenio con Camara de Comercio) pdf
* 184 (reactivate inn en el marco del convenio con Camara de Comercio)
* En articulacion con Ecopetrol se crearon 46 unidades productivas y se les entrego capital semilla.</t>
  </si>
  <si>
    <t>*2021, 1368 convenio U de Cartagena, se cuenta BD consolidado IV Tri 2021
*Salvemos Punta Canoa147 - 18/02/22
▪Fecha: 04/03/22
▪Lugar de realización de actividad: Jornada " Salvemos Juntos" en Siete de agosto
▪No. Personas beneficiadas: 207
▪¿Reporta base de datos?: SI
▪Observaciones: aplicó KOBO, reporta 207
▪Fecha: 25/03/22
▪Lugar de realización de actividad: Jornada " Salvemos Juntos" en Boston
▪No. Personas beneficiadas: 136
▪¿Reporta base de datos?: SI
▪Observaciones: aplicó KOBO, reporta  136</t>
  </si>
  <si>
    <t>*2021, 1368 convenio U de Cartagena, se cuenta BD consolidado IV Tri 2021
*Salvemos Punta Canoa 18/02/22, Nelson Mandela (71) Siete de Agosto (125)</t>
  </si>
  <si>
    <t>*2021, 456 convenio U de Cartagena, se cuenta BD consolidado IV Tri 2021
▪Fecha: 18, 23 y 30 de marzo de 2022
▪Lugar de realización de actividad: Caño del Oro, Bayunca, Barú
▪No. Personas beneficiadas:
Caño del  Oro (149); Bayunca (450); Barú (  165)
▪¿Reporta base de datos?: 
Caño del oro, reportado 149 
Bayunca, reportado 450 
Barú, reportado 165 
▪Observaciones: aplicó KOBO</t>
  </si>
  <si>
    <t>* 10/02/22 SUMINISTRO DE 261 MERCADOS (CANASTA BASICA DE ALIEMNTOS) PARA BENEFICIAR A FAMILIAS EN CONDICION DE POBREZA EXTREMA E INSEGURIDAD ALIMENTARIA DE LOS BARRIOS CAMPO BELLO, LA PRIMAVERA. Se cuenta BD con 261 beneficiarios
*ALIADOS: COOPERACION INTERNACIONAL ALCALDIA, FUNDACION IHH, CONSULADO TURQUIA</t>
  </si>
  <si>
    <t xml:space="preserve">*158 corresponde a Mercado Campesiono Fredonia y Nuevo Paraiso
27/11/21 y 28/11/21 se realizó la Jornada de Intervención y Atención Integral para la superación de la pobreza extrema del Mercado Móvil Campesino en las comunidades de los barrios Fredonia, Sector Nuevo Paraíso y circunvecinos. 
▪Fecha: 19 y 20 Febrero, Pasacaballos: 221 
26 febrero, Tierra Baja: 94 
5 marzo, zapatero: 44
19 y 20 marzo, Bicentenario: 172
▪No. Personas beneficiadas: 531
▪¿Reporta base de datos?: SI
</t>
  </si>
  <si>
    <t>*2021 Convenio U de Cartagena
El equipo de trabajo realizó jornadas en: 
* Lugar de realización de la actividad: 
- 7  de Agosto (03.04.22) (107 personas atendias)
- Boston (03.25.22) (121 personas atendias)
-Bayunca (03.23.22) (572 personas atendidas) - anexa planillas digitales de conectando caminos
* ¿Reporta base de datos? SI</t>
  </si>
  <si>
    <t>*2021 Convenio U de Cartagena</t>
  </si>
  <si>
    <t>*18/02/22 Jornada Corregimiento Punta Canoa 
▪Fecha: : 4, 18, 25 y 30 de marzo
▪Lugar de realización de actividad:
7 de agosto
Caño del Oro
Boston
Barú
▪No. Personas beneficiadas: 1.790
▪¿Reporta base de datos?:  SI
▪Observaciones: aplicó KOBO</t>
  </si>
  <si>
    <t>No se reportó movimiento en esté indicador, sin embargo se está gestando una alianza con el Cabildo CAIZEM</t>
  </si>
  <si>
    <t>El equipo de trabajo realizó jornadas en articulacion con Registraduria en: 
* Lugar de realización de la actividad: 
- Pozón (04.01.22) (37 personas atendias)
- Villa Hermosa (04.08.22) (43 personas atendias)
- Ciudadela de la Paz (04.20.22) (4 personas atendias)
- Faldas de la Popa (04.22.22) (44 personas atendias)
-Maria Auxiliadora (04.29.22) (27  personas atendias)
- Santana (04.29.22) (50  personas atendias)
* ¿Reporta base de datos? SI</t>
  </si>
  <si>
    <t>El equipo de trabajo realizó jornadas en articulacion con Registraduria en: 
* Lugar de realización de la actividad: 
- Punta Canoa -2/18/22 (15 personas atendias)
- 7  de Agosto (03.04.22) (28 personas atendias)
- Caño del Oro (03.18.22) (28 personas atendias)
- Boston (03.25.22) (41 personas atendias)
- Bayunca (03.25.22) (44 personas atendias)
- Baru (03.30.22) (101  personas atendias)
- Olaya St. Rafael Nuñez (06.05.22) (7 personas atendias)
-Casa de Justicia Chiquinquirá (10 y 11.05.22) (22  personas atendias)
-Isla Grande (05.24.22) (31  personas atendias)
- Cerroz de Albornoz (05.20.22) (9  personas atendias)
- Zapatero (06.03.22) (7 personas atendidas)
- La Esperanza (06.10.22) (3 personas atendidas)
- Zargocilla (06.24.22) (3 personas atendidas)
* ¿Reporta base de datos? SI</t>
  </si>
  <si>
    <t>El equipo de trabajo realizó jornadas en articulacion con Distrito Militar en: 
* Lugar de realización de la actividad: 
- Pozón (04.01.22) (14 personas atendias)
- Villa Hermosa (04.08.22) (7 personas atendias)
- Ciudadela de la Paz (04.20.22) (7 personas atendias)
- Faldas de la Popa (04.22.22) (9 personas atendias)
-Maria Auxiliadora (04.29.22) (1  personas atendias)
- Santana (04.29.22) (2  personas atendias)
- Olaya St. Rafael Nuñez (06.05.22) (5  personas atendias)
- Se reporta base de datos del trabajo articulado con Distrito Militar. (156 personas atendidas)
- Nuevo Paraíso (06.03.22) (5 personas atendidas)
- La Esperanza (06.10.22) (2 personas atendidas)
- Zargocilla (06.24.22) (8 personas atendidas)
* ¿Reporta base de datos? SI</t>
  </si>
  <si>
    <t>El equipo de trabajo realizó jornadas en: 
* Lugar de realización de la actividad: 
- Pozón (04.01.22) (54 personas atendias)
- Villa Hermosa (04.08.22) (59 personas atendias)
- Ciudadela de la Paz (04.20.22) (17 personas atendias)
- Faldas de la Popa (04.22.22) (62 personas atendias)
-Maria Auxiliadora (04.29.22) (3 personas atendias)
- Santana (04.29.22) (88  personas atendias)
- Olaya St. Rafael Nuñez (06.05.22) (4 personas atendias)
- Jornadas con Migración Colombia (2-13. 05.22) (763 personas atendidas)
-Casa de Justicia Chiquinquirá (11 y 12.05.22) (1390  personas atendias)
- Membrillal (13.05.22) (9 personas atendidas)
-Punta Arena (05.19.22) (72 personas atendias)
- Cerros de albornoz (05.20.22) (20  personas atendias)
- Jornadas con Migración Colombia (del 17 al 27  de 05 de 22) (1132  personas atendias)
- Zapatero (06.03.22) (18 personas atendidas)
- La Esperanza (06.10.22) (220 personas atendidas)
- Barú (06.15.22) (27 personas atendidas)
- Carrocilla (06.24.22) (2 personas atendidas)
* ¿Reporta base de datos? SI</t>
  </si>
  <si>
    <t>El equipo de trabajo realizó jornadas de afiliación en articulacion con DADIS.
* Lugar de realización de la actividad: 
- Pozón (04.01.22) (70 personas atendias)
- Villa Hermosa (04.08.22) (14 personas atendias)
- Faldas de la Popa (04.22.22) (4 personas atendias)
- Santana (04.29.22) (60  personas atendias)
- Cada de Justicia Chiquinquira (31.03.22) (183 personas)
- Jornada de aseguramiento población migrante (06.04.22) (224 personas atendias)
- Segunda semana de Jornadas con Migración Colombia (9-13. 05.22) (91 personas atendidas)
-Casa de Justicia Chiquinquirá (11 y 12.05.22) (121  personas atendias)
- Tercera semana de Jornadas con Migración Colombia (16-20. 05.22) (121 personas atendidas)
- Cuarta semana de Jornadas con Migración Colombia (23-27. 05.22) (230 personas atendidas)
- Quinta semana de migración (01-03.06.22) (26 personas atendidas)
- Sexta semana de migración (07-10.06.22) (30 personas atendidas)
- Zapatero (03.06.22) (4 personas atendidas)
- La Esperanza (10.06.22) (4 personas atendidas)
- Barú (15.06.22) (2  personas atendidas)
- Pozón (17.06.22) (6 personas)
- Flor del campo (23.06.22) (5  personas atendidas)
- Zaragocilla (24.06.22) (2 personas)
* ¿Reporta base de datos? SI</t>
  </si>
  <si>
    <t>El equipo de trabajo realizó jornadas de atención en: 
- Cabildo Indigena Zenú de Membrillal (13.05.22) (169 personas atendidas)
El equipo de trabajo realizó jornadas de atención en medicina tradicional ancestral: 
- Tierra Bomba (09.06.22) (170 personas atendidas)
- IE Clemente Manuel Zabala (23.06.22) (244 personas atendidas)
* ¿Reporta base de datos? SI</t>
  </si>
  <si>
    <t xml:space="preserve">Se realiza jornada de caracterización:
14 personas beneficiadas
- 55 niños, niñas y adolescentes desescolarizados identificados en los barrios y remitidxs a la Sec. Edu. 
- 73 niños, niñas y adolescentes desescolarizados identificados por medio del link en google  y remitidxs a la Sec. Edu. 
- 982 niños, niñas y adolescentes IE. Politecnnico de El Pozón.
- 24 niños, niñas y adolescentes desescolarizados identificados en los barrios y remitidxs a la Sec. Edu. 
- 19 niños, niñas y adolescentes desescolarizados identificados por medio del link en google  y remitidxs a la Sec. Edu. 
- 44 niños, niñas y adolescentes remitidos mediante oficio a Sec. De Educación para su inclusión en el sistema educativo
*¿Reporta base de datos? Si
*Observaciones: Se envia base de datos a Sec. De Educación. </t>
  </si>
  <si>
    <t>Se realiza jornada de caracterización:
*No. de personas beneficiadas: 50 personas beneficiadas
- 54 personas identificados en los barrios y remitidxs a la Sec. Edu. 
- 90 personasidentificados por medio del link en google  y remitidxs a la Sec. Edu.
61 jóvenes y adultos remitidos mediante oficio a Sec. De Educación para su inclusión en programas de alfabetización.
*¿Reporta base de datos? Si</t>
  </si>
  <si>
    <t xml:space="preserve">*Fecha: Mayo - 2022
*Lugar de realización de la actividad: Jornadas en los barrios
*No. de personas beneficiadas:  
- 10 personas beneficiadas en articulacion con la Universidad Rafael Nuñez
- 108 personas beneficiadas mediante las jornadas de promoción e inscripción del SENA con el PES.
-17. 115 personas beneficiadas en articulación con el programa Jóvenes en Acción del DPS. 
*¿Reporta base de datos? Si
*Observaciones: Como soporte se anexa correo donde se reporta la información. </t>
  </si>
  <si>
    <t>*No. de personas beneficiadas: 
Curso de Camarera: 27  personas beneficiadas
Curso con Conviventia: 96  personas beneficiadas 
Curso de Camarera: 71  personas beneficiadas
Formados en articulación con F. Amanecer: 54  personas beneficiadas (Grupo 1) y 178 (Grupo 2)
Formados en articulación con Familian en Acción: 436 personas
Curso de Manipulación de alimentos: 12  personas beneficiadas
Formados en articulación con Corporación Instituto Educativo del Caribe: 6  personas beneficiadas
Formados en articulación con Politécnico de América: 8 personas beneficiadas
Formados en articulación con Elion Yireth: 1095 personas beneficiadas
21 jóvenes y adultos beneficiados con curso de atención al cliente en procesos administrativos virtual.
*¿Reporta base de datos? Si</t>
  </si>
  <si>
    <t>*Lugar de realización de la actividad: 
- Nelson Mandela: (50 personas beneficiadas)
- EL POZON, SAN JOSE DE LOS CAMPANOS, NUEVO PORVENIR Y LAS LOMAS. (267 personas beneficiadas del programa de mejoramiento "Casa digna, vida digna")
- SAN JOSE DE LOS CAMPANOS (10 personas beneficiadas del programa de mejoramiento "Casa digna, vida digna")
- Ciudadela la paz (202 personas beneficiadas en alianza con Corvivienda)
-Pasacaballos y Membrillal (12 personas beneficiadas en alianza con Corvivienda)
*¿Reporta base de datos? Si</t>
  </si>
  <si>
    <t>*Lugar de realización de la actividad: 
- EL POZON, SAN JOSE DE LOS CAMPANOS, NUEVO PORVENIR Y LAS LOMAS. (267 personas beneficiadas del programa de mejoramiento "Casa digna, vida digna")
- SAN JOSE DE LOS CAMPANOS (10 personas beneficiadas del programa de mejoramiento "Casa digna, vida digna")
- Ciudadela la paz (202 personas beneficiadas en alianza con Corvivienda)
-Pasacaballos y Membrillal (12 personas beneficiadas en alianza con Corvivienda)
*¿Reporta base de datos? Si</t>
  </si>
  <si>
    <t>*Lugar de realización de la actividad: 
- Ciudadela la paz (202 personas beneficiadas en alianza con Corvivienda)
-Pasacaballos y Membrillal (12 personas beneficiadas en alianza con Corvivienda)
*¿Reporta base de datos? Si</t>
  </si>
  <si>
    <t>*No. de personas beneficiadas: 36  En alianza con Unicolombo y Invest IN 
- 11 personas beneficiadas:En Ciudad Bicentenario, personas vinculadas laboralmente en taller de confecciones, cuya gestión fue realizada entre el PES-PR y la Fundación Mario Santo Domingo.
- 762 personas vinculadas laboralmente de manera indirecta a traves de los 538 beneficiarios de capital semilla a traves del convenio del PES-PR con Camara de Comercio, adicional se reportan las 538 a manera de autoempleo.
- 584 personas beneficiadas: El PES-PR vincula a traves del sistema publico de empleo y su agencia en Comfenalco en el territorio en el marco de la estrategia juntemonos.
*¿Reporta base de datos? Si</t>
  </si>
  <si>
    <t>*No. de personas beneficiadas: 
Curso de Camarera: 27  personas beneficiadas
Curso con Conviventia: 96  personas beneficiadas 
-54  personas beneficadas con formacion en competencias laborales a traves de Fundacion Amanecer quien es nuestro aliado en la mesa de inclusion productiva.
- 14 personas capacitadas en competencias laborales en convenio con la fundacion EKIR y en compañía del programa de educacion del PES.
70  personas en situación de pobreza extrema capacitadas como camareras a través de alianza con unicolombo. 
*¿Reporta base de datos? Si</t>
  </si>
  <si>
    <t>*No. de personas beneficiadas: En articulacion con Fundación Santo Domingo se fortalecieron 19 emprendedimientos con enfoque étnico
*No. de personas beneficiadas: 
194 emprendimientos Afro creados a traves del proyecto Reactivate INN el cual se realizo en el marco de la estrategia Juntemonos y en alianza con Cámara de Comercio y Ecopetrol.
*¿Reporta base de datos? Si</t>
  </si>
  <si>
    <t>*No. de personas beneficiadas: En articulacion con Fundación Santo Domingo se fortalecieron 31 emprendedores con capacitacion y capital semilla.
- 62 personas con unidades productivos a traves de alianza fundecompe, UAEOS, PES_PR se fortalecieron UP.
- 23 personas con UP fortalecidas tecnicamente a traves de capacitacion y seguimiento a sus negocios y financieramente a traves de credito con microfinancieras aliadas del PES-PR.
- 51 personas con UP fortalecidas tecnicamente, por medio de credito con nuestro aliado  Fundacion Amanecer. 
- 342 personas se benefician con unidades productivas en la UCG6 fortalecidas en trabajo conjunto entre la fundacion grupo social y el PES.
- 50 Personas capacitadas en como administrar sus negocios y fortalecidas financieramente a través de crédito con entidades aliadas como Fundación de la Mujer, Fundación Santo Domingo y Fundación Amanecer
*¿Reporta base de datos? Si</t>
  </si>
  <si>
    <t>*Fecha: Mayo
- 274 personas se benefician con la creacion de nuevas unidades productivas en colaboracion con la UMATA a personas que sustituyeron su vehiculo de traccion animal.
*¿Reporta base de datos? Si</t>
  </si>
  <si>
    <t>El equipo de trabajo realizó jornadas "Salvemos juntos" en
* Lugar de realización de la actividad: 
01.04.22 El Pozon: 113 personas
08.04.22 Villa Hermosa: 198 personas
20.04.22 Ciudadela La Paz: 68 personas
22.04.22 La Paz: 79 personas
29.04.22 Maria Auxiliadora: 8 personas
* ¿Reporta base de datos?: si (BD KOBO)</t>
  </si>
  <si>
    <t>se anexa acta y evidencia fotografica a la gestion realizada para programar actividades con la institucion educativa en Villa Hermosa articulado con la Fundacion Madre Elfride el dia 27 de abril de 2022.
▪Lugar de realización de actividad
05.05.22 OLAYA ST. RAFAEL NUÑEZ: 27
10.05.22 INST. METROPOLITANO DE CTG: 141
12.05.22 I.E SANTA MARIA: 595
17.05.22 JUAN BAUTISTA ESCALABRINI: 133
19.05.22 VILLA HERMOSA CASA SRA LUDIS: 63
20.05.22 CERROS DE ALBORNOZ: 16
20.05.22 NUEVA ISRAEL: 33
24.05.22 IE ISLAS DEL ROSARIO Y ORIKA: 41 + 43
25.05.22 POLITECNICO DEL POZON: 448
25.05.22 FUNDACION TALID: 66
*3.06.22 EL ZAPATERO: 32
*7.06.22 IE JUAN BAUTISTA (VILLA HERMOSA): 126
*8.06.22 IE DE LETICIA (CANAL DEL DIQUE): 91 (no BD KOBO por restricción de la IE)
*9.06.22 IE DE SANTA ANA: 97
*9.06.22 IE DE TIERRA BOMBA: 527
*11.06.22 LA ESPERANZA: 78
*14.06.22 IE EL CORAZON DE MARÍA (SAN FRANCISCO): 377  (no BD KOBO por restricción de la IE)
23.06.22 IE MANUEL CLEMENTE ZABALA (Flor del campo, Bicentenario, Villas de aranjuez): 247</t>
  </si>
  <si>
    <t>El equipo de trabajo realizó jornadas en: 
* Lugar de realización de la actividad: 
29.04.22 Santa Ana: 224 personas 
13.05.22 CABILDO CAIZEM ZENU: 49
24.05.22 CONCEJO COMUNITARIO ISLAS DEL ROSARIO: 51
▪No. Personas beneficiadas: NA
▪¿Reporta base de datos?: NA
* ¿Reporta base de datos?: si (BD KOBO)</t>
  </si>
  <si>
    <t>Donación realizada de alimentos por funcionarios de dependencias de la Alcaldia de Cartagena en el marco de la Alimentaton, el equipo de trabajo realizó entregas de alimentos en: 
* Lugar de realización de la actividad: 
- Puerta de Hierro (05.14.22) (68  personas beneficiadas)
-  Pueta de Hierro (Adulto mayor)  (05.14.22) (81  personas beneficiadas)
-  Villa Hermosa (05.14.22) (92  personas beneficiadas)
- 2.06.22 EL REPOSO, Comedor comunitario los Portillos: 82 (alimentos donados por funcionarios de la alcaldía)
* ¿Reporta base de datos? SI</t>
  </si>
  <si>
    <t>El equipo de trabajo realizó jorndas de Mercados Campesinos: 
* Lugar de realización de la actividad: 
* Lugar de realización de la actividad: 
2.04.22_20 DE JULIO: 151 
13.04.22_PASACABALLOS: 88
20.04.22_CIUDADELA LA PAZ: 94
30.04.22_CIUDADELA 2000: 160
Nuevo Paraiso (14.05.22) (314  personas beneficidas)
-El Pozón Ciudadela La Paz (21.05.22) (234  personas beneficidas)
El equipo de trabajo realizó jorndas de Ñametón en el marco de los Mercados Campesinos:
-Villa Hermosa (25.05.22) (200  personas beneficidas)
-Ciudad Bicentenario (25.05.22) (97  personas beneficidas)
-Zapatero (25.05.22) (100  personas beneficidas)
-Nuevo Paraíso (25.05.22) (385  personas beneficidas)
-Pasacaballos (25.05.22) (389 personas beneficidas)
4.06.22_SAN JOSE DE LOS CAMPANOS: 246
10.06.22_PASACABALLOS: 251
10.06.22_NUEVO PARAISO: 58
10.06.22_CIUDADELA 2000: 189
* ¿Reporta base de datos?: SI (BD KOBO)</t>
  </si>
  <si>
    <t xml:space="preserve">No se reportó movimiento en esté indicador, sin embargo se está contratando suministro para la implementacion de los patios productivos. </t>
  </si>
  <si>
    <t>El equipo de trabajo realizó jornadas en: 
* Lugar de realización de la actividad: 
1/04/2022 Ciudadela la paz, Barrio El Pozón: 53
8/04/2022 Villa Hermosa: 23
22/04/2022 Faldas de la popa - Daniel Lemaitre St La Paz: 24
29/04/2022 Maria Auxiliadora: 15
Casa de Justicia de Chiquinquirá
Corte 15 Mayo:
6.05.22: 42 personas 
11.05.22: 570 personas
12.05.22: 820 personas 
* ¿Reporta base de datos?: SI (BD Conectando Caminos)
*Aliados: Mesa Distrital del Ministerio Publico, integrada por Personeria, Procuraduria y Contraloria, Casa de justicia Chiquinquira.
* ¿Reporta base de datos?: SI</t>
  </si>
  <si>
    <t xml:space="preserve">El equipo de trabajo realizó jornadas en: 
* Lugar de realización de la actividad:
Corte 15 Mayo:
17.05.22 SENA CUATRO VIENTOS: 169
20.05.22 CERROS ALBORNOZ ST NUEVO ISRAEL: 22 
21.05.22 BAYUNCA (IE BAYUNCA): 478
Observaciones: se reporta en mayo actividad desarrollada en abril, 20.04.22 IE ANTONIA SANTOS: 252 personas </t>
  </si>
  <si>
    <t xml:space="preserve">El equipo de trabajo realizó jornadas en: 
* Lugar de realización de la actividad: 
01.04.22 EL POZON ST. 14 FEBRERO
08.04.22 VILLA HERMOSA
20.04.22 POZON ST CIUDADELA LA PAZ
22.04.22 FALDAS DE LA POPA
29.04.22 CORREG. SANTANA
29.04.22 MARIA AUXILIADORA
 *06.05.22 OLAYA ST. RAFAEL NUÑEZ: 1036 persona
 *13.05.22 MEMBRILLAL: 272 personas
Corte 20 Mayo
*17.05.22 CHAMBACU ST PESEBRERA: 568 personas
*20.05.22 CERROS DE ALBORNOZ ST. NUEVO ISRAEL: 286 personas 
Corte 20 Mayo
*17.05.22 CHAMBACU ST PESEBRERA: 568 personas
*20.05.22 CERROS DE ALBORNOZ ST. NUEVO ISRAEL: 286 personas 
*24.05.22 ISLA GRANDE (ORIKA): 162
3.06.22_EL ZAPATERO: 470
10.06.22_LA ESPERANZA: 1656
15.06.22_ISLA DE BARU: 282
24.06.22_ZARAGOCILLA: 368
</t>
  </si>
  <si>
    <t>Se realiza feria financiera en el barrio El Pozón en el mes de abril. El equipo de trabajo reporta 42 personas atendidas</t>
  </si>
  <si>
    <t>El equipo de trabajo realizó jornadas de capacitación en articulación con el DADIS en: 
- Pozón (04.01.22) (117 personas atendias)
- Villa Hermosa (04.08.22) (72 personas atendias)
- Membrillal (04.19.22) (20 personas atendias)
- Ciudadela de la Paz (04.20.22) (50 personas atendias)
- IEO Santa Maria (04.21.22) (7 personas atendias)
- Faldas de la Popa (04.22.22) (41 personas atendias)
- IEO Ciudad de Tunja (04.29.22) (62  personas atendias)
-Olaya St. Rafael Nuñez (06.05.22) (98 personas atendias)  
- Colegio Villa Hermosa (10.05.22) (70 personas atendidas)
- IE Santa Maria (12.05.22) (60 personas atendidas)
-Punta Arena (05.19.22) (40 personas atendias)
- Cenntro de detención de menores (05.25.22) (45 personas atendias)
-  IE Juan Bautista Scalabrini (05.17.22) (50 personas atendias)
- Villa Hermosa (05.19.22) (19 personas atendias)
- IE Leticia (08.06.22) (39 personas atendidas)
- IE Tierra Bomba (09.06.22) (22 personas atendidas)
- Grupo organizado Nueva Vida (21.06.22) (19  personas atendidas)
* ¿Reporta base de datos? SI</t>
  </si>
  <si>
    <t>ACUMULADO TOTAL DE REPORTE DE ACTIVIDADES</t>
  </si>
  <si>
    <t>APROPIAION DEFINITIVA SEGÚN PREDIS</t>
  </si>
  <si>
    <t>ACUMULADO META PRODUCTO 2022</t>
  </si>
  <si>
    <t xml:space="preserve">AVANCE DE LA META PRODUCTO ACUMULADO AL CUATRIENIO </t>
  </si>
  <si>
    <t>06.04.22 Bicentenario - Jornada Salvemos en alianza con Fundación Santo Domingo: 14 personas
 08.04.22 Villa Hermosa - Jornada de creditos para modistas en alianza con Fundación Mundo Mujer: 16 personas 
Abril 2022: Jornadas en articulación con Fundación amanecer:  64 personas 
Junio 2022: El equipo de trabajo realizó jornadas en articulación con Fundación Santo Domingo y Fundación de la Mujer en donde se dió crédito financiero a 22 personas</t>
  </si>
  <si>
    <t>AVANCE DE PROGRAMA IDENTIFICACION PARA LA SUPERACION DE LA POBREZA EXTREMA</t>
  </si>
  <si>
    <t>AVANCE DE PROGRAMA SALUD PARA LA SUPERACION DE POBREZA EXTREMA Y DESIGUALDAD</t>
  </si>
  <si>
    <t xml:space="preserve">AVANCE PROGRAMA EDUCACION PARA LA SUPERACION DE LA POBREZA EXTREMA Y LA DESIGUALDAD </t>
  </si>
  <si>
    <t xml:space="preserve">AVANCE PROGRAMA HABITABILIDAD PARA LA SUPERACION DE LA POBREZA EXTREMA Y LA DESIGUALDAD </t>
  </si>
  <si>
    <t>AVANCE PROGRAMA INGRESOS Y TRABAJO PARA SUPERACION DE POBREZA EXTREMA</t>
  </si>
  <si>
    <t>AVANCE PROGRAMA BANCARIZACION PARA LA SUPERACION DE POBREZA EXTREMA Y DESIGUALDAD</t>
  </si>
  <si>
    <t>AVANCE PROGRAMA DINAMICA FAMILIAR PARA LA SUPERACION DE POBREZA EXTREMA</t>
  </si>
  <si>
    <t xml:space="preserve">AVANCE PROGRAMA SEGURIDAD ALIMENTARIA Y NUTRICION PARA LA SUPERACION DE LA POBREZA EXTREMA </t>
  </si>
  <si>
    <t xml:space="preserve">AVANCE PROGRAMA ACCESO A LA JUSTICIA PARA LA SUPERACION DE LA POBREZA EXTREMA Y DESIGUALDAD </t>
  </si>
  <si>
    <t>AVANCE PROGRAMA FORTALECIMIENTO INSTITUCIONAL PARA LA SUPERACION DE POBREZA EXTREMA Y DESIGUALDAD</t>
  </si>
  <si>
    <t>PORCENTAJE DE AVANCE META PRODUCTO 2022</t>
  </si>
  <si>
    <t>AVANCE DE PROYECTO  IDENTIFICACION PARA LA SUPERACION DE LA POBREZA EXTREMA</t>
  </si>
  <si>
    <t>AVANCE DE PROYECTO SALUD PARA LA SUPERACION DE POBREZA EXTREMA Y DESIGUALDAD</t>
  </si>
  <si>
    <t xml:space="preserve">AVANCE PROYECTO EDUCACION PARA LA SUPERACION DE LA POBREZA EXTREMA Y LA DESIGUALDAD </t>
  </si>
  <si>
    <t>AVANCE PROYECTO INGRESOS Y TRABAJO PARA SUPERACION DE POBREZA EXTREMA</t>
  </si>
  <si>
    <t>AVANCE PROYECTO BANCARIZACION PARA LA SUPERACION DE POBREZA EXTREMA Y DESIGUALDAD</t>
  </si>
  <si>
    <t>AVANCE PROYECTO DINAMICA FAMILIAR PARA LA SUPERACION DE POBREZA EXTREMA</t>
  </si>
  <si>
    <t xml:space="preserve">AVANCE PROYECTO SEGURIDAD ALIMENTARIA Y NUTRICION PARA LA SUPERACION DE LA POBREZA EXTREMA </t>
  </si>
  <si>
    <t xml:space="preserve">AVANCE PROYECTO ACCESO A LA JUSTICIA PARA LA SUPERACION DE LA POBREZA EXTREMA Y DESIGUALDAD </t>
  </si>
  <si>
    <t>AVANCE PROYECTO FORTALECIMIENTO INSTITUCIONAL PARA LA SUPERACION DE POBREZA EXTREMA Y DESIGUALDAD</t>
  </si>
  <si>
    <t>Ejecución Presupuestal Programa Identificación para la Superación de la Pobreza Extrema</t>
  </si>
  <si>
    <t>Ejecución Presupuestal Programa Salud para la Superación de la Pobreza Extrema</t>
  </si>
  <si>
    <t xml:space="preserve">EJECUCION PRESUPUESTAL PROGRAMA  EDUCACION PARA LA SUPERACION DE LA POBREZA EXTREMA Y LA DESIGUALDAD </t>
  </si>
  <si>
    <t xml:space="preserve">EJECUCION PRESUPUESTAL PROGRAMA HABITABILIDAD PARA LA SUPERACION DE LA POBREZA EXTREMA Y LA DESIGUALDAD </t>
  </si>
  <si>
    <t xml:space="preserve"> EJECUCION PRESUPUESTAL PROGRAMA  INGRESOS Y TRABAJO PARA SUPERACION DE POBREZA EXTREMA</t>
  </si>
  <si>
    <t>EJECUCION PRESUPUESTAL PROGRAMA BANCARIZACION PARA LA SUPERACION DE POBREZA EXTREMA Y DESIGUALDAD</t>
  </si>
  <si>
    <t>EJECUCION PRESUPUESTAL PROGRAMA  DINAMICA FAMILIAR PARA LA SUPERACION DE POBREZA EXTREMA</t>
  </si>
  <si>
    <t xml:space="preserve">EJECUCION PRESUPUESTAL PROGRAMA  SEGURIDAD ALIMENTARIA Y NUTRICION PARA LA SUPERACION DE LA POBREZA EXTREMA </t>
  </si>
  <si>
    <t xml:space="preserve">EJECUCION PRESUPUESTAL PROGRAMA  ACCESO A LA JUSTICIA PARA LA SUPERACION DE LA POBREZA EXTREMA Y DESIGUALDAD </t>
  </si>
  <si>
    <t>EJECUCION PRESUPUESTAL PROGRAMA FORTALECIMIENTO INSTITUCIONAL PARA LA SUPERACION DE POBREZA EXTREMA Y DESIGUALDAD</t>
  </si>
  <si>
    <t>NA</t>
  </si>
  <si>
    <t>AVANCE DE ACTIVIDADES DE PROYECTO A JUNIO 30-2022</t>
  </si>
  <si>
    <t>Contratar y supervisar la ejecución de obras para la intervención de 1000 viviendas con inadecuada eliminación de excretas en la población de pobreza extrema.</t>
  </si>
  <si>
    <t xml:space="preserve">Contratar y supervisar la ejecución de obras  para la adecuación de pisos de 1000 viviendas de población en pobreza extrema </t>
  </si>
  <si>
    <t>Contratar y supervisar la ejecución de obras  para la adecuación y/o instalación de fuentes de agua mejorada de 500 viviendas de población en extrema pobreza</t>
  </si>
  <si>
    <t>REPORTE META PRODUCTO EJECUTADO DE JULIO 1 A SEPTIEMBRE 30</t>
  </si>
  <si>
    <t>REPORTE ACTIVIDA DE PROYECTO EJECUTADO DE JULIO 1 A SEPTIEMBRE 30 DE 2022</t>
  </si>
  <si>
    <t>EJECUCION PRESUPUESTAL A SEPTIEMBRE 30 DE 2022</t>
  </si>
  <si>
    <t>PORCENTAJE DE AVANCE DE EJECUCION PRESUPUESTAL POR FUENTE A SEPTIEMBRE 30 DE JUNIO</t>
  </si>
  <si>
    <t>REPORTE EJECUCIÓN PRESUPUESTAL  
A 30 DE SEPTIEMBRE DE 2022</t>
  </si>
  <si>
    <t xml:space="preserve">El equipo de trabajo no realizo actividades en este indicador, se realizo la compra venta de una estacion integrada de servicios moviles de la Registraduria Nacional la cual se encutra en espera de la firma del registrador nacional para el incio de actividades de este. </t>
  </si>
  <si>
    <t xml:space="preserve">El equipo de trabajo realizó jornadas en articulación con Distrito Militar en: 
* Lugar de realización de la actividad: 
- Arroyo Grande (08.07.22) (22 personas atendidas)
- Casa de justicia de Chiquinquirá (12.07.22) (392 personas atendidas)
- Cerros de Albornoz (22.07.22) (2 personas atendidas)
- Escuela Taller (26.07.22) (19 personas atendidas)
- Olaya Herrera (15.07.22) (3 personas atendidas)                                                                                                                                                                                                                                                                                                                                                                                                                                                                            - Abregon - San Fernando, Total de beneficiados 133. Reporta base de datos.                                                                               
- Institucion educativa Bayunca - Bayunca,  Total de beneficiados 43. Reporta base de datos.                                                                                               
 - Fundacion Madre Herlinda Moises- Pasacaballos, Fecha: 13/08/2022,  Total de beneficiados 52. Reporta base de datos.                                                                 
- Distrito militar 14, ,  Total de beneficiados 223. Reporta base de datos.                                                                                                                                                                                                                                                                                                                                                                                                               - Iglesia asamblea apostolica -  Nelson Mandela,   Total de beneficiados 18. Reporta base de datos.                                                                 
 -  Institucion educativa Camilo Torres - Pozon,  Total de beneficiados 56. Reporta base de datos.                                                                                                                                                                                                                                                                                                                                                          -Corregimiento de Bayunca, Fecha: 30 de septiembre del 2022, Total de beneficiados: 24, Reporta base de datos: Si.                                                                                                                                                                                                                                                                                                                    -Feria de servicios casa de justicia chiquinquira, Fecha: 21 de septiembre del 2022, Total de beneficiados: 17, Reporta base de datos: Si.                                                                                                                                                                                                                                                                                              -Unicolombo, Fecha: 27 de septiembre del 2022, Total de beneficiados: 54, Reporta base de datos: Si.                                                                                                                                                                                                                                                                                                                                                 -Universidad de Cartagena, Fecha: 15 de septiembre del 2022, Total de beneficiados: 115, Reporta base de datos: Si.                                                                                                                                                                                                                                                                                                                    -Institucion Universitaria Mayor de Bolivar, Fecha: 06 de septiembre del 2022, Total de beneficiados: 31, Reporta base de datos: Si.                                                                                                                                                                                                                                                                   </t>
  </si>
  <si>
    <t>El equipo de trabajo realizó jornadas en: 
* Lugar de realización de la actividad: 
- Cerros de Albornoz (22.07.22) (30 personas atendidas)
- Olaya Herrera (15.07.22) (7 personas atendidas)
- Arroyo Grande (08.07.22) (27 personas atendidas)
- San Pedro Mártir (29.07.22) (8 personas atendidas)                                                                                                                                                                                                                                                                                                                                                                                                                                                     -  Corregimiento de Bayunca, Fecha: 30 de septiembre del 2022, Total de beneficiados: 71, Reporta base de datos: Si.                                                                                                                                                                                                                                                                                                                  - Casa de justicia chiquinquira, Fecha: 21 de septiembre del 2022, Total de beneficiados: 31, Reporta base de datos: Si.</t>
  </si>
  <si>
    <t xml:space="preserve">El equipo de trabajo realizó jornadas en: 
* Lugar de realización de la actividad:
- Jornada con Migración (14.07.22) (21 personas atendidas)
- Jornada con Migración (19.07.22) (15 personas atendidas)                                                                                                                                                                                                                                                                                                                                                                                                                                     </t>
  </si>
  <si>
    <t xml:space="preserve">El equipo de trabajo realizó jornadas de capacitación en articulación con el DADIS en: 
- ETCAR (01.07.22) (26 personas atendidas)
- Nelson Mandela (06.07.22) (28 personas atendidas)
- IE Mercedes abrego (15.07.22) (38  personas atendidas)                                                                                                                                                                                                                                                                                                                                                                                                                                             - Antonio Nariño - Confenalco ,  Total de beneficiados 63. Reporta base de datos.                                                                                                          
-Carcel nde mujeres - DADIS, Total de beneficiados 24. Reporta base de datos.                                                                                                           
-Institucion educativa ternera - DADIS, Total de beneficiados 37. Reporta base de datos.                                                                                                                                                                                                                                                                                                                                                                           -Institucion educativa Santa Ana - DADIS - PES- OIM- FUNDACION SER SOCIAL,  Total de beneficiados 50. Reporta base de datos.                                                                                                                                                                                                                                                                                              - Zona insular Islas del Rosario, Fecha: 13 de septiembre del 2022, Total de beneficiados: 96, Reporta base de datos: Si.                                                                                                                                                                                                                                                                                                                   -Barrio Lo amador , Fecha: 30  de septiembre del 2022, Total de beneficiados: 50, Reporta base de datos: Si. </t>
  </si>
  <si>
    <t xml:space="preserve">El equipo de trabajo realizó jornadas de atención en medicina tradicional ancestral: 
- Arroyo grande (08.07.22) (85 personas atendidas)
- CAIZEM (16.07.22) (558 personas atendidas)
- Pasacaballos (22.07.22) (52 personas atendidas)
- Bayunca (23.07.22) (211 personas atendidas)                                                                                                                                                                                                                                                                                                                                                                                                                                                                     - Antonio Nariño - Confenalco , Fecha: 17/08/2022,  Total de beneficiados 303. Reporta base de datos.                                                                                                       
-Bertha Suttner, Fecha: 19/08/2022,  Total de beneficiados 319. Reporta base de datos.                                                                                                                                                                                                                                                                                                                                                                              -Carcel de mujeres, Fecha: 22/08/2022,  Total de beneficiados 24. Reporta base de datos.                                                                                                                                                                                                                                                                                                                                                                          -Sena Ternera, Fecha: 23/08/2022,  Total de beneficiados 67. Reporta base de datos.                                                                                                                                                                                                                                                                                                                                                                                     -Villa Gloria, Fecha: 24/08/2022,  Total de beneficiados 21. Reporta base de datos.                                                                                                                                                                                                                                                                                                                                                                                        -Sena 4 vientos, Fecha: 25/08/2022,  Total de beneficiados 94. Reporta base de datos.                                                                                                                                                                                                                                                                                                                                                                                  -Santa Ana, Fecha: 31/08/2022,  Total de beneficiados 398. Reporta base de datos.                                                                                                                                                                                                                                                                                                                                                                                                -Zona insular Islas del Rosario, Fecha: 13 de septiembre del 2022, Total de beneficiados: 96, Reporta base de datos: Si.                                                                                                                                                                                                                                                                                                                   - Barrio Lo amador , Fecha: 30  de septiembre del 2022, Total de beneficiados: 50, Reporta base de datos: Si. </t>
  </si>
  <si>
    <t xml:space="preserve"> N. de personas atendidas y lugar:
-Cerros de Albornoz (22.07.22) (7 personas atendidas)
-Santa Rita, Henequen, Fredonia, Ararca, Olaya Herrera St. Central 20 niños beneficiados.
</t>
  </si>
  <si>
    <t xml:space="preserve">N. de personas atendidas y lugar: 
-Cerros de Albornoz  (7 personas atendidas)
- 284 jóvenes y adultos que son remitidos a la SED para que accedan a programas de alfabetización, en los siguientes barrios:
Colombiaton, Bicentenario, Fredonia, Isla de León, San Francisco, Loma Fresca.
- TERNERA, OLAYA SECTOR CENTRAL, BAYUNCA Y LA CANDELARIA , Total de beneficiados: 12, Reporta base de datos: Si.   </t>
  </si>
  <si>
    <t xml:space="preserve">N. de personas atedidas y lugar:
9 y 24 personas acceden a Educación por medio de la Universidad Rafael Nuñez y Politécnico de América respectivamente.
-TERNERA, OLAYA SECTOR CENTRAL, BAYUNCA Y LA CANDELARIA , Fecha:  septiembre del 2022, Total de beneficiados:7 , Reporta base de datos: Si.                                                                                                                                                                                                                                                              -EDUCACION SUPERIOR , Fecha:  septiembre del 2022, Total de beneficiados:297 , Reporta base de datos: Si.                                                                                                                                                                                                                                                                                                                                              - POLITECNICO DE AMERICA , Fecha:  septiembre del 2022, Total de beneficiados:24 , Reporta base de datos: Si.                                                                                                                                                                                                                                                                                                                                  -FAMILIAS EN ACCION , Fecha:  septiembre del 2022, Total de beneficiados:215 , Reporta base de datos: Si.                                                                                                                                                                                                                                                                                                                                            - UNIMINUTO , Fecha:  septiembre del 2022, Total de beneficiados:42 , Reporta base de datos: Si. 
</t>
  </si>
  <si>
    <t xml:space="preserve">N. de personas atendidas y lugar:
- 22 personas beneficiadas en curso en manipulación de alimentos. 
- 55 personas beneficidas en curso en Seguridad Vial. 
*CURSO DE SALUD OCUPACIONAL ALCALDIA DE LA LOCALIDAD 2 CON EL SENA  (35 PERSONAS)
*CURSO DE COCINA CALIENTE EN EL BARRIO VILLA HERMOSA CON EL SENA (25 PERSONAS)
*CURSO DE INGLES 1 CON EL SENA BICENTENARIO (29 PERSONAS)
*CURSO DE INGLES 2 CON EL SENA ELION YIRETH (30 PERSONAS)
-CURSO DE ALTURA ARTICULADO CON LA EMPRESA GAM , Fecha:  septiembre del 2022, Total de beneficiados: 236 , Reporta base de datos: Si.                                                                                                                                                                                                                                                                     -CURSO DE MESA Y BAR CENTRO CULTURAL LAS PALMERAS , Fecha:  septiembre del 2022, Total de beneficiados: 59 , Reporta base de datos: Si.                                                                                                                                                                                                                                                                       -CURSO DE INGLES BASICO INSTITUCION UNIVERSITARIA UNICOLOMBO , Fecha:  septiembre del 2022, Total de beneficiados: 20 , Reporta base de datos: Si.                                                                                                                                                                                                                                             -CURSO DE HIGIENE, LIMPIEZA Y DESINFECCION  DE EQUIPOS HOSPITALARIOS- IE POLITECNICO DEL POZO , Fecha:  septiembre del 2022, Total de beneficiados: 46 , Reporta base de datos: Si.                                                                                                                                                                          -CURSO AGRICULTURA URBANA , Fecha:  septiembre del 2022, Total de beneficiados: 403 , Reporta base de datos: Si.                                                                                                                                                                                                                                                                                                                           -CURSO DE BIOSEGURIDAD - IE POLITECNICO DEL POZON  , Fecha:  septiembre del 2022, Total de beneficiados: 47 , Reporta base de datos: Si.
</t>
  </si>
  <si>
    <t>24.08.22: Acta parcial de obra no.2, mediante recorridos realizados con presencia del PES, S.I.D y el ejecutor del CONTRATISTA, se verificó 37 unidades entregadas en NELSON MANDELA.</t>
  </si>
  <si>
    <t>Se han adelantado procesos de caracterizaciones e identificación de posibles beneficiarios en los barrios San Francisco, Nuevo Paraíso, Palestina, Candelaria, La Esperanza, Mandela... entre otros. Los cuales sen encuentran ubicados en la Localidad 1, 2 y 3 de la Ciudad y hacen parte dle Proyecto de Habitabilidad correspondientes al Reaforo y apuntan a los indicadores de Baños, Cocinas y Pisos.
También se esta adelantando el cierre del contrato Interadministrativo No 047 con Edurbe el cual nos generaría un avance de 42 unidades de baños, por ultimo se adjudicó el contrato para mejoramiento de Cocinas el cual estaría empezando a ejecutarse en este mes de octubre y apunta a mas de 90 mejoramientos programados a ejecutarse en tres meses a partir del inicio de las obra.
Por todo lo anterior, no se reportan avances en los indicadores.</t>
  </si>
  <si>
    <t xml:space="preserve">N. de personas beneficiadas: 
-16 personas vinculadas laboralmente  a traves de jornadas de registro y acompañamiento con las agencias publicas de empleo.
- 29 personas vinculadas en el DATT a través de la formacion en seguridad vial ofrecido por el PES PR.
- 19 mujeres vinculadas laboralmente a traves de articulacion con camacol, usaid y PES PR.
</t>
  </si>
  <si>
    <t>N. de personas atendidas:
- 55 personas beneficidas en curso en Seguridad Vial con el servicio de aprendizaje SENA.
-19 mujeres vinculadas laboralmente a traves de articulacion con camacol, usaid y PES PR.</t>
  </si>
  <si>
    <t xml:space="preserve">N. de personas atendidas:
- 51 unidades productivas creadas con capital semilla en articulacion entre el PES PR y la ong accion contra el hambre.
-  Barrio el prado ,  Total de beneficiados: 20 , Reporta base de datos: Si.                                                                                                                                                                                                                                                                                                                                                                                                                    - Barrio el prado ,Total de beneficiados: 20 , Reporta base de datos: Si. </t>
  </si>
  <si>
    <t xml:space="preserve">N. de personas atendidas:
-39 nuevas unidades productivas creadas en poblacion afro en un trabajo conjunto entre el PES PR, Camara de Comercio y AcdiVoca en el marco del convenio parkeemprende.
- 24 unidades productivas creadas a traves del proyecto baru sostenible el cual fue realizado por la fundacion santo domingo y conto con el apoyo del PES PR. </t>
  </si>
  <si>
    <t>N de personas atendidas: 
-13 unidades productivas fortalecidas tecnicamente a traves de formacion empresarial ofrecida por la camara de comercio y financieramente a traves de microcreditos.
- 3 unidades productivas fortalecidas a traves del microcrocredito en gestion realizada por el pes y fundacion santo domingo.
- Diferentes barrios de cartagena ,  Total de beneficiados: 74 , Reporta base de datos: Si.</t>
  </si>
  <si>
    <t xml:space="preserve">El equipo de trabajo no realizo actividades en este indicador, se realizo un convenio con Actuar por Bolivar, para garantizar microcredito. </t>
  </si>
  <si>
    <t xml:space="preserve">N. de personas beneficiadas : 
-ARRIOS CARTAGENA: Créditos pendientes por reportar, correspondiente a transcurso del periodo 2022. Se anexa certficado de Fundación de la Mujer.
- OLAYA H. ST CENTRAL: 15. Se anexa listado de asistencia con estado de crédito.
-3 personas accediendo a crédito financiero com FUNDACIÓN SANTO DOMINGO.
</t>
  </si>
  <si>
    <t>El equipo de trabajo no realizo actividades en este indicador.</t>
  </si>
  <si>
    <t xml:space="preserve">N. de personas atendidas:
- ESCUELA DE TALLER CARTAGENA: 69 beneficiados 
- I.E MERCEDES ABREGO: 372 beneficiados
- I.E DE TERNERA: 111 personas atendidas
- Islas del rosario : 98 personas beneficiadas.
</t>
  </si>
  <si>
    <t xml:space="preserve">N. de personas beneficiadas:
- FUNSAREP - SANTA RITA: 40 
- I.E BERTHA SUTTNER: 160 personas atendidas
- I.E SANTA ANA: 398 personas atendidas
</t>
  </si>
  <si>
    <t xml:space="preserve"> Se realizo 3 entregas de 700 kids alimentarios en el mes de Julio, Agosto y Septiembre, beneficiarios de 14 comedores comunitarios de Cartagena:
1. Adulto Mayor - Puerta de Hierro
2. Colombia Vive - La Esperanza
3. Comedor de Merle - Puerta de Hierro
4. Corazón Contento - San José de los Campanos
5. Corpoleon XIII - La Esperanza
6. Dones de Misericordia
</t>
  </si>
  <si>
    <t xml:space="preserve">N. de personas beneficiadas y lugares
-ABRIL: 94 personas atendidas
-NUEVO PARAISO: 188 personas
-HENEQUEN: 68 personas
-BICENTENARIO: 127 personas
- nuevo paraiso, henequen,ciudadela 200:  362 personas.
</t>
  </si>
  <si>
    <t xml:space="preserve">N. personas beneficiadas y lugar
-ZAPATERO: 20 personas
-OLAYA H. ST CENTRAL: 21 personas
- NUEVO PARAISO Y FREDONIA:26 personas
-BAYUNCA: 35 personas
-POZON ST. LA UNIÓN: 10 personas
-VILLA HERMOSA:104 personas
- RAFAEL NUÑEZ - LA ARROCERA:26 personas
-VILLAHERMOSA: 18 personas
- EL POZON: 43 personas
</t>
  </si>
  <si>
    <t>Se contrato diplomado con la Universidad Rafael Nuñez a traves de minima cuantia para el cumplimiento de sus indicadores.</t>
  </si>
  <si>
    <t>Se realizaron Jornadas en:
-ARROYO GRANDE: 1838
-OLAYA H. ST CENTRAL: 1006 
-CERROS DE ALBORNOZ ST EL ARCA:1437
-BARÚ: 282
-SAN PEDRO MARTIR: 444
-ARARCA: 458 personas atendidas
-NELSON MANDELA St Campo Bello: 676 personas atendidas
-CIUDAD BICENTENARIO: 255 personas atendidas
-BAYUNCA Y CASA DE JUSTICIA CHIQUINQUIRA: 1,354 personas</t>
  </si>
  <si>
    <t>OBSERVACIONES AGOSTO 1 A SEPTIEMBRE 30</t>
  </si>
  <si>
    <t>3 fund sant domingo</t>
  </si>
  <si>
    <t>3 fund santo dom</t>
  </si>
  <si>
    <t>AVANCE LINEA ESTRATÉGICA DE SUPERACIÓN DE LA POBREZA EXTREMA Y DESIGUALDAD A SEPTIEMBRE 30-2022</t>
  </si>
  <si>
    <t>AVANCE PROYECTOS PLAN DE ACCIÓN PLAN DE EMERGENCIA SOCIAL PEDRO ROMERO A SEPTIEMBRE 30-2022</t>
  </si>
  <si>
    <t>EJECUCION PRESUPUESTAL PLAN DE EMERGENCIA SOCIAL PEDRO ROMERO A SEPTIEMBRE 30-2022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</si>
</sst>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 #,##0_-;\-&quot;$&quot;\ * #,##0_-;_-&quot;$&quot;\ * &quot;-&quot;_-;_-@_-"/>
    <numFmt numFmtId="165" formatCode="_-&quot;$&quot;\ * #,##0.00_-;\-&quot;$&quot;\ * #,##0.00_-;_-&quot;$&quot;\ * &quot;-&quot;??_-;_-@_-"/>
    <numFmt numFmtId="166" formatCode="0;[Red]0"/>
    <numFmt numFmtId="167" formatCode="&quot;$&quot;\ #,##0"/>
    <numFmt numFmtId="168" formatCode="_(&quot;$&quot;\ * #,##0.00_);_(&quot;$&quot;\ * \(#,##0.00\);_(&quot;$&quot;\ * &quot;-&quot;??_);_(@_)"/>
    <numFmt numFmtId="169" formatCode="_-&quot;$&quot;\ * #,##0_-;\-&quot;$&quot;\ * #,##0_-;_-&quot;$&quot;\ * &quot;-&quot;??_-;_-@_-"/>
    <numFmt numFmtId="170" formatCode="0.0%"/>
  </numFmts>
  <fonts count="11" x14ac:knownFonts="1">
    <font>
      <sz val="11"/>
      <color theme="1"/>
      <name val="Calibri"/>
      <family val="2"/>
      <scheme val="minor"/>
    </font>
    <font>
      <sz val="11"/>
      <color theme="1"/>
      <name val="Calibri"/>
      <family val="2"/>
      <scheme val="minor"/>
    </font>
    <font>
      <b/>
      <sz val="18"/>
      <color theme="1"/>
      <name val="Arial"/>
      <family val="2"/>
    </font>
    <font>
      <sz val="18"/>
      <color theme="1"/>
      <name val="Arial"/>
      <family val="2"/>
    </font>
    <font>
      <b/>
      <sz val="18"/>
      <name val="Arial"/>
      <family val="2"/>
    </font>
    <font>
      <b/>
      <sz val="18"/>
      <color rgb="FFFF0000"/>
      <name val="Arial"/>
      <family val="2"/>
    </font>
    <font>
      <sz val="18"/>
      <name val="Arial"/>
      <family val="2"/>
    </font>
    <font>
      <sz val="18"/>
      <color rgb="FFFF0000"/>
      <name val="Arial"/>
      <family val="2"/>
    </font>
    <font>
      <sz val="18"/>
      <color theme="1" tint="4.9989318521683403E-2"/>
      <name val="Arial"/>
      <family val="2"/>
    </font>
    <font>
      <b/>
      <sz val="20"/>
      <color rgb="FFFF0000"/>
      <name val="Arial"/>
      <family val="2"/>
    </font>
    <font>
      <sz val="18"/>
      <color rgb="FF7030A0"/>
      <name val="Arial"/>
      <family val="2"/>
    </font>
  </fonts>
  <fills count="4">
    <fill>
      <patternFill patternType="none"/>
    </fill>
    <fill>
      <patternFill patternType="gray125"/>
    </fill>
    <fill>
      <patternFill patternType="solid">
        <fgColor theme="7" tint="0.39997558519241921"/>
        <bgColor indexed="64"/>
      </patternFill>
    </fill>
    <fill>
      <patternFill patternType="solid">
        <fgColor theme="2" tint="-9.9978637043366805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medium">
        <color theme="1" tint="0.499984740745262"/>
      </left>
      <right/>
      <top style="medium">
        <color theme="1" tint="0.499984740745262"/>
      </top>
      <bottom style="medium">
        <color theme="1" tint="0.499984740745262"/>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style="medium">
        <color theme="1" tint="0.499984740745262"/>
      </top>
      <bottom/>
      <diagonal/>
    </border>
    <border>
      <left style="thin">
        <color theme="1" tint="0.499984740745262"/>
      </left>
      <right/>
      <top style="thin">
        <color theme="1" tint="0.499984740745262"/>
      </top>
      <bottom/>
      <diagonal/>
    </border>
    <border>
      <left/>
      <right style="medium">
        <color theme="1" tint="0.499984740745262"/>
      </right>
      <top style="medium">
        <color theme="1" tint="0.499984740745262"/>
      </top>
      <bottom style="medium">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1" tint="0.499984740745262"/>
      </right>
      <top style="thin">
        <color theme="1" tint="0.4999847407452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style="medium">
        <color theme="1" tint="0.499984740745262"/>
      </bottom>
      <diagonal/>
    </border>
    <border>
      <left style="thin">
        <color theme="1" tint="0.499984740745262"/>
      </left>
      <right style="thin">
        <color theme="1" tint="0.499984740745262"/>
      </right>
      <top style="thin">
        <color indexed="64"/>
      </top>
      <bottom/>
      <diagonal/>
    </border>
    <border>
      <left style="thin">
        <color indexed="64"/>
      </left>
      <right style="thin">
        <color indexed="64"/>
      </right>
      <top/>
      <bottom/>
      <diagonal/>
    </border>
    <border>
      <left style="thin">
        <color theme="1" tint="0.499984740745262"/>
      </left>
      <right/>
      <top/>
      <bottom/>
      <diagonal/>
    </border>
    <border>
      <left style="thin">
        <color theme="1" tint="0.499984740745262"/>
      </left>
      <right/>
      <top style="medium">
        <color theme="1" tint="0.499984740745262"/>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s>
  <cellStyleXfs count="5">
    <xf numFmtId="0" fontId="0" fillId="0" borderId="0"/>
    <xf numFmtId="168"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314">
    <xf numFmtId="0" fontId="0" fillId="0" borderId="0" xfId="0"/>
    <xf numFmtId="0" fontId="3" fillId="0" borderId="0" xfId="0" applyFont="1"/>
    <xf numFmtId="9" fontId="3" fillId="0" borderId="2" xfId="2" applyFont="1" applyFill="1" applyBorder="1" applyAlignment="1">
      <alignment horizontal="center" vertical="center"/>
    </xf>
    <xf numFmtId="0" fontId="3" fillId="0" borderId="0" xfId="0" applyFont="1" applyAlignment="1">
      <alignment horizontal="center" vertical="center" wrapText="1"/>
    </xf>
    <xf numFmtId="9" fontId="3" fillId="0" borderId="2" xfId="2" applyFont="1" applyFill="1" applyBorder="1" applyAlignment="1">
      <alignment vertical="center"/>
    </xf>
    <xf numFmtId="9" fontId="6" fillId="0" borderId="14" xfId="2" applyFont="1" applyFill="1" applyBorder="1" applyAlignment="1">
      <alignment horizontal="center" vertical="center"/>
    </xf>
    <xf numFmtId="0" fontId="3" fillId="0" borderId="0" xfId="0" applyFont="1" applyAlignment="1">
      <alignment horizontal="center" vertical="center"/>
    </xf>
    <xf numFmtId="1" fontId="3" fillId="0" borderId="0" xfId="0" applyNumberFormat="1" applyFont="1" applyAlignment="1">
      <alignment horizontal="center" vertical="center"/>
    </xf>
    <xf numFmtId="0" fontId="8" fillId="0" borderId="0" xfId="0" applyFont="1" applyAlignment="1">
      <alignment horizontal="center"/>
    </xf>
    <xf numFmtId="1" fontId="8" fillId="0" borderId="0" xfId="0" applyNumberFormat="1" applyFont="1" applyAlignment="1">
      <alignment horizontal="center" vertical="center" wrapText="1"/>
    </xf>
    <xf numFmtId="166" fontId="3" fillId="0" borderId="0" xfId="0" applyNumberFormat="1" applyFont="1" applyAlignment="1">
      <alignment horizontal="center" vertical="center"/>
    </xf>
    <xf numFmtId="0" fontId="7" fillId="0" borderId="0" xfId="0" applyFont="1" applyAlignment="1">
      <alignment horizontal="center" vertical="center"/>
    </xf>
    <xf numFmtId="9" fontId="7" fillId="0" borderId="0" xfId="2" applyFont="1" applyFill="1" applyBorder="1" applyAlignment="1">
      <alignment horizontal="center" vertical="center"/>
    </xf>
    <xf numFmtId="0" fontId="3" fillId="0" borderId="0" xfId="0" applyFont="1" applyAlignment="1">
      <alignment horizontal="center"/>
    </xf>
    <xf numFmtId="169" fontId="3" fillId="0" borderId="0" xfId="4" applyNumberFormat="1" applyFont="1"/>
    <xf numFmtId="0" fontId="3" fillId="0" borderId="0" xfId="0" applyFont="1" applyAlignment="1">
      <alignment vertical="center"/>
    </xf>
    <xf numFmtId="0" fontId="3" fillId="0" borderId="0" xfId="0" applyFont="1" applyAlignment="1">
      <alignment horizontal="left"/>
    </xf>
    <xf numFmtId="0" fontId="6" fillId="0" borderId="0" xfId="0" applyFont="1" applyAlignment="1">
      <alignment horizontal="center" wrapText="1"/>
    </xf>
    <xf numFmtId="0" fontId="6" fillId="0" borderId="0" xfId="0" applyFont="1" applyAlignment="1">
      <alignment horizontal="center" vertical="center"/>
    </xf>
    <xf numFmtId="164" fontId="3" fillId="0" borderId="0" xfId="0" applyNumberFormat="1" applyFont="1" applyAlignment="1">
      <alignment horizontal="center" vertical="center" wrapText="1"/>
    </xf>
    <xf numFmtId="9" fontId="3" fillId="0" borderId="0" xfId="2" applyFont="1" applyFill="1" applyBorder="1" applyAlignment="1">
      <alignment horizontal="center"/>
    </xf>
    <xf numFmtId="9" fontId="3" fillId="0" borderId="0" xfId="2" applyFont="1" applyFill="1" applyAlignment="1">
      <alignment horizontal="center"/>
    </xf>
    <xf numFmtId="0" fontId="6" fillId="0" borderId="1" xfId="0" applyFont="1" applyBorder="1" applyAlignment="1">
      <alignment horizontal="center" wrapText="1"/>
    </xf>
    <xf numFmtId="169" fontId="5" fillId="0" borderId="2" xfId="4" applyNumberFormat="1" applyFont="1" applyFill="1" applyBorder="1" applyAlignment="1">
      <alignment horizontal="center" vertical="center" wrapText="1"/>
    </xf>
    <xf numFmtId="10" fontId="5" fillId="0" borderId="2" xfId="2" applyNumberFormat="1" applyFont="1" applyFill="1" applyBorder="1" applyAlignment="1">
      <alignment horizontal="center" vertical="center" wrapText="1"/>
    </xf>
    <xf numFmtId="169" fontId="5" fillId="0" borderId="14" xfId="4" applyNumberFormat="1" applyFont="1" applyFill="1" applyBorder="1" applyAlignment="1">
      <alignment horizontal="center" vertical="center" wrapText="1"/>
    </xf>
    <xf numFmtId="10" fontId="5" fillId="0" borderId="14" xfId="2" applyNumberFormat="1" applyFont="1" applyFill="1" applyBorder="1" applyAlignment="1">
      <alignment horizontal="center" vertical="center" wrapText="1"/>
    </xf>
    <xf numFmtId="169" fontId="7" fillId="0" borderId="0" xfId="4" applyNumberFormat="1" applyFont="1"/>
    <xf numFmtId="169" fontId="5" fillId="0" borderId="1" xfId="4" applyNumberFormat="1" applyFont="1" applyFill="1" applyBorder="1" applyAlignment="1">
      <alignment horizontal="center" vertical="center" wrapText="1"/>
    </xf>
    <xf numFmtId="10" fontId="5" fillId="0" borderId="1" xfId="2" applyNumberFormat="1" applyFont="1" applyFill="1" applyBorder="1" applyAlignment="1">
      <alignment horizontal="center" vertical="center" wrapText="1"/>
    </xf>
    <xf numFmtId="169" fontId="7" fillId="0" borderId="1" xfId="4" applyNumberFormat="1" applyFont="1" applyFill="1" applyBorder="1" applyAlignment="1">
      <alignment vertical="center" wrapText="1"/>
    </xf>
    <xf numFmtId="10" fontId="7" fillId="0" borderId="1" xfId="2" applyNumberFormat="1" applyFont="1" applyFill="1" applyBorder="1" applyAlignment="1">
      <alignment horizontal="center" vertical="center" wrapText="1"/>
    </xf>
    <xf numFmtId="0" fontId="8" fillId="2" borderId="0" xfId="0" applyFont="1" applyFill="1" applyAlignment="1">
      <alignment horizontal="center"/>
    </xf>
    <xf numFmtId="10" fontId="7" fillId="0" borderId="2" xfId="2" applyNumberFormat="1" applyFont="1" applyFill="1" applyBorder="1" applyAlignment="1">
      <alignment horizontal="center" vertical="center"/>
    </xf>
    <xf numFmtId="10" fontId="7" fillId="0" borderId="14" xfId="2" applyNumberFormat="1" applyFont="1" applyFill="1" applyBorder="1" applyAlignment="1">
      <alignment horizontal="center" vertical="center"/>
    </xf>
    <xf numFmtId="1" fontId="7" fillId="0" borderId="0" xfId="0" applyNumberFormat="1" applyFont="1" applyAlignment="1">
      <alignment horizontal="center" vertical="center"/>
    </xf>
    <xf numFmtId="10" fontId="7" fillId="0" borderId="2" xfId="2" applyNumberFormat="1" applyFont="1" applyFill="1" applyBorder="1" applyAlignment="1">
      <alignment horizontal="center" vertical="center" wrapText="1"/>
    </xf>
    <xf numFmtId="0" fontId="3" fillId="0" borderId="0" xfId="0" applyFont="1" applyFill="1"/>
    <xf numFmtId="10" fontId="5" fillId="0" borderId="2" xfId="2" applyNumberFormat="1" applyFont="1" applyFill="1" applyBorder="1" applyAlignment="1">
      <alignment horizontal="center" vertical="center"/>
    </xf>
    <xf numFmtId="1"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0" fontId="5" fillId="0" borderId="2" xfId="0" applyNumberFormat="1" applyFont="1" applyFill="1" applyBorder="1" applyAlignment="1">
      <alignment horizontal="center" vertical="center" wrapText="1"/>
    </xf>
    <xf numFmtId="0" fontId="5" fillId="0" borderId="20" xfId="0" applyFont="1" applyFill="1" applyBorder="1" applyAlignment="1">
      <alignment horizontal="center" vertical="center" wrapText="1"/>
    </xf>
    <xf numFmtId="0" fontId="3" fillId="0" borderId="1" xfId="0" applyFont="1" applyFill="1" applyBorder="1"/>
    <xf numFmtId="10" fontId="5" fillId="0" borderId="15" xfId="2" applyNumberFormat="1" applyFont="1" applyFill="1" applyBorder="1" applyAlignment="1">
      <alignment horizontal="center" vertical="center"/>
    </xf>
    <xf numFmtId="1" fontId="8" fillId="0" borderId="2" xfId="0" applyNumberFormat="1" applyFont="1" applyFill="1" applyBorder="1" applyAlignment="1">
      <alignment horizontal="center" vertical="center"/>
    </xf>
    <xf numFmtId="14" fontId="3" fillId="0" borderId="2"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10" fontId="5" fillId="0" borderId="8" xfId="2" applyNumberFormat="1" applyFont="1" applyFill="1" applyBorder="1" applyAlignment="1">
      <alignment horizontal="center" vertical="center"/>
    </xf>
    <xf numFmtId="0" fontId="5" fillId="0" borderId="26" xfId="0" applyFont="1" applyFill="1" applyBorder="1" applyAlignment="1">
      <alignment horizontal="center" vertical="center" wrapText="1"/>
    </xf>
    <xf numFmtId="0" fontId="3" fillId="0" borderId="11" xfId="0" applyFont="1" applyFill="1" applyBorder="1" applyAlignment="1">
      <alignment horizontal="center" vertical="center"/>
    </xf>
    <xf numFmtId="3" fontId="3" fillId="0" borderId="8" xfId="0" applyNumberFormat="1" applyFont="1" applyFill="1" applyBorder="1" applyAlignment="1">
      <alignment horizontal="left" vertical="top" wrapText="1"/>
    </xf>
    <xf numFmtId="3" fontId="3" fillId="0" borderId="10" xfId="0" applyNumberFormat="1" applyFont="1" applyFill="1" applyBorder="1" applyAlignment="1">
      <alignment horizontal="left" vertical="top" wrapText="1"/>
    </xf>
    <xf numFmtId="0" fontId="6" fillId="0" borderId="2" xfId="0" applyFont="1" applyFill="1" applyBorder="1" applyAlignment="1">
      <alignment horizontal="center" vertical="center" wrapText="1"/>
    </xf>
    <xf numFmtId="3" fontId="6" fillId="0" borderId="2" xfId="0" applyNumberFormat="1" applyFont="1" applyFill="1" applyBorder="1" applyAlignment="1">
      <alignment horizontal="center" vertical="center"/>
    </xf>
    <xf numFmtId="3" fontId="6" fillId="0" borderId="2" xfId="0" applyNumberFormat="1" applyFont="1" applyFill="1" applyBorder="1" applyAlignment="1">
      <alignment horizontal="center" vertical="center" wrapText="1"/>
    </xf>
    <xf numFmtId="3" fontId="7" fillId="0" borderId="2"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3" fontId="3" fillId="0" borderId="2" xfId="0" applyNumberFormat="1" applyFont="1" applyFill="1" applyBorder="1" applyAlignment="1">
      <alignment horizontal="left" vertical="top" wrapText="1"/>
    </xf>
    <xf numFmtId="3" fontId="3" fillId="0" borderId="11" xfId="0" applyNumberFormat="1" applyFont="1" applyFill="1" applyBorder="1" applyAlignment="1">
      <alignment horizontal="left" vertical="top" wrapText="1"/>
    </xf>
    <xf numFmtId="0" fontId="3" fillId="0" borderId="1" xfId="0" applyFont="1" applyFill="1" applyBorder="1" applyAlignment="1">
      <alignment horizontal="left" wrapText="1"/>
    </xf>
    <xf numFmtId="0" fontId="3" fillId="0" borderId="11" xfId="0" applyFont="1" applyFill="1" applyBorder="1" applyAlignment="1">
      <alignment horizontal="center" vertical="center" wrapText="1"/>
    </xf>
    <xf numFmtId="14" fontId="3" fillId="0" borderId="2"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3" fillId="0" borderId="1" xfId="0" applyFont="1" applyFill="1" applyBorder="1" applyAlignment="1">
      <alignment wrapText="1"/>
    </xf>
    <xf numFmtId="10" fontId="5" fillId="0" borderId="14" xfId="2" applyNumberFormat="1" applyFont="1" applyFill="1" applyBorder="1" applyAlignment="1">
      <alignment horizontal="center" vertical="center"/>
    </xf>
    <xf numFmtId="0" fontId="3" fillId="0" borderId="17" xfId="0" applyFont="1" applyFill="1" applyBorder="1" applyAlignment="1">
      <alignment vertical="center" wrapText="1"/>
    </xf>
    <xf numFmtId="0" fontId="8" fillId="0" borderId="2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4" xfId="0" applyFont="1" applyFill="1" applyBorder="1" applyAlignment="1">
      <alignment horizontal="center" vertical="center" wrapText="1"/>
    </xf>
    <xf numFmtId="3" fontId="6" fillId="0" borderId="14" xfId="0" applyNumberFormat="1" applyFont="1" applyFill="1" applyBorder="1" applyAlignment="1">
      <alignment horizontal="center" vertical="center"/>
    </xf>
    <xf numFmtId="3" fontId="3" fillId="0" borderId="14" xfId="0" applyNumberFormat="1" applyFont="1" applyFill="1" applyBorder="1" applyAlignment="1">
      <alignment horizontal="center" vertical="center"/>
    </xf>
    <xf numFmtId="3" fontId="7" fillId="0" borderId="14" xfId="0" applyNumberFormat="1" applyFont="1" applyFill="1" applyBorder="1" applyAlignment="1">
      <alignment horizontal="center" vertical="center"/>
    </xf>
    <xf numFmtId="0" fontId="6" fillId="0" borderId="14" xfId="0" applyFont="1" applyFill="1" applyBorder="1" applyAlignment="1">
      <alignment horizontal="center" vertical="center"/>
    </xf>
    <xf numFmtId="14" fontId="6" fillId="0" borderId="14"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67" fontId="8" fillId="0" borderId="1"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14" fontId="3" fillId="0" borderId="14" xfId="0" applyNumberFormat="1" applyFont="1" applyFill="1" applyBorder="1" applyAlignment="1">
      <alignment horizontal="center" vertical="center"/>
    </xf>
    <xf numFmtId="10" fontId="5" fillId="0" borderId="1" xfId="2" applyNumberFormat="1" applyFont="1" applyFill="1" applyBorder="1" applyAlignment="1">
      <alignment horizontal="center" vertical="center"/>
    </xf>
    <xf numFmtId="1" fontId="8"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0" fontId="3" fillId="0" borderId="23" xfId="0" applyFont="1" applyFill="1" applyBorder="1"/>
    <xf numFmtId="169" fontId="5" fillId="0" borderId="1" xfId="4" applyNumberFormat="1" applyFont="1" applyFill="1" applyBorder="1" applyAlignment="1">
      <alignment vertical="center"/>
    </xf>
    <xf numFmtId="0" fontId="3" fillId="0" borderId="25" xfId="0" applyFont="1" applyFill="1" applyBorder="1"/>
    <xf numFmtId="0" fontId="3" fillId="0" borderId="0" xfId="0" applyFont="1" applyFill="1" applyAlignment="1">
      <alignment horizontal="center" vertical="center"/>
    </xf>
    <xf numFmtId="0" fontId="8" fillId="0" borderId="0" xfId="0" applyFont="1" applyFill="1" applyAlignment="1">
      <alignment horizontal="center"/>
    </xf>
    <xf numFmtId="1" fontId="3" fillId="0" borderId="0" xfId="0" applyNumberFormat="1" applyFont="1" applyFill="1" applyAlignment="1">
      <alignment horizontal="center" vertical="center"/>
    </xf>
    <xf numFmtId="1" fontId="7" fillId="0" borderId="0" xfId="0" applyNumberFormat="1" applyFont="1" applyFill="1" applyAlignment="1">
      <alignment horizontal="center" vertical="center"/>
    </xf>
    <xf numFmtId="1" fontId="8" fillId="0" borderId="0" xfId="0" applyNumberFormat="1" applyFont="1" applyFill="1" applyAlignment="1">
      <alignment horizontal="center" vertical="center" wrapText="1"/>
    </xf>
    <xf numFmtId="166" fontId="3" fillId="0" borderId="0" xfId="0" applyNumberFormat="1" applyFont="1" applyFill="1" applyAlignment="1">
      <alignment horizontal="center"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14" fontId="7" fillId="0" borderId="0" xfId="0" applyNumberFormat="1" applyFont="1" applyFill="1" applyAlignment="1">
      <alignment horizontal="center" vertical="center" wrapText="1"/>
    </xf>
    <xf numFmtId="3" fontId="7" fillId="0" borderId="0" xfId="0" applyNumberFormat="1" applyFont="1" applyFill="1" applyAlignment="1">
      <alignment horizontal="center" vertical="center"/>
    </xf>
    <xf numFmtId="0" fontId="3" fillId="0" borderId="0" xfId="0" applyFont="1" applyFill="1" applyAlignment="1">
      <alignment horizontal="center"/>
    </xf>
    <xf numFmtId="169" fontId="3" fillId="0" borderId="0" xfId="4" applyNumberFormat="1" applyFont="1" applyFill="1"/>
    <xf numFmtId="169" fontId="7" fillId="0" borderId="0" xfId="4" applyNumberFormat="1" applyFont="1" applyFill="1"/>
    <xf numFmtId="0" fontId="3" fillId="0" borderId="0" xfId="0" applyFont="1" applyFill="1" applyAlignment="1">
      <alignment vertical="center"/>
    </xf>
    <xf numFmtId="0" fontId="3" fillId="0" borderId="0" xfId="0" applyFont="1" applyFill="1" applyAlignment="1">
      <alignment horizontal="left"/>
    </xf>
    <xf numFmtId="0" fontId="6" fillId="0" borderId="0" xfId="0" applyFont="1" applyFill="1" applyAlignment="1">
      <alignment vertical="center" wrapText="1"/>
    </xf>
    <xf numFmtId="0" fontId="6" fillId="0" borderId="0" xfId="0" applyFont="1" applyFill="1" applyAlignment="1">
      <alignment horizontal="center" vertical="center" wrapText="1"/>
    </xf>
    <xf numFmtId="3" fontId="6" fillId="0" borderId="0" xfId="0" applyNumberFormat="1" applyFont="1" applyFill="1" applyAlignment="1">
      <alignment horizontal="center" vertical="center"/>
    </xf>
    <xf numFmtId="3" fontId="3" fillId="0" borderId="0" xfId="0" applyNumberFormat="1" applyFont="1" applyFill="1" applyAlignment="1">
      <alignment horizontal="center" vertical="center"/>
    </xf>
    <xf numFmtId="0" fontId="6" fillId="0" borderId="0" xfId="0" applyFont="1" applyFill="1" applyAlignment="1">
      <alignment horizontal="center" wrapText="1"/>
    </xf>
    <xf numFmtId="0" fontId="6" fillId="0" borderId="0" xfId="0" applyFont="1" applyFill="1" applyAlignment="1">
      <alignment horizontal="center" vertical="center"/>
    </xf>
    <xf numFmtId="0" fontId="3" fillId="0" borderId="0" xfId="0" applyFont="1" applyFill="1" applyAlignment="1">
      <alignment horizontal="center" vertical="center" wrapText="1"/>
    </xf>
    <xf numFmtId="164" fontId="3" fillId="0" borderId="0" xfId="0" applyNumberFormat="1" applyFont="1" applyFill="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1" fontId="4" fillId="3" borderId="3" xfId="0" applyNumberFormat="1" applyFont="1" applyFill="1" applyBorder="1" applyAlignment="1">
      <alignment horizontal="center" vertical="center" wrapText="1"/>
    </xf>
    <xf numFmtId="166" fontId="4" fillId="3" borderId="3" xfId="0" applyNumberFormat="1" applyFont="1" applyFill="1" applyBorder="1" applyAlignment="1">
      <alignment horizontal="center" vertical="center" wrapText="1"/>
    </xf>
    <xf numFmtId="166" fontId="5" fillId="3" borderId="3" xfId="0" applyNumberFormat="1" applyFont="1" applyFill="1" applyBorder="1" applyAlignment="1">
      <alignment horizontal="center" vertical="center" wrapText="1"/>
    </xf>
    <xf numFmtId="9" fontId="4" fillId="3" borderId="3" xfId="2" applyFont="1" applyFill="1" applyBorder="1" applyAlignment="1">
      <alignment horizontal="center" vertical="center" wrapText="1"/>
    </xf>
    <xf numFmtId="164" fontId="4" fillId="3" borderId="3" xfId="0" applyNumberFormat="1" applyFont="1" applyFill="1" applyBorder="1" applyAlignment="1">
      <alignment horizontal="center" vertical="center" wrapText="1"/>
    </xf>
    <xf numFmtId="169" fontId="4" fillId="3" borderId="3" xfId="4" applyNumberFormat="1" applyFont="1" applyFill="1" applyBorder="1" applyAlignment="1">
      <alignment horizontal="center" vertical="center" wrapText="1"/>
    </xf>
    <xf numFmtId="169" fontId="5" fillId="3" borderId="3" xfId="4" applyNumberFormat="1" applyFont="1" applyFill="1" applyBorder="1" applyAlignment="1">
      <alignment horizontal="center" vertical="center" wrapText="1"/>
    </xf>
    <xf numFmtId="14" fontId="4" fillId="3" borderId="3" xfId="0" applyNumberFormat="1" applyFont="1" applyFill="1" applyBorder="1" applyAlignment="1">
      <alignment horizontal="center" vertical="center" wrapText="1"/>
    </xf>
    <xf numFmtId="0" fontId="4" fillId="3" borderId="9"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3" fillId="3" borderId="13" xfId="0" applyFont="1" applyFill="1" applyBorder="1"/>
    <xf numFmtId="0" fontId="3" fillId="0" borderId="13" xfId="0" applyFont="1" applyFill="1" applyBorder="1"/>
    <xf numFmtId="0" fontId="3" fillId="0" borderId="0" xfId="0" applyFont="1" applyFill="1" applyAlignment="1">
      <alignment horizontal="center"/>
    </xf>
    <xf numFmtId="0" fontId="3" fillId="0" borderId="35" xfId="0" applyFont="1" applyFill="1" applyBorder="1" applyAlignment="1">
      <alignment horizont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1" xfId="0" applyFont="1" applyFill="1" applyBorder="1" applyAlignment="1">
      <alignment horizontal="center"/>
    </xf>
    <xf numFmtId="0" fontId="3" fillId="0" borderId="28" xfId="0" applyFont="1" applyFill="1" applyBorder="1" applyAlignment="1">
      <alignment horizontal="left" vertical="center" wrapText="1"/>
    </xf>
    <xf numFmtId="0" fontId="5" fillId="0" borderId="1" xfId="0" applyFont="1" applyFill="1" applyBorder="1" applyAlignment="1">
      <alignment horizontal="center" vertical="center" wrapText="1"/>
    </xf>
    <xf numFmtId="10" fontId="5" fillId="0" borderId="27" xfId="2" applyNumberFormat="1" applyFont="1" applyFill="1" applyBorder="1" applyAlignment="1">
      <alignment horizontal="center" vertical="center"/>
    </xf>
    <xf numFmtId="10" fontId="5" fillId="0" borderId="28" xfId="2" applyNumberFormat="1" applyFont="1" applyFill="1" applyBorder="1" applyAlignment="1">
      <alignment horizontal="center" vertical="center"/>
    </xf>
    <xf numFmtId="0" fontId="9" fillId="0" borderId="1" xfId="0" applyFont="1" applyFill="1" applyBorder="1" applyAlignment="1">
      <alignment horizontal="center" vertical="center" wrapText="1"/>
    </xf>
    <xf numFmtId="1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3" fontId="7" fillId="0" borderId="16"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3" fontId="3" fillId="0" borderId="14" xfId="0" applyNumberFormat="1" applyFont="1" applyFill="1" applyBorder="1" applyAlignment="1">
      <alignment horizontal="center" vertical="center"/>
    </xf>
    <xf numFmtId="3" fontId="3" fillId="0" borderId="8" xfId="0" applyNumberFormat="1" applyFont="1" applyFill="1" applyBorder="1" applyAlignment="1">
      <alignment horizontal="center" vertical="center"/>
    </xf>
    <xf numFmtId="3" fontId="3" fillId="0" borderId="15" xfId="0" applyNumberFormat="1" applyFont="1" applyFill="1" applyBorder="1" applyAlignment="1">
      <alignment horizontal="center" vertical="center"/>
    </xf>
    <xf numFmtId="3" fontId="5" fillId="0" borderId="14" xfId="0" applyNumberFormat="1" applyFont="1" applyFill="1" applyBorder="1" applyAlignment="1">
      <alignment horizontal="center" vertical="center"/>
    </xf>
    <xf numFmtId="3" fontId="5" fillId="0" borderId="8" xfId="0" applyNumberFormat="1" applyFont="1" applyFill="1" applyBorder="1" applyAlignment="1">
      <alignment horizontal="center" vertical="center"/>
    </xf>
    <xf numFmtId="169" fontId="7" fillId="0" borderId="1" xfId="4" applyNumberFormat="1" applyFont="1" applyFill="1" applyBorder="1" applyAlignment="1">
      <alignment horizontal="center" vertical="center" wrapText="1"/>
    </xf>
    <xf numFmtId="169" fontId="5" fillId="0" borderId="27" xfId="4" applyNumberFormat="1" applyFont="1" applyFill="1" applyBorder="1" applyAlignment="1">
      <alignment horizontal="center" vertical="center"/>
    </xf>
    <xf numFmtId="169" fontId="5" fillId="0" borderId="28" xfId="4" applyNumberFormat="1" applyFont="1" applyFill="1" applyBorder="1" applyAlignment="1">
      <alignment horizontal="center" vertical="center"/>
    </xf>
    <xf numFmtId="3" fontId="3" fillId="0" borderId="14" xfId="0" applyNumberFormat="1" applyFont="1" applyFill="1" applyBorder="1" applyAlignment="1">
      <alignment horizontal="left" vertical="top" wrapText="1"/>
    </xf>
    <xf numFmtId="3" fontId="3" fillId="0" borderId="8" xfId="0" applyNumberFormat="1" applyFont="1" applyFill="1" applyBorder="1" applyAlignment="1">
      <alignment horizontal="left" vertical="top" wrapText="1"/>
    </xf>
    <xf numFmtId="3" fontId="3" fillId="0" borderId="15" xfId="0" applyNumberFormat="1" applyFont="1" applyFill="1" applyBorder="1" applyAlignment="1">
      <alignment horizontal="left" vertical="top" wrapText="1"/>
    </xf>
    <xf numFmtId="169" fontId="8" fillId="0" borderId="8" xfId="4" applyNumberFormat="1" applyFont="1" applyFill="1" applyBorder="1" applyAlignment="1">
      <alignment horizontal="center" vertical="center" wrapText="1"/>
    </xf>
    <xf numFmtId="169" fontId="8" fillId="0" borderId="2" xfId="4" applyNumberFormat="1" applyFont="1" applyFill="1" applyBorder="1" applyAlignment="1">
      <alignment horizontal="center" vertical="center" wrapText="1"/>
    </xf>
    <xf numFmtId="0" fontId="8" fillId="0" borderId="20" xfId="0" applyFont="1" applyFill="1" applyBorder="1" applyAlignment="1">
      <alignment horizontal="center" vertical="center" wrapText="1"/>
    </xf>
    <xf numFmtId="167" fontId="7" fillId="0" borderId="8" xfId="0" applyNumberFormat="1" applyFont="1" applyFill="1" applyBorder="1" applyAlignment="1">
      <alignment horizontal="center" vertical="center" wrapText="1"/>
    </xf>
    <xf numFmtId="167" fontId="7" fillId="0" borderId="2" xfId="0" applyNumberFormat="1" applyFont="1" applyFill="1" applyBorder="1" applyAlignment="1">
      <alignment horizontal="center" vertical="center" wrapText="1"/>
    </xf>
    <xf numFmtId="169" fontId="7" fillId="0" borderId="8" xfId="4" applyNumberFormat="1" applyFont="1" applyFill="1" applyBorder="1" applyAlignment="1">
      <alignment horizontal="center" vertical="center" wrapText="1"/>
    </xf>
    <xf numFmtId="169" fontId="7" fillId="0" borderId="2" xfId="4" applyNumberFormat="1" applyFont="1" applyFill="1" applyBorder="1" applyAlignment="1">
      <alignment horizontal="center" vertical="center" wrapText="1"/>
    </xf>
    <xf numFmtId="10" fontId="7" fillId="0" borderId="15" xfId="2" applyNumberFormat="1" applyFont="1" applyFill="1" applyBorder="1" applyAlignment="1">
      <alignment horizontal="center" vertical="center" wrapText="1"/>
    </xf>
    <xf numFmtId="10" fontId="7" fillId="0" borderId="8" xfId="2"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9" xfId="0" applyFont="1" applyFill="1" applyBorder="1" applyAlignment="1">
      <alignment horizontal="center" vertical="center" wrapText="1"/>
    </xf>
    <xf numFmtId="14"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11" xfId="0" applyFont="1" applyFill="1" applyBorder="1" applyAlignment="1">
      <alignment horizontal="center" vertical="center"/>
    </xf>
    <xf numFmtId="3" fontId="3" fillId="0" borderId="17" xfId="0" applyNumberFormat="1" applyFont="1" applyFill="1" applyBorder="1" applyAlignment="1">
      <alignment horizontal="left" vertical="top" wrapText="1"/>
    </xf>
    <xf numFmtId="3" fontId="3" fillId="0" borderId="10" xfId="0" applyNumberFormat="1" applyFont="1" applyFill="1" applyBorder="1" applyAlignment="1">
      <alignment horizontal="left" vertical="top" wrapText="1"/>
    </xf>
    <xf numFmtId="10" fontId="7" fillId="0" borderId="1" xfId="2" applyNumberFormat="1" applyFont="1" applyFill="1" applyBorder="1" applyAlignment="1">
      <alignment horizontal="center" vertical="center" wrapText="1"/>
    </xf>
    <xf numFmtId="3" fontId="3" fillId="0" borderId="17" xfId="0" applyNumberFormat="1" applyFont="1" applyFill="1" applyBorder="1" applyAlignment="1">
      <alignment horizontal="center" vertical="top" wrapText="1"/>
    </xf>
    <xf numFmtId="3" fontId="3" fillId="0" borderId="32" xfId="0" applyNumberFormat="1" applyFont="1" applyFill="1" applyBorder="1" applyAlignment="1">
      <alignment horizontal="center" vertical="top" wrapText="1"/>
    </xf>
    <xf numFmtId="3" fontId="3" fillId="0" borderId="10" xfId="0" applyNumberFormat="1" applyFont="1" applyFill="1" applyBorder="1" applyAlignment="1">
      <alignment horizontal="center" vertical="top" wrapText="1"/>
    </xf>
    <xf numFmtId="1" fontId="8" fillId="0" borderId="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8"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3" fontId="3" fillId="0" borderId="2" xfId="0" applyNumberFormat="1" applyFont="1" applyFill="1" applyBorder="1" applyAlignment="1">
      <alignment horizontal="center" vertical="center"/>
    </xf>
    <xf numFmtId="3" fontId="10" fillId="0" borderId="2"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3" fontId="7" fillId="0" borderId="14" xfId="0" applyNumberFormat="1" applyFont="1" applyFill="1" applyBorder="1" applyAlignment="1">
      <alignment horizontal="center" vertical="center"/>
    </xf>
    <xf numFmtId="10" fontId="7" fillId="0" borderId="14" xfId="2" applyNumberFormat="1" applyFont="1" applyFill="1" applyBorder="1" applyAlignment="1">
      <alignment horizontal="center" vertical="center"/>
    </xf>
    <xf numFmtId="10" fontId="7" fillId="0" borderId="8" xfId="2" applyNumberFormat="1" applyFont="1" applyFill="1" applyBorder="1" applyAlignment="1">
      <alignment horizontal="center" vertical="center"/>
    </xf>
    <xf numFmtId="3" fontId="7" fillId="0" borderId="15" xfId="0" applyNumberFormat="1" applyFont="1" applyFill="1" applyBorder="1" applyAlignment="1">
      <alignment horizontal="center" vertical="center"/>
    </xf>
    <xf numFmtId="10" fontId="7" fillId="0" borderId="15" xfId="2" applyNumberFormat="1" applyFont="1" applyFill="1" applyBorder="1" applyAlignment="1">
      <alignment horizontal="center" vertical="center"/>
    </xf>
    <xf numFmtId="14" fontId="3" fillId="0" borderId="2"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8" xfId="0" applyFont="1" applyFill="1" applyBorder="1" applyAlignment="1">
      <alignment horizontal="center" vertical="center" wrapText="1"/>
    </xf>
    <xf numFmtId="10" fontId="7" fillId="0" borderId="14" xfId="2" applyNumberFormat="1"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8" xfId="0" applyFont="1" applyFill="1" applyBorder="1" applyAlignment="1">
      <alignment horizontal="center" vertical="center"/>
    </xf>
    <xf numFmtId="3" fontId="6" fillId="0" borderId="2" xfId="0" applyNumberFormat="1" applyFont="1" applyFill="1" applyBorder="1" applyAlignment="1">
      <alignment horizontal="center" vertical="center" wrapText="1"/>
    </xf>
    <xf numFmtId="10" fontId="7" fillId="0" borderId="16" xfId="2" applyNumberFormat="1" applyFont="1" applyFill="1" applyBorder="1" applyAlignment="1">
      <alignment horizontal="center" vertical="center" wrapText="1"/>
    </xf>
    <xf numFmtId="1" fontId="3" fillId="0" borderId="2" xfId="2" applyNumberFormat="1" applyFont="1" applyFill="1" applyBorder="1" applyAlignment="1">
      <alignment horizontal="center" vertical="center"/>
    </xf>
    <xf numFmtId="3" fontId="7" fillId="0" borderId="2" xfId="0" applyNumberFormat="1" applyFont="1" applyFill="1" applyBorder="1" applyAlignment="1">
      <alignment horizontal="center" vertical="center"/>
    </xf>
    <xf numFmtId="3" fontId="5" fillId="0" borderId="2" xfId="0" applyNumberFormat="1"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3" fontId="3" fillId="0" borderId="33" xfId="0" applyNumberFormat="1" applyFont="1" applyFill="1" applyBorder="1" applyAlignment="1">
      <alignment horizontal="left" vertical="top" wrapText="1"/>
    </xf>
    <xf numFmtId="16" fontId="3" fillId="0" borderId="8" xfId="0" applyNumberFormat="1" applyFont="1" applyFill="1" applyBorder="1" applyAlignment="1">
      <alignment horizontal="center" vertical="center" wrapText="1"/>
    </xf>
    <xf numFmtId="3" fontId="3" fillId="0" borderId="16" xfId="0" applyNumberFormat="1" applyFont="1" applyFill="1" applyBorder="1" applyAlignment="1">
      <alignment horizontal="left" vertical="top" wrapText="1"/>
    </xf>
    <xf numFmtId="15" fontId="3" fillId="0" borderId="2" xfId="0" applyNumberFormat="1" applyFont="1" applyFill="1" applyBorder="1" applyAlignment="1">
      <alignment horizontal="center" vertical="center" wrapText="1"/>
    </xf>
    <xf numFmtId="3" fontId="3" fillId="0" borderId="32" xfId="0" applyNumberFormat="1" applyFont="1" applyFill="1" applyBorder="1" applyAlignment="1">
      <alignment horizontal="left" vertical="top" wrapText="1"/>
    </xf>
    <xf numFmtId="9" fontId="3" fillId="0" borderId="2" xfId="2"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3" fillId="0" borderId="19" xfId="0" applyFont="1" applyFill="1" applyBorder="1" applyAlignment="1">
      <alignment horizontal="center" vertical="center"/>
    </xf>
    <xf numFmtId="167" fontId="8" fillId="0" borderId="2" xfId="0" applyNumberFormat="1" applyFont="1" applyFill="1" applyBorder="1" applyAlignment="1">
      <alignment horizontal="center" vertical="center" wrapText="1"/>
    </xf>
    <xf numFmtId="9" fontId="3" fillId="0" borderId="2" xfId="2" applyFont="1" applyFill="1" applyBorder="1" applyAlignment="1">
      <alignment horizontal="center" vertical="center" wrapText="1"/>
    </xf>
    <xf numFmtId="169" fontId="7" fillId="0" borderId="14" xfId="4" applyNumberFormat="1" applyFont="1" applyFill="1" applyBorder="1" applyAlignment="1">
      <alignment horizontal="center" vertical="center" wrapText="1"/>
    </xf>
    <xf numFmtId="169" fontId="7" fillId="0" borderId="15" xfId="4"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0" borderId="8" xfId="0" applyFont="1" applyFill="1" applyBorder="1" applyAlignment="1">
      <alignment horizontal="center" vertical="center" textRotation="255"/>
    </xf>
    <xf numFmtId="0" fontId="3" fillId="0" borderId="2"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3" fontId="6" fillId="0" borderId="8" xfId="0" applyNumberFormat="1" applyFont="1" applyFill="1" applyBorder="1" applyAlignment="1">
      <alignment horizontal="center" vertical="center"/>
    </xf>
    <xf numFmtId="0" fontId="6" fillId="0" borderId="8" xfId="0" applyFont="1" applyFill="1" applyBorder="1" applyAlignment="1">
      <alignment horizontal="center" vertical="center" wrapText="1"/>
    </xf>
    <xf numFmtId="3" fontId="6" fillId="0" borderId="14" xfId="0" applyNumberFormat="1" applyFont="1" applyFill="1" applyBorder="1" applyAlignment="1">
      <alignment horizontal="center" vertical="center"/>
    </xf>
    <xf numFmtId="10" fontId="7" fillId="0" borderId="16" xfId="2" applyNumberFormat="1" applyFont="1" applyFill="1" applyBorder="1" applyAlignment="1">
      <alignment horizontal="center" vertical="center"/>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16" xfId="0" applyFont="1" applyFill="1" applyBorder="1" applyAlignment="1">
      <alignment horizontal="center" vertical="center" wrapText="1"/>
    </xf>
    <xf numFmtId="3" fontId="7" fillId="0" borderId="29" xfId="0" applyNumberFormat="1" applyFont="1" applyFill="1" applyBorder="1" applyAlignment="1">
      <alignment horizontal="center" vertical="center"/>
    </xf>
    <xf numFmtId="169" fontId="7" fillId="0" borderId="16" xfId="4" applyNumberFormat="1" applyFont="1" applyFill="1" applyBorder="1" applyAlignment="1">
      <alignment horizontal="center" vertical="center" wrapText="1"/>
    </xf>
    <xf numFmtId="15" fontId="3" fillId="0" borderId="11" xfId="3" applyNumberFormat="1" applyFont="1" applyFill="1" applyBorder="1" applyAlignment="1">
      <alignment horizontal="center" vertical="center" wrapText="1"/>
    </xf>
    <xf numFmtId="15" fontId="3" fillId="0" borderId="19" xfId="3" applyNumberFormat="1" applyFont="1" applyFill="1" applyBorder="1" applyAlignment="1">
      <alignment horizontal="center" vertical="center" wrapText="1"/>
    </xf>
    <xf numFmtId="15" fontId="3" fillId="0" borderId="20" xfId="3" applyNumberFormat="1" applyFont="1" applyFill="1" applyBorder="1" applyAlignment="1">
      <alignment horizontal="center" vertical="center" wrapText="1"/>
    </xf>
    <xf numFmtId="167" fontId="8" fillId="0" borderId="8" xfId="0" applyNumberFormat="1" applyFont="1" applyFill="1" applyBorder="1" applyAlignment="1">
      <alignment horizontal="center" vertical="center" wrapText="1"/>
    </xf>
    <xf numFmtId="9" fontId="3" fillId="0" borderId="8" xfId="2" applyFont="1" applyFill="1" applyBorder="1" applyAlignment="1">
      <alignment horizontal="center" vertical="center"/>
    </xf>
    <xf numFmtId="0" fontId="3" fillId="0" borderId="11" xfId="0" applyFont="1" applyFill="1" applyBorder="1" applyAlignment="1">
      <alignment horizontal="center" vertical="center" textRotation="255"/>
    </xf>
    <xf numFmtId="0" fontId="3" fillId="0" borderId="17" xfId="0" applyFont="1" applyFill="1" applyBorder="1" applyAlignment="1">
      <alignment horizontal="center" vertical="center" textRotation="255"/>
    </xf>
    <xf numFmtId="14" fontId="3" fillId="0" borderId="11" xfId="0" applyNumberFormat="1" applyFont="1" applyFill="1" applyBorder="1" applyAlignment="1">
      <alignment horizontal="center" vertical="center" wrapText="1"/>
    </xf>
    <xf numFmtId="14" fontId="3" fillId="0" borderId="19" xfId="0" applyNumberFormat="1" applyFont="1" applyFill="1" applyBorder="1" applyAlignment="1">
      <alignment horizontal="center" vertical="center" wrapText="1"/>
    </xf>
    <xf numFmtId="14" fontId="3" fillId="0" borderId="20" xfId="0" applyNumberFormat="1" applyFont="1" applyFill="1" applyBorder="1" applyAlignment="1">
      <alignment horizontal="center" vertical="center" wrapText="1"/>
    </xf>
    <xf numFmtId="1" fontId="8" fillId="0" borderId="8" xfId="0" applyNumberFormat="1" applyFont="1" applyFill="1" applyBorder="1" applyAlignment="1">
      <alignment horizontal="center" vertical="center" wrapText="1"/>
    </xf>
    <xf numFmtId="1" fontId="8" fillId="0" borderId="2" xfId="0" applyNumberFormat="1" applyFont="1" applyFill="1" applyBorder="1" applyAlignment="1">
      <alignment horizontal="center" vertical="center" wrapText="1"/>
    </xf>
    <xf numFmtId="15" fontId="3" fillId="0" borderId="8" xfId="3" applyNumberFormat="1" applyFont="1" applyFill="1" applyBorder="1" applyAlignment="1">
      <alignment horizontal="center" vertical="center" wrapText="1"/>
    </xf>
    <xf numFmtId="15" fontId="3" fillId="0" borderId="2" xfId="3" applyNumberFormat="1" applyFont="1" applyFill="1" applyBorder="1" applyAlignment="1">
      <alignment horizontal="center" vertical="center" wrapText="1"/>
    </xf>
    <xf numFmtId="167" fontId="8" fillId="0" borderId="1" xfId="0" applyNumberFormat="1" applyFont="1" applyFill="1" applyBorder="1" applyAlignment="1">
      <alignment horizontal="center" vertical="center" wrapText="1"/>
    </xf>
    <xf numFmtId="165" fontId="8" fillId="0" borderId="8" xfId="4" applyFont="1" applyFill="1" applyBorder="1" applyAlignment="1">
      <alignment horizontal="center" vertical="center" wrapText="1"/>
    </xf>
    <xf numFmtId="165" fontId="8" fillId="0" borderId="2" xfId="4" applyFont="1" applyFill="1" applyBorder="1" applyAlignment="1">
      <alignment horizontal="center" vertical="center" wrapText="1"/>
    </xf>
    <xf numFmtId="169" fontId="8" fillId="0" borderId="1" xfId="4"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67" fontId="7" fillId="0" borderId="1" xfId="0" applyNumberFormat="1" applyFont="1" applyFill="1" applyBorder="1" applyAlignment="1">
      <alignment horizontal="center" vertical="center" wrapText="1"/>
    </xf>
    <xf numFmtId="0" fontId="8" fillId="0" borderId="26" xfId="0" applyFont="1" applyFill="1" applyBorder="1" applyAlignment="1">
      <alignment horizontal="center" vertical="center" wrapText="1"/>
    </xf>
    <xf numFmtId="3" fontId="3" fillId="0" borderId="14" xfId="0" applyNumberFormat="1" applyFont="1" applyFill="1" applyBorder="1" applyAlignment="1">
      <alignment horizontal="center" vertical="top" wrapText="1"/>
    </xf>
    <xf numFmtId="3" fontId="3" fillId="0" borderId="15" xfId="0" applyNumberFormat="1" applyFont="1" applyFill="1" applyBorder="1" applyAlignment="1">
      <alignment horizontal="center" vertical="top" wrapText="1"/>
    </xf>
    <xf numFmtId="3" fontId="3" fillId="0" borderId="8" xfId="0" applyNumberFormat="1" applyFont="1" applyFill="1" applyBorder="1" applyAlignment="1">
      <alignment horizontal="center" vertical="top" wrapText="1"/>
    </xf>
    <xf numFmtId="0" fontId="7" fillId="0" borderId="2"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22"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1" fontId="8" fillId="0" borderId="14"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0" xfId="0" applyFont="1" applyFill="1" applyBorder="1" applyAlignment="1">
      <alignment horizontal="center" vertical="center"/>
    </xf>
    <xf numFmtId="170" fontId="7" fillId="0" borderId="1" xfId="2" applyNumberFormat="1"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3" xfId="0" applyFont="1" applyFill="1" applyBorder="1" applyAlignment="1">
      <alignment horizontal="center"/>
    </xf>
    <xf numFmtId="0" fontId="3" fillId="0" borderId="24" xfId="0" applyFont="1" applyFill="1" applyBorder="1" applyAlignment="1">
      <alignment horizontal="center"/>
    </xf>
    <xf numFmtId="0" fontId="3" fillId="0" borderId="25" xfId="0" applyFont="1" applyFill="1" applyBorder="1" applyAlignment="1">
      <alignment horizont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165" fontId="8" fillId="0" borderId="16" xfId="4" applyFont="1" applyFill="1" applyBorder="1" applyAlignment="1">
      <alignment horizontal="center" vertical="center" wrapText="1"/>
    </xf>
    <xf numFmtId="165" fontId="8" fillId="0" borderId="15" xfId="4" applyFont="1" applyFill="1" applyBorder="1" applyAlignment="1">
      <alignment horizontal="center" vertical="center" wrapText="1"/>
    </xf>
    <xf numFmtId="169" fontId="8" fillId="0" borderId="14" xfId="4" applyNumberFormat="1" applyFont="1" applyFill="1" applyBorder="1" applyAlignment="1">
      <alignment horizontal="center" vertical="center" wrapText="1"/>
    </xf>
    <xf numFmtId="169" fontId="8" fillId="0" borderId="15" xfId="4" applyNumberFormat="1" applyFont="1" applyFill="1" applyBorder="1" applyAlignment="1">
      <alignment horizontal="center" vertical="center" wrapText="1"/>
    </xf>
    <xf numFmtId="169" fontId="8" fillId="0" borderId="27" xfId="4" applyNumberFormat="1" applyFont="1" applyFill="1" applyBorder="1" applyAlignment="1">
      <alignment horizontal="center" vertical="center" wrapText="1"/>
    </xf>
    <xf numFmtId="169" fontId="8" fillId="0" borderId="31" xfId="4" applyNumberFormat="1" applyFont="1" applyFill="1" applyBorder="1" applyAlignment="1">
      <alignment horizontal="center" vertical="center" wrapText="1"/>
    </xf>
    <xf numFmtId="169" fontId="8" fillId="0" borderId="28" xfId="4" applyNumberFormat="1" applyFont="1" applyFill="1" applyBorder="1" applyAlignment="1">
      <alignment horizontal="center" vertical="center" wrapText="1"/>
    </xf>
    <xf numFmtId="169" fontId="8" fillId="0" borderId="30" xfId="4" applyNumberFormat="1"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8" xfId="0" applyFont="1" applyFill="1" applyBorder="1" applyAlignment="1">
      <alignment horizontal="center" vertical="center"/>
    </xf>
  </cellXfs>
  <cellStyles count="5">
    <cellStyle name="Moneda" xfId="4" builtinId="4"/>
    <cellStyle name="Moneda [0]" xfId="3" builtinId="7"/>
    <cellStyle name="Moneda 2" xfId="1"/>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616"/>
  <sheetViews>
    <sheetView showGridLines="0" tabSelected="1" topLeftCell="AL2" zoomScale="40" zoomScaleNormal="40" workbookViewId="0">
      <pane ySplit="1" topLeftCell="A3" activePane="bottomLeft" state="frozen"/>
      <selection activeCell="F2" sqref="F2"/>
      <selection pane="bottomLeft" activeCell="AL3" sqref="AL3:AL8"/>
    </sheetView>
  </sheetViews>
  <sheetFormatPr baseColWidth="10" defaultColWidth="11.42578125" defaultRowHeight="23.25" x14ac:dyDescent="0.35"/>
  <cols>
    <col min="1" max="1" width="16.5703125" style="1" hidden="1" customWidth="1"/>
    <col min="2" max="2" width="18" style="1" hidden="1" customWidth="1"/>
    <col min="3" max="3" width="20.28515625" style="1" hidden="1" customWidth="1"/>
    <col min="4" max="4" width="20.140625" style="1" hidden="1" customWidth="1"/>
    <col min="5" max="5" width="21" style="1" hidden="1" customWidth="1"/>
    <col min="6" max="6" width="19.7109375" style="1" customWidth="1"/>
    <col min="7" max="7" width="21.85546875" style="1" customWidth="1"/>
    <col min="8" max="8" width="20.140625" style="6" customWidth="1"/>
    <col min="9" max="9" width="22.7109375" style="1" customWidth="1"/>
    <col min="10" max="10" width="54.7109375" style="6" customWidth="1"/>
    <col min="11" max="11" width="23.7109375" style="6" customWidth="1"/>
    <col min="12" max="12" width="37.7109375" style="32" customWidth="1"/>
    <col min="13" max="13" width="33.28515625" style="7" customWidth="1"/>
    <col min="14" max="14" width="31.28515625" style="7" customWidth="1"/>
    <col min="15" max="16" width="38.42578125" style="7" customWidth="1"/>
    <col min="17" max="17" width="38.85546875" style="35" customWidth="1"/>
    <col min="18" max="18" width="41.28515625" style="35" customWidth="1"/>
    <col min="19" max="19" width="38.85546875" style="35" customWidth="1"/>
    <col min="20" max="20" width="29.42578125" style="8" customWidth="1"/>
    <col min="21" max="21" width="29.140625" style="9" hidden="1" customWidth="1"/>
    <col min="22" max="22" width="21.7109375" style="10" hidden="1" customWidth="1"/>
    <col min="23" max="23" width="42.85546875" style="22" customWidth="1"/>
    <col min="24" max="24" width="29" style="18" customWidth="1"/>
    <col min="25" max="27" width="36.140625" style="18" customWidth="1"/>
    <col min="28" max="29" width="36.140625" style="11" customWidth="1"/>
    <col min="30" max="30" width="26.7109375" style="1" customWidth="1"/>
    <col min="31" max="31" width="24.5703125" style="1" customWidth="1"/>
    <col min="32" max="32" width="24.140625" style="3" customWidth="1"/>
    <col min="33" max="33" width="30" style="19" customWidth="1"/>
    <col min="34" max="34" width="24.28515625" style="21" customWidth="1"/>
    <col min="35" max="35" width="31.140625" style="13" customWidth="1"/>
    <col min="36" max="36" width="32.140625" style="1" customWidth="1"/>
    <col min="37" max="37" width="20.28515625" style="1" customWidth="1"/>
    <col min="38" max="38" width="19.5703125" style="1" customWidth="1"/>
    <col min="39" max="39" width="21.140625" style="1" customWidth="1"/>
    <col min="40" max="40" width="22.140625" style="1" customWidth="1"/>
    <col min="41" max="41" width="26" style="1" customWidth="1"/>
    <col min="42" max="42" width="27.7109375" style="1" customWidth="1"/>
    <col min="43" max="43" width="33.140625" style="14" customWidth="1"/>
    <col min="44" max="45" width="33.42578125" style="14" customWidth="1"/>
    <col min="46" max="46" width="44.140625" style="27" customWidth="1"/>
    <col min="47" max="48" width="45.5703125" style="27" customWidth="1"/>
    <col min="49" max="49" width="16.5703125" style="1" customWidth="1"/>
    <col min="50" max="50" width="30.5703125" style="15" customWidth="1"/>
    <col min="51" max="51" width="31.140625" style="6" customWidth="1"/>
    <col min="52" max="52" width="81.28515625" style="16" customWidth="1"/>
    <col min="53" max="53" width="117.42578125" style="1" customWidth="1"/>
    <col min="54" max="54" width="80.7109375" style="1" customWidth="1"/>
    <col min="55" max="16384" width="11.42578125" style="1"/>
  </cols>
  <sheetData>
    <row r="1" spans="1:133" ht="86.25" hidden="1" customHeight="1" thickBot="1" x14ac:dyDescent="0.4">
      <c r="A1" s="184" t="s">
        <v>188</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6"/>
    </row>
    <row r="2" spans="1:133" s="129" customFormat="1" ht="114" customHeight="1" thickBot="1" x14ac:dyDescent="0.4">
      <c r="A2" s="115" t="s">
        <v>235</v>
      </c>
      <c r="B2" s="115" t="s">
        <v>236</v>
      </c>
      <c r="C2" s="116" t="s">
        <v>19</v>
      </c>
      <c r="D2" s="115" t="s">
        <v>18</v>
      </c>
      <c r="E2" s="117" t="s">
        <v>17</v>
      </c>
      <c r="F2" s="117" t="s">
        <v>237</v>
      </c>
      <c r="G2" s="117" t="s">
        <v>16</v>
      </c>
      <c r="H2" s="117" t="s">
        <v>234</v>
      </c>
      <c r="I2" s="117" t="s">
        <v>15</v>
      </c>
      <c r="J2" s="117" t="s">
        <v>14</v>
      </c>
      <c r="K2" s="117" t="s">
        <v>13</v>
      </c>
      <c r="L2" s="117" t="s">
        <v>12</v>
      </c>
      <c r="M2" s="117" t="s">
        <v>155</v>
      </c>
      <c r="N2" s="117" t="s">
        <v>246</v>
      </c>
      <c r="O2" s="117" t="s">
        <v>245</v>
      </c>
      <c r="P2" s="117" t="s">
        <v>334</v>
      </c>
      <c r="Q2" s="118" t="s">
        <v>296</v>
      </c>
      <c r="R2" s="118" t="s">
        <v>309</v>
      </c>
      <c r="S2" s="118" t="s">
        <v>297</v>
      </c>
      <c r="T2" s="117" t="s">
        <v>11</v>
      </c>
      <c r="U2" s="119" t="s">
        <v>232</v>
      </c>
      <c r="V2" s="117" t="s">
        <v>10</v>
      </c>
      <c r="W2" s="117" t="s">
        <v>9</v>
      </c>
      <c r="X2" s="120" t="s">
        <v>8</v>
      </c>
      <c r="Y2" s="120" t="s">
        <v>239</v>
      </c>
      <c r="Z2" s="120" t="s">
        <v>244</v>
      </c>
      <c r="AA2" s="120" t="s">
        <v>335</v>
      </c>
      <c r="AB2" s="121" t="s">
        <v>294</v>
      </c>
      <c r="AC2" s="121" t="s">
        <v>330</v>
      </c>
      <c r="AD2" s="117" t="s">
        <v>7</v>
      </c>
      <c r="AE2" s="117" t="s">
        <v>173</v>
      </c>
      <c r="AF2" s="117" t="s">
        <v>21</v>
      </c>
      <c r="AG2" s="117" t="s">
        <v>22</v>
      </c>
      <c r="AH2" s="122" t="s">
        <v>156</v>
      </c>
      <c r="AI2" s="117" t="s">
        <v>6</v>
      </c>
      <c r="AJ2" s="117" t="s">
        <v>132</v>
      </c>
      <c r="AK2" s="117" t="s">
        <v>5</v>
      </c>
      <c r="AL2" s="123" t="s">
        <v>4</v>
      </c>
      <c r="AM2" s="123" t="s">
        <v>3</v>
      </c>
      <c r="AN2" s="117" t="s">
        <v>2</v>
      </c>
      <c r="AO2" s="117" t="s">
        <v>174</v>
      </c>
      <c r="AP2" s="117" t="s">
        <v>1</v>
      </c>
      <c r="AQ2" s="124" t="s">
        <v>240</v>
      </c>
      <c r="AR2" s="124" t="s">
        <v>241</v>
      </c>
      <c r="AS2" s="124" t="s">
        <v>338</v>
      </c>
      <c r="AT2" s="125" t="s">
        <v>295</v>
      </c>
      <c r="AU2" s="125" t="s">
        <v>336</v>
      </c>
      <c r="AV2" s="125" t="s">
        <v>337</v>
      </c>
      <c r="AW2" s="117" t="s">
        <v>0</v>
      </c>
      <c r="AX2" s="117" t="s">
        <v>133</v>
      </c>
      <c r="AY2" s="126" t="s">
        <v>20</v>
      </c>
      <c r="AZ2" s="117" t="s">
        <v>243</v>
      </c>
      <c r="BA2" s="127" t="s">
        <v>242</v>
      </c>
      <c r="BB2" s="128" t="s">
        <v>366</v>
      </c>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row>
    <row r="3" spans="1:133" ht="63" customHeight="1" x14ac:dyDescent="0.35">
      <c r="A3" s="239" t="s">
        <v>238</v>
      </c>
      <c r="B3" s="242" t="s">
        <v>24</v>
      </c>
      <c r="C3" s="245" t="s">
        <v>23</v>
      </c>
      <c r="D3" s="248" t="s">
        <v>25</v>
      </c>
      <c r="E3" s="251" t="s">
        <v>26</v>
      </c>
      <c r="F3" s="254" t="s">
        <v>27</v>
      </c>
      <c r="G3" s="236" t="s">
        <v>37</v>
      </c>
      <c r="H3" s="236" t="s">
        <v>175</v>
      </c>
      <c r="I3" s="236" t="s">
        <v>38</v>
      </c>
      <c r="J3" s="236" t="s">
        <v>39</v>
      </c>
      <c r="K3" s="235">
        <v>24366</v>
      </c>
      <c r="L3" s="235">
        <v>10435</v>
      </c>
      <c r="M3" s="150">
        <v>5065</v>
      </c>
      <c r="N3" s="150">
        <v>257</v>
      </c>
      <c r="O3" s="148">
        <v>205</v>
      </c>
      <c r="P3" s="147">
        <v>12</v>
      </c>
      <c r="Q3" s="147">
        <f>+N3+O3+P3</f>
        <v>474</v>
      </c>
      <c r="R3" s="238">
        <f>Q3/L3</f>
        <v>4.5424053665548636E-2</v>
      </c>
      <c r="S3" s="238">
        <f>SUM(Q3+M3)/K3</f>
        <v>0.22732496101124519</v>
      </c>
      <c r="T3" s="285" t="s">
        <v>111</v>
      </c>
      <c r="U3" s="267">
        <v>2021130010158</v>
      </c>
      <c r="V3" s="210" t="s">
        <v>121</v>
      </c>
      <c r="W3" s="187" t="s">
        <v>233</v>
      </c>
      <c r="X3" s="187">
        <v>50</v>
      </c>
      <c r="Y3" s="187">
        <v>6</v>
      </c>
      <c r="Z3" s="187">
        <v>13</v>
      </c>
      <c r="AA3" s="303">
        <v>1</v>
      </c>
      <c r="AB3" s="201">
        <f>+Y3+Z3+AA3</f>
        <v>20</v>
      </c>
      <c r="AC3" s="206">
        <f>AB3/X3</f>
        <v>0.4</v>
      </c>
      <c r="AD3" s="269">
        <v>44589</v>
      </c>
      <c r="AE3" s="150">
        <v>270</v>
      </c>
      <c r="AF3" s="150">
        <v>10435</v>
      </c>
      <c r="AG3" s="150">
        <f>M3+N3+O3</f>
        <v>5527</v>
      </c>
      <c r="AH3" s="261">
        <v>0.48</v>
      </c>
      <c r="AI3" s="230" t="s">
        <v>141</v>
      </c>
      <c r="AJ3" s="230" t="s">
        <v>142</v>
      </c>
      <c r="AK3" s="210" t="s">
        <v>157</v>
      </c>
      <c r="AL3" s="260">
        <v>452152464</v>
      </c>
      <c r="AM3" s="210" t="s">
        <v>186</v>
      </c>
      <c r="AN3" s="260" t="s">
        <v>162</v>
      </c>
      <c r="AO3" s="260"/>
      <c r="AP3" s="210" t="s">
        <v>143</v>
      </c>
      <c r="AQ3" s="272">
        <v>194800000</v>
      </c>
      <c r="AR3" s="272">
        <v>194800000</v>
      </c>
      <c r="AS3" s="304">
        <f>+AU3-AR3</f>
        <v>61122033</v>
      </c>
      <c r="AT3" s="256">
        <f>+AL3</f>
        <v>452152464</v>
      </c>
      <c r="AU3" s="165">
        <v>255922033</v>
      </c>
      <c r="AV3" s="206">
        <f>AU3/AT3</f>
        <v>0.56600826795450132</v>
      </c>
      <c r="AW3" s="210" t="s">
        <v>153</v>
      </c>
      <c r="AX3" s="212" t="s">
        <v>215</v>
      </c>
      <c r="AY3" s="214">
        <v>44589</v>
      </c>
      <c r="AZ3" s="215" t="s">
        <v>266</v>
      </c>
      <c r="BA3" s="213" t="s">
        <v>265</v>
      </c>
      <c r="BB3" s="140" t="s">
        <v>339</v>
      </c>
      <c r="BC3" s="37"/>
      <c r="BD3" s="37"/>
      <c r="BE3" s="37"/>
      <c r="BF3" s="37"/>
      <c r="BG3" s="37"/>
    </row>
    <row r="4" spans="1:133" ht="189" customHeight="1" thickBot="1" x14ac:dyDescent="0.4">
      <c r="A4" s="240"/>
      <c r="B4" s="243"/>
      <c r="C4" s="246"/>
      <c r="D4" s="249"/>
      <c r="E4" s="252"/>
      <c r="F4" s="228"/>
      <c r="G4" s="192"/>
      <c r="H4" s="192"/>
      <c r="I4" s="192"/>
      <c r="J4" s="192"/>
      <c r="K4" s="191"/>
      <c r="L4" s="191"/>
      <c r="M4" s="189"/>
      <c r="N4" s="189"/>
      <c r="O4" s="208"/>
      <c r="P4" s="148"/>
      <c r="Q4" s="255"/>
      <c r="R4" s="195"/>
      <c r="S4" s="195"/>
      <c r="T4" s="234"/>
      <c r="U4" s="268">
        <v>2021130010158</v>
      </c>
      <c r="V4" s="211"/>
      <c r="W4" s="188"/>
      <c r="X4" s="188"/>
      <c r="Y4" s="188"/>
      <c r="Z4" s="188"/>
      <c r="AA4" s="187"/>
      <c r="AB4" s="281"/>
      <c r="AC4" s="168"/>
      <c r="AD4" s="270"/>
      <c r="AE4" s="189">
        <v>270</v>
      </c>
      <c r="AF4" s="189"/>
      <c r="AG4" s="175"/>
      <c r="AH4" s="218"/>
      <c r="AI4" s="231"/>
      <c r="AJ4" s="231"/>
      <c r="AK4" s="211"/>
      <c r="AL4" s="223"/>
      <c r="AM4" s="211"/>
      <c r="AN4" s="223"/>
      <c r="AO4" s="223"/>
      <c r="AP4" s="211"/>
      <c r="AQ4" s="273"/>
      <c r="AR4" s="273"/>
      <c r="AS4" s="305"/>
      <c r="AT4" s="226"/>
      <c r="AU4" s="166"/>
      <c r="AV4" s="167"/>
      <c r="AW4" s="211"/>
      <c r="AX4" s="172"/>
      <c r="AY4" s="188"/>
      <c r="AZ4" s="158"/>
      <c r="BA4" s="178"/>
      <c r="BB4" s="133"/>
      <c r="BC4" s="37"/>
      <c r="BD4" s="37"/>
      <c r="BE4" s="37"/>
      <c r="BF4" s="37"/>
      <c r="BG4" s="37"/>
    </row>
    <row r="5" spans="1:133" ht="57" customHeight="1" x14ac:dyDescent="0.35">
      <c r="A5" s="240"/>
      <c r="B5" s="243"/>
      <c r="C5" s="246"/>
      <c r="D5" s="249"/>
      <c r="E5" s="252"/>
      <c r="F5" s="228"/>
      <c r="G5" s="192" t="s">
        <v>40</v>
      </c>
      <c r="H5" s="192" t="s">
        <v>176</v>
      </c>
      <c r="I5" s="192" t="s">
        <v>41</v>
      </c>
      <c r="J5" s="192" t="s">
        <v>42</v>
      </c>
      <c r="K5" s="191">
        <v>5000</v>
      </c>
      <c r="L5" s="191">
        <v>3047</v>
      </c>
      <c r="M5" s="189">
        <v>453</v>
      </c>
      <c r="N5" s="189">
        <v>224</v>
      </c>
      <c r="O5" s="189">
        <v>216</v>
      </c>
      <c r="P5" s="149">
        <v>1204</v>
      </c>
      <c r="Q5" s="147">
        <f>+N5+O5+P5</f>
        <v>1644</v>
      </c>
      <c r="R5" s="238">
        <f t="shared" ref="R5" si="0">Q5/L5</f>
        <v>0.53954709550377422</v>
      </c>
      <c r="S5" s="238">
        <f t="shared" ref="S5" si="1">SUM(Q5+M5)/K5</f>
        <v>0.4194</v>
      </c>
      <c r="T5" s="234"/>
      <c r="U5" s="268">
        <v>2021130010158</v>
      </c>
      <c r="V5" s="211"/>
      <c r="W5" s="188" t="s">
        <v>189</v>
      </c>
      <c r="X5" s="188">
        <v>27</v>
      </c>
      <c r="Y5" s="188">
        <v>6</v>
      </c>
      <c r="Z5" s="188">
        <v>11</v>
      </c>
      <c r="AA5" s="301">
        <v>18</v>
      </c>
      <c r="AB5" s="199">
        <f>+Z5+Y5+AA5</f>
        <v>35</v>
      </c>
      <c r="AC5" s="202">
        <v>1</v>
      </c>
      <c r="AD5" s="270">
        <v>44589</v>
      </c>
      <c r="AE5" s="189">
        <v>270</v>
      </c>
      <c r="AF5" s="189">
        <v>3047</v>
      </c>
      <c r="AG5" s="150">
        <f>M5+N5+O5</f>
        <v>893</v>
      </c>
      <c r="AH5" s="218">
        <v>0.38</v>
      </c>
      <c r="AI5" s="231"/>
      <c r="AJ5" s="231"/>
      <c r="AK5" s="211"/>
      <c r="AL5" s="223"/>
      <c r="AM5" s="211"/>
      <c r="AN5" s="223"/>
      <c r="AO5" s="223"/>
      <c r="AP5" s="211"/>
      <c r="AQ5" s="273"/>
      <c r="AR5" s="273"/>
      <c r="AS5" s="305"/>
      <c r="AT5" s="226"/>
      <c r="AU5" s="166"/>
      <c r="AV5" s="167"/>
      <c r="AW5" s="211"/>
      <c r="AX5" s="172" t="s">
        <v>216</v>
      </c>
      <c r="AY5" s="216">
        <v>44727</v>
      </c>
      <c r="AZ5" s="157" t="s">
        <v>247</v>
      </c>
      <c r="BA5" s="177" t="s">
        <v>267</v>
      </c>
      <c r="BB5" s="134" t="s">
        <v>340</v>
      </c>
      <c r="BC5" s="132"/>
      <c r="BD5" s="37"/>
      <c r="BE5" s="37"/>
      <c r="BF5" s="37"/>
      <c r="BG5" s="37"/>
    </row>
    <row r="6" spans="1:133" ht="180" customHeight="1" thickBot="1" x14ac:dyDescent="0.4">
      <c r="A6" s="240"/>
      <c r="B6" s="243"/>
      <c r="C6" s="246"/>
      <c r="D6" s="249"/>
      <c r="E6" s="252"/>
      <c r="F6" s="228"/>
      <c r="G6" s="192"/>
      <c r="H6" s="192"/>
      <c r="I6" s="192"/>
      <c r="J6" s="192"/>
      <c r="K6" s="191"/>
      <c r="L6" s="191"/>
      <c r="M6" s="189"/>
      <c r="N6" s="189"/>
      <c r="O6" s="189"/>
      <c r="P6" s="150"/>
      <c r="Q6" s="148"/>
      <c r="R6" s="195"/>
      <c r="S6" s="195"/>
      <c r="T6" s="234"/>
      <c r="U6" s="268">
        <v>2021130010158</v>
      </c>
      <c r="V6" s="211"/>
      <c r="W6" s="188"/>
      <c r="X6" s="188"/>
      <c r="Y6" s="188"/>
      <c r="Z6" s="188"/>
      <c r="AA6" s="187"/>
      <c r="AB6" s="201"/>
      <c r="AC6" s="168"/>
      <c r="AD6" s="270"/>
      <c r="AE6" s="189">
        <v>270</v>
      </c>
      <c r="AF6" s="189"/>
      <c r="AG6" s="175"/>
      <c r="AH6" s="218"/>
      <c r="AI6" s="231"/>
      <c r="AJ6" s="231"/>
      <c r="AK6" s="211"/>
      <c r="AL6" s="223"/>
      <c r="AM6" s="211"/>
      <c r="AN6" s="223"/>
      <c r="AO6" s="223"/>
      <c r="AP6" s="211"/>
      <c r="AQ6" s="273"/>
      <c r="AR6" s="273"/>
      <c r="AS6" s="305"/>
      <c r="AT6" s="226"/>
      <c r="AU6" s="166"/>
      <c r="AV6" s="167"/>
      <c r="AW6" s="211"/>
      <c r="AX6" s="172"/>
      <c r="AY6" s="188"/>
      <c r="AZ6" s="158"/>
      <c r="BA6" s="178"/>
      <c r="BB6" s="135"/>
      <c r="BC6" s="132"/>
      <c r="BD6" s="37"/>
      <c r="BE6" s="37"/>
      <c r="BF6" s="37"/>
      <c r="BG6" s="37"/>
    </row>
    <row r="7" spans="1:133" ht="67.5" customHeight="1" x14ac:dyDescent="0.35">
      <c r="A7" s="240"/>
      <c r="B7" s="243"/>
      <c r="C7" s="246"/>
      <c r="D7" s="249"/>
      <c r="E7" s="252"/>
      <c r="F7" s="228"/>
      <c r="G7" s="192" t="s">
        <v>43</v>
      </c>
      <c r="H7" s="192" t="s">
        <v>175</v>
      </c>
      <c r="I7" s="192" t="s">
        <v>44</v>
      </c>
      <c r="J7" s="192" t="s">
        <v>45</v>
      </c>
      <c r="K7" s="191">
        <v>10000</v>
      </c>
      <c r="L7" s="191">
        <v>3000</v>
      </c>
      <c r="M7" s="189">
        <v>4015</v>
      </c>
      <c r="N7" s="189">
        <v>2779</v>
      </c>
      <c r="O7" s="189">
        <v>3940</v>
      </c>
      <c r="P7" s="149">
        <v>174</v>
      </c>
      <c r="Q7" s="147">
        <f>+N7+O7+P7</f>
        <v>6893</v>
      </c>
      <c r="R7" s="238">
        <v>1</v>
      </c>
      <c r="S7" s="238">
        <v>1</v>
      </c>
      <c r="T7" s="234"/>
      <c r="U7" s="268">
        <v>2021130010158</v>
      </c>
      <c r="V7" s="211"/>
      <c r="W7" s="188" t="s">
        <v>190</v>
      </c>
      <c r="X7" s="188">
        <v>27</v>
      </c>
      <c r="Y7" s="188">
        <v>7</v>
      </c>
      <c r="Z7" s="188">
        <v>17</v>
      </c>
      <c r="AA7" s="301">
        <v>7</v>
      </c>
      <c r="AB7" s="199">
        <f>+Z7+Y7+AA7</f>
        <v>31</v>
      </c>
      <c r="AC7" s="202">
        <v>1</v>
      </c>
      <c r="AD7" s="270">
        <v>44589</v>
      </c>
      <c r="AE7" s="189">
        <v>270</v>
      </c>
      <c r="AF7" s="189">
        <v>3000</v>
      </c>
      <c r="AG7" s="150">
        <f>M7+N7+O7</f>
        <v>10734</v>
      </c>
      <c r="AH7" s="218">
        <v>0.14000000000000001</v>
      </c>
      <c r="AI7" s="231"/>
      <c r="AJ7" s="231"/>
      <c r="AK7" s="211"/>
      <c r="AL7" s="223"/>
      <c r="AM7" s="211"/>
      <c r="AN7" s="223"/>
      <c r="AO7" s="223"/>
      <c r="AP7" s="211"/>
      <c r="AQ7" s="273"/>
      <c r="AR7" s="273"/>
      <c r="AS7" s="305"/>
      <c r="AT7" s="226"/>
      <c r="AU7" s="166"/>
      <c r="AV7" s="167"/>
      <c r="AW7" s="211"/>
      <c r="AX7" s="172" t="s">
        <v>217</v>
      </c>
      <c r="AY7" s="198">
        <v>44666</v>
      </c>
      <c r="AZ7" s="157" t="s">
        <v>248</v>
      </c>
      <c r="BA7" s="177" t="s">
        <v>268</v>
      </c>
      <c r="BB7" s="134" t="s">
        <v>341</v>
      </c>
      <c r="BC7" s="37"/>
      <c r="BD7" s="37"/>
      <c r="BE7" s="37"/>
      <c r="BF7" s="37"/>
      <c r="BG7" s="37"/>
    </row>
    <row r="8" spans="1:133" ht="194.25" customHeight="1" x14ac:dyDescent="0.35">
      <c r="A8" s="240"/>
      <c r="B8" s="243"/>
      <c r="C8" s="246"/>
      <c r="D8" s="249"/>
      <c r="E8" s="252"/>
      <c r="F8" s="228"/>
      <c r="G8" s="192"/>
      <c r="H8" s="192"/>
      <c r="I8" s="192"/>
      <c r="J8" s="192"/>
      <c r="K8" s="191"/>
      <c r="L8" s="191"/>
      <c r="M8" s="189"/>
      <c r="N8" s="189"/>
      <c r="O8" s="189"/>
      <c r="P8" s="150"/>
      <c r="Q8" s="148"/>
      <c r="R8" s="195"/>
      <c r="S8" s="195"/>
      <c r="T8" s="234"/>
      <c r="U8" s="268">
        <v>2021130010158</v>
      </c>
      <c r="V8" s="211"/>
      <c r="W8" s="188"/>
      <c r="X8" s="188"/>
      <c r="Y8" s="188"/>
      <c r="Z8" s="188"/>
      <c r="AA8" s="187"/>
      <c r="AB8" s="201"/>
      <c r="AC8" s="168"/>
      <c r="AD8" s="270"/>
      <c r="AE8" s="189">
        <v>270</v>
      </c>
      <c r="AF8" s="189"/>
      <c r="AG8" s="175"/>
      <c r="AH8" s="218"/>
      <c r="AI8" s="231"/>
      <c r="AJ8" s="231"/>
      <c r="AK8" s="211"/>
      <c r="AL8" s="223"/>
      <c r="AM8" s="211"/>
      <c r="AN8" s="223"/>
      <c r="AO8" s="223"/>
      <c r="AP8" s="211"/>
      <c r="AQ8" s="273"/>
      <c r="AR8" s="273"/>
      <c r="AS8" s="272"/>
      <c r="AT8" s="165"/>
      <c r="AU8" s="166"/>
      <c r="AV8" s="168"/>
      <c r="AW8" s="211"/>
      <c r="AX8" s="172"/>
      <c r="AY8" s="188"/>
      <c r="AZ8" s="158"/>
      <c r="BA8" s="178"/>
      <c r="BB8" s="135"/>
      <c r="BC8" s="37"/>
      <c r="BD8" s="37"/>
      <c r="BE8" s="37"/>
      <c r="BF8" s="37"/>
      <c r="BG8" s="37"/>
    </row>
    <row r="9" spans="1:133" ht="135" customHeight="1" x14ac:dyDescent="0.35">
      <c r="A9" s="240"/>
      <c r="B9" s="243"/>
      <c r="C9" s="246"/>
      <c r="D9" s="249"/>
      <c r="E9" s="252"/>
      <c r="F9" s="229"/>
      <c r="G9" s="219" t="s">
        <v>299</v>
      </c>
      <c r="H9" s="220"/>
      <c r="I9" s="220"/>
      <c r="J9" s="220"/>
      <c r="K9" s="220"/>
      <c r="L9" s="220"/>
      <c r="M9" s="220"/>
      <c r="N9" s="220"/>
      <c r="O9" s="220"/>
      <c r="P9" s="220"/>
      <c r="Q9" s="221"/>
      <c r="R9" s="38">
        <f>AVERAGE(R3:R8)</f>
        <v>0.52832371638977427</v>
      </c>
      <c r="S9" s="38">
        <f>AVERAGE(S3:S8)</f>
        <v>0.5489083203370817</v>
      </c>
      <c r="T9" s="210"/>
      <c r="U9" s="39"/>
      <c r="V9" s="40"/>
      <c r="W9" s="219" t="s">
        <v>310</v>
      </c>
      <c r="X9" s="220"/>
      <c r="Y9" s="220"/>
      <c r="Z9" s="220"/>
      <c r="AA9" s="220"/>
      <c r="AB9" s="221"/>
      <c r="AC9" s="41">
        <f>AVERAGE(AC3:AC8)</f>
        <v>0.79999999999999993</v>
      </c>
      <c r="AD9" s="257"/>
      <c r="AE9" s="258"/>
      <c r="AF9" s="258"/>
      <c r="AG9" s="258"/>
      <c r="AH9" s="259"/>
      <c r="AI9" s="231"/>
      <c r="AJ9" s="231"/>
      <c r="AK9" s="219" t="s">
        <v>319</v>
      </c>
      <c r="AL9" s="220"/>
      <c r="AM9" s="220"/>
      <c r="AN9" s="220"/>
      <c r="AO9" s="220"/>
      <c r="AP9" s="220"/>
      <c r="AQ9" s="220"/>
      <c r="AR9" s="221"/>
      <c r="AS9" s="42"/>
      <c r="AT9" s="23">
        <f>+AT3</f>
        <v>452152464</v>
      </c>
      <c r="AU9" s="23">
        <f>+AU3</f>
        <v>255922033</v>
      </c>
      <c r="AV9" s="24">
        <f>+AV3</f>
        <v>0.56600826795450132</v>
      </c>
      <c r="AW9" s="40"/>
      <c r="AX9" s="172"/>
      <c r="AY9" s="173"/>
      <c r="AZ9" s="173"/>
      <c r="BA9" s="173"/>
      <c r="BB9" s="43"/>
      <c r="BC9" s="37"/>
      <c r="BD9" s="37"/>
      <c r="BE9" s="37"/>
      <c r="BF9" s="37"/>
      <c r="BG9" s="37"/>
    </row>
    <row r="10" spans="1:133" ht="51.75" customHeight="1" x14ac:dyDescent="0.35">
      <c r="A10" s="240"/>
      <c r="B10" s="243"/>
      <c r="C10" s="246"/>
      <c r="D10" s="249"/>
      <c r="E10" s="252"/>
      <c r="F10" s="227" t="s">
        <v>28</v>
      </c>
      <c r="G10" s="192" t="s">
        <v>46</v>
      </c>
      <c r="H10" s="192" t="s">
        <v>175</v>
      </c>
      <c r="I10" s="192" t="s">
        <v>47</v>
      </c>
      <c r="J10" s="192" t="s">
        <v>48</v>
      </c>
      <c r="K10" s="205">
        <v>13136</v>
      </c>
      <c r="L10" s="191">
        <v>6306</v>
      </c>
      <c r="M10" s="189">
        <v>3186</v>
      </c>
      <c r="N10" s="190">
        <v>7045</v>
      </c>
      <c r="O10" s="189">
        <v>1263</v>
      </c>
      <c r="P10" s="149">
        <v>36</v>
      </c>
      <c r="Q10" s="193">
        <f>SUM(N10+O10+P10)</f>
        <v>8344</v>
      </c>
      <c r="R10" s="194">
        <v>1</v>
      </c>
      <c r="S10" s="194">
        <f>(Q10+M10)/K10</f>
        <v>0.87774056029232639</v>
      </c>
      <c r="T10" s="233" t="s">
        <v>112</v>
      </c>
      <c r="U10" s="183">
        <v>2021130010165</v>
      </c>
      <c r="V10" s="211" t="s">
        <v>123</v>
      </c>
      <c r="W10" s="188" t="s">
        <v>191</v>
      </c>
      <c r="X10" s="188">
        <v>45</v>
      </c>
      <c r="Y10" s="188">
        <v>11</v>
      </c>
      <c r="Z10" s="188">
        <v>18</v>
      </c>
      <c r="AA10" s="301">
        <v>2</v>
      </c>
      <c r="AB10" s="199">
        <f>+Z10+Y10+AA10</f>
        <v>31</v>
      </c>
      <c r="AC10" s="202">
        <f>AB10/X10</f>
        <v>0.68888888888888888</v>
      </c>
      <c r="AD10" s="270">
        <v>44589</v>
      </c>
      <c r="AE10" s="189">
        <v>270</v>
      </c>
      <c r="AF10" s="189">
        <v>6306</v>
      </c>
      <c r="AG10" s="189">
        <f>M10+N10+O10</f>
        <v>11494</v>
      </c>
      <c r="AH10" s="218">
        <v>0.2</v>
      </c>
      <c r="AI10" s="231"/>
      <c r="AJ10" s="231"/>
      <c r="AK10" s="211" t="s">
        <v>157</v>
      </c>
      <c r="AL10" s="223">
        <v>300000000</v>
      </c>
      <c r="AM10" s="211" t="s">
        <v>186</v>
      </c>
      <c r="AN10" s="223" t="s">
        <v>163</v>
      </c>
      <c r="AO10" s="223"/>
      <c r="AP10" s="211" t="s">
        <v>144</v>
      </c>
      <c r="AQ10" s="161">
        <v>124700000</v>
      </c>
      <c r="AR10" s="161">
        <v>124700000</v>
      </c>
      <c r="AS10" s="306">
        <f>+AU10-AR10</f>
        <v>96600000</v>
      </c>
      <c r="AT10" s="225">
        <f>AL10</f>
        <v>300000000</v>
      </c>
      <c r="AU10" s="225">
        <v>221300000</v>
      </c>
      <c r="AV10" s="202">
        <f>AU10/AT10</f>
        <v>0.73766666666666669</v>
      </c>
      <c r="AW10" s="211" t="s">
        <v>153</v>
      </c>
      <c r="AX10" s="172" t="s">
        <v>218</v>
      </c>
      <c r="AY10" s="174">
        <v>44589</v>
      </c>
      <c r="AZ10" s="157" t="s">
        <v>249</v>
      </c>
      <c r="BA10" s="177" t="s">
        <v>269</v>
      </c>
      <c r="BB10" s="133" t="s">
        <v>342</v>
      </c>
      <c r="BC10" s="37"/>
      <c r="BD10" s="37"/>
      <c r="BE10" s="37"/>
      <c r="BF10" s="37"/>
      <c r="BG10" s="37"/>
    </row>
    <row r="11" spans="1:133" ht="48.75" customHeight="1" x14ac:dyDescent="0.35">
      <c r="A11" s="240"/>
      <c r="B11" s="243"/>
      <c r="C11" s="246"/>
      <c r="D11" s="249"/>
      <c r="E11" s="252"/>
      <c r="F11" s="228"/>
      <c r="G11" s="192"/>
      <c r="H11" s="192"/>
      <c r="I11" s="192"/>
      <c r="J11" s="192"/>
      <c r="K11" s="191"/>
      <c r="L11" s="191"/>
      <c r="M11" s="189"/>
      <c r="N11" s="190"/>
      <c r="O11" s="189"/>
      <c r="P11" s="151"/>
      <c r="Q11" s="196"/>
      <c r="R11" s="197"/>
      <c r="S11" s="197"/>
      <c r="T11" s="234"/>
      <c r="U11" s="183">
        <v>2021130010165</v>
      </c>
      <c r="V11" s="211"/>
      <c r="W11" s="188"/>
      <c r="X11" s="188">
        <v>5000</v>
      </c>
      <c r="Y11" s="188"/>
      <c r="Z11" s="188"/>
      <c r="AA11" s="302"/>
      <c r="AB11" s="200"/>
      <c r="AC11" s="167"/>
      <c r="AD11" s="270"/>
      <c r="AE11" s="189">
        <v>270</v>
      </c>
      <c r="AF11" s="189"/>
      <c r="AG11" s="175"/>
      <c r="AH11" s="218"/>
      <c r="AI11" s="231"/>
      <c r="AJ11" s="231"/>
      <c r="AK11" s="211"/>
      <c r="AL11" s="223"/>
      <c r="AM11" s="211"/>
      <c r="AN11" s="223"/>
      <c r="AO11" s="223"/>
      <c r="AP11" s="211"/>
      <c r="AQ11" s="161"/>
      <c r="AR11" s="161"/>
      <c r="AS11" s="307"/>
      <c r="AT11" s="226"/>
      <c r="AU11" s="226"/>
      <c r="AV11" s="167"/>
      <c r="AW11" s="211"/>
      <c r="AX11" s="176"/>
      <c r="AY11" s="175"/>
      <c r="AZ11" s="159"/>
      <c r="BA11" s="217"/>
      <c r="BB11" s="136"/>
      <c r="BC11" s="37"/>
      <c r="BD11" s="37"/>
      <c r="BE11" s="37"/>
      <c r="BF11" s="37"/>
      <c r="BG11" s="37"/>
    </row>
    <row r="12" spans="1:133" ht="252" customHeight="1" x14ac:dyDescent="0.35">
      <c r="A12" s="240"/>
      <c r="B12" s="243"/>
      <c r="C12" s="246"/>
      <c r="D12" s="249"/>
      <c r="E12" s="252"/>
      <c r="F12" s="228"/>
      <c r="G12" s="192"/>
      <c r="H12" s="192"/>
      <c r="I12" s="192"/>
      <c r="J12" s="192"/>
      <c r="K12" s="191"/>
      <c r="L12" s="191"/>
      <c r="M12" s="189"/>
      <c r="N12" s="190"/>
      <c r="O12" s="189"/>
      <c r="P12" s="150"/>
      <c r="Q12" s="148"/>
      <c r="R12" s="195"/>
      <c r="S12" s="195"/>
      <c r="T12" s="234"/>
      <c r="U12" s="183">
        <v>2021130010165</v>
      </c>
      <c r="V12" s="211"/>
      <c r="W12" s="188"/>
      <c r="X12" s="188"/>
      <c r="Y12" s="188"/>
      <c r="Z12" s="188"/>
      <c r="AA12" s="187"/>
      <c r="AB12" s="201"/>
      <c r="AC12" s="168"/>
      <c r="AD12" s="270"/>
      <c r="AE12" s="189"/>
      <c r="AF12" s="189"/>
      <c r="AG12" s="175"/>
      <c r="AH12" s="218"/>
      <c r="AI12" s="231"/>
      <c r="AJ12" s="231"/>
      <c r="AK12" s="211"/>
      <c r="AL12" s="223"/>
      <c r="AM12" s="211"/>
      <c r="AN12" s="223"/>
      <c r="AO12" s="223"/>
      <c r="AP12" s="211"/>
      <c r="AQ12" s="161"/>
      <c r="AR12" s="161"/>
      <c r="AS12" s="307"/>
      <c r="AT12" s="226"/>
      <c r="AU12" s="226"/>
      <c r="AV12" s="167"/>
      <c r="AW12" s="211"/>
      <c r="AX12" s="176"/>
      <c r="AY12" s="175"/>
      <c r="AZ12" s="158"/>
      <c r="BA12" s="178"/>
      <c r="BB12" s="136"/>
      <c r="BC12" s="37"/>
      <c r="BD12" s="37"/>
      <c r="BE12" s="37"/>
      <c r="BF12" s="37"/>
      <c r="BG12" s="37"/>
    </row>
    <row r="13" spans="1:133" ht="48" customHeight="1" x14ac:dyDescent="0.35">
      <c r="A13" s="240"/>
      <c r="B13" s="243"/>
      <c r="C13" s="246"/>
      <c r="D13" s="249"/>
      <c r="E13" s="252"/>
      <c r="F13" s="228"/>
      <c r="G13" s="192" t="s">
        <v>179</v>
      </c>
      <c r="H13" s="192" t="s">
        <v>175</v>
      </c>
      <c r="I13" s="192">
        <v>0</v>
      </c>
      <c r="J13" s="192" t="s">
        <v>180</v>
      </c>
      <c r="K13" s="191">
        <v>10000</v>
      </c>
      <c r="L13" s="191">
        <v>3500</v>
      </c>
      <c r="M13" s="189">
        <v>5701</v>
      </c>
      <c r="N13" s="189">
        <v>144</v>
      </c>
      <c r="O13" s="189">
        <v>831</v>
      </c>
      <c r="P13" s="149">
        <v>412</v>
      </c>
      <c r="Q13" s="193">
        <f>SUM(N13+O13+P13)</f>
        <v>1387</v>
      </c>
      <c r="R13" s="194">
        <f>Q13/L13</f>
        <v>0.3962857142857143</v>
      </c>
      <c r="S13" s="194">
        <f>(Q13+M13)/K13</f>
        <v>0.70879999999999999</v>
      </c>
      <c r="T13" s="234"/>
      <c r="U13" s="183">
        <v>2021130010165</v>
      </c>
      <c r="V13" s="211"/>
      <c r="W13" s="188" t="s">
        <v>192</v>
      </c>
      <c r="X13" s="188">
        <v>36</v>
      </c>
      <c r="Y13" s="188">
        <v>3</v>
      </c>
      <c r="Z13" s="188">
        <v>17</v>
      </c>
      <c r="AA13" s="301">
        <v>9</v>
      </c>
      <c r="AB13" s="199">
        <f>+Z13+Y13+AA13</f>
        <v>29</v>
      </c>
      <c r="AC13" s="202">
        <f>AB13/X13</f>
        <v>0.80555555555555558</v>
      </c>
      <c r="AD13" s="270">
        <v>44589</v>
      </c>
      <c r="AE13" s="189">
        <v>270</v>
      </c>
      <c r="AF13" s="189">
        <v>3500</v>
      </c>
      <c r="AG13" s="189">
        <f>M13+N13+O13</f>
        <v>6676</v>
      </c>
      <c r="AH13" s="218">
        <v>0.25</v>
      </c>
      <c r="AI13" s="231"/>
      <c r="AJ13" s="231"/>
      <c r="AK13" s="211"/>
      <c r="AL13" s="223"/>
      <c r="AM13" s="211"/>
      <c r="AN13" s="223"/>
      <c r="AO13" s="223"/>
      <c r="AP13" s="211"/>
      <c r="AQ13" s="161"/>
      <c r="AR13" s="161"/>
      <c r="AS13" s="307"/>
      <c r="AT13" s="226"/>
      <c r="AU13" s="226"/>
      <c r="AV13" s="167"/>
      <c r="AW13" s="211"/>
      <c r="AX13" s="176"/>
      <c r="AY13" s="175"/>
      <c r="AZ13" s="157" t="s">
        <v>250</v>
      </c>
      <c r="BA13" s="177" t="s">
        <v>293</v>
      </c>
      <c r="BB13" s="134" t="s">
        <v>343</v>
      </c>
      <c r="BC13" s="37"/>
      <c r="BD13" s="37"/>
      <c r="BE13" s="37"/>
      <c r="BF13" s="37"/>
      <c r="BG13" s="37"/>
    </row>
    <row r="14" spans="1:133" ht="28.5" customHeight="1" x14ac:dyDescent="0.35">
      <c r="A14" s="240"/>
      <c r="B14" s="243"/>
      <c r="C14" s="246"/>
      <c r="D14" s="249"/>
      <c r="E14" s="252"/>
      <c r="F14" s="228"/>
      <c r="G14" s="192"/>
      <c r="H14" s="192"/>
      <c r="I14" s="192"/>
      <c r="J14" s="192"/>
      <c r="K14" s="191"/>
      <c r="L14" s="191"/>
      <c r="M14" s="189"/>
      <c r="N14" s="189"/>
      <c r="O14" s="189"/>
      <c r="P14" s="151"/>
      <c r="Q14" s="196"/>
      <c r="R14" s="197"/>
      <c r="S14" s="197"/>
      <c r="T14" s="234"/>
      <c r="U14" s="183">
        <v>2021130010165</v>
      </c>
      <c r="V14" s="211"/>
      <c r="W14" s="188"/>
      <c r="X14" s="188"/>
      <c r="Y14" s="188"/>
      <c r="Z14" s="188"/>
      <c r="AA14" s="302"/>
      <c r="AB14" s="200"/>
      <c r="AC14" s="167"/>
      <c r="AD14" s="270"/>
      <c r="AE14" s="189"/>
      <c r="AF14" s="189"/>
      <c r="AG14" s="175"/>
      <c r="AH14" s="218"/>
      <c r="AI14" s="231"/>
      <c r="AJ14" s="231"/>
      <c r="AK14" s="211"/>
      <c r="AL14" s="223"/>
      <c r="AM14" s="211"/>
      <c r="AN14" s="223"/>
      <c r="AO14" s="223"/>
      <c r="AP14" s="211"/>
      <c r="AQ14" s="161"/>
      <c r="AR14" s="161"/>
      <c r="AS14" s="307"/>
      <c r="AT14" s="226"/>
      <c r="AU14" s="226"/>
      <c r="AV14" s="167"/>
      <c r="AW14" s="211"/>
      <c r="AX14" s="172" t="s">
        <v>219</v>
      </c>
      <c r="AY14" s="174">
        <v>44727</v>
      </c>
      <c r="AZ14" s="159"/>
      <c r="BA14" s="217"/>
      <c r="BB14" s="135"/>
      <c r="BC14" s="37"/>
      <c r="BD14" s="37"/>
      <c r="BE14" s="37"/>
      <c r="BF14" s="37"/>
      <c r="BG14" s="37"/>
    </row>
    <row r="15" spans="1:133" ht="78" customHeight="1" x14ac:dyDescent="0.35">
      <c r="A15" s="240"/>
      <c r="B15" s="243"/>
      <c r="C15" s="246"/>
      <c r="D15" s="249"/>
      <c r="E15" s="252"/>
      <c r="F15" s="228"/>
      <c r="G15" s="192"/>
      <c r="H15" s="192"/>
      <c r="I15" s="192"/>
      <c r="J15" s="192"/>
      <c r="K15" s="191"/>
      <c r="L15" s="191"/>
      <c r="M15" s="189"/>
      <c r="N15" s="189"/>
      <c r="O15" s="189"/>
      <c r="P15" s="150"/>
      <c r="Q15" s="148"/>
      <c r="R15" s="195"/>
      <c r="S15" s="195"/>
      <c r="T15" s="234"/>
      <c r="U15" s="183">
        <v>2021130010165</v>
      </c>
      <c r="V15" s="211"/>
      <c r="W15" s="188"/>
      <c r="X15" s="188">
        <v>3500</v>
      </c>
      <c r="Y15" s="188"/>
      <c r="Z15" s="188"/>
      <c r="AA15" s="187"/>
      <c r="AB15" s="201"/>
      <c r="AC15" s="168"/>
      <c r="AD15" s="270"/>
      <c r="AE15" s="189">
        <v>270</v>
      </c>
      <c r="AF15" s="189"/>
      <c r="AG15" s="175"/>
      <c r="AH15" s="218"/>
      <c r="AI15" s="231"/>
      <c r="AJ15" s="231"/>
      <c r="AK15" s="211"/>
      <c r="AL15" s="223"/>
      <c r="AM15" s="211"/>
      <c r="AN15" s="223"/>
      <c r="AO15" s="223"/>
      <c r="AP15" s="211"/>
      <c r="AQ15" s="161"/>
      <c r="AR15" s="161"/>
      <c r="AS15" s="307"/>
      <c r="AT15" s="226"/>
      <c r="AU15" s="226"/>
      <c r="AV15" s="167"/>
      <c r="AW15" s="211"/>
      <c r="AX15" s="176"/>
      <c r="AY15" s="175"/>
      <c r="AZ15" s="158"/>
      <c r="BA15" s="178"/>
      <c r="BB15" s="135"/>
      <c r="BC15" s="37"/>
      <c r="BD15" s="37"/>
      <c r="BE15" s="37"/>
      <c r="BF15" s="37"/>
      <c r="BG15" s="37"/>
    </row>
    <row r="16" spans="1:133" ht="66" customHeight="1" x14ac:dyDescent="0.35">
      <c r="A16" s="240"/>
      <c r="B16" s="243"/>
      <c r="C16" s="246"/>
      <c r="D16" s="249"/>
      <c r="E16" s="252"/>
      <c r="F16" s="228"/>
      <c r="G16" s="192" t="s">
        <v>49</v>
      </c>
      <c r="H16" s="192" t="s">
        <v>175</v>
      </c>
      <c r="I16" s="192"/>
      <c r="J16" s="192" t="s">
        <v>50</v>
      </c>
      <c r="K16" s="191">
        <v>7000</v>
      </c>
      <c r="L16" s="191">
        <v>5025</v>
      </c>
      <c r="M16" s="189">
        <v>775</v>
      </c>
      <c r="N16" s="189">
        <v>0</v>
      </c>
      <c r="O16" s="189">
        <v>583</v>
      </c>
      <c r="P16" s="149">
        <v>2278</v>
      </c>
      <c r="Q16" s="193">
        <f>+N16+O16+P16</f>
        <v>2861</v>
      </c>
      <c r="R16" s="194">
        <f>Q16/L16</f>
        <v>0.5693532338308458</v>
      </c>
      <c r="S16" s="194">
        <f>(Q16+M16)/K16</f>
        <v>0.51942857142857146</v>
      </c>
      <c r="T16" s="234"/>
      <c r="U16" s="183">
        <v>2021130010165</v>
      </c>
      <c r="V16" s="211"/>
      <c r="W16" s="188" t="s">
        <v>193</v>
      </c>
      <c r="X16" s="188">
        <v>45</v>
      </c>
      <c r="Y16" s="188">
        <v>0</v>
      </c>
      <c r="Z16" s="188">
        <v>3</v>
      </c>
      <c r="AA16" s="301">
        <v>14</v>
      </c>
      <c r="AB16" s="199">
        <f>+Z16+Y16+AA16</f>
        <v>17</v>
      </c>
      <c r="AC16" s="202">
        <f>AB16/X16</f>
        <v>0.37777777777777777</v>
      </c>
      <c r="AD16" s="198">
        <v>44589</v>
      </c>
      <c r="AE16" s="189">
        <v>270</v>
      </c>
      <c r="AF16" s="189">
        <v>5025</v>
      </c>
      <c r="AG16" s="189">
        <f>M16+N16+O16</f>
        <v>1358</v>
      </c>
      <c r="AH16" s="218">
        <v>0.55000000000000004</v>
      </c>
      <c r="AI16" s="231"/>
      <c r="AJ16" s="231"/>
      <c r="AK16" s="211"/>
      <c r="AL16" s="223"/>
      <c r="AM16" s="211"/>
      <c r="AN16" s="223"/>
      <c r="AO16" s="223"/>
      <c r="AP16" s="211"/>
      <c r="AQ16" s="161"/>
      <c r="AR16" s="161"/>
      <c r="AS16" s="307"/>
      <c r="AT16" s="226"/>
      <c r="AU16" s="226"/>
      <c r="AV16" s="167"/>
      <c r="AW16" s="211"/>
      <c r="AX16" s="176"/>
      <c r="AY16" s="175"/>
      <c r="AZ16" s="157" t="s">
        <v>264</v>
      </c>
      <c r="BA16" s="177" t="s">
        <v>270</v>
      </c>
      <c r="BB16" s="134" t="s">
        <v>344</v>
      </c>
      <c r="BC16" s="132"/>
      <c r="BD16" s="37"/>
      <c r="BE16" s="37"/>
      <c r="BF16" s="37"/>
      <c r="BG16" s="37"/>
    </row>
    <row r="17" spans="1:59" ht="77.25" customHeight="1" x14ac:dyDescent="0.35">
      <c r="A17" s="240"/>
      <c r="B17" s="243"/>
      <c r="C17" s="246"/>
      <c r="D17" s="249"/>
      <c r="E17" s="252"/>
      <c r="F17" s="228"/>
      <c r="G17" s="192"/>
      <c r="H17" s="192"/>
      <c r="I17" s="192"/>
      <c r="J17" s="192"/>
      <c r="K17" s="191"/>
      <c r="L17" s="191"/>
      <c r="M17" s="189"/>
      <c r="N17" s="189"/>
      <c r="O17" s="189"/>
      <c r="P17" s="150"/>
      <c r="Q17" s="148"/>
      <c r="R17" s="195"/>
      <c r="S17" s="195"/>
      <c r="T17" s="234"/>
      <c r="U17" s="183">
        <v>2021130010165</v>
      </c>
      <c r="V17" s="211"/>
      <c r="W17" s="188"/>
      <c r="X17" s="188"/>
      <c r="Y17" s="188"/>
      <c r="Z17" s="188"/>
      <c r="AA17" s="187"/>
      <c r="AB17" s="201"/>
      <c r="AC17" s="168"/>
      <c r="AD17" s="198"/>
      <c r="AE17" s="189"/>
      <c r="AF17" s="189"/>
      <c r="AG17" s="175"/>
      <c r="AH17" s="218"/>
      <c r="AI17" s="231"/>
      <c r="AJ17" s="231"/>
      <c r="AK17" s="211"/>
      <c r="AL17" s="223"/>
      <c r="AM17" s="211"/>
      <c r="AN17" s="223"/>
      <c r="AO17" s="223"/>
      <c r="AP17" s="211"/>
      <c r="AQ17" s="161"/>
      <c r="AR17" s="161"/>
      <c r="AS17" s="160"/>
      <c r="AT17" s="165"/>
      <c r="AU17" s="165"/>
      <c r="AV17" s="168"/>
      <c r="AW17" s="211"/>
      <c r="AX17" s="176"/>
      <c r="AY17" s="175"/>
      <c r="AZ17" s="158"/>
      <c r="BA17" s="178"/>
      <c r="BB17" s="135"/>
      <c r="BC17" s="132"/>
      <c r="BD17" s="37"/>
      <c r="BE17" s="37"/>
      <c r="BF17" s="37"/>
      <c r="BG17" s="37"/>
    </row>
    <row r="18" spans="1:59" ht="77.25" customHeight="1" x14ac:dyDescent="0.35">
      <c r="A18" s="240"/>
      <c r="B18" s="243"/>
      <c r="C18" s="246"/>
      <c r="D18" s="249"/>
      <c r="E18" s="252"/>
      <c r="F18" s="229"/>
      <c r="G18" s="219" t="s">
        <v>300</v>
      </c>
      <c r="H18" s="220"/>
      <c r="I18" s="220"/>
      <c r="J18" s="220"/>
      <c r="K18" s="220"/>
      <c r="L18" s="220"/>
      <c r="M18" s="220"/>
      <c r="N18" s="220"/>
      <c r="O18" s="220"/>
      <c r="P18" s="220"/>
      <c r="Q18" s="221"/>
      <c r="R18" s="44">
        <f>AVERAGE(R10:R17)</f>
        <v>0.65521298270552009</v>
      </c>
      <c r="S18" s="44">
        <f>AVERAGE(S10:S17)</f>
        <v>0.70198971057363257</v>
      </c>
      <c r="T18" s="210"/>
      <c r="U18" s="45"/>
      <c r="V18" s="40"/>
      <c r="W18" s="219" t="s">
        <v>311</v>
      </c>
      <c r="X18" s="220"/>
      <c r="Y18" s="220"/>
      <c r="Z18" s="220"/>
      <c r="AA18" s="220"/>
      <c r="AB18" s="221"/>
      <c r="AC18" s="41">
        <f>AVERAGE(AC10:AC17)</f>
        <v>0.62407407407407411</v>
      </c>
      <c r="AD18" s="46"/>
      <c r="AE18" s="47"/>
      <c r="AF18" s="47"/>
      <c r="AG18" s="48"/>
      <c r="AH18" s="2"/>
      <c r="AI18" s="231"/>
      <c r="AJ18" s="231"/>
      <c r="AK18" s="219" t="s">
        <v>320</v>
      </c>
      <c r="AL18" s="220"/>
      <c r="AM18" s="220"/>
      <c r="AN18" s="220"/>
      <c r="AO18" s="220"/>
      <c r="AP18" s="220"/>
      <c r="AQ18" s="220"/>
      <c r="AR18" s="221"/>
      <c r="AS18" s="42"/>
      <c r="AT18" s="23">
        <f>AT10</f>
        <v>300000000</v>
      </c>
      <c r="AU18" s="23">
        <f>AU10</f>
        <v>221300000</v>
      </c>
      <c r="AV18" s="24">
        <f>AV10</f>
        <v>0.73766666666666669</v>
      </c>
      <c r="AW18" s="40"/>
      <c r="AX18" s="176"/>
      <c r="AY18" s="222"/>
      <c r="AZ18" s="222"/>
      <c r="BA18" s="222"/>
      <c r="BB18" s="43"/>
      <c r="BC18" s="37"/>
      <c r="BD18" s="37"/>
      <c r="BE18" s="37"/>
      <c r="BF18" s="37"/>
      <c r="BG18" s="37"/>
    </row>
    <row r="19" spans="1:59" ht="39.950000000000003" customHeight="1" x14ac:dyDescent="0.35">
      <c r="A19" s="240"/>
      <c r="B19" s="243"/>
      <c r="C19" s="246"/>
      <c r="D19" s="249"/>
      <c r="E19" s="252"/>
      <c r="F19" s="227" t="s">
        <v>29</v>
      </c>
      <c r="G19" s="192" t="s">
        <v>51</v>
      </c>
      <c r="H19" s="192" t="s">
        <v>175</v>
      </c>
      <c r="I19" s="192" t="s">
        <v>52</v>
      </c>
      <c r="J19" s="192" t="s">
        <v>53</v>
      </c>
      <c r="K19" s="191">
        <v>3959</v>
      </c>
      <c r="L19" s="205">
        <v>1600</v>
      </c>
      <c r="M19" s="189">
        <v>681</v>
      </c>
      <c r="N19" s="189">
        <v>0</v>
      </c>
      <c r="O19" s="189">
        <v>1211</v>
      </c>
      <c r="P19" s="149">
        <v>7</v>
      </c>
      <c r="Q19" s="193">
        <f>+O19+N19+P19</f>
        <v>1218</v>
      </c>
      <c r="R19" s="194">
        <f>Q19/L19</f>
        <v>0.76124999999999998</v>
      </c>
      <c r="S19" s="194">
        <f>(Q19+M19)/K19</f>
        <v>0.47966658247032079</v>
      </c>
      <c r="T19" s="233" t="s">
        <v>113</v>
      </c>
      <c r="U19" s="183">
        <v>2020130010079</v>
      </c>
      <c r="V19" s="211" t="s">
        <v>122</v>
      </c>
      <c r="W19" s="188" t="s">
        <v>194</v>
      </c>
      <c r="X19" s="188">
        <v>30</v>
      </c>
      <c r="Y19" s="188">
        <v>0</v>
      </c>
      <c r="Z19" s="188">
        <v>7</v>
      </c>
      <c r="AA19" s="301">
        <v>3</v>
      </c>
      <c r="AB19" s="199">
        <f>+Z19+Y19+AA19</f>
        <v>10</v>
      </c>
      <c r="AC19" s="202">
        <f>AB19/X19</f>
        <v>0.33333333333333331</v>
      </c>
      <c r="AD19" s="198">
        <v>44589</v>
      </c>
      <c r="AE19" s="188">
        <v>270</v>
      </c>
      <c r="AF19" s="188">
        <v>1600</v>
      </c>
      <c r="AG19" s="189">
        <f>M19+N19+O19</f>
        <v>1892</v>
      </c>
      <c r="AH19" s="224">
        <v>0.49</v>
      </c>
      <c r="AI19" s="231"/>
      <c r="AJ19" s="231"/>
      <c r="AK19" s="211" t="s">
        <v>157</v>
      </c>
      <c r="AL19" s="223">
        <v>205168000</v>
      </c>
      <c r="AM19" s="211" t="s">
        <v>186</v>
      </c>
      <c r="AN19" s="223" t="s">
        <v>164</v>
      </c>
      <c r="AO19" s="223"/>
      <c r="AP19" s="211" t="s">
        <v>145</v>
      </c>
      <c r="AQ19" s="161">
        <v>79400000</v>
      </c>
      <c r="AR19" s="161">
        <v>127928200</v>
      </c>
      <c r="AS19" s="306">
        <v>0</v>
      </c>
      <c r="AT19" s="164">
        <v>205168000</v>
      </c>
      <c r="AU19" s="166">
        <v>127928200</v>
      </c>
      <c r="AV19" s="202">
        <f>AU19/AT19</f>
        <v>0.62352901037198782</v>
      </c>
      <c r="AW19" s="211" t="s">
        <v>153</v>
      </c>
      <c r="AX19" s="172" t="s">
        <v>218</v>
      </c>
      <c r="AY19" s="174">
        <v>44589</v>
      </c>
      <c r="AZ19" s="157"/>
      <c r="BA19" s="177" t="s">
        <v>271</v>
      </c>
      <c r="BB19" s="134" t="s">
        <v>345</v>
      </c>
      <c r="BC19" s="132"/>
      <c r="BD19" s="37"/>
      <c r="BE19" s="37"/>
      <c r="BF19" s="37"/>
      <c r="BG19" s="37"/>
    </row>
    <row r="20" spans="1:59" ht="111.75" customHeight="1" x14ac:dyDescent="0.35">
      <c r="A20" s="240"/>
      <c r="B20" s="243"/>
      <c r="C20" s="246"/>
      <c r="D20" s="249"/>
      <c r="E20" s="252"/>
      <c r="F20" s="228"/>
      <c r="G20" s="192"/>
      <c r="H20" s="192"/>
      <c r="I20" s="192"/>
      <c r="J20" s="192"/>
      <c r="K20" s="191"/>
      <c r="L20" s="205"/>
      <c r="M20" s="189"/>
      <c r="N20" s="189"/>
      <c r="O20" s="189"/>
      <c r="P20" s="150"/>
      <c r="Q20" s="148"/>
      <c r="R20" s="195"/>
      <c r="S20" s="195"/>
      <c r="T20" s="234"/>
      <c r="U20" s="183">
        <v>2020130010079</v>
      </c>
      <c r="V20" s="211"/>
      <c r="W20" s="188"/>
      <c r="X20" s="188"/>
      <c r="Y20" s="188"/>
      <c r="Z20" s="188"/>
      <c r="AA20" s="187"/>
      <c r="AB20" s="201"/>
      <c r="AC20" s="168"/>
      <c r="AD20" s="198"/>
      <c r="AE20" s="188">
        <v>270</v>
      </c>
      <c r="AF20" s="188"/>
      <c r="AG20" s="175"/>
      <c r="AH20" s="224"/>
      <c r="AI20" s="231"/>
      <c r="AJ20" s="231"/>
      <c r="AK20" s="211"/>
      <c r="AL20" s="223"/>
      <c r="AM20" s="211"/>
      <c r="AN20" s="223"/>
      <c r="AO20" s="223"/>
      <c r="AP20" s="211"/>
      <c r="AQ20" s="161"/>
      <c r="AR20" s="161"/>
      <c r="AS20" s="307"/>
      <c r="AT20" s="164"/>
      <c r="AU20" s="166"/>
      <c r="AV20" s="167"/>
      <c r="AW20" s="211"/>
      <c r="AX20" s="176"/>
      <c r="AY20" s="175"/>
      <c r="AZ20" s="158"/>
      <c r="BA20" s="178"/>
      <c r="BB20" s="135"/>
      <c r="BC20" s="132"/>
      <c r="BD20" s="37"/>
      <c r="BE20" s="37"/>
      <c r="BF20" s="37"/>
      <c r="BG20" s="37"/>
    </row>
    <row r="21" spans="1:59" ht="36" customHeight="1" x14ac:dyDescent="0.35">
      <c r="A21" s="240"/>
      <c r="B21" s="243"/>
      <c r="C21" s="246"/>
      <c r="D21" s="249"/>
      <c r="E21" s="252"/>
      <c r="F21" s="228"/>
      <c r="G21" s="192" t="s">
        <v>54</v>
      </c>
      <c r="H21" s="192" t="s">
        <v>175</v>
      </c>
      <c r="I21" s="192" t="s">
        <v>55</v>
      </c>
      <c r="J21" s="192" t="s">
        <v>181</v>
      </c>
      <c r="K21" s="191">
        <v>1200</v>
      </c>
      <c r="L21" s="191">
        <v>500</v>
      </c>
      <c r="M21" s="189">
        <v>595</v>
      </c>
      <c r="N21" s="189">
        <v>0</v>
      </c>
      <c r="O21" s="189">
        <v>255</v>
      </c>
      <c r="P21" s="149">
        <v>299</v>
      </c>
      <c r="Q21" s="193">
        <f>+O21+N21+P21</f>
        <v>554</v>
      </c>
      <c r="R21" s="194">
        <v>1</v>
      </c>
      <c r="S21" s="194">
        <f>(Q21+M21)/K21</f>
        <v>0.95750000000000002</v>
      </c>
      <c r="T21" s="234"/>
      <c r="U21" s="183">
        <v>2020130010079</v>
      </c>
      <c r="V21" s="211"/>
      <c r="W21" s="188" t="s">
        <v>195</v>
      </c>
      <c r="X21" s="188">
        <v>20</v>
      </c>
      <c r="Y21" s="188">
        <v>0</v>
      </c>
      <c r="Z21" s="188">
        <v>4</v>
      </c>
      <c r="AA21" s="301">
        <v>3</v>
      </c>
      <c r="AB21" s="199">
        <f>+Z21+Y21+AA21</f>
        <v>7</v>
      </c>
      <c r="AC21" s="202">
        <f>AB21/X21</f>
        <v>0.35</v>
      </c>
      <c r="AD21" s="198">
        <v>44589</v>
      </c>
      <c r="AE21" s="175">
        <v>270</v>
      </c>
      <c r="AF21" s="175">
        <v>500</v>
      </c>
      <c r="AG21" s="189">
        <f>M21+N21+O21</f>
        <v>850</v>
      </c>
      <c r="AH21" s="218">
        <v>0.17</v>
      </c>
      <c r="AI21" s="231"/>
      <c r="AJ21" s="231"/>
      <c r="AK21" s="211"/>
      <c r="AL21" s="223"/>
      <c r="AM21" s="211"/>
      <c r="AN21" s="223"/>
      <c r="AO21" s="223"/>
      <c r="AP21" s="211"/>
      <c r="AQ21" s="161"/>
      <c r="AR21" s="161"/>
      <c r="AS21" s="307"/>
      <c r="AT21" s="164"/>
      <c r="AU21" s="166"/>
      <c r="AV21" s="167"/>
      <c r="AW21" s="211"/>
      <c r="AX21" s="176"/>
      <c r="AY21" s="175"/>
      <c r="AZ21" s="157"/>
      <c r="BA21" s="177" t="s">
        <v>272</v>
      </c>
      <c r="BB21" s="134" t="s">
        <v>346</v>
      </c>
      <c r="BC21" s="132"/>
      <c r="BD21" s="37"/>
      <c r="BE21" s="37"/>
      <c r="BF21" s="37"/>
      <c r="BG21" s="37"/>
    </row>
    <row r="22" spans="1:59" ht="29.45" customHeight="1" x14ac:dyDescent="0.35">
      <c r="A22" s="240"/>
      <c r="B22" s="243"/>
      <c r="C22" s="246"/>
      <c r="D22" s="249"/>
      <c r="E22" s="252"/>
      <c r="F22" s="228"/>
      <c r="G22" s="192"/>
      <c r="H22" s="192"/>
      <c r="I22" s="192"/>
      <c r="J22" s="192"/>
      <c r="K22" s="191"/>
      <c r="L22" s="191"/>
      <c r="M22" s="189"/>
      <c r="N22" s="189"/>
      <c r="O22" s="189"/>
      <c r="P22" s="151"/>
      <c r="Q22" s="196"/>
      <c r="R22" s="197"/>
      <c r="S22" s="197"/>
      <c r="T22" s="234"/>
      <c r="U22" s="183">
        <v>2020130010079</v>
      </c>
      <c r="V22" s="211"/>
      <c r="W22" s="188"/>
      <c r="X22" s="188"/>
      <c r="Y22" s="188"/>
      <c r="Z22" s="188"/>
      <c r="AA22" s="302"/>
      <c r="AB22" s="200"/>
      <c r="AC22" s="167"/>
      <c r="AD22" s="198"/>
      <c r="AE22" s="175">
        <v>270</v>
      </c>
      <c r="AF22" s="175"/>
      <c r="AG22" s="175"/>
      <c r="AH22" s="218"/>
      <c r="AI22" s="231"/>
      <c r="AJ22" s="231"/>
      <c r="AK22" s="211"/>
      <c r="AL22" s="223"/>
      <c r="AM22" s="211"/>
      <c r="AN22" s="223"/>
      <c r="AO22" s="223"/>
      <c r="AP22" s="211"/>
      <c r="AQ22" s="161"/>
      <c r="AR22" s="161"/>
      <c r="AS22" s="307"/>
      <c r="AT22" s="164"/>
      <c r="AU22" s="166"/>
      <c r="AV22" s="167"/>
      <c r="AW22" s="211"/>
      <c r="AX22" s="176"/>
      <c r="AY22" s="175"/>
      <c r="AZ22" s="159"/>
      <c r="BA22" s="217"/>
      <c r="BB22" s="135"/>
      <c r="BC22" s="132"/>
      <c r="BD22" s="37"/>
      <c r="BE22" s="37"/>
      <c r="BF22" s="37"/>
      <c r="BG22" s="37"/>
    </row>
    <row r="23" spans="1:59" ht="108" customHeight="1" x14ac:dyDescent="0.35">
      <c r="A23" s="240"/>
      <c r="B23" s="243"/>
      <c r="C23" s="246"/>
      <c r="D23" s="249"/>
      <c r="E23" s="252"/>
      <c r="F23" s="228"/>
      <c r="G23" s="192"/>
      <c r="H23" s="192"/>
      <c r="I23" s="192"/>
      <c r="J23" s="192"/>
      <c r="K23" s="191"/>
      <c r="L23" s="191"/>
      <c r="M23" s="189"/>
      <c r="N23" s="189"/>
      <c r="O23" s="189"/>
      <c r="P23" s="150"/>
      <c r="Q23" s="148"/>
      <c r="R23" s="195"/>
      <c r="S23" s="195"/>
      <c r="T23" s="234"/>
      <c r="U23" s="183">
        <v>2020130010079</v>
      </c>
      <c r="V23" s="211"/>
      <c r="W23" s="188"/>
      <c r="X23" s="188"/>
      <c r="Y23" s="188"/>
      <c r="Z23" s="188"/>
      <c r="AA23" s="187"/>
      <c r="AB23" s="201"/>
      <c r="AC23" s="168"/>
      <c r="AD23" s="198"/>
      <c r="AE23" s="175"/>
      <c r="AF23" s="175"/>
      <c r="AG23" s="175"/>
      <c r="AH23" s="218"/>
      <c r="AI23" s="231"/>
      <c r="AJ23" s="231"/>
      <c r="AK23" s="211"/>
      <c r="AL23" s="223"/>
      <c r="AM23" s="211"/>
      <c r="AN23" s="223"/>
      <c r="AO23" s="223"/>
      <c r="AP23" s="211"/>
      <c r="AQ23" s="161"/>
      <c r="AR23" s="161"/>
      <c r="AS23" s="307"/>
      <c r="AT23" s="164"/>
      <c r="AU23" s="166"/>
      <c r="AV23" s="167"/>
      <c r="AW23" s="211"/>
      <c r="AX23" s="176"/>
      <c r="AY23" s="175"/>
      <c r="AZ23" s="158"/>
      <c r="BA23" s="178"/>
      <c r="BB23" s="135"/>
      <c r="BC23" s="132"/>
      <c r="BD23" s="37"/>
      <c r="BE23" s="37"/>
      <c r="BF23" s="37"/>
      <c r="BG23" s="37"/>
    </row>
    <row r="24" spans="1:59" ht="33.950000000000003" customHeight="1" x14ac:dyDescent="0.35">
      <c r="A24" s="240"/>
      <c r="B24" s="243"/>
      <c r="C24" s="246"/>
      <c r="D24" s="249"/>
      <c r="E24" s="252"/>
      <c r="F24" s="228"/>
      <c r="G24" s="192" t="s">
        <v>56</v>
      </c>
      <c r="H24" s="192" t="s">
        <v>175</v>
      </c>
      <c r="I24" s="192" t="s">
        <v>57</v>
      </c>
      <c r="J24" s="192" t="s">
        <v>182</v>
      </c>
      <c r="K24" s="191">
        <v>2000</v>
      </c>
      <c r="L24" s="237">
        <v>800</v>
      </c>
      <c r="M24" s="191">
        <v>389</v>
      </c>
      <c r="N24" s="191">
        <v>88</v>
      </c>
      <c r="O24" s="209">
        <f>10+108</f>
        <v>118</v>
      </c>
      <c r="P24" s="152">
        <v>618</v>
      </c>
      <c r="Q24" s="193">
        <f>+O24+N24+P24</f>
        <v>824</v>
      </c>
      <c r="R24" s="194">
        <v>1</v>
      </c>
      <c r="S24" s="194">
        <f>+(M24+Q24)/K24</f>
        <v>0.60650000000000004</v>
      </c>
      <c r="T24" s="234"/>
      <c r="U24" s="183">
        <v>2020130010079</v>
      </c>
      <c r="V24" s="211"/>
      <c r="W24" s="188" t="s">
        <v>196</v>
      </c>
      <c r="X24" s="188">
        <v>20</v>
      </c>
      <c r="Y24" s="188">
        <v>1</v>
      </c>
      <c r="Z24" s="188">
        <v>14</v>
      </c>
      <c r="AA24" s="301">
        <v>12</v>
      </c>
      <c r="AB24" s="199">
        <f>+Z24+Y24+AA24</f>
        <v>27</v>
      </c>
      <c r="AC24" s="202">
        <v>1</v>
      </c>
      <c r="AD24" s="198">
        <v>44589</v>
      </c>
      <c r="AE24" s="175">
        <v>270</v>
      </c>
      <c r="AF24" s="175">
        <v>5586</v>
      </c>
      <c r="AG24" s="189">
        <f>M24+N24+O24</f>
        <v>595</v>
      </c>
      <c r="AH24" s="218">
        <v>0.34</v>
      </c>
      <c r="AI24" s="231"/>
      <c r="AJ24" s="231"/>
      <c r="AK24" s="211"/>
      <c r="AL24" s="223"/>
      <c r="AM24" s="211"/>
      <c r="AN24" s="223"/>
      <c r="AO24" s="223"/>
      <c r="AP24" s="211"/>
      <c r="AQ24" s="161"/>
      <c r="AR24" s="161"/>
      <c r="AS24" s="307"/>
      <c r="AT24" s="164"/>
      <c r="AU24" s="166"/>
      <c r="AV24" s="167"/>
      <c r="AW24" s="211"/>
      <c r="AX24" s="172" t="s">
        <v>220</v>
      </c>
      <c r="AY24" s="174">
        <v>44696</v>
      </c>
      <c r="AZ24" s="157"/>
      <c r="BA24" s="177" t="s">
        <v>273</v>
      </c>
      <c r="BB24" s="138" t="s">
        <v>347</v>
      </c>
      <c r="BC24" s="37"/>
      <c r="BD24" s="37"/>
      <c r="BE24" s="37"/>
      <c r="BF24" s="37"/>
      <c r="BG24" s="37"/>
    </row>
    <row r="25" spans="1:59" ht="105.75" customHeight="1" x14ac:dyDescent="0.35">
      <c r="A25" s="240"/>
      <c r="B25" s="243"/>
      <c r="C25" s="246"/>
      <c r="D25" s="249"/>
      <c r="E25" s="252"/>
      <c r="F25" s="228"/>
      <c r="G25" s="192"/>
      <c r="H25" s="192"/>
      <c r="I25" s="192"/>
      <c r="J25" s="192"/>
      <c r="K25" s="191"/>
      <c r="L25" s="235"/>
      <c r="M25" s="191"/>
      <c r="N25" s="191"/>
      <c r="O25" s="209"/>
      <c r="P25" s="153"/>
      <c r="Q25" s="148"/>
      <c r="R25" s="195"/>
      <c r="S25" s="195"/>
      <c r="T25" s="234"/>
      <c r="U25" s="183">
        <v>2020130010079</v>
      </c>
      <c r="V25" s="211"/>
      <c r="W25" s="188"/>
      <c r="X25" s="188"/>
      <c r="Y25" s="188"/>
      <c r="Z25" s="188"/>
      <c r="AA25" s="302"/>
      <c r="AB25" s="200"/>
      <c r="AC25" s="167"/>
      <c r="AD25" s="198"/>
      <c r="AE25" s="175"/>
      <c r="AF25" s="175"/>
      <c r="AG25" s="189"/>
      <c r="AH25" s="218"/>
      <c r="AI25" s="231"/>
      <c r="AJ25" s="231"/>
      <c r="AK25" s="211"/>
      <c r="AL25" s="223"/>
      <c r="AM25" s="211"/>
      <c r="AN25" s="223"/>
      <c r="AO25" s="223"/>
      <c r="AP25" s="211"/>
      <c r="AQ25" s="161"/>
      <c r="AR25" s="161"/>
      <c r="AS25" s="307"/>
      <c r="AT25" s="164"/>
      <c r="AU25" s="166"/>
      <c r="AV25" s="167"/>
      <c r="AW25" s="211"/>
      <c r="AX25" s="176"/>
      <c r="AY25" s="175"/>
      <c r="AZ25" s="158"/>
      <c r="BA25" s="178"/>
      <c r="BB25" s="138"/>
      <c r="BC25" s="37"/>
      <c r="BD25" s="37"/>
      <c r="BE25" s="37"/>
      <c r="BF25" s="37"/>
      <c r="BG25" s="37"/>
    </row>
    <row r="26" spans="1:59" ht="15" customHeight="1" x14ac:dyDescent="0.35">
      <c r="A26" s="240"/>
      <c r="B26" s="243"/>
      <c r="C26" s="246"/>
      <c r="D26" s="249"/>
      <c r="E26" s="252"/>
      <c r="F26" s="228"/>
      <c r="G26" s="192" t="s">
        <v>58</v>
      </c>
      <c r="H26" s="192" t="s">
        <v>175</v>
      </c>
      <c r="I26" s="192">
        <v>0</v>
      </c>
      <c r="J26" s="192" t="s">
        <v>59</v>
      </c>
      <c r="K26" s="191">
        <v>12000</v>
      </c>
      <c r="L26" s="237">
        <v>4786</v>
      </c>
      <c r="M26" s="189">
        <v>3314</v>
      </c>
      <c r="N26" s="189">
        <v>1561</v>
      </c>
      <c r="O26" s="189">
        <v>2004</v>
      </c>
      <c r="P26" s="149">
        <v>1007</v>
      </c>
      <c r="Q26" s="193">
        <f>+O26+N26+P26</f>
        <v>4572</v>
      </c>
      <c r="R26" s="194">
        <f>Q26/L26</f>
        <v>0.95528625156707059</v>
      </c>
      <c r="S26" s="194">
        <f>(Q26+M26)/K26</f>
        <v>0.65716666666666668</v>
      </c>
      <c r="T26" s="234"/>
      <c r="U26" s="183">
        <v>2020130010079</v>
      </c>
      <c r="V26" s="211"/>
      <c r="W26" s="188"/>
      <c r="X26" s="188">
        <v>1</v>
      </c>
      <c r="Y26" s="188"/>
      <c r="Z26" s="188"/>
      <c r="AA26" s="302"/>
      <c r="AB26" s="200"/>
      <c r="AC26" s="167"/>
      <c r="AD26" s="198"/>
      <c r="AE26" s="175">
        <v>270</v>
      </c>
      <c r="AF26" s="175"/>
      <c r="AG26" s="189">
        <f>M26+N26+O26</f>
        <v>6879</v>
      </c>
      <c r="AH26" s="218"/>
      <c r="AI26" s="231"/>
      <c r="AJ26" s="231"/>
      <c r="AK26" s="211"/>
      <c r="AL26" s="223"/>
      <c r="AM26" s="211"/>
      <c r="AN26" s="223"/>
      <c r="AO26" s="223"/>
      <c r="AP26" s="211"/>
      <c r="AQ26" s="161"/>
      <c r="AR26" s="161"/>
      <c r="AS26" s="307"/>
      <c r="AT26" s="164"/>
      <c r="AU26" s="166"/>
      <c r="AV26" s="167"/>
      <c r="AW26" s="211"/>
      <c r="AX26" s="176"/>
      <c r="AY26" s="175"/>
      <c r="AZ26" s="157"/>
      <c r="BA26" s="177" t="s">
        <v>274</v>
      </c>
      <c r="BB26" s="134" t="s">
        <v>348</v>
      </c>
      <c r="BC26" s="132"/>
      <c r="BD26" s="131"/>
      <c r="BE26" s="37"/>
      <c r="BF26" s="37"/>
      <c r="BG26" s="37"/>
    </row>
    <row r="27" spans="1:59" ht="85.5" customHeight="1" x14ac:dyDescent="0.35">
      <c r="A27" s="240"/>
      <c r="B27" s="243"/>
      <c r="C27" s="246"/>
      <c r="D27" s="249"/>
      <c r="E27" s="252"/>
      <c r="F27" s="228"/>
      <c r="G27" s="192"/>
      <c r="H27" s="192"/>
      <c r="I27" s="192"/>
      <c r="J27" s="192"/>
      <c r="K27" s="191"/>
      <c r="L27" s="235"/>
      <c r="M27" s="189"/>
      <c r="N27" s="189"/>
      <c r="O27" s="189"/>
      <c r="P27" s="150"/>
      <c r="Q27" s="148"/>
      <c r="R27" s="195"/>
      <c r="S27" s="195"/>
      <c r="T27" s="234"/>
      <c r="U27" s="183">
        <v>2020130010079</v>
      </c>
      <c r="V27" s="211"/>
      <c r="W27" s="188"/>
      <c r="X27" s="188"/>
      <c r="Y27" s="188"/>
      <c r="Z27" s="188"/>
      <c r="AA27" s="187"/>
      <c r="AB27" s="201"/>
      <c r="AC27" s="168"/>
      <c r="AD27" s="198"/>
      <c r="AE27" s="175"/>
      <c r="AF27" s="175"/>
      <c r="AG27" s="189"/>
      <c r="AH27" s="218"/>
      <c r="AI27" s="231"/>
      <c r="AJ27" s="231"/>
      <c r="AK27" s="211"/>
      <c r="AL27" s="223"/>
      <c r="AM27" s="211"/>
      <c r="AN27" s="223"/>
      <c r="AO27" s="223"/>
      <c r="AP27" s="211"/>
      <c r="AQ27" s="161"/>
      <c r="AR27" s="161"/>
      <c r="AS27" s="160"/>
      <c r="AT27" s="164"/>
      <c r="AU27" s="166"/>
      <c r="AV27" s="168"/>
      <c r="AW27" s="211"/>
      <c r="AX27" s="176"/>
      <c r="AY27" s="175"/>
      <c r="AZ27" s="158"/>
      <c r="BA27" s="178"/>
      <c r="BB27" s="135"/>
      <c r="BC27" s="132"/>
      <c r="BD27" s="131"/>
      <c r="BE27" s="37"/>
      <c r="BF27" s="37"/>
      <c r="BG27" s="37"/>
    </row>
    <row r="28" spans="1:59" ht="85.5" customHeight="1" x14ac:dyDescent="0.35">
      <c r="A28" s="240"/>
      <c r="B28" s="243"/>
      <c r="C28" s="246"/>
      <c r="D28" s="249"/>
      <c r="E28" s="252"/>
      <c r="F28" s="229"/>
      <c r="G28" s="219" t="s">
        <v>301</v>
      </c>
      <c r="H28" s="220"/>
      <c r="I28" s="220"/>
      <c r="J28" s="220"/>
      <c r="K28" s="220"/>
      <c r="L28" s="220"/>
      <c r="M28" s="220"/>
      <c r="N28" s="220"/>
      <c r="O28" s="220"/>
      <c r="P28" s="220"/>
      <c r="Q28" s="221"/>
      <c r="R28" s="49">
        <f>AVERAGE(R19:R27)</f>
        <v>0.9291340628917677</v>
      </c>
      <c r="S28" s="49">
        <f>AVERAGE(S19:S27)</f>
        <v>0.67520831228424694</v>
      </c>
      <c r="T28" s="210"/>
      <c r="U28" s="45"/>
      <c r="V28" s="40"/>
      <c r="W28" s="219" t="s">
        <v>312</v>
      </c>
      <c r="X28" s="220"/>
      <c r="Y28" s="220"/>
      <c r="Z28" s="220"/>
      <c r="AA28" s="220"/>
      <c r="AB28" s="221"/>
      <c r="AC28" s="41">
        <f>AVERAGE(AC19:AC27)</f>
        <v>0.56111111111111112</v>
      </c>
      <c r="AD28" s="46"/>
      <c r="AE28" s="176"/>
      <c r="AF28" s="222"/>
      <c r="AG28" s="222"/>
      <c r="AH28" s="294"/>
      <c r="AI28" s="231"/>
      <c r="AJ28" s="231"/>
      <c r="AK28" s="169" t="s">
        <v>321</v>
      </c>
      <c r="AL28" s="170"/>
      <c r="AM28" s="170"/>
      <c r="AN28" s="170"/>
      <c r="AO28" s="170"/>
      <c r="AP28" s="170"/>
      <c r="AQ28" s="170"/>
      <c r="AR28" s="171"/>
      <c r="AS28" s="50"/>
      <c r="AT28" s="25">
        <f>AT19</f>
        <v>205168000</v>
      </c>
      <c r="AU28" s="25">
        <f>AU19</f>
        <v>127928200</v>
      </c>
      <c r="AV28" s="26">
        <f>AV19</f>
        <v>0.62352901037198782</v>
      </c>
      <c r="AW28" s="40"/>
      <c r="AX28" s="51"/>
      <c r="AY28" s="48"/>
      <c r="AZ28" s="52"/>
      <c r="BA28" s="53"/>
      <c r="BB28" s="43"/>
      <c r="BC28" s="37"/>
      <c r="BD28" s="37"/>
      <c r="BE28" s="37"/>
      <c r="BF28" s="37"/>
      <c r="BG28" s="37"/>
    </row>
    <row r="29" spans="1:59" ht="96" customHeight="1" x14ac:dyDescent="0.35">
      <c r="A29" s="240"/>
      <c r="B29" s="243"/>
      <c r="C29" s="246"/>
      <c r="D29" s="249"/>
      <c r="E29" s="252"/>
      <c r="F29" s="227" t="s">
        <v>30</v>
      </c>
      <c r="G29" s="54" t="s">
        <v>60</v>
      </c>
      <c r="H29" s="54" t="s">
        <v>177</v>
      </c>
      <c r="I29" s="54" t="s">
        <v>61</v>
      </c>
      <c r="J29" s="54" t="s">
        <v>62</v>
      </c>
      <c r="K29" s="55">
        <v>3047</v>
      </c>
      <c r="L29" s="56">
        <v>1000</v>
      </c>
      <c r="M29" s="47">
        <v>1265</v>
      </c>
      <c r="N29" s="47">
        <v>595</v>
      </c>
      <c r="O29" s="47">
        <v>541</v>
      </c>
      <c r="P29" s="47">
        <v>37</v>
      </c>
      <c r="Q29" s="57">
        <f>SUM(O29+N29+P29)</f>
        <v>1173</v>
      </c>
      <c r="R29" s="33">
        <v>1</v>
      </c>
      <c r="S29" s="33">
        <f>(Q29+M29)/K29</f>
        <v>0.80013127666557271</v>
      </c>
      <c r="T29" s="233" t="s">
        <v>114</v>
      </c>
      <c r="U29" s="183">
        <v>2021130010162</v>
      </c>
      <c r="V29" s="211" t="s">
        <v>134</v>
      </c>
      <c r="W29" s="58" t="s">
        <v>331</v>
      </c>
      <c r="X29" s="58">
        <v>1000</v>
      </c>
      <c r="Y29" s="47">
        <v>595</v>
      </c>
      <c r="Z29" s="47">
        <v>541</v>
      </c>
      <c r="AA29" s="47">
        <v>0</v>
      </c>
      <c r="AB29" s="57">
        <f>+Z29+Y29+AA29</f>
        <v>1136</v>
      </c>
      <c r="AC29" s="33">
        <v>1</v>
      </c>
      <c r="AD29" s="46">
        <v>44589</v>
      </c>
      <c r="AE29" s="58">
        <v>270</v>
      </c>
      <c r="AF29" s="58">
        <v>1000</v>
      </c>
      <c r="AG29" s="47">
        <f>M29+N29+O29</f>
        <v>2401</v>
      </c>
      <c r="AH29" s="4">
        <v>0.14000000000000001</v>
      </c>
      <c r="AI29" s="231"/>
      <c r="AJ29" s="262"/>
      <c r="AK29" s="275" t="s">
        <v>157</v>
      </c>
      <c r="AL29" s="271">
        <v>466720000</v>
      </c>
      <c r="AM29" s="275" t="s">
        <v>187</v>
      </c>
      <c r="AN29" s="271" t="s">
        <v>165</v>
      </c>
      <c r="AO29" s="271"/>
      <c r="AP29" s="275" t="s">
        <v>146</v>
      </c>
      <c r="AQ29" s="274">
        <v>166300000</v>
      </c>
      <c r="AR29" s="274">
        <v>166300000</v>
      </c>
      <c r="AS29" s="308">
        <v>0</v>
      </c>
      <c r="AT29" s="154">
        <v>466720000</v>
      </c>
      <c r="AU29" s="154">
        <f>AR29</f>
        <v>166300000</v>
      </c>
      <c r="AV29" s="179">
        <f>AU29/AT29</f>
        <v>0.3563164209804594</v>
      </c>
      <c r="AW29" s="162" t="s">
        <v>153</v>
      </c>
      <c r="AX29" s="172" t="s">
        <v>218</v>
      </c>
      <c r="AY29" s="174">
        <v>44589</v>
      </c>
      <c r="AZ29" s="59" t="s">
        <v>251</v>
      </c>
      <c r="BA29" s="60" t="s">
        <v>275</v>
      </c>
      <c r="BB29" s="61" t="s">
        <v>349</v>
      </c>
      <c r="BC29" s="37"/>
      <c r="BD29" s="37"/>
      <c r="BE29" s="37"/>
      <c r="BF29" s="37"/>
      <c r="BG29" s="37"/>
    </row>
    <row r="30" spans="1:59" ht="79.5" customHeight="1" x14ac:dyDescent="0.35">
      <c r="A30" s="240"/>
      <c r="B30" s="243"/>
      <c r="C30" s="246"/>
      <c r="D30" s="249"/>
      <c r="E30" s="252"/>
      <c r="F30" s="228"/>
      <c r="G30" s="192" t="s">
        <v>63</v>
      </c>
      <c r="H30" s="192" t="s">
        <v>177</v>
      </c>
      <c r="I30" s="192" t="s">
        <v>64</v>
      </c>
      <c r="J30" s="192" t="s">
        <v>65</v>
      </c>
      <c r="K30" s="191">
        <v>3657</v>
      </c>
      <c r="L30" s="205">
        <v>1000</v>
      </c>
      <c r="M30" s="189">
        <v>0</v>
      </c>
      <c r="N30" s="189">
        <v>494</v>
      </c>
      <c r="O30" s="189">
        <v>491</v>
      </c>
      <c r="P30" s="149">
        <v>0</v>
      </c>
      <c r="Q30" s="193">
        <f>+O30+N30+P30</f>
        <v>985</v>
      </c>
      <c r="R30" s="194">
        <f t="shared" ref="R30" si="2">Q30/L30</f>
        <v>0.98499999999999999</v>
      </c>
      <c r="S30" s="194">
        <f>(Q30+M30)/K30</f>
        <v>0.26934645884604869</v>
      </c>
      <c r="T30" s="234"/>
      <c r="U30" s="183">
        <v>2021130010162</v>
      </c>
      <c r="V30" s="211"/>
      <c r="W30" s="188" t="s">
        <v>332</v>
      </c>
      <c r="X30" s="188">
        <v>1000</v>
      </c>
      <c r="Y30" s="189">
        <v>494</v>
      </c>
      <c r="Z30" s="189">
        <v>491</v>
      </c>
      <c r="AA30" s="149">
        <v>0</v>
      </c>
      <c r="AB30" s="193">
        <f>+Z30+Y30+AA30</f>
        <v>985</v>
      </c>
      <c r="AC30" s="194">
        <f>AB30/X30</f>
        <v>0.98499999999999999</v>
      </c>
      <c r="AD30" s="198">
        <v>44589</v>
      </c>
      <c r="AE30" s="188">
        <v>270</v>
      </c>
      <c r="AF30" s="188">
        <v>1000</v>
      </c>
      <c r="AG30" s="189">
        <f>M30+N30+O30</f>
        <v>985</v>
      </c>
      <c r="AH30" s="218">
        <v>0.73</v>
      </c>
      <c r="AI30" s="231"/>
      <c r="AJ30" s="262"/>
      <c r="AK30" s="275"/>
      <c r="AL30" s="271"/>
      <c r="AM30" s="275"/>
      <c r="AN30" s="271"/>
      <c r="AO30" s="271"/>
      <c r="AP30" s="275"/>
      <c r="AQ30" s="274"/>
      <c r="AR30" s="274"/>
      <c r="AS30" s="309"/>
      <c r="AT30" s="154"/>
      <c r="AU30" s="154"/>
      <c r="AV30" s="179"/>
      <c r="AW30" s="162"/>
      <c r="AX30" s="172"/>
      <c r="AY30" s="174"/>
      <c r="AZ30" s="157" t="s">
        <v>252</v>
      </c>
      <c r="BA30" s="177" t="s">
        <v>276</v>
      </c>
      <c r="BB30" s="138" t="s">
        <v>350</v>
      </c>
      <c r="BC30" s="37"/>
      <c r="BD30" s="37"/>
      <c r="BE30" s="37"/>
      <c r="BF30" s="37"/>
      <c r="BG30" s="37"/>
    </row>
    <row r="31" spans="1:59" ht="54.75" customHeight="1" x14ac:dyDescent="0.35">
      <c r="A31" s="240"/>
      <c r="B31" s="243"/>
      <c r="C31" s="246"/>
      <c r="D31" s="249"/>
      <c r="E31" s="252"/>
      <c r="F31" s="228"/>
      <c r="G31" s="192"/>
      <c r="H31" s="192"/>
      <c r="I31" s="192"/>
      <c r="J31" s="192"/>
      <c r="K31" s="191"/>
      <c r="L31" s="205"/>
      <c r="M31" s="189"/>
      <c r="N31" s="189"/>
      <c r="O31" s="189"/>
      <c r="P31" s="150"/>
      <c r="Q31" s="148"/>
      <c r="R31" s="195"/>
      <c r="S31" s="195"/>
      <c r="T31" s="234"/>
      <c r="U31" s="183">
        <v>2021130010162</v>
      </c>
      <c r="V31" s="211"/>
      <c r="W31" s="188"/>
      <c r="X31" s="188"/>
      <c r="Y31" s="189"/>
      <c r="Z31" s="189"/>
      <c r="AA31" s="150"/>
      <c r="AB31" s="148"/>
      <c r="AC31" s="195"/>
      <c r="AD31" s="198"/>
      <c r="AE31" s="188"/>
      <c r="AF31" s="188"/>
      <c r="AG31" s="175"/>
      <c r="AH31" s="218"/>
      <c r="AI31" s="231"/>
      <c r="AJ31" s="262"/>
      <c r="AK31" s="275"/>
      <c r="AL31" s="271"/>
      <c r="AM31" s="275"/>
      <c r="AN31" s="271"/>
      <c r="AO31" s="271"/>
      <c r="AP31" s="275"/>
      <c r="AQ31" s="274"/>
      <c r="AR31" s="274"/>
      <c r="AS31" s="309"/>
      <c r="AT31" s="154"/>
      <c r="AU31" s="154"/>
      <c r="AV31" s="179"/>
      <c r="AW31" s="162"/>
      <c r="AX31" s="62" t="s">
        <v>221</v>
      </c>
      <c r="AY31" s="63">
        <v>44696</v>
      </c>
      <c r="AZ31" s="158"/>
      <c r="BA31" s="178"/>
      <c r="BB31" s="139"/>
      <c r="BC31" s="37"/>
      <c r="BD31" s="37"/>
      <c r="BE31" s="37"/>
      <c r="BF31" s="37"/>
      <c r="BG31" s="37"/>
    </row>
    <row r="32" spans="1:59" ht="45.75" customHeight="1" x14ac:dyDescent="0.35">
      <c r="A32" s="240"/>
      <c r="B32" s="243"/>
      <c r="C32" s="246"/>
      <c r="D32" s="249"/>
      <c r="E32" s="252"/>
      <c r="F32" s="228"/>
      <c r="G32" s="192" t="s">
        <v>66</v>
      </c>
      <c r="H32" s="192" t="s">
        <v>177</v>
      </c>
      <c r="I32" s="192" t="s">
        <v>67</v>
      </c>
      <c r="J32" s="192" t="s">
        <v>68</v>
      </c>
      <c r="K32" s="191">
        <v>3047</v>
      </c>
      <c r="L32" s="205">
        <v>500</v>
      </c>
      <c r="M32" s="189">
        <v>0</v>
      </c>
      <c r="N32" s="189">
        <v>274</v>
      </c>
      <c r="O32" s="189">
        <v>214</v>
      </c>
      <c r="P32" s="149">
        <v>0</v>
      </c>
      <c r="Q32" s="193">
        <f>+O32+N32+P32</f>
        <v>488</v>
      </c>
      <c r="R32" s="194">
        <f>Q32/L32</f>
        <v>0.97599999999999998</v>
      </c>
      <c r="S32" s="194">
        <f>(Q32+M32)/K32</f>
        <v>0.16015753199868724</v>
      </c>
      <c r="T32" s="234"/>
      <c r="U32" s="183">
        <v>2021130010162</v>
      </c>
      <c r="V32" s="211"/>
      <c r="W32" s="188" t="s">
        <v>333</v>
      </c>
      <c r="X32" s="188">
        <v>500</v>
      </c>
      <c r="Y32" s="189">
        <v>274</v>
      </c>
      <c r="Z32" s="189">
        <v>214</v>
      </c>
      <c r="AA32" s="149">
        <v>95</v>
      </c>
      <c r="AB32" s="193">
        <f>+Z32+Y32+AA32</f>
        <v>583</v>
      </c>
      <c r="AC32" s="194">
        <v>1</v>
      </c>
      <c r="AD32" s="198">
        <v>44589</v>
      </c>
      <c r="AE32" s="188">
        <v>270</v>
      </c>
      <c r="AF32" s="188">
        <v>500</v>
      </c>
      <c r="AG32" s="189">
        <f>M32+N32+O32</f>
        <v>488</v>
      </c>
      <c r="AH32" s="218">
        <v>0.13</v>
      </c>
      <c r="AI32" s="231"/>
      <c r="AJ32" s="262"/>
      <c r="AK32" s="275" t="s">
        <v>158</v>
      </c>
      <c r="AL32" s="271">
        <v>530000000</v>
      </c>
      <c r="AM32" s="275" t="s">
        <v>160</v>
      </c>
      <c r="AN32" s="271"/>
      <c r="AO32" s="271"/>
      <c r="AP32" s="275"/>
      <c r="AQ32" s="274"/>
      <c r="AR32" s="274"/>
      <c r="AS32" s="309"/>
      <c r="AT32" s="154">
        <v>666928227</v>
      </c>
      <c r="AU32" s="154">
        <v>0</v>
      </c>
      <c r="AV32" s="179">
        <v>0</v>
      </c>
      <c r="AW32" s="162"/>
      <c r="AX32" s="172" t="s">
        <v>222</v>
      </c>
      <c r="AY32" s="174">
        <v>44757</v>
      </c>
      <c r="AZ32" s="157"/>
      <c r="BA32" s="177" t="s">
        <v>277</v>
      </c>
      <c r="BB32" s="138" t="s">
        <v>350</v>
      </c>
      <c r="BC32" s="37"/>
      <c r="BD32" s="37"/>
      <c r="BE32" s="37"/>
      <c r="BF32" s="37"/>
      <c r="BG32" s="37"/>
    </row>
    <row r="33" spans="1:59" ht="42" customHeight="1" x14ac:dyDescent="0.35">
      <c r="A33" s="240"/>
      <c r="B33" s="243"/>
      <c r="C33" s="246"/>
      <c r="D33" s="249"/>
      <c r="E33" s="252"/>
      <c r="F33" s="228"/>
      <c r="G33" s="192"/>
      <c r="H33" s="192"/>
      <c r="I33" s="192"/>
      <c r="J33" s="192"/>
      <c r="K33" s="191"/>
      <c r="L33" s="205"/>
      <c r="M33" s="189"/>
      <c r="N33" s="189"/>
      <c r="O33" s="189"/>
      <c r="P33" s="150"/>
      <c r="Q33" s="148"/>
      <c r="R33" s="195"/>
      <c r="S33" s="195"/>
      <c r="T33" s="234"/>
      <c r="U33" s="183">
        <v>2021130010162</v>
      </c>
      <c r="V33" s="211"/>
      <c r="W33" s="188"/>
      <c r="X33" s="188"/>
      <c r="Y33" s="189"/>
      <c r="Z33" s="189"/>
      <c r="AA33" s="150"/>
      <c r="AB33" s="148"/>
      <c r="AC33" s="195"/>
      <c r="AD33" s="198"/>
      <c r="AE33" s="188"/>
      <c r="AF33" s="188"/>
      <c r="AG33" s="175"/>
      <c r="AH33" s="218"/>
      <c r="AI33" s="231"/>
      <c r="AJ33" s="262"/>
      <c r="AK33" s="275"/>
      <c r="AL33" s="271"/>
      <c r="AM33" s="275"/>
      <c r="AN33" s="271"/>
      <c r="AO33" s="271"/>
      <c r="AP33" s="275"/>
      <c r="AQ33" s="274"/>
      <c r="AR33" s="274"/>
      <c r="AS33" s="310"/>
      <c r="AT33" s="154"/>
      <c r="AU33" s="154"/>
      <c r="AV33" s="179"/>
      <c r="AW33" s="162"/>
      <c r="AX33" s="172"/>
      <c r="AY33" s="175"/>
      <c r="AZ33" s="158"/>
      <c r="BA33" s="178"/>
      <c r="BB33" s="139"/>
      <c r="BC33" s="37"/>
      <c r="BD33" s="37"/>
      <c r="BE33" s="37"/>
      <c r="BF33" s="37"/>
      <c r="BG33" s="37"/>
    </row>
    <row r="34" spans="1:59" ht="102" customHeight="1" x14ac:dyDescent="0.35">
      <c r="A34" s="240"/>
      <c r="B34" s="243"/>
      <c r="C34" s="246"/>
      <c r="D34" s="249"/>
      <c r="E34" s="252"/>
      <c r="F34" s="229"/>
      <c r="G34" s="219" t="s">
        <v>302</v>
      </c>
      <c r="H34" s="220"/>
      <c r="I34" s="220"/>
      <c r="J34" s="220"/>
      <c r="K34" s="220"/>
      <c r="L34" s="220"/>
      <c r="M34" s="220"/>
      <c r="N34" s="220"/>
      <c r="O34" s="220"/>
      <c r="P34" s="220"/>
      <c r="Q34" s="221"/>
      <c r="R34" s="44">
        <f>AVERAGE(R29:R33)</f>
        <v>0.98699999999999999</v>
      </c>
      <c r="S34" s="44">
        <f>AVERAGE(S29:S33)</f>
        <v>0.4098784225034362</v>
      </c>
      <c r="T34" s="210"/>
      <c r="U34" s="45"/>
      <c r="V34" s="40"/>
      <c r="W34" s="219" t="s">
        <v>302</v>
      </c>
      <c r="X34" s="220"/>
      <c r="Y34" s="220"/>
      <c r="Z34" s="220"/>
      <c r="AA34" s="220"/>
      <c r="AB34" s="221"/>
      <c r="AC34" s="38">
        <f>AVERAGE(AC29:AC33)</f>
        <v>0.995</v>
      </c>
      <c r="AD34" s="46"/>
      <c r="AE34" s="172"/>
      <c r="AF34" s="173"/>
      <c r="AG34" s="173"/>
      <c r="AH34" s="293"/>
      <c r="AI34" s="231"/>
      <c r="AJ34" s="262"/>
      <c r="AK34" s="141" t="s">
        <v>322</v>
      </c>
      <c r="AL34" s="141"/>
      <c r="AM34" s="141"/>
      <c r="AN34" s="141"/>
      <c r="AO34" s="141"/>
      <c r="AP34" s="141"/>
      <c r="AQ34" s="141"/>
      <c r="AR34" s="141"/>
      <c r="AS34" s="64"/>
      <c r="AT34" s="28">
        <f>AT29+AT32</f>
        <v>1133648227</v>
      </c>
      <c r="AU34" s="28">
        <f>AU29+AU32</f>
        <v>166300000</v>
      </c>
      <c r="AV34" s="29">
        <f>+AU34/AT34</f>
        <v>0.14669453542928709</v>
      </c>
      <c r="AW34" s="65"/>
      <c r="AX34" s="172"/>
      <c r="AY34" s="173"/>
      <c r="AZ34" s="173"/>
      <c r="BA34" s="173"/>
      <c r="BB34" s="43"/>
      <c r="BC34" s="37"/>
      <c r="BD34" s="37"/>
      <c r="BE34" s="37"/>
      <c r="BF34" s="37"/>
      <c r="BG34" s="37"/>
    </row>
    <row r="35" spans="1:59" ht="42" customHeight="1" x14ac:dyDescent="0.35">
      <c r="A35" s="240"/>
      <c r="B35" s="243"/>
      <c r="C35" s="246"/>
      <c r="D35" s="249"/>
      <c r="E35" s="252"/>
      <c r="F35" s="253" t="s">
        <v>31</v>
      </c>
      <c r="G35" s="192" t="s">
        <v>69</v>
      </c>
      <c r="H35" s="192" t="s">
        <v>175</v>
      </c>
      <c r="I35" s="192" t="s">
        <v>70</v>
      </c>
      <c r="J35" s="192" t="s">
        <v>71</v>
      </c>
      <c r="K35" s="191">
        <v>3000</v>
      </c>
      <c r="L35" s="191">
        <v>1426</v>
      </c>
      <c r="M35" s="189">
        <v>224</v>
      </c>
      <c r="N35" s="189">
        <v>15</v>
      </c>
      <c r="O35" s="189">
        <v>1393</v>
      </c>
      <c r="P35" s="149">
        <v>64</v>
      </c>
      <c r="Q35" s="193">
        <f>+O35+N35+P35</f>
        <v>1472</v>
      </c>
      <c r="R35" s="194">
        <v>1</v>
      </c>
      <c r="S35" s="194">
        <f>(Q35+M35)/K35</f>
        <v>0.56533333333333335</v>
      </c>
      <c r="T35" s="233" t="s">
        <v>115</v>
      </c>
      <c r="U35" s="183">
        <v>2021130010161</v>
      </c>
      <c r="V35" s="211" t="s">
        <v>135</v>
      </c>
      <c r="W35" s="188" t="s">
        <v>197</v>
      </c>
      <c r="X35" s="188">
        <v>30</v>
      </c>
      <c r="Y35" s="188">
        <v>1</v>
      </c>
      <c r="Z35" s="188">
        <v>5</v>
      </c>
      <c r="AA35" s="301">
        <v>3</v>
      </c>
      <c r="AB35" s="199">
        <f>+Z35+Y35+AA35</f>
        <v>9</v>
      </c>
      <c r="AC35" s="202">
        <f>AB35/X35</f>
        <v>0.3</v>
      </c>
      <c r="AD35" s="198">
        <v>44589</v>
      </c>
      <c r="AE35" s="175">
        <v>270</v>
      </c>
      <c r="AF35" s="175">
        <v>1426</v>
      </c>
      <c r="AG35" s="189">
        <f>M35+N35+O35</f>
        <v>1632</v>
      </c>
      <c r="AH35" s="218">
        <v>0.42</v>
      </c>
      <c r="AI35" s="231"/>
      <c r="AJ35" s="262"/>
      <c r="AK35" s="275" t="s">
        <v>157</v>
      </c>
      <c r="AL35" s="271">
        <v>1230000000</v>
      </c>
      <c r="AM35" s="275" t="s">
        <v>186</v>
      </c>
      <c r="AN35" s="271" t="s">
        <v>166</v>
      </c>
      <c r="AO35" s="271"/>
      <c r="AP35" s="275" t="s">
        <v>147</v>
      </c>
      <c r="AQ35" s="274">
        <v>266000000</v>
      </c>
      <c r="AR35" s="274">
        <v>266000000</v>
      </c>
      <c r="AS35" s="308">
        <v>662000000</v>
      </c>
      <c r="AT35" s="154">
        <v>1230000000</v>
      </c>
      <c r="AU35" s="154">
        <v>662000000</v>
      </c>
      <c r="AV35" s="179">
        <f>+AU35/AT35</f>
        <v>0.53821138211382114</v>
      </c>
      <c r="AW35" s="162" t="s">
        <v>153</v>
      </c>
      <c r="AX35" s="172" t="s">
        <v>223</v>
      </c>
      <c r="AY35" s="174">
        <v>44589</v>
      </c>
      <c r="AZ35" s="157" t="s">
        <v>253</v>
      </c>
      <c r="BA35" s="177" t="s">
        <v>278</v>
      </c>
      <c r="BB35" s="134" t="s">
        <v>351</v>
      </c>
      <c r="BC35" s="37"/>
      <c r="BD35" s="37"/>
      <c r="BE35" s="37"/>
      <c r="BF35" s="37"/>
      <c r="BG35" s="37"/>
    </row>
    <row r="36" spans="1:59" ht="39" customHeight="1" x14ac:dyDescent="0.35">
      <c r="A36" s="240"/>
      <c r="B36" s="243"/>
      <c r="C36" s="246"/>
      <c r="D36" s="249"/>
      <c r="E36" s="252"/>
      <c r="F36" s="253"/>
      <c r="G36" s="192"/>
      <c r="H36" s="192"/>
      <c r="I36" s="192"/>
      <c r="J36" s="192"/>
      <c r="K36" s="191"/>
      <c r="L36" s="191"/>
      <c r="M36" s="189"/>
      <c r="N36" s="189"/>
      <c r="O36" s="189"/>
      <c r="P36" s="150"/>
      <c r="Q36" s="148"/>
      <c r="R36" s="195"/>
      <c r="S36" s="195"/>
      <c r="T36" s="234"/>
      <c r="U36" s="183"/>
      <c r="V36" s="211"/>
      <c r="W36" s="188"/>
      <c r="X36" s="188"/>
      <c r="Y36" s="188"/>
      <c r="Z36" s="188"/>
      <c r="AA36" s="187"/>
      <c r="AB36" s="201"/>
      <c r="AC36" s="168"/>
      <c r="AD36" s="198"/>
      <c r="AE36" s="175"/>
      <c r="AF36" s="175"/>
      <c r="AG36" s="175"/>
      <c r="AH36" s="218"/>
      <c r="AI36" s="231"/>
      <c r="AJ36" s="262"/>
      <c r="AK36" s="275"/>
      <c r="AL36" s="271"/>
      <c r="AM36" s="275"/>
      <c r="AN36" s="271"/>
      <c r="AO36" s="271"/>
      <c r="AP36" s="275"/>
      <c r="AQ36" s="274"/>
      <c r="AR36" s="274"/>
      <c r="AS36" s="309"/>
      <c r="AT36" s="154"/>
      <c r="AU36" s="154"/>
      <c r="AV36" s="179"/>
      <c r="AW36" s="162"/>
      <c r="AX36" s="176"/>
      <c r="AY36" s="175"/>
      <c r="AZ36" s="158"/>
      <c r="BA36" s="178"/>
      <c r="BB36" s="135"/>
      <c r="BC36" s="37"/>
      <c r="BD36" s="37"/>
      <c r="BE36" s="37"/>
      <c r="BF36" s="37"/>
      <c r="BG36" s="37"/>
    </row>
    <row r="37" spans="1:59" ht="115.5" customHeight="1" x14ac:dyDescent="0.35">
      <c r="A37" s="240"/>
      <c r="B37" s="243"/>
      <c r="C37" s="246"/>
      <c r="D37" s="249"/>
      <c r="E37" s="252"/>
      <c r="F37" s="253"/>
      <c r="G37" s="54" t="s">
        <v>72</v>
      </c>
      <c r="H37" s="54" t="s">
        <v>175</v>
      </c>
      <c r="I37" s="54" t="s">
        <v>73</v>
      </c>
      <c r="J37" s="54" t="s">
        <v>74</v>
      </c>
      <c r="K37" s="55">
        <v>3000</v>
      </c>
      <c r="L37" s="55">
        <v>600</v>
      </c>
      <c r="M37" s="47">
        <v>2063</v>
      </c>
      <c r="N37" s="47">
        <v>614</v>
      </c>
      <c r="O37" s="47">
        <v>261</v>
      </c>
      <c r="P37" s="47">
        <v>74</v>
      </c>
      <c r="Q37" s="57">
        <f>+O37+N37+P37</f>
        <v>949</v>
      </c>
      <c r="R37" s="33">
        <v>1</v>
      </c>
      <c r="S37" s="33">
        <v>1</v>
      </c>
      <c r="T37" s="234"/>
      <c r="U37" s="183"/>
      <c r="V37" s="211"/>
      <c r="W37" s="58" t="s">
        <v>198</v>
      </c>
      <c r="X37" s="58">
        <v>600</v>
      </c>
      <c r="Y37" s="58">
        <v>614</v>
      </c>
      <c r="Z37" s="58">
        <v>261</v>
      </c>
      <c r="AA37" s="58">
        <v>4</v>
      </c>
      <c r="AB37" s="66">
        <f>+Z37+Y37+AA37</f>
        <v>879</v>
      </c>
      <c r="AC37" s="36">
        <v>1</v>
      </c>
      <c r="AD37" s="46">
        <v>44589</v>
      </c>
      <c r="AE37" s="48">
        <v>270</v>
      </c>
      <c r="AF37" s="48">
        <v>600</v>
      </c>
      <c r="AG37" s="47">
        <f>M37+N37+O37</f>
        <v>2938</v>
      </c>
      <c r="AH37" s="2">
        <v>0.04</v>
      </c>
      <c r="AI37" s="231"/>
      <c r="AJ37" s="262"/>
      <c r="AK37" s="275"/>
      <c r="AL37" s="271"/>
      <c r="AM37" s="275"/>
      <c r="AN37" s="271"/>
      <c r="AO37" s="271"/>
      <c r="AP37" s="275"/>
      <c r="AQ37" s="274"/>
      <c r="AR37" s="274"/>
      <c r="AS37" s="309"/>
      <c r="AT37" s="154"/>
      <c r="AU37" s="154"/>
      <c r="AV37" s="179"/>
      <c r="AW37" s="162"/>
      <c r="AX37" s="172" t="s">
        <v>224</v>
      </c>
      <c r="AY37" s="174">
        <v>44757</v>
      </c>
      <c r="AZ37" s="59" t="s">
        <v>254</v>
      </c>
      <c r="BA37" s="60" t="s">
        <v>279</v>
      </c>
      <c r="BB37" s="61" t="s">
        <v>352</v>
      </c>
      <c r="BC37" s="37"/>
      <c r="BD37" s="37"/>
      <c r="BE37" s="37"/>
      <c r="BF37" s="37"/>
      <c r="BG37" s="37"/>
    </row>
    <row r="38" spans="1:59" ht="81" customHeight="1" x14ac:dyDescent="0.35">
      <c r="A38" s="240"/>
      <c r="B38" s="243"/>
      <c r="C38" s="246"/>
      <c r="D38" s="249"/>
      <c r="E38" s="252"/>
      <c r="F38" s="253"/>
      <c r="G38" s="192" t="s">
        <v>75</v>
      </c>
      <c r="H38" s="192" t="s">
        <v>175</v>
      </c>
      <c r="I38" s="192" t="s">
        <v>76</v>
      </c>
      <c r="J38" s="192" t="s">
        <v>77</v>
      </c>
      <c r="K38" s="191">
        <v>3000</v>
      </c>
      <c r="L38" s="191">
        <v>1600</v>
      </c>
      <c r="M38" s="189">
        <v>100</v>
      </c>
      <c r="N38" s="189">
        <v>623</v>
      </c>
      <c r="O38" s="189">
        <v>274</v>
      </c>
      <c r="P38" s="149">
        <v>51</v>
      </c>
      <c r="Q38" s="193">
        <f>+O38+N38+P38</f>
        <v>948</v>
      </c>
      <c r="R38" s="194">
        <f>Q38/L38</f>
        <v>0.59250000000000003</v>
      </c>
      <c r="S38" s="194">
        <f>(Q38+M38)/K38</f>
        <v>0.34933333333333333</v>
      </c>
      <c r="T38" s="234"/>
      <c r="U38" s="183"/>
      <c r="V38" s="211"/>
      <c r="W38" s="188" t="s">
        <v>199</v>
      </c>
      <c r="X38" s="175">
        <v>1600</v>
      </c>
      <c r="Y38" s="175">
        <v>623</v>
      </c>
      <c r="Z38" s="175">
        <v>274</v>
      </c>
      <c r="AA38" s="312">
        <v>3</v>
      </c>
      <c r="AB38" s="203">
        <f>+Z38+Y38+AA38</f>
        <v>900</v>
      </c>
      <c r="AC38" s="194">
        <f>AB38/X38</f>
        <v>0.5625</v>
      </c>
      <c r="AD38" s="198">
        <v>44589</v>
      </c>
      <c r="AE38" s="175">
        <v>270</v>
      </c>
      <c r="AF38" s="175">
        <v>1600</v>
      </c>
      <c r="AG38" s="189">
        <f>M38+N38+O38</f>
        <v>997</v>
      </c>
      <c r="AH38" s="218">
        <v>0.11</v>
      </c>
      <c r="AI38" s="231"/>
      <c r="AJ38" s="262"/>
      <c r="AK38" s="275" t="s">
        <v>159</v>
      </c>
      <c r="AL38" s="271">
        <v>1859408713</v>
      </c>
      <c r="AM38" s="275" t="s">
        <v>161</v>
      </c>
      <c r="AN38" s="271"/>
      <c r="AO38" s="271"/>
      <c r="AP38" s="275"/>
      <c r="AQ38" s="274"/>
      <c r="AR38" s="274"/>
      <c r="AS38" s="309"/>
      <c r="AT38" s="154">
        <v>3427931831</v>
      </c>
      <c r="AU38" s="154">
        <v>0</v>
      </c>
      <c r="AV38" s="295">
        <f>+AU38/AT38</f>
        <v>0</v>
      </c>
      <c r="AW38" s="162"/>
      <c r="AX38" s="172"/>
      <c r="AY38" s="174"/>
      <c r="AZ38" s="157" t="s">
        <v>255</v>
      </c>
      <c r="BA38" s="177" t="s">
        <v>282</v>
      </c>
      <c r="BB38" s="134" t="s">
        <v>353</v>
      </c>
      <c r="BC38" s="37"/>
      <c r="BD38" s="37"/>
      <c r="BE38" s="37"/>
      <c r="BF38" s="37"/>
      <c r="BG38" s="37"/>
    </row>
    <row r="39" spans="1:59" ht="65.25" customHeight="1" x14ac:dyDescent="0.35">
      <c r="A39" s="240"/>
      <c r="B39" s="243"/>
      <c r="C39" s="246"/>
      <c r="D39" s="249"/>
      <c r="E39" s="252"/>
      <c r="F39" s="253"/>
      <c r="G39" s="192"/>
      <c r="H39" s="192"/>
      <c r="I39" s="192"/>
      <c r="J39" s="192"/>
      <c r="K39" s="191"/>
      <c r="L39" s="191"/>
      <c r="M39" s="189"/>
      <c r="N39" s="189"/>
      <c r="O39" s="189"/>
      <c r="P39" s="150"/>
      <c r="Q39" s="148"/>
      <c r="R39" s="195"/>
      <c r="S39" s="195"/>
      <c r="T39" s="234"/>
      <c r="U39" s="183"/>
      <c r="V39" s="211"/>
      <c r="W39" s="188"/>
      <c r="X39" s="175"/>
      <c r="Y39" s="175"/>
      <c r="Z39" s="175"/>
      <c r="AA39" s="313"/>
      <c r="AB39" s="204"/>
      <c r="AC39" s="195"/>
      <c r="AD39" s="198"/>
      <c r="AE39" s="175">
        <v>270</v>
      </c>
      <c r="AF39" s="175"/>
      <c r="AG39" s="175"/>
      <c r="AH39" s="218"/>
      <c r="AI39" s="231"/>
      <c r="AJ39" s="262"/>
      <c r="AK39" s="275"/>
      <c r="AL39" s="271"/>
      <c r="AM39" s="275"/>
      <c r="AN39" s="271"/>
      <c r="AO39" s="271"/>
      <c r="AP39" s="275"/>
      <c r="AQ39" s="274"/>
      <c r="AR39" s="274"/>
      <c r="AS39" s="309"/>
      <c r="AT39" s="154"/>
      <c r="AU39" s="154"/>
      <c r="AV39" s="295"/>
      <c r="AW39" s="162"/>
      <c r="AX39" s="172"/>
      <c r="AY39" s="174"/>
      <c r="AZ39" s="158"/>
      <c r="BA39" s="178"/>
      <c r="BB39" s="135"/>
      <c r="BC39" s="37"/>
      <c r="BD39" s="37"/>
      <c r="BE39" s="37"/>
      <c r="BF39" s="37"/>
      <c r="BG39" s="37"/>
    </row>
    <row r="40" spans="1:59" ht="118.5" customHeight="1" x14ac:dyDescent="0.35">
      <c r="A40" s="240"/>
      <c r="B40" s="243"/>
      <c r="C40" s="246"/>
      <c r="D40" s="249"/>
      <c r="E40" s="252"/>
      <c r="F40" s="253"/>
      <c r="G40" s="54" t="s">
        <v>80</v>
      </c>
      <c r="H40" s="54" t="s">
        <v>178</v>
      </c>
      <c r="I40" s="54" t="s">
        <v>81</v>
      </c>
      <c r="J40" s="54" t="s">
        <v>82</v>
      </c>
      <c r="K40" s="55">
        <v>4000</v>
      </c>
      <c r="L40" s="55">
        <v>2162</v>
      </c>
      <c r="M40" s="47">
        <v>438</v>
      </c>
      <c r="N40" s="47">
        <v>452</v>
      </c>
      <c r="O40" s="47">
        <v>559</v>
      </c>
      <c r="P40" s="47">
        <v>63</v>
      </c>
      <c r="Q40" s="57">
        <f>+O40+N40+P40</f>
        <v>1074</v>
      </c>
      <c r="R40" s="33">
        <f>Q40/L40</f>
        <v>0.49676225716928768</v>
      </c>
      <c r="S40" s="33">
        <f>(Q40+M40)/K40</f>
        <v>0.378</v>
      </c>
      <c r="T40" s="234"/>
      <c r="U40" s="183"/>
      <c r="V40" s="211"/>
      <c r="W40" s="58" t="s">
        <v>201</v>
      </c>
      <c r="X40" s="48">
        <v>2162</v>
      </c>
      <c r="Y40" s="48">
        <v>452</v>
      </c>
      <c r="Z40" s="48">
        <v>559</v>
      </c>
      <c r="AA40" s="48">
        <v>2</v>
      </c>
      <c r="AB40" s="67">
        <f>+Z40+Y40+AA40</f>
        <v>1013</v>
      </c>
      <c r="AC40" s="33">
        <f>AB40/X40</f>
        <v>0.4685476410730805</v>
      </c>
      <c r="AD40" s="46">
        <v>44589</v>
      </c>
      <c r="AE40" s="48">
        <v>270</v>
      </c>
      <c r="AF40" s="48">
        <v>2162</v>
      </c>
      <c r="AG40" s="47">
        <f>M40+N40+O40</f>
        <v>1449</v>
      </c>
      <c r="AH40" s="4">
        <v>0.4</v>
      </c>
      <c r="AI40" s="231"/>
      <c r="AJ40" s="262"/>
      <c r="AK40" s="275"/>
      <c r="AL40" s="271"/>
      <c r="AM40" s="275"/>
      <c r="AN40" s="271"/>
      <c r="AO40" s="271"/>
      <c r="AP40" s="275"/>
      <c r="AQ40" s="274"/>
      <c r="AR40" s="274"/>
      <c r="AS40" s="309"/>
      <c r="AT40" s="154"/>
      <c r="AU40" s="154"/>
      <c r="AV40" s="295"/>
      <c r="AW40" s="162"/>
      <c r="AX40" s="172"/>
      <c r="AY40" s="174"/>
      <c r="AZ40" s="59"/>
      <c r="BA40" s="60" t="s">
        <v>281</v>
      </c>
      <c r="BB40" s="61" t="s">
        <v>354</v>
      </c>
      <c r="BC40" s="37"/>
      <c r="BD40" s="37"/>
      <c r="BE40" s="37"/>
      <c r="BF40" s="37"/>
      <c r="BG40" s="37"/>
    </row>
    <row r="41" spans="1:59" ht="129.75" customHeight="1" x14ac:dyDescent="0.35">
      <c r="A41" s="240"/>
      <c r="B41" s="243"/>
      <c r="C41" s="246"/>
      <c r="D41" s="249"/>
      <c r="E41" s="252"/>
      <c r="F41" s="253"/>
      <c r="G41" s="54" t="s">
        <v>78</v>
      </c>
      <c r="H41" s="54" t="s">
        <v>175</v>
      </c>
      <c r="I41" s="54">
        <v>0</v>
      </c>
      <c r="J41" s="54" t="s">
        <v>79</v>
      </c>
      <c r="K41" s="55">
        <v>2000</v>
      </c>
      <c r="L41" s="55">
        <v>1077</v>
      </c>
      <c r="M41" s="47">
        <v>123</v>
      </c>
      <c r="N41" s="47">
        <v>0</v>
      </c>
      <c r="O41" s="47">
        <v>213</v>
      </c>
      <c r="P41" s="47">
        <v>90</v>
      </c>
      <c r="Q41" s="57">
        <f>+O41+N41+P41</f>
        <v>303</v>
      </c>
      <c r="R41" s="33">
        <f>Q41/L41</f>
        <v>0.28133704735376047</v>
      </c>
      <c r="S41" s="33">
        <f>(Q41+M41)/K41</f>
        <v>0.21299999999999999</v>
      </c>
      <c r="T41" s="234"/>
      <c r="U41" s="183"/>
      <c r="V41" s="211"/>
      <c r="W41" s="58" t="s">
        <v>200</v>
      </c>
      <c r="X41" s="48">
        <v>1077</v>
      </c>
      <c r="Y41" s="48">
        <v>0</v>
      </c>
      <c r="Z41" s="48">
        <v>213</v>
      </c>
      <c r="AA41" s="48">
        <v>3</v>
      </c>
      <c r="AB41" s="67">
        <f>+Z41+Y41+AA41</f>
        <v>216</v>
      </c>
      <c r="AC41" s="33">
        <f>AB41/X41</f>
        <v>0.20055710306406685</v>
      </c>
      <c r="AD41" s="46">
        <v>44589</v>
      </c>
      <c r="AE41" s="48">
        <v>270</v>
      </c>
      <c r="AF41" s="48">
        <v>1077</v>
      </c>
      <c r="AG41" s="47">
        <f>M41+N41+O41</f>
        <v>336</v>
      </c>
      <c r="AH41" s="2">
        <v>0.04</v>
      </c>
      <c r="AI41" s="231"/>
      <c r="AJ41" s="262"/>
      <c r="AK41" s="275"/>
      <c r="AL41" s="271"/>
      <c r="AM41" s="275"/>
      <c r="AN41" s="271"/>
      <c r="AO41" s="271"/>
      <c r="AP41" s="275"/>
      <c r="AQ41" s="274"/>
      <c r="AR41" s="274"/>
      <c r="AS41" s="310"/>
      <c r="AT41" s="154"/>
      <c r="AU41" s="154"/>
      <c r="AV41" s="295"/>
      <c r="AW41" s="162"/>
      <c r="AX41" s="172"/>
      <c r="AY41" s="174"/>
      <c r="AZ41" s="59"/>
      <c r="BA41" s="60" t="s">
        <v>280</v>
      </c>
      <c r="BB41" s="68" t="s">
        <v>355</v>
      </c>
      <c r="BC41" s="37"/>
      <c r="BD41" s="37"/>
      <c r="BE41" s="37" t="s">
        <v>368</v>
      </c>
      <c r="BF41" s="37"/>
      <c r="BG41" s="37"/>
    </row>
    <row r="42" spans="1:59" ht="116.25" customHeight="1" x14ac:dyDescent="0.35">
      <c r="A42" s="240"/>
      <c r="B42" s="243"/>
      <c r="C42" s="246"/>
      <c r="D42" s="249"/>
      <c r="E42" s="252"/>
      <c r="F42" s="219" t="s">
        <v>303</v>
      </c>
      <c r="G42" s="220"/>
      <c r="H42" s="220"/>
      <c r="I42" s="220"/>
      <c r="J42" s="220"/>
      <c r="K42" s="220"/>
      <c r="L42" s="220"/>
      <c r="M42" s="220"/>
      <c r="N42" s="220"/>
      <c r="O42" s="220"/>
      <c r="P42" s="220"/>
      <c r="Q42" s="221"/>
      <c r="R42" s="69">
        <f>AVERAGE(R35:R41)</f>
        <v>0.67411986090460974</v>
      </c>
      <c r="S42" s="69">
        <f>AVERAGE(S35:S41)</f>
        <v>0.50113333333333332</v>
      </c>
      <c r="T42" s="210"/>
      <c r="U42" s="45"/>
      <c r="V42" s="40"/>
      <c r="W42" s="219" t="s">
        <v>313</v>
      </c>
      <c r="X42" s="220"/>
      <c r="Y42" s="220"/>
      <c r="Z42" s="220"/>
      <c r="AA42" s="220"/>
      <c r="AB42" s="221"/>
      <c r="AC42" s="38">
        <f>AVERAGE(AC35:AC41)</f>
        <v>0.50632094882742951</v>
      </c>
      <c r="AD42" s="264"/>
      <c r="AE42" s="265"/>
      <c r="AF42" s="265"/>
      <c r="AG42" s="265"/>
      <c r="AH42" s="266"/>
      <c r="AI42" s="231"/>
      <c r="AJ42" s="262"/>
      <c r="AK42" s="141" t="s">
        <v>323</v>
      </c>
      <c r="AL42" s="141"/>
      <c r="AM42" s="141"/>
      <c r="AN42" s="141"/>
      <c r="AO42" s="141"/>
      <c r="AP42" s="141"/>
      <c r="AQ42" s="141"/>
      <c r="AR42" s="141"/>
      <c r="AS42" s="64"/>
      <c r="AT42" s="28">
        <f>AT35+AT38</f>
        <v>4657931831</v>
      </c>
      <c r="AU42" s="28">
        <f>AU35+AU38</f>
        <v>662000000</v>
      </c>
      <c r="AV42" s="29">
        <f>+AU42/AT42</f>
        <v>0.14212316195659669</v>
      </c>
      <c r="AW42" s="65"/>
      <c r="AX42" s="172"/>
      <c r="AY42" s="173"/>
      <c r="AZ42" s="173"/>
      <c r="BA42" s="173"/>
      <c r="BB42" s="43"/>
      <c r="BC42" s="37"/>
      <c r="BD42" s="37"/>
      <c r="BE42" s="37"/>
      <c r="BF42" s="37"/>
      <c r="BG42" s="37"/>
    </row>
    <row r="43" spans="1:59" ht="85.5" customHeight="1" x14ac:dyDescent="0.35">
      <c r="A43" s="240"/>
      <c r="B43" s="243"/>
      <c r="C43" s="246"/>
      <c r="D43" s="249"/>
      <c r="E43" s="252"/>
      <c r="F43" s="227" t="s">
        <v>32</v>
      </c>
      <c r="G43" s="192" t="s">
        <v>83</v>
      </c>
      <c r="H43" s="192" t="s">
        <v>172</v>
      </c>
      <c r="I43" s="192" t="s">
        <v>84</v>
      </c>
      <c r="J43" s="192" t="s">
        <v>85</v>
      </c>
      <c r="K43" s="191">
        <v>8</v>
      </c>
      <c r="L43" s="191">
        <v>3</v>
      </c>
      <c r="M43" s="189">
        <v>5</v>
      </c>
      <c r="N43" s="189">
        <v>0</v>
      </c>
      <c r="O43" s="189">
        <v>1</v>
      </c>
      <c r="P43" s="149">
        <v>0</v>
      </c>
      <c r="Q43" s="193">
        <f>+O43+N43+P43</f>
        <v>1</v>
      </c>
      <c r="R43" s="194">
        <f>Q43/L43</f>
        <v>0.33333333333333331</v>
      </c>
      <c r="S43" s="194">
        <f>(Q43+M43)/K43</f>
        <v>0.75</v>
      </c>
      <c r="T43" s="233" t="s">
        <v>116</v>
      </c>
      <c r="U43" s="183">
        <v>2021130010163</v>
      </c>
      <c r="V43" s="211" t="s">
        <v>136</v>
      </c>
      <c r="W43" s="188" t="s">
        <v>202</v>
      </c>
      <c r="X43" s="188">
        <v>3</v>
      </c>
      <c r="Y43" s="188">
        <v>0</v>
      </c>
      <c r="Z43" s="188">
        <v>1</v>
      </c>
      <c r="AA43" s="301">
        <v>0</v>
      </c>
      <c r="AB43" s="199">
        <f>+Z43+Y43+AA43</f>
        <v>1</v>
      </c>
      <c r="AC43" s="202">
        <f>AB43/X43</f>
        <v>0.33333333333333331</v>
      </c>
      <c r="AD43" s="198">
        <v>44589</v>
      </c>
      <c r="AE43" s="175">
        <v>270</v>
      </c>
      <c r="AF43" s="175">
        <v>1000</v>
      </c>
      <c r="AG43" s="189">
        <f>M43+N43+O43</f>
        <v>6</v>
      </c>
      <c r="AH43" s="218">
        <v>0.11</v>
      </c>
      <c r="AI43" s="231"/>
      <c r="AJ43" s="262"/>
      <c r="AK43" s="275" t="s">
        <v>157</v>
      </c>
      <c r="AL43" s="271">
        <v>371957705</v>
      </c>
      <c r="AM43" s="275" t="s">
        <v>186</v>
      </c>
      <c r="AN43" s="271" t="s">
        <v>167</v>
      </c>
      <c r="AO43" s="271"/>
      <c r="AP43" s="275" t="s">
        <v>148</v>
      </c>
      <c r="AQ43" s="274">
        <v>51000000</v>
      </c>
      <c r="AR43" s="274">
        <v>51000000</v>
      </c>
      <c r="AS43" s="308">
        <v>0</v>
      </c>
      <c r="AT43" s="276">
        <v>371957705</v>
      </c>
      <c r="AU43" s="154">
        <v>51000000</v>
      </c>
      <c r="AV43" s="179">
        <f>AU43/AT43</f>
        <v>0.13711236335324739</v>
      </c>
      <c r="AW43" s="162" t="s">
        <v>153</v>
      </c>
      <c r="AX43" s="172" t="s">
        <v>223</v>
      </c>
      <c r="AY43" s="174">
        <v>44589</v>
      </c>
      <c r="AZ43" s="157"/>
      <c r="BA43" s="177" t="s">
        <v>292</v>
      </c>
      <c r="BB43" s="133" t="s">
        <v>356</v>
      </c>
      <c r="BC43" s="37"/>
      <c r="BD43" s="37"/>
      <c r="BE43" s="37"/>
      <c r="BF43" s="37"/>
      <c r="BG43" s="37"/>
    </row>
    <row r="44" spans="1:59" ht="80.25" customHeight="1" x14ac:dyDescent="0.35">
      <c r="A44" s="240"/>
      <c r="B44" s="243"/>
      <c r="C44" s="246"/>
      <c r="D44" s="249"/>
      <c r="E44" s="252"/>
      <c r="F44" s="228"/>
      <c r="G44" s="192"/>
      <c r="H44" s="192"/>
      <c r="I44" s="192"/>
      <c r="J44" s="192"/>
      <c r="K44" s="191"/>
      <c r="L44" s="191"/>
      <c r="M44" s="189"/>
      <c r="N44" s="189"/>
      <c r="O44" s="189"/>
      <c r="P44" s="150"/>
      <c r="Q44" s="148"/>
      <c r="R44" s="195"/>
      <c r="S44" s="195"/>
      <c r="T44" s="234"/>
      <c r="U44" s="183"/>
      <c r="V44" s="211"/>
      <c r="W44" s="188"/>
      <c r="X44" s="188"/>
      <c r="Y44" s="188"/>
      <c r="Z44" s="188"/>
      <c r="AA44" s="187"/>
      <c r="AB44" s="201"/>
      <c r="AC44" s="168"/>
      <c r="AD44" s="198"/>
      <c r="AE44" s="175">
        <v>270</v>
      </c>
      <c r="AF44" s="175"/>
      <c r="AG44" s="175"/>
      <c r="AH44" s="218"/>
      <c r="AI44" s="231"/>
      <c r="AJ44" s="262"/>
      <c r="AK44" s="275"/>
      <c r="AL44" s="271"/>
      <c r="AM44" s="275"/>
      <c r="AN44" s="271"/>
      <c r="AO44" s="271"/>
      <c r="AP44" s="275"/>
      <c r="AQ44" s="274"/>
      <c r="AR44" s="274"/>
      <c r="AS44" s="309"/>
      <c r="AT44" s="276"/>
      <c r="AU44" s="154"/>
      <c r="AV44" s="179"/>
      <c r="AW44" s="162"/>
      <c r="AX44" s="176"/>
      <c r="AY44" s="175"/>
      <c r="AZ44" s="158"/>
      <c r="BA44" s="178"/>
      <c r="BB44" s="133"/>
      <c r="BC44" s="37"/>
      <c r="BD44" s="37"/>
      <c r="BE44" s="37"/>
      <c r="BF44" s="37"/>
      <c r="BG44" s="37"/>
    </row>
    <row r="45" spans="1:59" ht="56.25" customHeight="1" x14ac:dyDescent="0.35">
      <c r="A45" s="240"/>
      <c r="B45" s="243"/>
      <c r="C45" s="246"/>
      <c r="D45" s="249"/>
      <c r="E45" s="252"/>
      <c r="F45" s="228"/>
      <c r="G45" s="192" t="s">
        <v>86</v>
      </c>
      <c r="H45" s="192" t="s">
        <v>172</v>
      </c>
      <c r="I45" s="192" t="s">
        <v>125</v>
      </c>
      <c r="J45" s="192" t="s">
        <v>87</v>
      </c>
      <c r="K45" s="191">
        <v>14500</v>
      </c>
      <c r="L45" s="191" t="s">
        <v>231</v>
      </c>
      <c r="M45" s="189">
        <v>24404</v>
      </c>
      <c r="N45" s="189" t="s">
        <v>329</v>
      </c>
      <c r="O45" s="189" t="s">
        <v>329</v>
      </c>
      <c r="P45" s="149">
        <v>0</v>
      </c>
      <c r="Q45" s="208" t="s">
        <v>329</v>
      </c>
      <c r="R45" s="208" t="s">
        <v>329</v>
      </c>
      <c r="S45" s="194">
        <v>1</v>
      </c>
      <c r="T45" s="234"/>
      <c r="U45" s="183"/>
      <c r="V45" s="211"/>
      <c r="W45" s="188" t="s">
        <v>203</v>
      </c>
      <c r="X45" s="188" t="s">
        <v>231</v>
      </c>
      <c r="Y45" s="188" t="s">
        <v>231</v>
      </c>
      <c r="Z45" s="188" t="s">
        <v>231</v>
      </c>
      <c r="AA45" s="301" t="s">
        <v>231</v>
      </c>
      <c r="AB45" s="199" t="s">
        <v>231</v>
      </c>
      <c r="AC45" s="202" t="s">
        <v>231</v>
      </c>
      <c r="AD45" s="198">
        <v>44589</v>
      </c>
      <c r="AE45" s="175">
        <v>270</v>
      </c>
      <c r="AF45" s="175" t="s">
        <v>231</v>
      </c>
      <c r="AG45" s="189">
        <f>M45</f>
        <v>24404</v>
      </c>
      <c r="AH45" s="218">
        <v>0.08</v>
      </c>
      <c r="AI45" s="231"/>
      <c r="AJ45" s="262"/>
      <c r="AK45" s="275"/>
      <c r="AL45" s="271"/>
      <c r="AM45" s="275"/>
      <c r="AN45" s="271"/>
      <c r="AO45" s="271"/>
      <c r="AP45" s="275"/>
      <c r="AQ45" s="274"/>
      <c r="AR45" s="274"/>
      <c r="AS45" s="309"/>
      <c r="AT45" s="276"/>
      <c r="AU45" s="154"/>
      <c r="AV45" s="179"/>
      <c r="AW45" s="162"/>
      <c r="AX45" s="176"/>
      <c r="AY45" s="175"/>
      <c r="AZ45" s="278" t="s">
        <v>231</v>
      </c>
      <c r="BA45" s="180" t="s">
        <v>231</v>
      </c>
      <c r="BB45" s="137" t="s">
        <v>231</v>
      </c>
      <c r="BC45" s="37"/>
      <c r="BD45" s="37"/>
      <c r="BE45" s="37"/>
      <c r="BF45" s="37"/>
      <c r="BG45" s="37"/>
    </row>
    <row r="46" spans="1:59" ht="48" customHeight="1" x14ac:dyDescent="0.35">
      <c r="A46" s="240"/>
      <c r="B46" s="243"/>
      <c r="C46" s="246"/>
      <c r="D46" s="249"/>
      <c r="E46" s="252"/>
      <c r="F46" s="228"/>
      <c r="G46" s="192"/>
      <c r="H46" s="192"/>
      <c r="I46" s="192"/>
      <c r="J46" s="192"/>
      <c r="K46" s="191"/>
      <c r="L46" s="191"/>
      <c r="M46" s="189"/>
      <c r="N46" s="189"/>
      <c r="O46" s="189"/>
      <c r="P46" s="151"/>
      <c r="Q46" s="208"/>
      <c r="R46" s="208"/>
      <c r="S46" s="197"/>
      <c r="T46" s="234"/>
      <c r="U46" s="183"/>
      <c r="V46" s="211"/>
      <c r="W46" s="188"/>
      <c r="X46" s="188"/>
      <c r="Y46" s="188"/>
      <c r="Z46" s="188"/>
      <c r="AA46" s="302"/>
      <c r="AB46" s="200"/>
      <c r="AC46" s="167"/>
      <c r="AD46" s="198"/>
      <c r="AE46" s="175">
        <v>270</v>
      </c>
      <c r="AF46" s="175"/>
      <c r="AG46" s="175"/>
      <c r="AH46" s="218"/>
      <c r="AI46" s="231"/>
      <c r="AJ46" s="262"/>
      <c r="AK46" s="275"/>
      <c r="AL46" s="271"/>
      <c r="AM46" s="275"/>
      <c r="AN46" s="271"/>
      <c r="AO46" s="271"/>
      <c r="AP46" s="275"/>
      <c r="AQ46" s="274"/>
      <c r="AR46" s="274"/>
      <c r="AS46" s="309"/>
      <c r="AT46" s="276"/>
      <c r="AU46" s="154"/>
      <c r="AV46" s="179"/>
      <c r="AW46" s="162"/>
      <c r="AX46" s="172" t="s">
        <v>225</v>
      </c>
      <c r="AY46" s="174">
        <v>44757</v>
      </c>
      <c r="AZ46" s="279"/>
      <c r="BA46" s="181"/>
      <c r="BB46" s="137"/>
      <c r="BC46" s="37"/>
      <c r="BD46" s="37"/>
      <c r="BE46" s="37"/>
      <c r="BF46" s="37"/>
      <c r="BG46" s="37"/>
    </row>
    <row r="47" spans="1:59" ht="40.5" customHeight="1" x14ac:dyDescent="0.35">
      <c r="A47" s="240"/>
      <c r="B47" s="243"/>
      <c r="C47" s="246"/>
      <c r="D47" s="249"/>
      <c r="E47" s="252"/>
      <c r="F47" s="228"/>
      <c r="G47" s="192"/>
      <c r="H47" s="192"/>
      <c r="I47" s="192"/>
      <c r="J47" s="192"/>
      <c r="K47" s="191"/>
      <c r="L47" s="191"/>
      <c r="M47" s="189"/>
      <c r="N47" s="189"/>
      <c r="O47" s="189"/>
      <c r="P47" s="150"/>
      <c r="Q47" s="208"/>
      <c r="R47" s="208"/>
      <c r="S47" s="195"/>
      <c r="T47" s="234"/>
      <c r="U47" s="183"/>
      <c r="V47" s="211"/>
      <c r="W47" s="188"/>
      <c r="X47" s="188"/>
      <c r="Y47" s="188"/>
      <c r="Z47" s="188"/>
      <c r="AA47" s="187"/>
      <c r="AB47" s="201"/>
      <c r="AC47" s="168"/>
      <c r="AD47" s="198"/>
      <c r="AE47" s="175"/>
      <c r="AF47" s="175"/>
      <c r="AG47" s="175"/>
      <c r="AH47" s="218"/>
      <c r="AI47" s="231"/>
      <c r="AJ47" s="262"/>
      <c r="AK47" s="275"/>
      <c r="AL47" s="271"/>
      <c r="AM47" s="275"/>
      <c r="AN47" s="271"/>
      <c r="AO47" s="271"/>
      <c r="AP47" s="275"/>
      <c r="AQ47" s="274"/>
      <c r="AR47" s="274"/>
      <c r="AS47" s="309"/>
      <c r="AT47" s="276"/>
      <c r="AU47" s="154"/>
      <c r="AV47" s="179"/>
      <c r="AW47" s="162"/>
      <c r="AX47" s="176"/>
      <c r="AY47" s="175"/>
      <c r="AZ47" s="280"/>
      <c r="BA47" s="182"/>
      <c r="BB47" s="137"/>
      <c r="BC47" s="37"/>
      <c r="BD47" s="37"/>
      <c r="BE47" s="37"/>
      <c r="BF47" s="37"/>
      <c r="BG47" s="37"/>
    </row>
    <row r="48" spans="1:59" ht="108" customHeight="1" x14ac:dyDescent="0.35">
      <c r="A48" s="240"/>
      <c r="B48" s="243"/>
      <c r="C48" s="246"/>
      <c r="D48" s="249"/>
      <c r="E48" s="252"/>
      <c r="F48" s="228"/>
      <c r="G48" s="54" t="s">
        <v>88</v>
      </c>
      <c r="H48" s="54" t="s">
        <v>172</v>
      </c>
      <c r="I48" s="54" t="s">
        <v>89</v>
      </c>
      <c r="J48" s="54" t="s">
        <v>90</v>
      </c>
      <c r="K48" s="55">
        <v>4500</v>
      </c>
      <c r="L48" s="55">
        <v>2000</v>
      </c>
      <c r="M48" s="47">
        <v>413</v>
      </c>
      <c r="N48" s="47">
        <v>109</v>
      </c>
      <c r="O48" s="47">
        <v>116</v>
      </c>
      <c r="P48" s="47">
        <v>18</v>
      </c>
      <c r="Q48" s="57">
        <f>+O48+N48+P48</f>
        <v>243</v>
      </c>
      <c r="R48" s="33">
        <f>Q48/L48</f>
        <v>0.1215</v>
      </c>
      <c r="S48" s="33">
        <f>(Q48+M48)/K48</f>
        <v>0.14577777777777778</v>
      </c>
      <c r="T48" s="234"/>
      <c r="U48" s="183"/>
      <c r="V48" s="211"/>
      <c r="W48" s="58" t="s">
        <v>204</v>
      </c>
      <c r="X48" s="58">
        <v>45</v>
      </c>
      <c r="Y48" s="58">
        <v>3</v>
      </c>
      <c r="Z48" s="58">
        <v>7</v>
      </c>
      <c r="AA48" s="58">
        <v>3</v>
      </c>
      <c r="AB48" s="66">
        <f>+Z48+Y48+AA48</f>
        <v>13</v>
      </c>
      <c r="AC48" s="36">
        <f>AB48/X48</f>
        <v>0.28888888888888886</v>
      </c>
      <c r="AD48" s="46">
        <v>44589</v>
      </c>
      <c r="AE48" s="48">
        <v>270</v>
      </c>
      <c r="AF48" s="48">
        <v>2000</v>
      </c>
      <c r="AG48" s="47">
        <f>M48+N48+O48</f>
        <v>638</v>
      </c>
      <c r="AH48" s="2">
        <v>0.81</v>
      </c>
      <c r="AI48" s="231"/>
      <c r="AJ48" s="262"/>
      <c r="AK48" s="275"/>
      <c r="AL48" s="271"/>
      <c r="AM48" s="275"/>
      <c r="AN48" s="271"/>
      <c r="AO48" s="271"/>
      <c r="AP48" s="275"/>
      <c r="AQ48" s="274"/>
      <c r="AR48" s="274"/>
      <c r="AS48" s="310"/>
      <c r="AT48" s="276"/>
      <c r="AU48" s="154"/>
      <c r="AV48" s="179"/>
      <c r="AW48" s="162"/>
      <c r="AX48" s="176"/>
      <c r="AY48" s="175"/>
      <c r="AZ48" s="59"/>
      <c r="BA48" s="60" t="s">
        <v>298</v>
      </c>
      <c r="BB48" s="68" t="s">
        <v>357</v>
      </c>
      <c r="BC48" s="37"/>
      <c r="BD48" s="37" t="s">
        <v>367</v>
      </c>
      <c r="BE48" s="37"/>
      <c r="BF48" s="37"/>
      <c r="BG48" s="37"/>
    </row>
    <row r="49" spans="1:59" ht="120.75" customHeight="1" x14ac:dyDescent="0.35">
      <c r="A49" s="240"/>
      <c r="B49" s="243"/>
      <c r="C49" s="246"/>
      <c r="D49" s="249"/>
      <c r="E49" s="252"/>
      <c r="F49" s="229"/>
      <c r="G49" s="219" t="s">
        <v>304</v>
      </c>
      <c r="H49" s="220"/>
      <c r="I49" s="220"/>
      <c r="J49" s="220"/>
      <c r="K49" s="220"/>
      <c r="L49" s="220"/>
      <c r="M49" s="220"/>
      <c r="N49" s="220"/>
      <c r="O49" s="220"/>
      <c r="P49" s="220"/>
      <c r="Q49" s="221"/>
      <c r="R49" s="69">
        <f>AVERAGE(R48,R43)</f>
        <v>0.22741666666666666</v>
      </c>
      <c r="S49" s="69">
        <f>+(S43+S45+S48)/3</f>
        <v>0.63192592592592589</v>
      </c>
      <c r="T49" s="210"/>
      <c r="U49" s="45"/>
      <c r="V49" s="40"/>
      <c r="W49" s="219" t="s">
        <v>314</v>
      </c>
      <c r="X49" s="220"/>
      <c r="Y49" s="220"/>
      <c r="Z49" s="220"/>
      <c r="AA49" s="220"/>
      <c r="AB49" s="221"/>
      <c r="AC49" s="24">
        <f>AVERAGE(AC48,AC43)</f>
        <v>0.31111111111111112</v>
      </c>
      <c r="AD49" s="264"/>
      <c r="AE49" s="265"/>
      <c r="AF49" s="265"/>
      <c r="AG49" s="265"/>
      <c r="AH49" s="266"/>
      <c r="AI49" s="231"/>
      <c r="AJ49" s="262"/>
      <c r="AK49" s="141" t="s">
        <v>324</v>
      </c>
      <c r="AL49" s="141"/>
      <c r="AM49" s="141"/>
      <c r="AN49" s="141"/>
      <c r="AO49" s="141"/>
      <c r="AP49" s="141"/>
      <c r="AQ49" s="141"/>
      <c r="AR49" s="141"/>
      <c r="AS49" s="64"/>
      <c r="AT49" s="28">
        <f>AT43</f>
        <v>371957705</v>
      </c>
      <c r="AU49" s="28">
        <f>AU43</f>
        <v>51000000</v>
      </c>
      <c r="AV49" s="29">
        <f>AV43</f>
        <v>0.13711236335324739</v>
      </c>
      <c r="AW49" s="65"/>
      <c r="AX49" s="176"/>
      <c r="AY49" s="222"/>
      <c r="AZ49" s="222"/>
      <c r="BA49" s="222"/>
      <c r="BB49" s="43"/>
      <c r="BC49" s="37"/>
      <c r="BD49" s="37"/>
      <c r="BE49" s="37"/>
      <c r="BF49" s="37"/>
      <c r="BG49" s="37"/>
    </row>
    <row r="50" spans="1:59" ht="72.75" customHeight="1" x14ac:dyDescent="0.35">
      <c r="A50" s="240"/>
      <c r="B50" s="243"/>
      <c r="C50" s="246"/>
      <c r="D50" s="249"/>
      <c r="E50" s="252"/>
      <c r="F50" s="227" t="s">
        <v>33</v>
      </c>
      <c r="G50" s="192" t="s">
        <v>91</v>
      </c>
      <c r="H50" s="192" t="s">
        <v>172</v>
      </c>
      <c r="I50" s="192" t="s">
        <v>126</v>
      </c>
      <c r="J50" s="192" t="s">
        <v>127</v>
      </c>
      <c r="K50" s="191">
        <v>12000</v>
      </c>
      <c r="L50" s="191">
        <v>2500</v>
      </c>
      <c r="M50" s="189">
        <v>9330</v>
      </c>
      <c r="N50" s="189">
        <v>1858</v>
      </c>
      <c r="O50" s="189">
        <v>466</v>
      </c>
      <c r="P50" s="149">
        <v>0</v>
      </c>
      <c r="Q50" s="193">
        <f>+O50+N50+P50</f>
        <v>2324</v>
      </c>
      <c r="R50" s="194">
        <f>Q50/L50</f>
        <v>0.92959999999999998</v>
      </c>
      <c r="S50" s="194">
        <f>(Q50+M50)/K50</f>
        <v>0.97116666666666662</v>
      </c>
      <c r="T50" s="233" t="s">
        <v>117</v>
      </c>
      <c r="U50" s="183">
        <v>2020130010071</v>
      </c>
      <c r="V50" s="188" t="s">
        <v>137</v>
      </c>
      <c r="W50" s="188" t="s">
        <v>205</v>
      </c>
      <c r="X50" s="175">
        <v>2500</v>
      </c>
      <c r="Y50" s="175">
        <v>1858</v>
      </c>
      <c r="Z50" s="175">
        <v>466</v>
      </c>
      <c r="AA50" s="312">
        <v>0</v>
      </c>
      <c r="AB50" s="203">
        <f>+Z50+Y50+AA50</f>
        <v>2324</v>
      </c>
      <c r="AC50" s="194">
        <f>AB50/X50</f>
        <v>0.92959999999999998</v>
      </c>
      <c r="AD50" s="198">
        <v>44585</v>
      </c>
      <c r="AE50" s="175">
        <v>270</v>
      </c>
      <c r="AF50" s="175">
        <v>2500</v>
      </c>
      <c r="AG50" s="189">
        <f>M50+N50+O50</f>
        <v>11654</v>
      </c>
      <c r="AH50" s="218">
        <v>0.33</v>
      </c>
      <c r="AI50" s="231"/>
      <c r="AJ50" s="262"/>
      <c r="AK50" s="275" t="s">
        <v>157</v>
      </c>
      <c r="AL50" s="271">
        <v>400000000</v>
      </c>
      <c r="AM50" s="275" t="s">
        <v>187</v>
      </c>
      <c r="AN50" s="271" t="s">
        <v>168</v>
      </c>
      <c r="AO50" s="271"/>
      <c r="AP50" s="275" t="s">
        <v>149</v>
      </c>
      <c r="AQ50" s="274">
        <v>77400000</v>
      </c>
      <c r="AR50" s="274">
        <v>77400000</v>
      </c>
      <c r="AS50" s="308"/>
      <c r="AT50" s="276">
        <v>443307204</v>
      </c>
      <c r="AU50" s="154">
        <v>77400000</v>
      </c>
      <c r="AV50" s="179">
        <f>AU50/AT50</f>
        <v>0.17459675660944143</v>
      </c>
      <c r="AW50" s="162" t="s">
        <v>153</v>
      </c>
      <c r="AX50" s="172" t="s">
        <v>223</v>
      </c>
      <c r="AY50" s="174">
        <v>44589</v>
      </c>
      <c r="AZ50" s="157" t="s">
        <v>256</v>
      </c>
      <c r="BA50" s="177" t="s">
        <v>283</v>
      </c>
      <c r="BB50" s="137" t="s">
        <v>358</v>
      </c>
      <c r="BC50" s="37"/>
      <c r="BD50" s="37"/>
      <c r="BE50" s="37"/>
      <c r="BF50" s="37"/>
      <c r="BG50" s="37"/>
    </row>
    <row r="51" spans="1:59" ht="118.5" customHeight="1" x14ac:dyDescent="0.35">
      <c r="A51" s="240"/>
      <c r="B51" s="243"/>
      <c r="C51" s="246"/>
      <c r="D51" s="249"/>
      <c r="E51" s="252"/>
      <c r="F51" s="228"/>
      <c r="G51" s="192"/>
      <c r="H51" s="192"/>
      <c r="I51" s="192"/>
      <c r="J51" s="192"/>
      <c r="K51" s="191"/>
      <c r="L51" s="191"/>
      <c r="M51" s="189"/>
      <c r="N51" s="189"/>
      <c r="O51" s="189"/>
      <c r="P51" s="150"/>
      <c r="Q51" s="148"/>
      <c r="R51" s="195"/>
      <c r="S51" s="195"/>
      <c r="T51" s="234"/>
      <c r="U51" s="183"/>
      <c r="V51" s="188"/>
      <c r="W51" s="188"/>
      <c r="X51" s="175"/>
      <c r="Y51" s="175"/>
      <c r="Z51" s="175"/>
      <c r="AA51" s="313"/>
      <c r="AB51" s="204"/>
      <c r="AC51" s="195"/>
      <c r="AD51" s="198"/>
      <c r="AE51" s="175">
        <v>270</v>
      </c>
      <c r="AF51" s="175"/>
      <c r="AG51" s="175"/>
      <c r="AH51" s="218"/>
      <c r="AI51" s="231"/>
      <c r="AJ51" s="262"/>
      <c r="AK51" s="275"/>
      <c r="AL51" s="271"/>
      <c r="AM51" s="275"/>
      <c r="AN51" s="271"/>
      <c r="AO51" s="271"/>
      <c r="AP51" s="275"/>
      <c r="AQ51" s="274"/>
      <c r="AR51" s="274"/>
      <c r="AS51" s="309"/>
      <c r="AT51" s="276"/>
      <c r="AU51" s="154"/>
      <c r="AV51" s="179"/>
      <c r="AW51" s="162"/>
      <c r="AX51" s="176"/>
      <c r="AY51" s="175"/>
      <c r="AZ51" s="158"/>
      <c r="BA51" s="178"/>
      <c r="BB51" s="137"/>
      <c r="BC51" s="37"/>
      <c r="BD51" s="37"/>
      <c r="BE51" s="37"/>
      <c r="BF51" s="37"/>
      <c r="BG51" s="37"/>
    </row>
    <row r="52" spans="1:59" ht="60.6" customHeight="1" x14ac:dyDescent="0.35">
      <c r="A52" s="240"/>
      <c r="B52" s="243"/>
      <c r="C52" s="246"/>
      <c r="D52" s="249"/>
      <c r="E52" s="252"/>
      <c r="F52" s="228"/>
      <c r="G52" s="192" t="s">
        <v>92</v>
      </c>
      <c r="H52" s="192" t="s">
        <v>172</v>
      </c>
      <c r="I52" s="192" t="s">
        <v>128</v>
      </c>
      <c r="J52" s="192" t="s">
        <v>93</v>
      </c>
      <c r="K52" s="191">
        <v>13453</v>
      </c>
      <c r="L52" s="191">
        <v>5000</v>
      </c>
      <c r="M52" s="189">
        <v>5196</v>
      </c>
      <c r="N52" s="189">
        <v>656</v>
      </c>
      <c r="O52" s="189">
        <v>3179</v>
      </c>
      <c r="P52" s="149">
        <v>650</v>
      </c>
      <c r="Q52" s="193">
        <f>+O52+N52+P52</f>
        <v>4485</v>
      </c>
      <c r="R52" s="194">
        <f>Q52/L52</f>
        <v>0.89700000000000002</v>
      </c>
      <c r="S52" s="194">
        <f>(Q52+M52)/K52</f>
        <v>0.71961644242919798</v>
      </c>
      <c r="T52" s="234"/>
      <c r="U52" s="183"/>
      <c r="V52" s="188"/>
      <c r="W52" s="188" t="s">
        <v>206</v>
      </c>
      <c r="X52" s="188">
        <v>5000</v>
      </c>
      <c r="Y52" s="188">
        <v>656</v>
      </c>
      <c r="Z52" s="188">
        <v>3179</v>
      </c>
      <c r="AA52" s="301">
        <v>4</v>
      </c>
      <c r="AB52" s="199">
        <f>+Z52+Y52+AA52</f>
        <v>3839</v>
      </c>
      <c r="AC52" s="202">
        <f>AB52/X52</f>
        <v>0.76780000000000004</v>
      </c>
      <c r="AD52" s="198">
        <v>44585</v>
      </c>
      <c r="AE52" s="175">
        <v>270</v>
      </c>
      <c r="AF52" s="175">
        <v>5000</v>
      </c>
      <c r="AG52" s="189">
        <f>M52+N52+O52</f>
        <v>9031</v>
      </c>
      <c r="AH52" s="218">
        <v>0.38</v>
      </c>
      <c r="AI52" s="231"/>
      <c r="AJ52" s="262"/>
      <c r="AK52" s="275"/>
      <c r="AL52" s="271"/>
      <c r="AM52" s="275"/>
      <c r="AN52" s="271"/>
      <c r="AO52" s="271"/>
      <c r="AP52" s="275"/>
      <c r="AQ52" s="274"/>
      <c r="AR52" s="274"/>
      <c r="AS52" s="309"/>
      <c r="AT52" s="276"/>
      <c r="AU52" s="154"/>
      <c r="AV52" s="179"/>
      <c r="AW52" s="162"/>
      <c r="AX52" s="172" t="s">
        <v>226</v>
      </c>
      <c r="AY52" s="174">
        <v>44727</v>
      </c>
      <c r="AZ52" s="157" t="s">
        <v>257</v>
      </c>
      <c r="BA52" s="177" t="s">
        <v>284</v>
      </c>
      <c r="BB52" s="133" t="s">
        <v>359</v>
      </c>
      <c r="BC52" s="132"/>
      <c r="BD52" s="37"/>
      <c r="BE52" s="37"/>
      <c r="BF52" s="37"/>
      <c r="BG52" s="37"/>
    </row>
    <row r="53" spans="1:59" ht="119.25" customHeight="1" x14ac:dyDescent="0.35">
      <c r="A53" s="240"/>
      <c r="B53" s="243"/>
      <c r="C53" s="246"/>
      <c r="D53" s="249"/>
      <c r="E53" s="252"/>
      <c r="F53" s="228"/>
      <c r="G53" s="192"/>
      <c r="H53" s="192"/>
      <c r="I53" s="192"/>
      <c r="J53" s="192"/>
      <c r="K53" s="191"/>
      <c r="L53" s="191"/>
      <c r="M53" s="189"/>
      <c r="N53" s="189"/>
      <c r="O53" s="189"/>
      <c r="P53" s="150"/>
      <c r="Q53" s="148"/>
      <c r="R53" s="195"/>
      <c r="S53" s="195"/>
      <c r="T53" s="234"/>
      <c r="U53" s="183"/>
      <c r="V53" s="188"/>
      <c r="W53" s="188"/>
      <c r="X53" s="188"/>
      <c r="Y53" s="188"/>
      <c r="Z53" s="188"/>
      <c r="AA53" s="187"/>
      <c r="AB53" s="201"/>
      <c r="AC53" s="168"/>
      <c r="AD53" s="198"/>
      <c r="AE53" s="175">
        <v>270</v>
      </c>
      <c r="AF53" s="175"/>
      <c r="AG53" s="175"/>
      <c r="AH53" s="218"/>
      <c r="AI53" s="231"/>
      <c r="AJ53" s="262"/>
      <c r="AK53" s="275"/>
      <c r="AL53" s="271"/>
      <c r="AM53" s="275"/>
      <c r="AN53" s="271"/>
      <c r="AO53" s="271"/>
      <c r="AP53" s="275"/>
      <c r="AQ53" s="274"/>
      <c r="AR53" s="274"/>
      <c r="AS53" s="309"/>
      <c r="AT53" s="276"/>
      <c r="AU53" s="154"/>
      <c r="AV53" s="179"/>
      <c r="AW53" s="162"/>
      <c r="AX53" s="176"/>
      <c r="AY53" s="175"/>
      <c r="AZ53" s="158"/>
      <c r="BA53" s="178"/>
      <c r="BB53" s="133"/>
      <c r="BC53" s="132"/>
      <c r="BD53" s="37"/>
      <c r="BE53" s="37"/>
      <c r="BF53" s="37"/>
      <c r="BG53" s="37"/>
    </row>
    <row r="54" spans="1:59" ht="190.5" customHeight="1" x14ac:dyDescent="0.35">
      <c r="A54" s="240"/>
      <c r="B54" s="243"/>
      <c r="C54" s="246"/>
      <c r="D54" s="249"/>
      <c r="E54" s="252"/>
      <c r="F54" s="228"/>
      <c r="G54" s="54" t="s">
        <v>94</v>
      </c>
      <c r="H54" s="54" t="s">
        <v>172</v>
      </c>
      <c r="I54" s="54">
        <v>0</v>
      </c>
      <c r="J54" s="54" t="s">
        <v>124</v>
      </c>
      <c r="K54" s="55">
        <v>7000</v>
      </c>
      <c r="L54" s="55">
        <v>2000</v>
      </c>
      <c r="M54" s="47">
        <v>3497</v>
      </c>
      <c r="N54" s="47">
        <v>1220</v>
      </c>
      <c r="O54" s="47">
        <v>324</v>
      </c>
      <c r="P54" s="47">
        <v>598</v>
      </c>
      <c r="Q54" s="57">
        <f>+O54+N54+P54</f>
        <v>2142</v>
      </c>
      <c r="R54" s="33">
        <v>1</v>
      </c>
      <c r="S54" s="33">
        <f>(Q54+M54)/K54</f>
        <v>0.8055714285714286</v>
      </c>
      <c r="T54" s="234"/>
      <c r="U54" s="183"/>
      <c r="V54" s="188"/>
      <c r="W54" s="58" t="s">
        <v>207</v>
      </c>
      <c r="X54" s="58">
        <v>2000</v>
      </c>
      <c r="Y54" s="58">
        <v>1220</v>
      </c>
      <c r="Z54" s="58">
        <v>324</v>
      </c>
      <c r="AA54" s="58">
        <v>3</v>
      </c>
      <c r="AB54" s="66">
        <f>+Z54+Y54+AA54</f>
        <v>1547</v>
      </c>
      <c r="AC54" s="36">
        <f>AB54/X54</f>
        <v>0.77349999999999997</v>
      </c>
      <c r="AD54" s="46">
        <v>44585</v>
      </c>
      <c r="AE54" s="48">
        <v>270</v>
      </c>
      <c r="AF54" s="48">
        <v>2000</v>
      </c>
      <c r="AG54" s="47">
        <f>M54+N54+O54</f>
        <v>5041</v>
      </c>
      <c r="AH54" s="2">
        <v>0.3</v>
      </c>
      <c r="AI54" s="231"/>
      <c r="AJ54" s="262"/>
      <c r="AK54" s="275"/>
      <c r="AL54" s="271"/>
      <c r="AM54" s="275"/>
      <c r="AN54" s="271"/>
      <c r="AO54" s="271"/>
      <c r="AP54" s="275"/>
      <c r="AQ54" s="274"/>
      <c r="AR54" s="274"/>
      <c r="AS54" s="310"/>
      <c r="AT54" s="276"/>
      <c r="AU54" s="154"/>
      <c r="AV54" s="179"/>
      <c r="AW54" s="277"/>
      <c r="AX54" s="70" t="s">
        <v>154</v>
      </c>
      <c r="AY54" s="63">
        <v>44617</v>
      </c>
      <c r="AZ54" s="59" t="s">
        <v>258</v>
      </c>
      <c r="BA54" s="60" t="s">
        <v>285</v>
      </c>
      <c r="BB54" s="68" t="s">
        <v>360</v>
      </c>
      <c r="BC54" s="37"/>
      <c r="BD54" s="37"/>
      <c r="BE54" s="37"/>
      <c r="BF54" s="37"/>
      <c r="BG54" s="37"/>
    </row>
    <row r="55" spans="1:59" ht="113.25" customHeight="1" x14ac:dyDescent="0.35">
      <c r="A55" s="240"/>
      <c r="B55" s="243"/>
      <c r="C55" s="246"/>
      <c r="D55" s="249"/>
      <c r="E55" s="252"/>
      <c r="F55" s="229"/>
      <c r="G55" s="219" t="s">
        <v>305</v>
      </c>
      <c r="H55" s="220"/>
      <c r="I55" s="220"/>
      <c r="J55" s="220"/>
      <c r="K55" s="220"/>
      <c r="L55" s="220"/>
      <c r="M55" s="220"/>
      <c r="N55" s="220"/>
      <c r="O55" s="220"/>
      <c r="P55" s="220"/>
      <c r="Q55" s="221"/>
      <c r="R55" s="69">
        <f>AVERAGE(R50:R54)</f>
        <v>0.94220000000000004</v>
      </c>
      <c r="S55" s="69">
        <f>AVERAGE(S50:S54)</f>
        <v>0.83211817922243103</v>
      </c>
      <c r="T55" s="210"/>
      <c r="U55" s="45"/>
      <c r="V55" s="58"/>
      <c r="W55" s="219" t="s">
        <v>315</v>
      </c>
      <c r="X55" s="220"/>
      <c r="Y55" s="220"/>
      <c r="Z55" s="220"/>
      <c r="AA55" s="220"/>
      <c r="AB55" s="221"/>
      <c r="AC55" s="24">
        <f>AVERAGE(AC50:AC54)</f>
        <v>0.82363333333333333</v>
      </c>
      <c r="AD55" s="264"/>
      <c r="AE55" s="265"/>
      <c r="AF55" s="265"/>
      <c r="AG55" s="265"/>
      <c r="AH55" s="266"/>
      <c r="AI55" s="231"/>
      <c r="AJ55" s="262"/>
      <c r="AK55" s="141" t="s">
        <v>325</v>
      </c>
      <c r="AL55" s="141"/>
      <c r="AM55" s="141"/>
      <c r="AN55" s="141"/>
      <c r="AO55" s="141"/>
      <c r="AP55" s="141"/>
      <c r="AQ55" s="141"/>
      <c r="AR55" s="141"/>
      <c r="AS55" s="64"/>
      <c r="AT55" s="28">
        <f>AT50</f>
        <v>443307204</v>
      </c>
      <c r="AU55" s="28">
        <f>AU50</f>
        <v>77400000</v>
      </c>
      <c r="AV55" s="29">
        <f>AV50</f>
        <v>0.17459675660944143</v>
      </c>
      <c r="AW55" s="71"/>
      <c r="AX55" s="172"/>
      <c r="AY55" s="173"/>
      <c r="AZ55" s="173"/>
      <c r="BA55" s="173"/>
      <c r="BB55" s="43"/>
      <c r="BC55" s="37"/>
      <c r="BD55" s="37"/>
      <c r="BE55" s="37"/>
      <c r="BF55" s="37"/>
      <c r="BG55" s="37"/>
    </row>
    <row r="56" spans="1:59" ht="42.6" customHeight="1" x14ac:dyDescent="0.35">
      <c r="A56" s="240"/>
      <c r="B56" s="243"/>
      <c r="C56" s="246"/>
      <c r="D56" s="249"/>
      <c r="E56" s="252"/>
      <c r="F56" s="227" t="s">
        <v>34</v>
      </c>
      <c r="G56" s="192" t="s">
        <v>95</v>
      </c>
      <c r="H56" s="192" t="s">
        <v>172</v>
      </c>
      <c r="I56" s="192" t="s">
        <v>96</v>
      </c>
      <c r="J56" s="192" t="s">
        <v>97</v>
      </c>
      <c r="K56" s="191">
        <v>6000</v>
      </c>
      <c r="L56" s="191">
        <v>2585</v>
      </c>
      <c r="M56" s="189">
        <v>1415</v>
      </c>
      <c r="N56" s="189">
        <v>261</v>
      </c>
      <c r="O56" s="189">
        <v>323</v>
      </c>
      <c r="P56" s="149">
        <v>2100</v>
      </c>
      <c r="Q56" s="193">
        <f>+O56+N56+P56</f>
        <v>2684</v>
      </c>
      <c r="R56" s="194">
        <v>1</v>
      </c>
      <c r="S56" s="194">
        <f>(Q56+M56)/K56</f>
        <v>0.6831666666666667</v>
      </c>
      <c r="T56" s="233" t="s">
        <v>118</v>
      </c>
      <c r="U56" s="183">
        <v>2021130010160</v>
      </c>
      <c r="V56" s="211" t="s">
        <v>138</v>
      </c>
      <c r="W56" s="188" t="s">
        <v>208</v>
      </c>
      <c r="X56" s="188">
        <v>2585</v>
      </c>
      <c r="Y56" s="188">
        <v>261</v>
      </c>
      <c r="Z56" s="188">
        <v>323</v>
      </c>
      <c r="AA56" s="301">
        <v>30</v>
      </c>
      <c r="AB56" s="199">
        <f>+Z56+Y56+AA56</f>
        <v>614</v>
      </c>
      <c r="AC56" s="202">
        <f>AB56/X56</f>
        <v>0.23752417794970987</v>
      </c>
      <c r="AD56" s="198">
        <v>44589</v>
      </c>
      <c r="AE56" s="175">
        <v>270</v>
      </c>
      <c r="AF56" s="175">
        <v>2585</v>
      </c>
      <c r="AG56" s="149">
        <f>M56+N56+O56</f>
        <v>1999</v>
      </c>
      <c r="AH56" s="218">
        <v>0.68</v>
      </c>
      <c r="AI56" s="231"/>
      <c r="AJ56" s="262"/>
      <c r="AK56" s="275" t="s">
        <v>157</v>
      </c>
      <c r="AL56" s="271">
        <v>1000000000</v>
      </c>
      <c r="AM56" s="275" t="s">
        <v>186</v>
      </c>
      <c r="AN56" s="271" t="s">
        <v>169</v>
      </c>
      <c r="AO56" s="271"/>
      <c r="AP56" s="275" t="s">
        <v>150</v>
      </c>
      <c r="AQ56" s="274">
        <v>175400000</v>
      </c>
      <c r="AR56" s="274">
        <v>823298698.45000005</v>
      </c>
      <c r="AS56" s="308">
        <v>0</v>
      </c>
      <c r="AT56" s="154">
        <v>1000000000</v>
      </c>
      <c r="AU56" s="154">
        <v>752576698</v>
      </c>
      <c r="AV56" s="179">
        <f>+AU56/AT56</f>
        <v>0.75257669800000004</v>
      </c>
      <c r="AW56" s="162" t="s">
        <v>153</v>
      </c>
      <c r="AX56" s="172" t="s">
        <v>227</v>
      </c>
      <c r="AY56" s="174">
        <v>44589</v>
      </c>
      <c r="AZ56" s="157" t="s">
        <v>259</v>
      </c>
      <c r="BA56" s="177" t="s">
        <v>286</v>
      </c>
      <c r="BB56" s="134" t="s">
        <v>361</v>
      </c>
      <c r="BC56" s="37"/>
      <c r="BD56" s="37"/>
      <c r="BE56" s="37"/>
      <c r="BF56" s="37"/>
      <c r="BG56" s="37"/>
    </row>
    <row r="57" spans="1:59" ht="17.45" customHeight="1" x14ac:dyDescent="0.35">
      <c r="A57" s="240"/>
      <c r="B57" s="243"/>
      <c r="C57" s="246"/>
      <c r="D57" s="249"/>
      <c r="E57" s="252"/>
      <c r="F57" s="228"/>
      <c r="G57" s="192"/>
      <c r="H57" s="192"/>
      <c r="I57" s="192"/>
      <c r="J57" s="192"/>
      <c r="K57" s="191"/>
      <c r="L57" s="191"/>
      <c r="M57" s="189"/>
      <c r="N57" s="189"/>
      <c r="O57" s="189"/>
      <c r="P57" s="151"/>
      <c r="Q57" s="196"/>
      <c r="R57" s="197"/>
      <c r="S57" s="197"/>
      <c r="T57" s="234"/>
      <c r="U57" s="183"/>
      <c r="V57" s="211"/>
      <c r="W57" s="188"/>
      <c r="X57" s="188"/>
      <c r="Y57" s="188"/>
      <c r="Z57" s="188"/>
      <c r="AA57" s="302"/>
      <c r="AB57" s="200"/>
      <c r="AC57" s="167"/>
      <c r="AD57" s="198"/>
      <c r="AE57" s="175">
        <v>270</v>
      </c>
      <c r="AF57" s="175"/>
      <c r="AG57" s="151"/>
      <c r="AH57" s="218"/>
      <c r="AI57" s="231"/>
      <c r="AJ57" s="262"/>
      <c r="AK57" s="275"/>
      <c r="AL57" s="271"/>
      <c r="AM57" s="275"/>
      <c r="AN57" s="271"/>
      <c r="AO57" s="271"/>
      <c r="AP57" s="275"/>
      <c r="AQ57" s="274"/>
      <c r="AR57" s="274"/>
      <c r="AS57" s="309"/>
      <c r="AT57" s="154"/>
      <c r="AU57" s="154"/>
      <c r="AV57" s="179"/>
      <c r="AW57" s="162"/>
      <c r="AX57" s="176"/>
      <c r="AY57" s="175"/>
      <c r="AZ57" s="159"/>
      <c r="BA57" s="217"/>
      <c r="BB57" s="135"/>
      <c r="BC57" s="37"/>
      <c r="BD57" s="37"/>
      <c r="BE57" s="37"/>
      <c r="BF57" s="37"/>
      <c r="BG57" s="37"/>
    </row>
    <row r="58" spans="1:59" ht="18" customHeight="1" x14ac:dyDescent="0.35">
      <c r="A58" s="240"/>
      <c r="B58" s="243"/>
      <c r="C58" s="246"/>
      <c r="D58" s="249"/>
      <c r="E58" s="252"/>
      <c r="F58" s="228"/>
      <c r="G58" s="192"/>
      <c r="H58" s="192"/>
      <c r="I58" s="192"/>
      <c r="J58" s="192"/>
      <c r="K58" s="191"/>
      <c r="L58" s="191"/>
      <c r="M58" s="189"/>
      <c r="N58" s="189"/>
      <c r="O58" s="189"/>
      <c r="P58" s="151"/>
      <c r="Q58" s="196"/>
      <c r="R58" s="197"/>
      <c r="S58" s="197"/>
      <c r="T58" s="234"/>
      <c r="U58" s="183"/>
      <c r="V58" s="211"/>
      <c r="W58" s="188"/>
      <c r="X58" s="188"/>
      <c r="Y58" s="188"/>
      <c r="Z58" s="188"/>
      <c r="AA58" s="302"/>
      <c r="AB58" s="200"/>
      <c r="AC58" s="167"/>
      <c r="AD58" s="198"/>
      <c r="AE58" s="175"/>
      <c r="AF58" s="175"/>
      <c r="AG58" s="151"/>
      <c r="AH58" s="218"/>
      <c r="AI58" s="231"/>
      <c r="AJ58" s="262"/>
      <c r="AK58" s="275"/>
      <c r="AL58" s="271"/>
      <c r="AM58" s="275"/>
      <c r="AN58" s="271"/>
      <c r="AO58" s="271"/>
      <c r="AP58" s="275"/>
      <c r="AQ58" s="274"/>
      <c r="AR58" s="274"/>
      <c r="AS58" s="309"/>
      <c r="AT58" s="154"/>
      <c r="AU58" s="154"/>
      <c r="AV58" s="179"/>
      <c r="AW58" s="162"/>
      <c r="AX58" s="176"/>
      <c r="AY58" s="175"/>
      <c r="AZ58" s="159"/>
      <c r="BA58" s="217"/>
      <c r="BB58" s="135"/>
      <c r="BC58" s="37"/>
      <c r="BD58" s="37"/>
      <c r="BE58" s="37"/>
      <c r="BF58" s="37"/>
      <c r="BG58" s="37"/>
    </row>
    <row r="59" spans="1:59" ht="23.1" customHeight="1" x14ac:dyDescent="0.35">
      <c r="A59" s="240"/>
      <c r="B59" s="243"/>
      <c r="C59" s="246"/>
      <c r="D59" s="249"/>
      <c r="E59" s="252"/>
      <c r="F59" s="228"/>
      <c r="G59" s="192"/>
      <c r="H59" s="192"/>
      <c r="I59" s="192"/>
      <c r="J59" s="192"/>
      <c r="K59" s="191"/>
      <c r="L59" s="191"/>
      <c r="M59" s="189"/>
      <c r="N59" s="189"/>
      <c r="O59" s="189"/>
      <c r="P59" s="150"/>
      <c r="Q59" s="148"/>
      <c r="R59" s="195"/>
      <c r="S59" s="195"/>
      <c r="T59" s="234"/>
      <c r="U59" s="183"/>
      <c r="V59" s="211"/>
      <c r="W59" s="188"/>
      <c r="X59" s="188"/>
      <c r="Y59" s="188"/>
      <c r="Z59" s="188"/>
      <c r="AA59" s="302"/>
      <c r="AB59" s="200"/>
      <c r="AC59" s="167"/>
      <c r="AD59" s="198"/>
      <c r="AE59" s="175"/>
      <c r="AF59" s="175"/>
      <c r="AG59" s="151"/>
      <c r="AH59" s="218"/>
      <c r="AI59" s="231"/>
      <c r="AJ59" s="262"/>
      <c r="AK59" s="275"/>
      <c r="AL59" s="271"/>
      <c r="AM59" s="275"/>
      <c r="AN59" s="271"/>
      <c r="AO59" s="271"/>
      <c r="AP59" s="275"/>
      <c r="AQ59" s="274"/>
      <c r="AR59" s="274"/>
      <c r="AS59" s="309"/>
      <c r="AT59" s="154"/>
      <c r="AU59" s="154"/>
      <c r="AV59" s="179"/>
      <c r="AW59" s="162"/>
      <c r="AX59" s="176"/>
      <c r="AY59" s="175"/>
      <c r="AZ59" s="158"/>
      <c r="BA59" s="178"/>
      <c r="BB59" s="135"/>
      <c r="BC59" s="37"/>
      <c r="BD59" s="37"/>
      <c r="BE59" s="37"/>
      <c r="BF59" s="37"/>
      <c r="BG59" s="37"/>
    </row>
    <row r="60" spans="1:59" ht="27.6" customHeight="1" x14ac:dyDescent="0.35">
      <c r="A60" s="240"/>
      <c r="B60" s="243"/>
      <c r="C60" s="246"/>
      <c r="D60" s="249"/>
      <c r="E60" s="252"/>
      <c r="F60" s="228"/>
      <c r="G60" s="192" t="s">
        <v>98</v>
      </c>
      <c r="H60" s="192" t="s">
        <v>172</v>
      </c>
      <c r="I60" s="192" t="s">
        <v>129</v>
      </c>
      <c r="J60" s="192" t="s">
        <v>99</v>
      </c>
      <c r="K60" s="191">
        <v>3500</v>
      </c>
      <c r="L60" s="191" t="s">
        <v>231</v>
      </c>
      <c r="M60" s="189">
        <v>3608</v>
      </c>
      <c r="N60" s="189" t="s">
        <v>329</v>
      </c>
      <c r="O60" s="189" t="s">
        <v>329</v>
      </c>
      <c r="P60" s="149">
        <v>113</v>
      </c>
      <c r="Q60" s="208" t="s">
        <v>329</v>
      </c>
      <c r="R60" s="208" t="s">
        <v>329</v>
      </c>
      <c r="S60" s="194">
        <v>1</v>
      </c>
      <c r="T60" s="234"/>
      <c r="U60" s="183"/>
      <c r="V60" s="211"/>
      <c r="W60" s="188"/>
      <c r="X60" s="188"/>
      <c r="Y60" s="188"/>
      <c r="Z60" s="188"/>
      <c r="AA60" s="302"/>
      <c r="AB60" s="200"/>
      <c r="AC60" s="167"/>
      <c r="AD60" s="198"/>
      <c r="AE60" s="175">
        <v>270</v>
      </c>
      <c r="AF60" s="175"/>
      <c r="AG60" s="189">
        <f>M60</f>
        <v>3608</v>
      </c>
      <c r="AH60" s="218"/>
      <c r="AI60" s="231"/>
      <c r="AJ60" s="262"/>
      <c r="AK60" s="275"/>
      <c r="AL60" s="271"/>
      <c r="AM60" s="275"/>
      <c r="AN60" s="271"/>
      <c r="AO60" s="271"/>
      <c r="AP60" s="275"/>
      <c r="AQ60" s="274"/>
      <c r="AR60" s="274"/>
      <c r="AS60" s="309"/>
      <c r="AT60" s="154"/>
      <c r="AU60" s="154"/>
      <c r="AV60" s="179"/>
      <c r="AW60" s="162"/>
      <c r="AX60" s="172" t="s">
        <v>228</v>
      </c>
      <c r="AY60" s="174">
        <v>44727</v>
      </c>
      <c r="AZ60" s="157" t="s">
        <v>260</v>
      </c>
      <c r="BA60" s="177" t="s">
        <v>287</v>
      </c>
      <c r="BB60" s="133" t="s">
        <v>362</v>
      </c>
      <c r="BC60" s="132"/>
      <c r="BD60" s="37"/>
      <c r="BE60" s="37"/>
      <c r="BF60" s="37"/>
      <c r="BG60" s="37"/>
    </row>
    <row r="61" spans="1:59" ht="41.1" customHeight="1" x14ac:dyDescent="0.35">
      <c r="A61" s="240"/>
      <c r="B61" s="243"/>
      <c r="C61" s="246"/>
      <c r="D61" s="249"/>
      <c r="E61" s="252"/>
      <c r="F61" s="228"/>
      <c r="G61" s="192"/>
      <c r="H61" s="192"/>
      <c r="I61" s="192"/>
      <c r="J61" s="192"/>
      <c r="K61" s="191"/>
      <c r="L61" s="191"/>
      <c r="M61" s="189"/>
      <c r="N61" s="189"/>
      <c r="O61" s="189"/>
      <c r="P61" s="151"/>
      <c r="Q61" s="208"/>
      <c r="R61" s="208"/>
      <c r="S61" s="197"/>
      <c r="T61" s="234"/>
      <c r="U61" s="183"/>
      <c r="V61" s="211"/>
      <c r="W61" s="188"/>
      <c r="X61" s="188"/>
      <c r="Y61" s="188"/>
      <c r="Z61" s="188"/>
      <c r="AA61" s="302"/>
      <c r="AB61" s="200"/>
      <c r="AC61" s="167"/>
      <c r="AD61" s="198"/>
      <c r="AE61" s="175"/>
      <c r="AF61" s="175"/>
      <c r="AG61" s="189"/>
      <c r="AH61" s="218"/>
      <c r="AI61" s="231"/>
      <c r="AJ61" s="262"/>
      <c r="AK61" s="275"/>
      <c r="AL61" s="271"/>
      <c r="AM61" s="275"/>
      <c r="AN61" s="271"/>
      <c r="AO61" s="271"/>
      <c r="AP61" s="275"/>
      <c r="AQ61" s="274"/>
      <c r="AR61" s="274"/>
      <c r="AS61" s="309"/>
      <c r="AT61" s="154"/>
      <c r="AU61" s="154"/>
      <c r="AV61" s="179"/>
      <c r="AW61" s="162"/>
      <c r="AX61" s="172"/>
      <c r="AY61" s="174"/>
      <c r="AZ61" s="159"/>
      <c r="BA61" s="217"/>
      <c r="BB61" s="136"/>
      <c r="BC61" s="132"/>
      <c r="BD61" s="37"/>
      <c r="BE61" s="37"/>
      <c r="BF61" s="37"/>
      <c r="BG61" s="37"/>
    </row>
    <row r="62" spans="1:59" ht="23.45" customHeight="1" x14ac:dyDescent="0.35">
      <c r="A62" s="240"/>
      <c r="B62" s="243"/>
      <c r="C62" s="246"/>
      <c r="D62" s="249"/>
      <c r="E62" s="252"/>
      <c r="F62" s="228"/>
      <c r="G62" s="192"/>
      <c r="H62" s="192"/>
      <c r="I62" s="192"/>
      <c r="J62" s="192"/>
      <c r="K62" s="191"/>
      <c r="L62" s="191"/>
      <c r="M62" s="189"/>
      <c r="N62" s="189"/>
      <c r="O62" s="189"/>
      <c r="P62" s="150"/>
      <c r="Q62" s="208"/>
      <c r="R62" s="208"/>
      <c r="S62" s="195"/>
      <c r="T62" s="234"/>
      <c r="U62" s="183"/>
      <c r="V62" s="211"/>
      <c r="W62" s="188"/>
      <c r="X62" s="188"/>
      <c r="Y62" s="188"/>
      <c r="Z62" s="188"/>
      <c r="AA62" s="187"/>
      <c r="AB62" s="201"/>
      <c r="AC62" s="168"/>
      <c r="AD62" s="198"/>
      <c r="AE62" s="175"/>
      <c r="AF62" s="175"/>
      <c r="AG62" s="189"/>
      <c r="AH62" s="218"/>
      <c r="AI62" s="231"/>
      <c r="AJ62" s="262"/>
      <c r="AK62" s="275" t="s">
        <v>158</v>
      </c>
      <c r="AL62" s="271">
        <v>600000000</v>
      </c>
      <c r="AM62" s="275" t="s">
        <v>161</v>
      </c>
      <c r="AN62" s="271"/>
      <c r="AO62" s="271"/>
      <c r="AP62" s="275"/>
      <c r="AQ62" s="274"/>
      <c r="AR62" s="274"/>
      <c r="AS62" s="309"/>
      <c r="AT62" s="154">
        <v>600000000</v>
      </c>
      <c r="AU62" s="154">
        <v>70722000</v>
      </c>
      <c r="AV62" s="179">
        <f>+AU62/AT62</f>
        <v>0.11787</v>
      </c>
      <c r="AW62" s="162"/>
      <c r="AX62" s="172"/>
      <c r="AY62" s="174"/>
      <c r="AZ62" s="159"/>
      <c r="BA62" s="217"/>
      <c r="BB62" s="136"/>
      <c r="BC62" s="132"/>
      <c r="BD62" s="37"/>
      <c r="BE62" s="37"/>
      <c r="BF62" s="37"/>
      <c r="BG62" s="37"/>
    </row>
    <row r="63" spans="1:59" ht="21.6" customHeight="1" x14ac:dyDescent="0.35">
      <c r="A63" s="240"/>
      <c r="B63" s="243"/>
      <c r="C63" s="246"/>
      <c r="D63" s="249"/>
      <c r="E63" s="252"/>
      <c r="F63" s="228"/>
      <c r="G63" s="192" t="s">
        <v>100</v>
      </c>
      <c r="H63" s="192" t="s">
        <v>172</v>
      </c>
      <c r="I63" s="192" t="s">
        <v>101</v>
      </c>
      <c r="J63" s="192" t="s">
        <v>102</v>
      </c>
      <c r="K63" s="191">
        <v>16000</v>
      </c>
      <c r="L63" s="191">
        <v>6500</v>
      </c>
      <c r="M63" s="189">
        <v>6319</v>
      </c>
      <c r="N63" s="189">
        <v>689</v>
      </c>
      <c r="O63" s="189">
        <v>3049</v>
      </c>
      <c r="P63" s="149">
        <v>839</v>
      </c>
      <c r="Q63" s="193">
        <f>+O63+N63+P63</f>
        <v>4577</v>
      </c>
      <c r="R63" s="194">
        <f>Q63/L63</f>
        <v>0.70415384615384613</v>
      </c>
      <c r="S63" s="194">
        <f>(Q63+M63)/K63</f>
        <v>0.68100000000000005</v>
      </c>
      <c r="T63" s="234"/>
      <c r="U63" s="183"/>
      <c r="V63" s="211"/>
      <c r="W63" s="188" t="s">
        <v>209</v>
      </c>
      <c r="X63" s="188">
        <v>25</v>
      </c>
      <c r="Y63" s="188">
        <v>5</v>
      </c>
      <c r="Z63" s="188">
        <v>16</v>
      </c>
      <c r="AA63" s="301">
        <v>7</v>
      </c>
      <c r="AB63" s="199">
        <f>+Z63+Y63+AA63</f>
        <v>28</v>
      </c>
      <c r="AC63" s="202">
        <v>1</v>
      </c>
      <c r="AD63" s="198">
        <v>44589</v>
      </c>
      <c r="AE63" s="175">
        <v>270</v>
      </c>
      <c r="AF63" s="175">
        <v>6500</v>
      </c>
      <c r="AG63" s="189">
        <f>M63+N63+O63</f>
        <v>10057</v>
      </c>
      <c r="AH63" s="218">
        <v>0.11</v>
      </c>
      <c r="AI63" s="231"/>
      <c r="AJ63" s="262"/>
      <c r="AK63" s="275"/>
      <c r="AL63" s="271"/>
      <c r="AM63" s="275"/>
      <c r="AN63" s="271"/>
      <c r="AO63" s="271"/>
      <c r="AP63" s="275"/>
      <c r="AQ63" s="274"/>
      <c r="AR63" s="274"/>
      <c r="AS63" s="309"/>
      <c r="AT63" s="154"/>
      <c r="AU63" s="154"/>
      <c r="AV63" s="179"/>
      <c r="AW63" s="162"/>
      <c r="AX63" s="172"/>
      <c r="AY63" s="174"/>
      <c r="AZ63" s="159"/>
      <c r="BA63" s="217"/>
      <c r="BB63" s="136"/>
      <c r="BC63" s="132"/>
      <c r="BD63" s="37"/>
      <c r="BE63" s="37"/>
      <c r="BF63" s="37"/>
      <c r="BG63" s="37"/>
    </row>
    <row r="64" spans="1:59" ht="15.75" customHeight="1" x14ac:dyDescent="0.35">
      <c r="A64" s="240"/>
      <c r="B64" s="243"/>
      <c r="C64" s="246"/>
      <c r="D64" s="249"/>
      <c r="E64" s="252"/>
      <c r="F64" s="228"/>
      <c r="G64" s="192"/>
      <c r="H64" s="192"/>
      <c r="I64" s="192"/>
      <c r="J64" s="192"/>
      <c r="K64" s="191"/>
      <c r="L64" s="191"/>
      <c r="M64" s="189"/>
      <c r="N64" s="189"/>
      <c r="O64" s="189"/>
      <c r="P64" s="151"/>
      <c r="Q64" s="196"/>
      <c r="R64" s="197"/>
      <c r="S64" s="197"/>
      <c r="T64" s="234"/>
      <c r="U64" s="183"/>
      <c r="V64" s="211"/>
      <c r="W64" s="188"/>
      <c r="X64" s="188"/>
      <c r="Y64" s="188"/>
      <c r="Z64" s="188"/>
      <c r="AA64" s="302"/>
      <c r="AB64" s="200"/>
      <c r="AC64" s="167"/>
      <c r="AD64" s="198"/>
      <c r="AE64" s="175"/>
      <c r="AF64" s="175"/>
      <c r="AG64" s="175"/>
      <c r="AH64" s="218"/>
      <c r="AI64" s="231"/>
      <c r="AJ64" s="262"/>
      <c r="AK64" s="275"/>
      <c r="AL64" s="271"/>
      <c r="AM64" s="275"/>
      <c r="AN64" s="271"/>
      <c r="AO64" s="271"/>
      <c r="AP64" s="275"/>
      <c r="AQ64" s="274"/>
      <c r="AR64" s="274"/>
      <c r="AS64" s="309"/>
      <c r="AT64" s="154"/>
      <c r="AU64" s="154"/>
      <c r="AV64" s="179"/>
      <c r="AW64" s="162"/>
      <c r="AX64" s="172"/>
      <c r="AY64" s="174"/>
      <c r="AZ64" s="159"/>
      <c r="BA64" s="217"/>
      <c r="BB64" s="136"/>
      <c r="BC64" s="132"/>
      <c r="BD64" s="37"/>
      <c r="BE64" s="37"/>
      <c r="BF64" s="37"/>
      <c r="BG64" s="37"/>
    </row>
    <row r="65" spans="1:59" ht="15.75" customHeight="1" x14ac:dyDescent="0.35">
      <c r="A65" s="240"/>
      <c r="B65" s="243"/>
      <c r="C65" s="246"/>
      <c r="D65" s="249"/>
      <c r="E65" s="252"/>
      <c r="F65" s="228"/>
      <c r="G65" s="192"/>
      <c r="H65" s="192"/>
      <c r="I65" s="192"/>
      <c r="J65" s="192"/>
      <c r="K65" s="191"/>
      <c r="L65" s="191"/>
      <c r="M65" s="189"/>
      <c r="N65" s="189"/>
      <c r="O65" s="189"/>
      <c r="P65" s="151"/>
      <c r="Q65" s="196"/>
      <c r="R65" s="197"/>
      <c r="S65" s="197"/>
      <c r="T65" s="234"/>
      <c r="U65" s="183"/>
      <c r="V65" s="211"/>
      <c r="W65" s="188"/>
      <c r="X65" s="188"/>
      <c r="Y65" s="188"/>
      <c r="Z65" s="188"/>
      <c r="AA65" s="302"/>
      <c r="AB65" s="200"/>
      <c r="AC65" s="167"/>
      <c r="AD65" s="198"/>
      <c r="AE65" s="175">
        <v>270</v>
      </c>
      <c r="AF65" s="175"/>
      <c r="AG65" s="175"/>
      <c r="AH65" s="218"/>
      <c r="AI65" s="231"/>
      <c r="AJ65" s="262"/>
      <c r="AK65" s="275"/>
      <c r="AL65" s="271"/>
      <c r="AM65" s="275"/>
      <c r="AN65" s="271"/>
      <c r="AO65" s="271"/>
      <c r="AP65" s="275"/>
      <c r="AQ65" s="274"/>
      <c r="AR65" s="274"/>
      <c r="AS65" s="309"/>
      <c r="AT65" s="154"/>
      <c r="AU65" s="154"/>
      <c r="AV65" s="179"/>
      <c r="AW65" s="162"/>
      <c r="AX65" s="172"/>
      <c r="AY65" s="174"/>
      <c r="AZ65" s="159"/>
      <c r="BA65" s="217"/>
      <c r="BB65" s="136"/>
      <c r="BC65" s="132"/>
      <c r="BD65" s="37"/>
      <c r="BE65" s="37"/>
      <c r="BF65" s="37"/>
      <c r="BG65" s="37"/>
    </row>
    <row r="66" spans="1:59" ht="89.25" customHeight="1" x14ac:dyDescent="0.35">
      <c r="A66" s="240"/>
      <c r="B66" s="243"/>
      <c r="C66" s="246"/>
      <c r="D66" s="249"/>
      <c r="E66" s="252"/>
      <c r="F66" s="228"/>
      <c r="G66" s="192"/>
      <c r="H66" s="192"/>
      <c r="I66" s="192"/>
      <c r="J66" s="192"/>
      <c r="K66" s="191"/>
      <c r="L66" s="191"/>
      <c r="M66" s="189"/>
      <c r="N66" s="189"/>
      <c r="O66" s="189"/>
      <c r="P66" s="150"/>
      <c r="Q66" s="148"/>
      <c r="R66" s="195"/>
      <c r="S66" s="195"/>
      <c r="T66" s="234"/>
      <c r="U66" s="183"/>
      <c r="V66" s="211"/>
      <c r="W66" s="188"/>
      <c r="X66" s="188"/>
      <c r="Y66" s="188"/>
      <c r="Z66" s="188"/>
      <c r="AA66" s="187"/>
      <c r="AB66" s="201"/>
      <c r="AC66" s="168"/>
      <c r="AD66" s="198"/>
      <c r="AE66" s="175"/>
      <c r="AF66" s="175"/>
      <c r="AG66" s="175"/>
      <c r="AH66" s="218"/>
      <c r="AI66" s="231"/>
      <c r="AJ66" s="262"/>
      <c r="AK66" s="275"/>
      <c r="AL66" s="271"/>
      <c r="AM66" s="275"/>
      <c r="AN66" s="271"/>
      <c r="AO66" s="271"/>
      <c r="AP66" s="275"/>
      <c r="AQ66" s="274"/>
      <c r="AR66" s="274"/>
      <c r="AS66" s="309"/>
      <c r="AT66" s="154"/>
      <c r="AU66" s="154"/>
      <c r="AV66" s="179"/>
      <c r="AW66" s="162"/>
      <c r="AX66" s="172"/>
      <c r="AY66" s="174"/>
      <c r="AZ66" s="158"/>
      <c r="BA66" s="178"/>
      <c r="BB66" s="136"/>
      <c r="BC66" s="132"/>
      <c r="BD66" s="37"/>
      <c r="BE66" s="37"/>
      <c r="BF66" s="37"/>
      <c r="BG66" s="37"/>
    </row>
    <row r="67" spans="1:59" ht="64.5" customHeight="1" x14ac:dyDescent="0.35">
      <c r="A67" s="240"/>
      <c r="B67" s="243"/>
      <c r="C67" s="246"/>
      <c r="D67" s="249"/>
      <c r="E67" s="252"/>
      <c r="F67" s="228"/>
      <c r="G67" s="192" t="s">
        <v>103</v>
      </c>
      <c r="H67" s="192" t="s">
        <v>172</v>
      </c>
      <c r="I67" s="192" t="s">
        <v>104</v>
      </c>
      <c r="J67" s="192" t="s">
        <v>105</v>
      </c>
      <c r="K67" s="191">
        <v>1000</v>
      </c>
      <c r="L67" s="191">
        <v>450</v>
      </c>
      <c r="M67" s="189">
        <v>500</v>
      </c>
      <c r="N67" s="189">
        <v>0</v>
      </c>
      <c r="O67" s="189">
        <v>0</v>
      </c>
      <c r="P67" s="149">
        <v>303</v>
      </c>
      <c r="Q67" s="193">
        <f>+O67+N67+P67</f>
        <v>303</v>
      </c>
      <c r="R67" s="194">
        <v>1</v>
      </c>
      <c r="S67" s="194">
        <v>1</v>
      </c>
      <c r="T67" s="234"/>
      <c r="U67" s="183"/>
      <c r="V67" s="211"/>
      <c r="W67" s="188" t="s">
        <v>210</v>
      </c>
      <c r="X67" s="188">
        <v>450</v>
      </c>
      <c r="Y67" s="188">
        <v>0</v>
      </c>
      <c r="Z67" s="188">
        <v>0</v>
      </c>
      <c r="AA67" s="301">
        <v>9</v>
      </c>
      <c r="AB67" s="199">
        <f>+Z67+Y67+AA67</f>
        <v>9</v>
      </c>
      <c r="AC67" s="202">
        <f>AB67/X67</f>
        <v>0.02</v>
      </c>
      <c r="AD67" s="198">
        <v>44589</v>
      </c>
      <c r="AE67" s="175">
        <v>270</v>
      </c>
      <c r="AF67" s="175">
        <v>450</v>
      </c>
      <c r="AG67" s="189">
        <f>M67+N67+O67</f>
        <v>500</v>
      </c>
      <c r="AH67" s="218">
        <v>0.21</v>
      </c>
      <c r="AI67" s="231"/>
      <c r="AJ67" s="262"/>
      <c r="AK67" s="275"/>
      <c r="AL67" s="271"/>
      <c r="AM67" s="275"/>
      <c r="AN67" s="271"/>
      <c r="AO67" s="271"/>
      <c r="AP67" s="275"/>
      <c r="AQ67" s="274"/>
      <c r="AR67" s="274"/>
      <c r="AS67" s="309"/>
      <c r="AT67" s="154"/>
      <c r="AU67" s="154"/>
      <c r="AV67" s="179"/>
      <c r="AW67" s="162"/>
      <c r="AX67" s="172"/>
      <c r="AY67" s="174"/>
      <c r="AZ67" s="157"/>
      <c r="BA67" s="177" t="s">
        <v>288</v>
      </c>
      <c r="BB67" s="133" t="s">
        <v>363</v>
      </c>
      <c r="BC67" s="132"/>
      <c r="BD67" s="37"/>
      <c r="BE67" s="37"/>
      <c r="BF67" s="37"/>
      <c r="BG67" s="37"/>
    </row>
    <row r="68" spans="1:59" ht="89.25" customHeight="1" x14ac:dyDescent="0.35">
      <c r="A68" s="240"/>
      <c r="B68" s="243"/>
      <c r="C68" s="246"/>
      <c r="D68" s="249"/>
      <c r="E68" s="252"/>
      <c r="F68" s="228"/>
      <c r="G68" s="192"/>
      <c r="H68" s="192"/>
      <c r="I68" s="192"/>
      <c r="J68" s="192"/>
      <c r="K68" s="191"/>
      <c r="L68" s="191"/>
      <c r="M68" s="189"/>
      <c r="N68" s="189"/>
      <c r="O68" s="189"/>
      <c r="P68" s="150"/>
      <c r="Q68" s="148"/>
      <c r="R68" s="195"/>
      <c r="S68" s="195"/>
      <c r="T68" s="234"/>
      <c r="U68" s="183"/>
      <c r="V68" s="211"/>
      <c r="W68" s="188"/>
      <c r="X68" s="188"/>
      <c r="Y68" s="188"/>
      <c r="Z68" s="188"/>
      <c r="AA68" s="187"/>
      <c r="AB68" s="201"/>
      <c r="AC68" s="168"/>
      <c r="AD68" s="198"/>
      <c r="AE68" s="175"/>
      <c r="AF68" s="175"/>
      <c r="AG68" s="175"/>
      <c r="AH68" s="218"/>
      <c r="AI68" s="231"/>
      <c r="AJ68" s="262"/>
      <c r="AK68" s="275"/>
      <c r="AL68" s="271"/>
      <c r="AM68" s="275"/>
      <c r="AN68" s="271"/>
      <c r="AO68" s="271"/>
      <c r="AP68" s="275"/>
      <c r="AQ68" s="274"/>
      <c r="AR68" s="274"/>
      <c r="AS68" s="310"/>
      <c r="AT68" s="154"/>
      <c r="AU68" s="154"/>
      <c r="AV68" s="179"/>
      <c r="AW68" s="162"/>
      <c r="AX68" s="172"/>
      <c r="AY68" s="174"/>
      <c r="AZ68" s="158"/>
      <c r="BA68" s="178"/>
      <c r="BB68" s="136"/>
      <c r="BC68" s="132"/>
      <c r="BD68" s="37"/>
      <c r="BE68" s="37"/>
      <c r="BF68" s="37"/>
      <c r="BG68" s="37"/>
    </row>
    <row r="69" spans="1:59" ht="110.25" customHeight="1" x14ac:dyDescent="0.35">
      <c r="A69" s="240"/>
      <c r="B69" s="243"/>
      <c r="C69" s="246"/>
      <c r="D69" s="249"/>
      <c r="E69" s="252"/>
      <c r="F69" s="229"/>
      <c r="G69" s="219" t="s">
        <v>306</v>
      </c>
      <c r="H69" s="220"/>
      <c r="I69" s="220"/>
      <c r="J69" s="220"/>
      <c r="K69" s="220"/>
      <c r="L69" s="220"/>
      <c r="M69" s="220"/>
      <c r="N69" s="220"/>
      <c r="O69" s="220"/>
      <c r="P69" s="220"/>
      <c r="Q69" s="221"/>
      <c r="R69" s="44">
        <f>AVERAGE(R63:R68,R56)</f>
        <v>0.90138461538461545</v>
      </c>
      <c r="S69" s="44">
        <f>AVERAGE(S56:S68)</f>
        <v>0.84104166666666669</v>
      </c>
      <c r="T69" s="210"/>
      <c r="U69" s="45"/>
      <c r="V69" s="40"/>
      <c r="W69" s="219" t="s">
        <v>316</v>
      </c>
      <c r="X69" s="220"/>
      <c r="Y69" s="220"/>
      <c r="Z69" s="220"/>
      <c r="AA69" s="220"/>
      <c r="AB69" s="221"/>
      <c r="AC69" s="24">
        <f>AVERAGE(AC56:AC68)</f>
        <v>0.41917472598323663</v>
      </c>
      <c r="AD69" s="264"/>
      <c r="AE69" s="265"/>
      <c r="AF69" s="265"/>
      <c r="AG69" s="265"/>
      <c r="AH69" s="266"/>
      <c r="AI69" s="231"/>
      <c r="AJ69" s="262"/>
      <c r="AK69" s="141" t="s">
        <v>326</v>
      </c>
      <c r="AL69" s="141"/>
      <c r="AM69" s="141"/>
      <c r="AN69" s="141"/>
      <c r="AO69" s="141"/>
      <c r="AP69" s="141"/>
      <c r="AQ69" s="141"/>
      <c r="AR69" s="141"/>
      <c r="AS69" s="64"/>
      <c r="AT69" s="28">
        <f>AT56+AT62</f>
        <v>1600000000</v>
      </c>
      <c r="AU69" s="28">
        <f>AU56+AU62</f>
        <v>823298698</v>
      </c>
      <c r="AV69" s="29">
        <f>+AU69/AT69</f>
        <v>0.51456168624999998</v>
      </c>
      <c r="AW69" s="65"/>
      <c r="AX69" s="172"/>
      <c r="AY69" s="173"/>
      <c r="AZ69" s="173"/>
      <c r="BA69" s="173"/>
      <c r="BB69" s="43"/>
      <c r="BC69" s="37"/>
      <c r="BD69" s="37"/>
      <c r="BE69" s="37"/>
      <c r="BF69" s="37"/>
      <c r="BG69" s="37"/>
    </row>
    <row r="70" spans="1:59" ht="67.5" customHeight="1" x14ac:dyDescent="0.35">
      <c r="A70" s="240"/>
      <c r="B70" s="243"/>
      <c r="C70" s="246"/>
      <c r="D70" s="249"/>
      <c r="E70" s="252"/>
      <c r="F70" s="227" t="s">
        <v>35</v>
      </c>
      <c r="G70" s="192" t="s">
        <v>106</v>
      </c>
      <c r="H70" s="192" t="s">
        <v>172</v>
      </c>
      <c r="I70" s="192" t="s">
        <v>130</v>
      </c>
      <c r="J70" s="192" t="s">
        <v>107</v>
      </c>
      <c r="K70" s="191">
        <v>10000</v>
      </c>
      <c r="L70" s="191">
        <v>4000</v>
      </c>
      <c r="M70" s="189">
        <v>4212</v>
      </c>
      <c r="N70" s="207">
        <v>3056</v>
      </c>
      <c r="O70" s="189">
        <v>1547</v>
      </c>
      <c r="P70" s="149">
        <v>0</v>
      </c>
      <c r="Q70" s="193">
        <f>+O70+N70+P70</f>
        <v>4603</v>
      </c>
      <c r="R70" s="194">
        <v>1</v>
      </c>
      <c r="S70" s="194">
        <f>(Q70+M70)/K70</f>
        <v>0.88149999999999995</v>
      </c>
      <c r="T70" s="233" t="s">
        <v>119</v>
      </c>
      <c r="U70" s="183">
        <v>2021130010164</v>
      </c>
      <c r="V70" s="211" t="s">
        <v>139</v>
      </c>
      <c r="W70" s="188" t="s">
        <v>211</v>
      </c>
      <c r="X70" s="188">
        <v>30</v>
      </c>
      <c r="Y70" s="188">
        <v>5</v>
      </c>
      <c r="Z70" s="188">
        <v>6</v>
      </c>
      <c r="AA70" s="301">
        <v>0</v>
      </c>
      <c r="AB70" s="199">
        <f>+Z70+Y70+AA70</f>
        <v>11</v>
      </c>
      <c r="AC70" s="202">
        <f>AB70/X70</f>
        <v>0.36666666666666664</v>
      </c>
      <c r="AD70" s="198">
        <v>44589</v>
      </c>
      <c r="AE70" s="175">
        <v>270</v>
      </c>
      <c r="AF70" s="175">
        <v>4000</v>
      </c>
      <c r="AG70" s="189">
        <f>M70+N70+O70</f>
        <v>8815</v>
      </c>
      <c r="AH70" s="218">
        <v>0.49</v>
      </c>
      <c r="AI70" s="231"/>
      <c r="AJ70" s="231"/>
      <c r="AK70" s="210" t="s">
        <v>157</v>
      </c>
      <c r="AL70" s="260">
        <v>400000000</v>
      </c>
      <c r="AM70" s="210" t="s">
        <v>186</v>
      </c>
      <c r="AN70" s="260" t="s">
        <v>170</v>
      </c>
      <c r="AO70" s="260"/>
      <c r="AP70" s="210" t="s">
        <v>151</v>
      </c>
      <c r="AQ70" s="160">
        <v>180600000</v>
      </c>
      <c r="AR70" s="160">
        <v>180600000</v>
      </c>
      <c r="AS70" s="311">
        <f>277900000-AR70</f>
        <v>97300000</v>
      </c>
      <c r="AT70" s="163">
        <v>400000000</v>
      </c>
      <c r="AU70" s="165">
        <f>180600000+AS70</f>
        <v>277900000</v>
      </c>
      <c r="AV70" s="167">
        <f>AU70/AT70</f>
        <v>0.69474999999999998</v>
      </c>
      <c r="AW70" s="211" t="s">
        <v>153</v>
      </c>
      <c r="AX70" s="172" t="s">
        <v>227</v>
      </c>
      <c r="AY70" s="174">
        <v>44589</v>
      </c>
      <c r="AZ70" s="157" t="s">
        <v>261</v>
      </c>
      <c r="BA70" s="177" t="s">
        <v>289</v>
      </c>
      <c r="BB70" s="137" t="s">
        <v>364</v>
      </c>
      <c r="BC70" s="37"/>
      <c r="BD70" s="37"/>
      <c r="BE70" s="37"/>
      <c r="BF70" s="37"/>
      <c r="BG70" s="37"/>
    </row>
    <row r="71" spans="1:59" ht="45" customHeight="1" x14ac:dyDescent="0.35">
      <c r="A71" s="240"/>
      <c r="B71" s="243"/>
      <c r="C71" s="246"/>
      <c r="D71" s="249"/>
      <c r="E71" s="252"/>
      <c r="F71" s="228"/>
      <c r="G71" s="192"/>
      <c r="H71" s="192"/>
      <c r="I71" s="192"/>
      <c r="J71" s="192"/>
      <c r="K71" s="191"/>
      <c r="L71" s="191"/>
      <c r="M71" s="189"/>
      <c r="N71" s="207"/>
      <c r="O71" s="189"/>
      <c r="P71" s="151"/>
      <c r="Q71" s="196"/>
      <c r="R71" s="197"/>
      <c r="S71" s="197"/>
      <c r="T71" s="234"/>
      <c r="U71" s="183"/>
      <c r="V71" s="211"/>
      <c r="W71" s="188"/>
      <c r="X71" s="188"/>
      <c r="Y71" s="188"/>
      <c r="Z71" s="188"/>
      <c r="AA71" s="302"/>
      <c r="AB71" s="200"/>
      <c r="AC71" s="167"/>
      <c r="AD71" s="198"/>
      <c r="AE71" s="175">
        <v>270</v>
      </c>
      <c r="AF71" s="175"/>
      <c r="AG71" s="175"/>
      <c r="AH71" s="218"/>
      <c r="AI71" s="231"/>
      <c r="AJ71" s="231"/>
      <c r="AK71" s="211"/>
      <c r="AL71" s="223"/>
      <c r="AM71" s="211"/>
      <c r="AN71" s="223"/>
      <c r="AO71" s="223"/>
      <c r="AP71" s="211"/>
      <c r="AQ71" s="161"/>
      <c r="AR71" s="161"/>
      <c r="AS71" s="307"/>
      <c r="AT71" s="164"/>
      <c r="AU71" s="166"/>
      <c r="AV71" s="167"/>
      <c r="AW71" s="211"/>
      <c r="AX71" s="176"/>
      <c r="AY71" s="175"/>
      <c r="AZ71" s="159"/>
      <c r="BA71" s="217"/>
      <c r="BB71" s="137"/>
      <c r="BC71" s="37"/>
      <c r="BD71" s="37"/>
      <c r="BE71" s="37"/>
      <c r="BF71" s="37"/>
      <c r="BG71" s="37"/>
    </row>
    <row r="72" spans="1:59" ht="64.5" customHeight="1" x14ac:dyDescent="0.35">
      <c r="A72" s="240"/>
      <c r="B72" s="243"/>
      <c r="C72" s="246"/>
      <c r="D72" s="249"/>
      <c r="E72" s="252"/>
      <c r="F72" s="228"/>
      <c r="G72" s="192"/>
      <c r="H72" s="192"/>
      <c r="I72" s="192"/>
      <c r="J72" s="192"/>
      <c r="K72" s="191"/>
      <c r="L72" s="191"/>
      <c r="M72" s="189"/>
      <c r="N72" s="207"/>
      <c r="O72" s="189"/>
      <c r="P72" s="151"/>
      <c r="Q72" s="196"/>
      <c r="R72" s="197"/>
      <c r="S72" s="197"/>
      <c r="T72" s="234"/>
      <c r="U72" s="183"/>
      <c r="V72" s="211"/>
      <c r="W72" s="188"/>
      <c r="X72" s="188"/>
      <c r="Y72" s="188"/>
      <c r="Z72" s="188"/>
      <c r="AA72" s="302"/>
      <c r="AB72" s="200"/>
      <c r="AC72" s="167"/>
      <c r="AD72" s="198"/>
      <c r="AE72" s="175">
        <v>270</v>
      </c>
      <c r="AF72" s="175"/>
      <c r="AG72" s="175"/>
      <c r="AH72" s="218"/>
      <c r="AI72" s="231"/>
      <c r="AJ72" s="231"/>
      <c r="AK72" s="211"/>
      <c r="AL72" s="223"/>
      <c r="AM72" s="211"/>
      <c r="AN72" s="223"/>
      <c r="AO72" s="223"/>
      <c r="AP72" s="211"/>
      <c r="AQ72" s="161"/>
      <c r="AR72" s="161"/>
      <c r="AS72" s="307"/>
      <c r="AT72" s="164"/>
      <c r="AU72" s="166"/>
      <c r="AV72" s="167"/>
      <c r="AW72" s="211"/>
      <c r="AX72" s="172" t="s">
        <v>228</v>
      </c>
      <c r="AY72" s="174">
        <v>44727</v>
      </c>
      <c r="AZ72" s="159"/>
      <c r="BA72" s="217"/>
      <c r="BB72" s="137"/>
      <c r="BC72" s="37"/>
      <c r="BD72" s="37"/>
      <c r="BE72" s="37"/>
      <c r="BF72" s="37"/>
      <c r="BG72" s="37"/>
    </row>
    <row r="73" spans="1:59" ht="31.5" customHeight="1" x14ac:dyDescent="0.35">
      <c r="A73" s="240"/>
      <c r="B73" s="243"/>
      <c r="C73" s="246"/>
      <c r="D73" s="249"/>
      <c r="E73" s="252"/>
      <c r="F73" s="228"/>
      <c r="G73" s="192"/>
      <c r="H73" s="192"/>
      <c r="I73" s="192"/>
      <c r="J73" s="192"/>
      <c r="K73" s="191"/>
      <c r="L73" s="191"/>
      <c r="M73" s="189"/>
      <c r="N73" s="207"/>
      <c r="O73" s="189"/>
      <c r="P73" s="150"/>
      <c r="Q73" s="148"/>
      <c r="R73" s="195"/>
      <c r="S73" s="195"/>
      <c r="T73" s="234"/>
      <c r="U73" s="183"/>
      <c r="V73" s="211"/>
      <c r="W73" s="188"/>
      <c r="X73" s="188"/>
      <c r="Y73" s="188"/>
      <c r="Z73" s="188"/>
      <c r="AA73" s="187"/>
      <c r="AB73" s="201"/>
      <c r="AC73" s="168"/>
      <c r="AD73" s="198"/>
      <c r="AE73" s="175">
        <v>270</v>
      </c>
      <c r="AF73" s="175"/>
      <c r="AG73" s="175"/>
      <c r="AH73" s="218"/>
      <c r="AI73" s="231"/>
      <c r="AJ73" s="231"/>
      <c r="AK73" s="211"/>
      <c r="AL73" s="223"/>
      <c r="AM73" s="211"/>
      <c r="AN73" s="223"/>
      <c r="AO73" s="223"/>
      <c r="AP73" s="211"/>
      <c r="AQ73" s="161"/>
      <c r="AR73" s="161"/>
      <c r="AS73" s="307"/>
      <c r="AT73" s="164"/>
      <c r="AU73" s="166"/>
      <c r="AV73" s="167"/>
      <c r="AW73" s="211"/>
      <c r="AX73" s="172"/>
      <c r="AY73" s="174"/>
      <c r="AZ73" s="158"/>
      <c r="BA73" s="178"/>
      <c r="BB73" s="137"/>
      <c r="BC73" s="37"/>
      <c r="BD73" s="37"/>
      <c r="BE73" s="37"/>
      <c r="BF73" s="37"/>
      <c r="BG73" s="37"/>
    </row>
    <row r="74" spans="1:59" ht="189.75" customHeight="1" x14ac:dyDescent="0.35">
      <c r="A74" s="240"/>
      <c r="B74" s="243"/>
      <c r="C74" s="246"/>
      <c r="D74" s="249"/>
      <c r="E74" s="252"/>
      <c r="F74" s="228"/>
      <c r="G74" s="54" t="s">
        <v>108</v>
      </c>
      <c r="H74" s="54" t="s">
        <v>172</v>
      </c>
      <c r="I74" s="54">
        <v>0</v>
      </c>
      <c r="J74" s="54" t="s">
        <v>183</v>
      </c>
      <c r="K74" s="55">
        <v>3000</v>
      </c>
      <c r="L74" s="55">
        <v>1200</v>
      </c>
      <c r="M74" s="47">
        <v>1426</v>
      </c>
      <c r="N74" s="47">
        <v>456</v>
      </c>
      <c r="O74" s="47">
        <v>921</v>
      </c>
      <c r="P74" s="47">
        <v>0</v>
      </c>
      <c r="Q74" s="57">
        <f>+O74+N74+P74</f>
        <v>1377</v>
      </c>
      <c r="R74" s="33">
        <v>1</v>
      </c>
      <c r="S74" s="33">
        <f>(Q74+M74)/K74</f>
        <v>0.93433333333333335</v>
      </c>
      <c r="T74" s="234"/>
      <c r="U74" s="183"/>
      <c r="V74" s="211"/>
      <c r="W74" s="58" t="s">
        <v>212</v>
      </c>
      <c r="X74" s="58">
        <v>20</v>
      </c>
      <c r="Y74" s="58">
        <v>1</v>
      </c>
      <c r="Z74" s="58">
        <v>4</v>
      </c>
      <c r="AA74" s="58">
        <v>0</v>
      </c>
      <c r="AB74" s="66">
        <f>+Z74+Y74+AA74</f>
        <v>5</v>
      </c>
      <c r="AC74" s="36">
        <f>AB74/X74</f>
        <v>0.25</v>
      </c>
      <c r="AD74" s="46">
        <v>44589</v>
      </c>
      <c r="AE74" s="48">
        <v>270</v>
      </c>
      <c r="AF74" s="48">
        <v>1200</v>
      </c>
      <c r="AG74" s="47">
        <f>M74+N74+O74</f>
        <v>2803</v>
      </c>
      <c r="AH74" s="2">
        <v>0.51</v>
      </c>
      <c r="AI74" s="231"/>
      <c r="AJ74" s="231"/>
      <c r="AK74" s="211"/>
      <c r="AL74" s="223"/>
      <c r="AM74" s="211"/>
      <c r="AN74" s="223"/>
      <c r="AO74" s="223"/>
      <c r="AP74" s="211"/>
      <c r="AQ74" s="161"/>
      <c r="AR74" s="161"/>
      <c r="AS74" s="160"/>
      <c r="AT74" s="164"/>
      <c r="AU74" s="166"/>
      <c r="AV74" s="168"/>
      <c r="AW74" s="211"/>
      <c r="AX74" s="172"/>
      <c r="AY74" s="174"/>
      <c r="AZ74" s="59" t="s">
        <v>262</v>
      </c>
      <c r="BA74" s="60" t="s">
        <v>290</v>
      </c>
      <c r="BB74" s="72" t="s">
        <v>364</v>
      </c>
      <c r="BC74" s="37"/>
      <c r="BD74" s="37"/>
      <c r="BE74" s="37"/>
      <c r="BF74" s="37"/>
      <c r="BG74" s="37"/>
    </row>
    <row r="75" spans="1:59" ht="116.25" customHeight="1" x14ac:dyDescent="0.35">
      <c r="A75" s="240"/>
      <c r="B75" s="243"/>
      <c r="C75" s="246"/>
      <c r="D75" s="249"/>
      <c r="E75" s="252"/>
      <c r="F75" s="229"/>
      <c r="G75" s="219" t="s">
        <v>307</v>
      </c>
      <c r="H75" s="220"/>
      <c r="I75" s="220"/>
      <c r="J75" s="220"/>
      <c r="K75" s="220"/>
      <c r="L75" s="220"/>
      <c r="M75" s="220"/>
      <c r="N75" s="220"/>
      <c r="O75" s="220"/>
      <c r="P75" s="220"/>
      <c r="Q75" s="221"/>
      <c r="R75" s="69">
        <f>AVERAGE(R70:R74)</f>
        <v>1</v>
      </c>
      <c r="S75" s="69">
        <f>AVERAGE(S70:S74)</f>
        <v>0.90791666666666671</v>
      </c>
      <c r="T75" s="210"/>
      <c r="U75" s="45"/>
      <c r="V75" s="40"/>
      <c r="W75" s="219" t="s">
        <v>317</v>
      </c>
      <c r="X75" s="220"/>
      <c r="Y75" s="220"/>
      <c r="Z75" s="220"/>
      <c r="AA75" s="220"/>
      <c r="AB75" s="221"/>
      <c r="AC75" s="24">
        <f>AVERAGE(AC70:AC74)</f>
        <v>0.30833333333333335</v>
      </c>
      <c r="AD75" s="264"/>
      <c r="AE75" s="265"/>
      <c r="AF75" s="265"/>
      <c r="AG75" s="265"/>
      <c r="AH75" s="266"/>
      <c r="AI75" s="231"/>
      <c r="AJ75" s="231"/>
      <c r="AK75" s="169" t="s">
        <v>327</v>
      </c>
      <c r="AL75" s="170"/>
      <c r="AM75" s="170"/>
      <c r="AN75" s="170"/>
      <c r="AO75" s="170"/>
      <c r="AP75" s="170"/>
      <c r="AQ75" s="170"/>
      <c r="AR75" s="171"/>
      <c r="AS75" s="50"/>
      <c r="AT75" s="25">
        <f>AT70</f>
        <v>400000000</v>
      </c>
      <c r="AU75" s="25">
        <f>AU70</f>
        <v>277900000</v>
      </c>
      <c r="AV75" s="26">
        <f>AV70</f>
        <v>0.69474999999999998</v>
      </c>
      <c r="AW75" s="40"/>
      <c r="AX75" s="172"/>
      <c r="AY75" s="173"/>
      <c r="AZ75" s="173"/>
      <c r="BA75" s="173"/>
      <c r="BB75" s="43"/>
      <c r="BC75" s="37"/>
      <c r="BD75" s="37"/>
      <c r="BE75" s="37"/>
      <c r="BF75" s="37"/>
      <c r="BG75" s="37"/>
    </row>
    <row r="76" spans="1:59" ht="66.75" customHeight="1" x14ac:dyDescent="0.35">
      <c r="A76" s="240"/>
      <c r="B76" s="243"/>
      <c r="C76" s="246"/>
      <c r="D76" s="249"/>
      <c r="E76" s="252"/>
      <c r="F76" s="282" t="s">
        <v>36</v>
      </c>
      <c r="G76" s="192" t="s">
        <v>184</v>
      </c>
      <c r="H76" s="192" t="s">
        <v>172</v>
      </c>
      <c r="I76" s="192">
        <v>0</v>
      </c>
      <c r="J76" s="192" t="s">
        <v>185</v>
      </c>
      <c r="K76" s="191">
        <v>72</v>
      </c>
      <c r="L76" s="191">
        <v>24</v>
      </c>
      <c r="M76" s="189">
        <v>48</v>
      </c>
      <c r="N76" s="189">
        <v>5</v>
      </c>
      <c r="O76" s="189">
        <v>15</v>
      </c>
      <c r="P76" s="149">
        <v>10</v>
      </c>
      <c r="Q76" s="193">
        <f>+O76+N76+P76</f>
        <v>30</v>
      </c>
      <c r="R76" s="194">
        <v>1</v>
      </c>
      <c r="S76" s="194">
        <v>1</v>
      </c>
      <c r="T76" s="286" t="s">
        <v>120</v>
      </c>
      <c r="U76" s="268">
        <v>2021130010159</v>
      </c>
      <c r="V76" s="211" t="s">
        <v>140</v>
      </c>
      <c r="W76" s="188" t="s">
        <v>213</v>
      </c>
      <c r="X76" s="175">
        <v>24</v>
      </c>
      <c r="Y76" s="189">
        <v>5</v>
      </c>
      <c r="Z76" s="189">
        <v>15</v>
      </c>
      <c r="AA76" s="149">
        <v>10</v>
      </c>
      <c r="AB76" s="193">
        <f>+Z76+Y76+AA76</f>
        <v>30</v>
      </c>
      <c r="AC76" s="194">
        <v>1</v>
      </c>
      <c r="AD76" s="198">
        <v>44589</v>
      </c>
      <c r="AE76" s="175">
        <v>270</v>
      </c>
      <c r="AF76" s="175">
        <v>24</v>
      </c>
      <c r="AG76" s="189">
        <f>M76+N76+O76</f>
        <v>68</v>
      </c>
      <c r="AH76" s="218">
        <v>0.53</v>
      </c>
      <c r="AI76" s="231"/>
      <c r="AJ76" s="262"/>
      <c r="AK76" s="275" t="s">
        <v>157</v>
      </c>
      <c r="AL76" s="271">
        <v>1000000000</v>
      </c>
      <c r="AM76" s="275" t="s">
        <v>187</v>
      </c>
      <c r="AN76" s="271" t="s">
        <v>171</v>
      </c>
      <c r="AO76" s="271"/>
      <c r="AP76" s="275" t="s">
        <v>152</v>
      </c>
      <c r="AQ76" s="274">
        <v>710450000</v>
      </c>
      <c r="AR76" s="274">
        <v>722364336</v>
      </c>
      <c r="AS76" s="308">
        <v>0</v>
      </c>
      <c r="AT76" s="154">
        <v>1000000000</v>
      </c>
      <c r="AU76" s="154">
        <v>818559625</v>
      </c>
      <c r="AV76" s="179">
        <f>+AU76/AT76</f>
        <v>0.81855962500000001</v>
      </c>
      <c r="AW76" s="162" t="s">
        <v>153</v>
      </c>
      <c r="AX76" s="62" t="s">
        <v>227</v>
      </c>
      <c r="AY76" s="63">
        <v>44589</v>
      </c>
      <c r="AZ76" s="157" t="s">
        <v>263</v>
      </c>
      <c r="BA76" s="177" t="s">
        <v>291</v>
      </c>
      <c r="BB76" s="133" t="s">
        <v>365</v>
      </c>
      <c r="BC76" s="37"/>
      <c r="BD76" s="37"/>
      <c r="BE76" s="37"/>
      <c r="BF76" s="37"/>
      <c r="BG76" s="37"/>
    </row>
    <row r="77" spans="1:59" ht="96.75" customHeight="1" x14ac:dyDescent="0.35">
      <c r="A77" s="240"/>
      <c r="B77" s="243"/>
      <c r="C77" s="246"/>
      <c r="D77" s="249"/>
      <c r="E77" s="252"/>
      <c r="F77" s="283"/>
      <c r="G77" s="192"/>
      <c r="H77" s="192"/>
      <c r="I77" s="192"/>
      <c r="J77" s="192"/>
      <c r="K77" s="191"/>
      <c r="L77" s="191"/>
      <c r="M77" s="189"/>
      <c r="N77" s="189"/>
      <c r="O77" s="189"/>
      <c r="P77" s="150"/>
      <c r="Q77" s="148"/>
      <c r="R77" s="195"/>
      <c r="S77" s="195"/>
      <c r="T77" s="287"/>
      <c r="U77" s="268"/>
      <c r="V77" s="211"/>
      <c r="W77" s="188"/>
      <c r="X77" s="175"/>
      <c r="Y77" s="189"/>
      <c r="Z77" s="189"/>
      <c r="AA77" s="150"/>
      <c r="AB77" s="148"/>
      <c r="AC77" s="195"/>
      <c r="AD77" s="198"/>
      <c r="AE77" s="175">
        <v>270</v>
      </c>
      <c r="AF77" s="175"/>
      <c r="AG77" s="175"/>
      <c r="AH77" s="218"/>
      <c r="AI77" s="231"/>
      <c r="AJ77" s="262"/>
      <c r="AK77" s="275"/>
      <c r="AL77" s="271"/>
      <c r="AM77" s="275"/>
      <c r="AN77" s="271"/>
      <c r="AO77" s="271"/>
      <c r="AP77" s="275"/>
      <c r="AQ77" s="274"/>
      <c r="AR77" s="274"/>
      <c r="AS77" s="309"/>
      <c r="AT77" s="154"/>
      <c r="AU77" s="154"/>
      <c r="AV77" s="179"/>
      <c r="AW77" s="162"/>
      <c r="AX77" s="62" t="s">
        <v>229</v>
      </c>
      <c r="AY77" s="63">
        <v>44727</v>
      </c>
      <c r="AZ77" s="159"/>
      <c r="BA77" s="217"/>
      <c r="BB77" s="136"/>
      <c r="BC77" s="37"/>
      <c r="BD77" s="37"/>
      <c r="BE77" s="37"/>
      <c r="BF77" s="37"/>
      <c r="BG77" s="37"/>
    </row>
    <row r="78" spans="1:59" ht="146.25" customHeight="1" thickBot="1" x14ac:dyDescent="0.4">
      <c r="A78" s="241"/>
      <c r="B78" s="244"/>
      <c r="C78" s="247"/>
      <c r="D78" s="250"/>
      <c r="E78" s="252"/>
      <c r="F78" s="283"/>
      <c r="G78" s="73" t="s">
        <v>109</v>
      </c>
      <c r="H78" s="73" t="s">
        <v>172</v>
      </c>
      <c r="I78" s="73" t="s">
        <v>131</v>
      </c>
      <c r="J78" s="73" t="s">
        <v>110</v>
      </c>
      <c r="K78" s="74">
        <v>61860</v>
      </c>
      <c r="L78" s="74">
        <v>25709</v>
      </c>
      <c r="M78" s="75">
        <v>25451</v>
      </c>
      <c r="N78" s="75">
        <v>2507</v>
      </c>
      <c r="O78" s="75">
        <v>12232</v>
      </c>
      <c r="P78" s="75">
        <v>7750</v>
      </c>
      <c r="Q78" s="76">
        <f>+O78+N78+P78</f>
        <v>22489</v>
      </c>
      <c r="R78" s="34">
        <f>Q78/L78</f>
        <v>0.87475203236220778</v>
      </c>
      <c r="S78" s="34">
        <f>(Q78+M78)/K78</f>
        <v>0.7749757516973812</v>
      </c>
      <c r="T78" s="287"/>
      <c r="U78" s="292"/>
      <c r="V78" s="233"/>
      <c r="W78" s="73" t="s">
        <v>214</v>
      </c>
      <c r="X78" s="77">
        <v>25709</v>
      </c>
      <c r="Y78" s="75">
        <v>2507</v>
      </c>
      <c r="Z78" s="75">
        <v>12232</v>
      </c>
      <c r="AA78" s="75">
        <v>10</v>
      </c>
      <c r="AB78" s="76">
        <f>+Z78+Y78+AA78</f>
        <v>14749</v>
      </c>
      <c r="AC78" s="34">
        <f>AB78/X78</f>
        <v>0.57369014741919178</v>
      </c>
      <c r="AD78" s="78">
        <v>44589</v>
      </c>
      <c r="AE78" s="77">
        <v>270</v>
      </c>
      <c r="AF78" s="77">
        <v>25709</v>
      </c>
      <c r="AG78" s="74">
        <f>M78+N78+O78</f>
        <v>40190</v>
      </c>
      <c r="AH78" s="5">
        <v>0.47</v>
      </c>
      <c r="AI78" s="232"/>
      <c r="AJ78" s="263"/>
      <c r="AK78" s="79" t="s">
        <v>158</v>
      </c>
      <c r="AL78" s="80">
        <v>338000000</v>
      </c>
      <c r="AM78" s="79" t="s">
        <v>160</v>
      </c>
      <c r="AN78" s="271"/>
      <c r="AO78" s="271"/>
      <c r="AP78" s="275"/>
      <c r="AQ78" s="274"/>
      <c r="AR78" s="274"/>
      <c r="AS78" s="310"/>
      <c r="AT78" s="30">
        <v>338000000</v>
      </c>
      <c r="AU78" s="30">
        <v>39804711</v>
      </c>
      <c r="AV78" s="31">
        <f>+AU78/AT78</f>
        <v>0.11776541715976331</v>
      </c>
      <c r="AW78" s="277"/>
      <c r="AX78" s="81" t="s">
        <v>230</v>
      </c>
      <c r="AY78" s="82">
        <v>44666</v>
      </c>
      <c r="AZ78" s="159"/>
      <c r="BA78" s="217"/>
      <c r="BB78" s="136"/>
      <c r="BC78" s="37"/>
      <c r="BD78" s="37"/>
      <c r="BE78" s="37"/>
      <c r="BF78" s="37"/>
      <c r="BG78" s="37"/>
    </row>
    <row r="79" spans="1:59" ht="106.5" customHeight="1" x14ac:dyDescent="0.35">
      <c r="F79" s="284"/>
      <c r="G79" s="146" t="s">
        <v>308</v>
      </c>
      <c r="H79" s="146"/>
      <c r="I79" s="146"/>
      <c r="J79" s="146"/>
      <c r="K79" s="146"/>
      <c r="L79" s="146"/>
      <c r="M79" s="146"/>
      <c r="N79" s="146"/>
      <c r="O79" s="146"/>
      <c r="P79" s="146"/>
      <c r="Q79" s="146"/>
      <c r="R79" s="83">
        <f>AVERAGE(R76:R78)</f>
        <v>0.93737601618110389</v>
      </c>
      <c r="S79" s="83">
        <f>AVERAGE(S76:S78)</f>
        <v>0.8874878758486906</v>
      </c>
      <c r="T79" s="288"/>
      <c r="U79" s="84"/>
      <c r="V79" s="85"/>
      <c r="W79" s="289" t="s">
        <v>318</v>
      </c>
      <c r="X79" s="290"/>
      <c r="Y79" s="290"/>
      <c r="Z79" s="290"/>
      <c r="AA79" s="290"/>
      <c r="AB79" s="291"/>
      <c r="AC79" s="83">
        <f>AVERAGE(AC76:AC78)</f>
        <v>0.78684507370959589</v>
      </c>
      <c r="AD79" s="298"/>
      <c r="AE79" s="299"/>
      <c r="AF79" s="299"/>
      <c r="AG79" s="299"/>
      <c r="AH79" s="300"/>
      <c r="AI79" s="86"/>
      <c r="AJ79" s="87"/>
      <c r="AK79" s="141" t="s">
        <v>328</v>
      </c>
      <c r="AL79" s="141"/>
      <c r="AM79" s="141"/>
      <c r="AN79" s="141"/>
      <c r="AO79" s="141"/>
      <c r="AP79" s="141"/>
      <c r="AQ79" s="141"/>
      <c r="AR79" s="141"/>
      <c r="AS79" s="64"/>
      <c r="AT79" s="88">
        <f>+AT76+AT78</f>
        <v>1338000000</v>
      </c>
      <c r="AU79" s="88">
        <f>+AU76+AU78</f>
        <v>858364336</v>
      </c>
      <c r="AV79" s="83">
        <f>+AU79/AT79</f>
        <v>0.64152790433482809</v>
      </c>
      <c r="AW79" s="89"/>
      <c r="AX79" s="296"/>
      <c r="AY79" s="297"/>
      <c r="AZ79" s="297"/>
      <c r="BA79" s="297"/>
      <c r="BB79" s="43"/>
      <c r="BC79" s="37"/>
      <c r="BD79" s="37"/>
      <c r="BE79" s="37"/>
      <c r="BF79" s="37"/>
      <c r="BG79" s="37"/>
    </row>
    <row r="80" spans="1:59" ht="18" customHeight="1" x14ac:dyDescent="0.35">
      <c r="F80" s="37"/>
      <c r="G80" s="37"/>
      <c r="H80" s="90"/>
      <c r="I80" s="37"/>
      <c r="J80" s="90"/>
      <c r="K80" s="90"/>
      <c r="L80" s="91"/>
      <c r="M80" s="92"/>
      <c r="N80" s="92"/>
      <c r="O80" s="92"/>
      <c r="P80" s="92"/>
      <c r="Q80" s="93"/>
      <c r="R80" s="93"/>
      <c r="S80" s="93"/>
      <c r="T80" s="91"/>
      <c r="U80" s="94"/>
      <c r="V80" s="95"/>
      <c r="W80" s="96"/>
      <c r="X80" s="97"/>
      <c r="Y80" s="97"/>
      <c r="Z80" s="97"/>
      <c r="AA80" s="97"/>
      <c r="AB80" s="97"/>
      <c r="AC80" s="97"/>
      <c r="AD80" s="98"/>
      <c r="AE80" s="97"/>
      <c r="AF80" s="97"/>
      <c r="AG80" s="99"/>
      <c r="AH80" s="12"/>
      <c r="AI80" s="100"/>
      <c r="AJ80" s="37"/>
      <c r="AK80" s="37"/>
      <c r="AL80" s="37"/>
      <c r="AM80" s="37"/>
      <c r="AN80" s="37"/>
      <c r="AO80" s="37"/>
      <c r="AP80" s="37"/>
      <c r="AQ80" s="101"/>
      <c r="AR80" s="101"/>
      <c r="AS80" s="101"/>
      <c r="AT80" s="102"/>
      <c r="AU80" s="102"/>
      <c r="AV80" s="102"/>
      <c r="AW80" s="37"/>
      <c r="AX80" s="103"/>
      <c r="AY80" s="90"/>
      <c r="AZ80" s="104"/>
      <c r="BA80" s="37"/>
      <c r="BB80" s="37"/>
      <c r="BC80" s="37"/>
      <c r="BD80" s="37"/>
      <c r="BE80" s="37"/>
      <c r="BF80" s="37"/>
      <c r="BG80" s="37"/>
    </row>
    <row r="81" spans="6:59" ht="18" customHeight="1" x14ac:dyDescent="0.35">
      <c r="F81" s="37"/>
      <c r="G81" s="105"/>
      <c r="H81" s="106"/>
      <c r="I81" s="106"/>
      <c r="J81" s="106"/>
      <c r="K81" s="107"/>
      <c r="L81" s="107"/>
      <c r="M81" s="108"/>
      <c r="N81" s="108"/>
      <c r="O81" s="108"/>
      <c r="P81" s="108"/>
      <c r="Q81" s="99"/>
      <c r="R81" s="99"/>
      <c r="S81" s="99"/>
      <c r="T81" s="91"/>
      <c r="U81" s="94"/>
      <c r="V81" s="95"/>
      <c r="W81" s="109"/>
      <c r="X81" s="110"/>
      <c r="Y81" s="110"/>
      <c r="Z81" s="110"/>
      <c r="AA81" s="110"/>
      <c r="AB81" s="97"/>
      <c r="AC81" s="97"/>
      <c r="AD81" s="37"/>
      <c r="AE81" s="37"/>
      <c r="AF81" s="111"/>
      <c r="AG81" s="112"/>
      <c r="AH81" s="20"/>
      <c r="AI81" s="100"/>
      <c r="AJ81" s="37"/>
      <c r="AK81" s="37"/>
      <c r="AL81" s="37"/>
      <c r="AM81" s="37"/>
      <c r="AN81" s="37"/>
      <c r="AO81" s="37"/>
      <c r="AP81" s="37"/>
      <c r="AQ81" s="101"/>
      <c r="AR81" s="101"/>
      <c r="AS81" s="101"/>
      <c r="AT81" s="102"/>
      <c r="AU81" s="102"/>
      <c r="AV81" s="102"/>
      <c r="AW81" s="37"/>
      <c r="AX81" s="103"/>
      <c r="AY81" s="90"/>
      <c r="AZ81" s="104"/>
      <c r="BA81" s="37"/>
      <c r="BB81" s="37"/>
      <c r="BC81" s="37"/>
      <c r="BD81" s="37"/>
      <c r="BE81" s="37"/>
      <c r="BF81" s="37"/>
      <c r="BG81" s="37"/>
    </row>
    <row r="82" spans="6:59" ht="63" customHeight="1" x14ac:dyDescent="0.35">
      <c r="F82" s="37"/>
      <c r="G82" s="37"/>
      <c r="H82" s="90"/>
      <c r="I82" s="37"/>
      <c r="J82" s="90"/>
      <c r="K82" s="90"/>
      <c r="L82" s="141" t="s">
        <v>369</v>
      </c>
      <c r="M82" s="141"/>
      <c r="N82" s="141"/>
      <c r="O82" s="141"/>
      <c r="P82" s="141"/>
      <c r="Q82" s="141"/>
      <c r="R82" s="142">
        <f>AVERAGE(R9,R18,R28,R34,R42,R49,R55,R69,R75,R79)</f>
        <v>0.77821679211240569</v>
      </c>
      <c r="S82" s="142">
        <f>AVERAGE(S9,S18,S28,S34,S42,S49,S55,S69,S75,S79)</f>
        <v>0.69376084133621119</v>
      </c>
      <c r="T82" s="91"/>
      <c r="U82" s="94"/>
      <c r="V82" s="95"/>
      <c r="W82" s="144" t="s">
        <v>370</v>
      </c>
      <c r="X82" s="144"/>
      <c r="Y82" s="144"/>
      <c r="Z82" s="144"/>
      <c r="AA82" s="144"/>
      <c r="AB82" s="144"/>
      <c r="AC82" s="145">
        <f>AVERAGE(AC9,AC18,AC28,AC34,AC42,AC49,AC55,AC69,AC75,AC79)</f>
        <v>0.61356037114832263</v>
      </c>
      <c r="AD82" s="37"/>
      <c r="AE82" s="37"/>
      <c r="AF82" s="111"/>
      <c r="AG82" s="112"/>
      <c r="AH82" s="20"/>
      <c r="AI82" s="100"/>
      <c r="AJ82" s="37"/>
      <c r="AK82" s="37"/>
      <c r="AL82" s="37"/>
      <c r="AM82" s="37"/>
      <c r="AN82" s="37"/>
      <c r="AO82" s="144" t="s">
        <v>371</v>
      </c>
      <c r="AP82" s="144"/>
      <c r="AQ82" s="144"/>
      <c r="AR82" s="144"/>
      <c r="AS82" s="113"/>
      <c r="AT82" s="155">
        <f>+AT9+AT18+AT28+AT34+AT42+AT49+AT55+AT69+AT75+AT79</f>
        <v>10902165431</v>
      </c>
      <c r="AU82" s="155">
        <f>+AU9+AU18+AU28+AU34+AU42+AU49+AU55+AU69+AU75+AU79</f>
        <v>3521413267</v>
      </c>
      <c r="AV82" s="142">
        <f>+AU82/AT82</f>
        <v>0.32300126881096125</v>
      </c>
      <c r="AW82" s="37"/>
      <c r="AX82" s="103"/>
      <c r="AY82" s="90"/>
      <c r="AZ82" s="104"/>
      <c r="BA82" s="37"/>
      <c r="BB82" s="37"/>
      <c r="BC82" s="37"/>
      <c r="BD82" s="37"/>
      <c r="BE82" s="37"/>
      <c r="BF82" s="37"/>
      <c r="BG82" s="37"/>
    </row>
    <row r="83" spans="6:59" ht="68.25" customHeight="1" x14ac:dyDescent="0.35">
      <c r="F83" s="37"/>
      <c r="G83" s="37"/>
      <c r="H83" s="90"/>
      <c r="I83" s="37"/>
      <c r="J83" s="90"/>
      <c r="K83" s="90"/>
      <c r="L83" s="141"/>
      <c r="M83" s="141"/>
      <c r="N83" s="141"/>
      <c r="O83" s="141"/>
      <c r="P83" s="141"/>
      <c r="Q83" s="141"/>
      <c r="R83" s="143"/>
      <c r="S83" s="143"/>
      <c r="T83" s="91"/>
      <c r="U83" s="94"/>
      <c r="V83" s="95"/>
      <c r="W83" s="144"/>
      <c r="X83" s="144"/>
      <c r="Y83" s="144"/>
      <c r="Z83" s="144"/>
      <c r="AA83" s="144"/>
      <c r="AB83" s="144"/>
      <c r="AC83" s="146"/>
      <c r="AD83" s="37"/>
      <c r="AE83" s="37"/>
      <c r="AF83" s="111"/>
      <c r="AG83" s="112"/>
      <c r="AH83" s="20"/>
      <c r="AI83" s="100"/>
      <c r="AJ83" s="37"/>
      <c r="AK83" s="37"/>
      <c r="AL83" s="37"/>
      <c r="AM83" s="37"/>
      <c r="AN83" s="37"/>
      <c r="AO83" s="144"/>
      <c r="AP83" s="144"/>
      <c r="AQ83" s="144"/>
      <c r="AR83" s="144"/>
      <c r="AS83" s="114"/>
      <c r="AT83" s="156"/>
      <c r="AU83" s="156"/>
      <c r="AV83" s="143"/>
      <c r="AW83" s="37"/>
      <c r="AX83" s="103"/>
      <c r="AY83" s="90"/>
      <c r="AZ83" s="104"/>
      <c r="BA83" s="37"/>
      <c r="BB83" s="37"/>
      <c r="BC83" s="37"/>
      <c r="BD83" s="37"/>
      <c r="BE83" s="37"/>
      <c r="BF83" s="37"/>
      <c r="BG83" s="37"/>
    </row>
    <row r="84" spans="6:59" x14ac:dyDescent="0.35">
      <c r="F84" s="37"/>
      <c r="G84" s="37"/>
      <c r="H84" s="90"/>
      <c r="I84" s="37"/>
      <c r="J84" s="90"/>
      <c r="K84" s="90"/>
      <c r="L84" s="91"/>
      <c r="M84" s="92"/>
      <c r="N84" s="92"/>
      <c r="O84" s="92"/>
      <c r="P84" s="92"/>
      <c r="Q84" s="93"/>
      <c r="R84" s="93"/>
      <c r="S84" s="93"/>
      <c r="T84" s="91"/>
      <c r="U84" s="94"/>
      <c r="V84" s="95"/>
      <c r="W84" s="109"/>
      <c r="X84" s="110"/>
      <c r="Y84" s="110"/>
      <c r="Z84" s="110"/>
      <c r="AA84" s="110"/>
      <c r="AB84" s="97"/>
      <c r="AC84" s="97"/>
      <c r="AD84" s="37"/>
      <c r="AE84" s="37"/>
      <c r="AF84" s="111"/>
      <c r="AG84" s="112"/>
      <c r="AI84" s="100"/>
      <c r="AJ84" s="37"/>
      <c r="AK84" s="37"/>
      <c r="AL84" s="37"/>
      <c r="AM84" s="37"/>
      <c r="AN84" s="37"/>
      <c r="AO84" s="37"/>
      <c r="AP84" s="37"/>
      <c r="AQ84" s="101"/>
      <c r="AR84" s="101"/>
      <c r="AS84" s="101"/>
      <c r="AT84" s="102"/>
      <c r="AU84" s="102"/>
      <c r="AV84" s="102"/>
      <c r="AW84" s="37"/>
      <c r="AX84" s="103"/>
      <c r="AY84" s="90"/>
      <c r="AZ84" s="104"/>
      <c r="BA84" s="37"/>
      <c r="BB84" s="37"/>
      <c r="BC84" s="37"/>
      <c r="BD84" s="37"/>
      <c r="BE84" s="37"/>
      <c r="BF84" s="37"/>
      <c r="BG84" s="37"/>
    </row>
    <row r="85" spans="6:59" ht="18" customHeight="1" x14ac:dyDescent="0.35">
      <c r="F85" s="37"/>
      <c r="G85" s="37"/>
      <c r="H85" s="90"/>
      <c r="I85" s="37"/>
      <c r="J85" s="90"/>
      <c r="K85" s="90"/>
      <c r="L85" s="91"/>
      <c r="M85" s="92"/>
      <c r="N85" s="92"/>
      <c r="O85" s="92"/>
      <c r="P85" s="92"/>
      <c r="Q85" s="93"/>
      <c r="R85" s="93"/>
      <c r="S85" s="93"/>
      <c r="T85" s="91"/>
      <c r="U85" s="94"/>
      <c r="V85" s="95"/>
      <c r="W85" s="109"/>
      <c r="X85" s="110"/>
      <c r="Y85" s="110"/>
      <c r="Z85" s="110"/>
      <c r="AA85" s="110"/>
      <c r="AB85" s="97"/>
      <c r="AC85" s="97"/>
      <c r="AD85" s="37"/>
      <c r="AE85" s="37"/>
      <c r="AF85" s="111"/>
      <c r="AG85" s="112"/>
      <c r="AI85" s="100"/>
      <c r="AJ85" s="37"/>
      <c r="AK85" s="37"/>
      <c r="AL85" s="37"/>
      <c r="AM85" s="37"/>
      <c r="AN85" s="37"/>
      <c r="AO85" s="37"/>
      <c r="AP85" s="37"/>
      <c r="AQ85" s="101"/>
      <c r="AR85" s="101"/>
      <c r="AS85" s="101"/>
      <c r="AT85" s="102"/>
      <c r="AU85" s="102"/>
      <c r="AV85" s="102"/>
      <c r="AW85" s="37"/>
      <c r="AX85" s="103"/>
      <c r="AY85" s="90"/>
      <c r="AZ85" s="104"/>
      <c r="BA85" s="37"/>
      <c r="BB85" s="37"/>
      <c r="BC85" s="37"/>
      <c r="BD85" s="37"/>
      <c r="BE85" s="37"/>
      <c r="BF85" s="37"/>
      <c r="BG85" s="37"/>
    </row>
    <row r="86" spans="6:59" ht="18" customHeight="1" x14ac:dyDescent="0.35">
      <c r="F86" s="37"/>
      <c r="G86" s="37"/>
      <c r="H86" s="90"/>
      <c r="I86" s="37"/>
      <c r="J86" s="90"/>
      <c r="K86" s="90"/>
      <c r="L86" s="91"/>
      <c r="M86" s="92"/>
      <c r="N86" s="92"/>
      <c r="O86" s="92"/>
      <c r="P86" s="92"/>
      <c r="Q86" s="93"/>
      <c r="R86" s="93"/>
      <c r="S86" s="93"/>
      <c r="T86" s="91"/>
      <c r="U86" s="94"/>
      <c r="V86" s="95"/>
      <c r="W86" s="109"/>
      <c r="X86" s="110"/>
      <c r="Y86" s="110"/>
      <c r="Z86" s="110"/>
      <c r="AA86" s="110"/>
      <c r="AB86" s="97"/>
      <c r="AC86" s="97"/>
      <c r="AD86" s="37"/>
      <c r="AE86" s="37"/>
      <c r="AF86" s="111"/>
      <c r="AG86" s="112"/>
      <c r="AI86" s="100"/>
      <c r="AJ86" s="37"/>
      <c r="AK86" s="37"/>
      <c r="AL86" s="37"/>
      <c r="AM86" s="37"/>
      <c r="AN86" s="37"/>
      <c r="AO86" s="37"/>
      <c r="AP86" s="37"/>
      <c r="AQ86" s="101"/>
      <c r="AR86" s="101"/>
      <c r="AS86" s="101"/>
      <c r="AT86" s="102"/>
      <c r="AU86" s="102"/>
      <c r="AV86" s="102"/>
      <c r="AW86" s="37"/>
      <c r="AX86" s="103"/>
      <c r="AY86" s="90"/>
      <c r="AZ86" s="104"/>
      <c r="BA86" s="37"/>
      <c r="BB86" s="37"/>
      <c r="BC86" s="37"/>
      <c r="BD86" s="37"/>
      <c r="BE86" s="37"/>
      <c r="BF86" s="37"/>
      <c r="BG86" s="37"/>
    </row>
    <row r="87" spans="6:59" x14ac:dyDescent="0.35">
      <c r="F87" s="37"/>
      <c r="G87" s="37"/>
      <c r="H87" s="90"/>
      <c r="I87" s="37"/>
      <c r="J87" s="90"/>
      <c r="K87" s="90"/>
      <c r="L87" s="91"/>
      <c r="M87" s="92"/>
      <c r="N87" s="92"/>
      <c r="O87" s="92"/>
      <c r="P87" s="92"/>
      <c r="Q87" s="93"/>
      <c r="R87" s="93"/>
      <c r="S87" s="93"/>
      <c r="T87" s="91"/>
      <c r="U87" s="94"/>
      <c r="V87" s="95"/>
      <c r="W87" s="109"/>
      <c r="X87" s="110"/>
      <c r="Y87" s="110"/>
      <c r="Z87" s="110"/>
      <c r="AA87" s="110"/>
      <c r="AB87" s="97"/>
      <c r="AC87" s="97"/>
      <c r="AD87" s="37"/>
      <c r="AE87" s="37"/>
      <c r="AF87" s="111"/>
      <c r="AG87" s="112"/>
      <c r="AI87" s="100"/>
      <c r="AJ87" s="37"/>
      <c r="AK87" s="37"/>
      <c r="AL87" s="37"/>
      <c r="AM87" s="37"/>
      <c r="AN87" s="37"/>
      <c r="AO87" s="37"/>
      <c r="AP87" s="37"/>
      <c r="AQ87" s="101"/>
      <c r="AR87" s="101"/>
      <c r="AS87" s="101"/>
      <c r="AT87" s="102"/>
      <c r="AU87" s="102"/>
      <c r="AV87" s="102"/>
      <c r="AW87" s="37"/>
      <c r="AX87" s="103"/>
      <c r="AY87" s="90"/>
      <c r="AZ87" s="104"/>
      <c r="BA87" s="37"/>
      <c r="BB87" s="37"/>
      <c r="BC87" s="37"/>
      <c r="BD87" s="37"/>
      <c r="BE87" s="37"/>
      <c r="BF87" s="37"/>
      <c r="BG87" s="37"/>
    </row>
    <row r="88" spans="6:59" x14ac:dyDescent="0.35">
      <c r="F88" s="37"/>
      <c r="G88" s="37"/>
      <c r="H88" s="90"/>
      <c r="I88" s="37"/>
      <c r="J88" s="90"/>
      <c r="K88" s="90"/>
      <c r="L88" s="91"/>
      <c r="M88" s="92"/>
      <c r="N88" s="92"/>
      <c r="O88" s="92"/>
      <c r="P88" s="92"/>
      <c r="Q88" s="93"/>
      <c r="R88" s="93"/>
      <c r="S88" s="93"/>
      <c r="T88" s="91"/>
      <c r="U88" s="94"/>
      <c r="V88" s="95"/>
      <c r="W88" s="109"/>
      <c r="X88" s="110"/>
      <c r="Y88" s="110"/>
      <c r="Z88" s="110"/>
      <c r="AA88" s="110"/>
      <c r="AB88" s="97"/>
      <c r="AC88" s="97"/>
      <c r="AD88" s="37"/>
      <c r="AE88" s="37"/>
      <c r="AF88" s="111"/>
      <c r="AG88" s="112"/>
      <c r="AI88" s="100"/>
      <c r="AJ88" s="37"/>
      <c r="AK88" s="37"/>
      <c r="AL88" s="37"/>
      <c r="AM88" s="37"/>
      <c r="AN88" s="37"/>
      <c r="AO88" s="37"/>
      <c r="AP88" s="37"/>
      <c r="AQ88" s="101"/>
      <c r="AR88" s="101"/>
      <c r="AS88" s="101"/>
      <c r="AT88" s="102"/>
      <c r="AU88" s="102"/>
      <c r="AV88" s="102"/>
      <c r="AW88" s="37"/>
      <c r="AX88" s="103"/>
      <c r="AY88" s="90"/>
      <c r="AZ88" s="104"/>
      <c r="BA88" s="37"/>
      <c r="BB88" s="37"/>
      <c r="BC88" s="37"/>
      <c r="BD88" s="37"/>
      <c r="BE88" s="37"/>
      <c r="BF88" s="37"/>
      <c r="BG88" s="37"/>
    </row>
    <row r="89" spans="6:59" x14ac:dyDescent="0.35">
      <c r="F89" s="37"/>
      <c r="G89" s="37"/>
      <c r="H89" s="90"/>
      <c r="I89" s="37"/>
      <c r="J89" s="90"/>
      <c r="K89" s="90"/>
      <c r="L89" s="91"/>
      <c r="M89" s="92"/>
      <c r="N89" s="92"/>
      <c r="O89" s="92"/>
      <c r="P89" s="92"/>
      <c r="Q89" s="93"/>
      <c r="R89" s="93"/>
      <c r="S89" s="93"/>
      <c r="T89" s="91"/>
      <c r="U89" s="94"/>
      <c r="V89" s="95"/>
      <c r="W89" s="109"/>
      <c r="X89" s="110"/>
      <c r="Y89" s="110"/>
      <c r="Z89" s="110"/>
      <c r="AA89" s="110"/>
      <c r="AB89" s="97"/>
      <c r="AC89" s="97"/>
      <c r="AD89" s="37"/>
      <c r="AE89" s="37"/>
      <c r="AF89" s="111"/>
      <c r="AG89" s="112"/>
      <c r="AI89" s="100"/>
      <c r="AJ89" s="37"/>
      <c r="AK89" s="37"/>
      <c r="AL89" s="37"/>
      <c r="AM89" s="37"/>
      <c r="AN89" s="37"/>
      <c r="AO89" s="37"/>
      <c r="AP89" s="37"/>
      <c r="AQ89" s="101"/>
      <c r="AR89" s="101"/>
      <c r="AS89" s="101"/>
      <c r="AT89" s="102"/>
      <c r="AU89" s="102"/>
      <c r="AV89" s="102"/>
      <c r="AW89" s="37"/>
      <c r="AX89" s="103"/>
      <c r="AY89" s="90"/>
      <c r="AZ89" s="104"/>
      <c r="BA89" s="37"/>
      <c r="BB89" s="37"/>
      <c r="BC89" s="37"/>
      <c r="BD89" s="37"/>
      <c r="BE89" s="37"/>
      <c r="BF89" s="37"/>
      <c r="BG89" s="37"/>
    </row>
    <row r="90" spans="6:59" x14ac:dyDescent="0.35">
      <c r="F90" s="37"/>
      <c r="G90" s="37"/>
      <c r="H90" s="90"/>
      <c r="I90" s="37"/>
      <c r="J90" s="90"/>
      <c r="K90" s="90"/>
      <c r="L90" s="91"/>
      <c r="M90" s="92"/>
      <c r="N90" s="92"/>
      <c r="O90" s="92"/>
      <c r="P90" s="92"/>
      <c r="Q90" s="93"/>
      <c r="R90" s="93"/>
      <c r="S90" s="93"/>
      <c r="T90" s="91"/>
      <c r="U90" s="94"/>
      <c r="V90" s="95"/>
      <c r="W90" s="109"/>
      <c r="X90" s="110"/>
      <c r="Y90" s="110"/>
      <c r="Z90" s="110"/>
      <c r="AA90" s="110"/>
      <c r="AB90" s="97"/>
      <c r="AC90" s="97"/>
      <c r="AD90" s="37"/>
      <c r="AE90" s="37"/>
      <c r="AF90" s="111"/>
      <c r="AG90" s="112"/>
      <c r="AI90" s="100"/>
      <c r="AJ90" s="37"/>
      <c r="AK90" s="37"/>
      <c r="AL90" s="37"/>
      <c r="AM90" s="37"/>
      <c r="AN90" s="37"/>
      <c r="AO90" s="37"/>
      <c r="AP90" s="37"/>
      <c r="AQ90" s="101"/>
      <c r="AR90" s="101"/>
      <c r="AS90" s="101"/>
      <c r="AT90" s="102"/>
      <c r="AU90" s="102"/>
      <c r="AV90" s="102"/>
      <c r="AW90" s="37"/>
      <c r="AX90" s="103"/>
      <c r="AY90" s="90"/>
      <c r="AZ90" s="104"/>
      <c r="BA90" s="37"/>
      <c r="BB90" s="37"/>
      <c r="BC90" s="37"/>
      <c r="BD90" s="37"/>
      <c r="BE90" s="37"/>
      <c r="BF90" s="37"/>
      <c r="BG90" s="37"/>
    </row>
    <row r="91" spans="6:59" x14ac:dyDescent="0.35">
      <c r="F91" s="37"/>
      <c r="G91" s="37"/>
      <c r="H91" s="90"/>
      <c r="I91" s="37"/>
      <c r="J91" s="90"/>
      <c r="K91" s="90"/>
      <c r="L91" s="91"/>
      <c r="M91" s="92"/>
      <c r="N91" s="92"/>
      <c r="O91" s="92"/>
      <c r="P91" s="92"/>
      <c r="Q91" s="93"/>
      <c r="R91" s="93"/>
      <c r="S91" s="93"/>
      <c r="T91" s="91"/>
      <c r="U91" s="94"/>
      <c r="V91" s="95"/>
      <c r="W91" s="109"/>
      <c r="X91" s="110"/>
      <c r="Y91" s="110"/>
      <c r="Z91" s="110"/>
      <c r="AA91" s="110"/>
      <c r="AB91" s="97"/>
      <c r="AC91" s="97"/>
      <c r="AD91" s="37"/>
      <c r="AE91" s="37"/>
      <c r="AF91" s="111"/>
      <c r="AG91" s="112"/>
      <c r="AI91" s="100"/>
      <c r="AJ91" s="37"/>
      <c r="AK91" s="37"/>
      <c r="AL91" s="37"/>
      <c r="AM91" s="37"/>
      <c r="AN91" s="37"/>
      <c r="AO91" s="37"/>
      <c r="AP91" s="37"/>
      <c r="AQ91" s="101"/>
      <c r="AR91" s="101"/>
      <c r="AS91" s="101"/>
      <c r="AT91" s="102"/>
      <c r="AU91" s="102"/>
      <c r="AV91" s="102"/>
      <c r="AW91" s="37"/>
      <c r="AX91" s="103"/>
      <c r="AY91" s="90"/>
      <c r="AZ91" s="104"/>
      <c r="BA91" s="37"/>
      <c r="BB91" s="37"/>
      <c r="BC91" s="37"/>
      <c r="BD91" s="37"/>
      <c r="BE91" s="37"/>
      <c r="BF91" s="37"/>
      <c r="BG91" s="37"/>
    </row>
    <row r="92" spans="6:59" x14ac:dyDescent="0.35">
      <c r="F92" s="37"/>
      <c r="G92" s="37"/>
      <c r="H92" s="90"/>
      <c r="I92" s="37"/>
      <c r="J92" s="90"/>
      <c r="K92" s="90"/>
      <c r="L92" s="91"/>
      <c r="M92" s="92"/>
      <c r="N92" s="92"/>
      <c r="O92" s="92"/>
      <c r="P92" s="92"/>
      <c r="Q92" s="93"/>
      <c r="R92" s="93"/>
      <c r="S92" s="93"/>
      <c r="T92" s="91"/>
      <c r="U92" s="94"/>
      <c r="V92" s="95"/>
      <c r="W92" s="109"/>
      <c r="X92" s="110"/>
      <c r="Y92" s="110"/>
      <c r="Z92" s="110"/>
      <c r="AA92" s="110"/>
      <c r="AB92" s="97"/>
      <c r="AC92" s="97"/>
      <c r="AD92" s="37"/>
      <c r="AE92" s="37"/>
      <c r="AF92" s="111"/>
      <c r="AG92" s="112"/>
      <c r="AI92" s="100"/>
      <c r="AJ92" s="37"/>
      <c r="AK92" s="37"/>
      <c r="AL92" s="37"/>
      <c r="AM92" s="37"/>
      <c r="AN92" s="37"/>
      <c r="AO92" s="37"/>
      <c r="AP92" s="37"/>
      <c r="AQ92" s="101"/>
      <c r="AR92" s="101"/>
      <c r="AS92" s="101"/>
      <c r="AT92" s="102"/>
      <c r="AU92" s="102"/>
      <c r="AV92" s="102"/>
      <c r="AW92" s="37"/>
      <c r="AX92" s="103"/>
      <c r="AY92" s="90"/>
      <c r="AZ92" s="104"/>
      <c r="BA92" s="37"/>
      <c r="BB92" s="37"/>
      <c r="BC92" s="37"/>
      <c r="BD92" s="37"/>
      <c r="BE92" s="37"/>
      <c r="BF92" s="37"/>
      <c r="BG92" s="37"/>
    </row>
    <row r="93" spans="6:59" x14ac:dyDescent="0.35">
      <c r="F93" s="37"/>
      <c r="G93" s="37"/>
      <c r="H93" s="90"/>
      <c r="I93" s="37"/>
      <c r="J93" s="90"/>
      <c r="K93" s="90"/>
      <c r="L93" s="91"/>
      <c r="M93" s="92"/>
      <c r="N93" s="92"/>
      <c r="O93" s="92"/>
      <c r="P93" s="92"/>
      <c r="Q93" s="93"/>
      <c r="R93" s="93"/>
      <c r="S93" s="93"/>
      <c r="T93" s="91"/>
      <c r="U93" s="94"/>
      <c r="V93" s="95"/>
      <c r="W93" s="109"/>
      <c r="X93" s="110"/>
      <c r="Y93" s="110"/>
      <c r="Z93" s="110"/>
      <c r="AA93" s="110"/>
      <c r="AB93" s="97"/>
      <c r="AC93" s="97"/>
      <c r="AD93" s="37"/>
      <c r="AE93" s="37"/>
      <c r="AF93" s="111"/>
      <c r="AG93" s="112"/>
      <c r="AI93" s="100"/>
      <c r="AJ93" s="37"/>
      <c r="AK93" s="37"/>
      <c r="AL93" s="37"/>
      <c r="AM93" s="37"/>
      <c r="AN93" s="37"/>
      <c r="AO93" s="37"/>
      <c r="AP93" s="37"/>
      <c r="AQ93" s="101"/>
      <c r="AR93" s="101"/>
      <c r="AS93" s="101"/>
      <c r="AT93" s="102"/>
      <c r="AU93" s="102"/>
      <c r="AV93" s="102"/>
      <c r="AW93" s="37"/>
      <c r="AX93" s="103"/>
      <c r="AY93" s="90"/>
      <c r="AZ93" s="104"/>
      <c r="BA93" s="37"/>
      <c r="BB93" s="37"/>
      <c r="BC93" s="37"/>
      <c r="BD93" s="37"/>
      <c r="BE93" s="37"/>
      <c r="BF93" s="37"/>
      <c r="BG93" s="37"/>
    </row>
    <row r="94" spans="6:59" x14ac:dyDescent="0.35">
      <c r="F94" s="37"/>
      <c r="G94" s="37"/>
      <c r="H94" s="90"/>
      <c r="I94" s="37"/>
      <c r="J94" s="90"/>
      <c r="K94" s="90"/>
      <c r="L94" s="91"/>
      <c r="M94" s="92"/>
      <c r="N94" s="92"/>
      <c r="O94" s="92"/>
      <c r="P94" s="92"/>
      <c r="Q94" s="93"/>
      <c r="R94" s="93"/>
      <c r="S94" s="93"/>
      <c r="T94" s="91"/>
      <c r="U94" s="94"/>
      <c r="V94" s="95"/>
      <c r="W94" s="109"/>
      <c r="X94" s="110"/>
      <c r="Y94" s="110"/>
      <c r="Z94" s="110"/>
      <c r="AA94" s="110"/>
      <c r="AB94" s="97"/>
      <c r="AC94" s="97"/>
      <c r="AD94" s="37"/>
      <c r="AE94" s="37"/>
      <c r="AF94" s="111"/>
      <c r="AG94" s="112"/>
      <c r="AI94" s="100"/>
      <c r="AJ94" s="37"/>
      <c r="AK94" s="37"/>
      <c r="AL94" s="37"/>
      <c r="AM94" s="37"/>
      <c r="AN94" s="37"/>
      <c r="AO94" s="37"/>
      <c r="AP94" s="37"/>
      <c r="AQ94" s="101"/>
      <c r="AR94" s="101"/>
      <c r="AS94" s="101"/>
      <c r="AT94" s="102"/>
      <c r="AU94" s="102"/>
      <c r="AV94" s="102"/>
      <c r="AW94" s="37"/>
      <c r="AX94" s="103"/>
      <c r="AY94" s="90"/>
      <c r="AZ94" s="104"/>
      <c r="BA94" s="37"/>
      <c r="BB94" s="37"/>
      <c r="BC94" s="37"/>
      <c r="BD94" s="37"/>
      <c r="BE94" s="37"/>
      <c r="BF94" s="37"/>
      <c r="BG94" s="37"/>
    </row>
    <row r="95" spans="6:59" x14ac:dyDescent="0.35">
      <c r="F95" s="37"/>
      <c r="G95" s="37"/>
      <c r="H95" s="90"/>
      <c r="I95" s="37"/>
      <c r="J95" s="90"/>
      <c r="K95" s="90"/>
      <c r="L95" s="91"/>
      <c r="M95" s="92"/>
      <c r="N95" s="92"/>
      <c r="O95" s="92"/>
      <c r="P95" s="92"/>
      <c r="Q95" s="93"/>
      <c r="R95" s="93"/>
      <c r="S95" s="93"/>
      <c r="T95" s="91"/>
      <c r="U95" s="94"/>
      <c r="V95" s="95"/>
      <c r="W95" s="109"/>
      <c r="X95" s="110"/>
      <c r="Y95" s="110"/>
      <c r="Z95" s="110"/>
      <c r="AA95" s="110"/>
      <c r="AB95" s="97"/>
      <c r="AC95" s="97"/>
      <c r="AD95" s="37"/>
      <c r="AE95" s="37"/>
      <c r="AF95" s="111"/>
      <c r="AG95" s="112"/>
      <c r="AI95" s="100"/>
      <c r="AJ95" s="37"/>
      <c r="AK95" s="37"/>
      <c r="AL95" s="37"/>
      <c r="AM95" s="37"/>
      <c r="AN95" s="37"/>
      <c r="AO95" s="37"/>
      <c r="AP95" s="37"/>
      <c r="AQ95" s="101"/>
      <c r="AR95" s="101"/>
      <c r="AS95" s="101"/>
      <c r="AT95" s="102"/>
      <c r="AU95" s="102"/>
      <c r="AV95" s="102"/>
      <c r="AW95" s="37"/>
      <c r="AX95" s="103"/>
      <c r="AY95" s="90"/>
      <c r="AZ95" s="104"/>
      <c r="BA95" s="37"/>
      <c r="BB95" s="37"/>
      <c r="BC95" s="37"/>
      <c r="BD95" s="37"/>
      <c r="BE95" s="37"/>
      <c r="BF95" s="37"/>
      <c r="BG95" s="37"/>
    </row>
    <row r="96" spans="6:59" x14ac:dyDescent="0.35">
      <c r="F96" s="37"/>
      <c r="G96" s="37"/>
      <c r="H96" s="90"/>
      <c r="I96" s="37"/>
      <c r="J96" s="90"/>
      <c r="K96" s="90"/>
      <c r="L96" s="91"/>
      <c r="M96" s="92"/>
      <c r="N96" s="92"/>
      <c r="O96" s="92"/>
      <c r="P96" s="92"/>
      <c r="Q96" s="93"/>
      <c r="R96" s="93"/>
      <c r="S96" s="93"/>
      <c r="T96" s="91"/>
      <c r="U96" s="94"/>
      <c r="V96" s="95"/>
      <c r="W96" s="109"/>
      <c r="X96" s="110"/>
      <c r="Y96" s="110"/>
      <c r="Z96" s="110"/>
      <c r="AA96" s="110"/>
      <c r="AB96" s="97"/>
      <c r="AC96" s="97"/>
      <c r="AD96" s="37"/>
      <c r="AE96" s="37"/>
      <c r="AF96" s="111"/>
      <c r="AG96" s="112"/>
      <c r="AI96" s="100"/>
      <c r="AJ96" s="37"/>
      <c r="AK96" s="37"/>
      <c r="AL96" s="37"/>
      <c r="AM96" s="37"/>
      <c r="AN96" s="37"/>
      <c r="AO96" s="37"/>
      <c r="AP96" s="37"/>
      <c r="AQ96" s="101"/>
      <c r="AR96" s="101"/>
      <c r="AS96" s="101"/>
      <c r="AT96" s="102"/>
      <c r="AU96" s="102"/>
      <c r="AV96" s="102"/>
      <c r="AW96" s="37"/>
      <c r="AX96" s="103"/>
      <c r="AY96" s="90"/>
      <c r="AZ96" s="104"/>
      <c r="BA96" s="37"/>
      <c r="BB96" s="37"/>
      <c r="BC96" s="37"/>
      <c r="BD96" s="37"/>
      <c r="BE96" s="37"/>
      <c r="BF96" s="37"/>
      <c r="BG96" s="37"/>
    </row>
    <row r="97" spans="6:59" x14ac:dyDescent="0.35">
      <c r="F97" s="37"/>
      <c r="G97" s="37"/>
      <c r="H97" s="90"/>
      <c r="I97" s="37"/>
      <c r="J97" s="90"/>
      <c r="K97" s="90"/>
      <c r="L97" s="91"/>
      <c r="M97" s="92"/>
      <c r="N97" s="92"/>
      <c r="O97" s="92"/>
      <c r="P97" s="92"/>
      <c r="Q97" s="93"/>
      <c r="R97" s="93"/>
      <c r="S97" s="93"/>
      <c r="T97" s="91"/>
      <c r="U97" s="94"/>
      <c r="V97" s="95"/>
      <c r="W97" s="109"/>
      <c r="X97" s="110"/>
      <c r="Y97" s="110"/>
      <c r="Z97" s="110"/>
      <c r="AA97" s="110"/>
      <c r="AB97" s="97"/>
      <c r="AC97" s="97"/>
      <c r="AD97" s="37"/>
      <c r="AE97" s="37"/>
      <c r="AF97" s="111"/>
      <c r="AG97" s="112"/>
      <c r="AI97" s="100"/>
      <c r="AJ97" s="37"/>
      <c r="AK97" s="37"/>
      <c r="AL97" s="37"/>
      <c r="AM97" s="37"/>
      <c r="AN97" s="37"/>
      <c r="AO97" s="37"/>
      <c r="AP97" s="37"/>
      <c r="AQ97" s="101"/>
      <c r="AR97" s="101"/>
      <c r="AS97" s="101"/>
      <c r="AT97" s="102"/>
      <c r="AU97" s="102"/>
      <c r="AV97" s="102"/>
      <c r="AW97" s="37"/>
      <c r="AX97" s="103"/>
      <c r="AY97" s="90"/>
      <c r="AZ97" s="104"/>
      <c r="BA97" s="37"/>
      <c r="BB97" s="37"/>
      <c r="BC97" s="37"/>
      <c r="BD97" s="37"/>
      <c r="BE97" s="37"/>
      <c r="BF97" s="37"/>
      <c r="BG97" s="37"/>
    </row>
    <row r="98" spans="6:59" x14ac:dyDescent="0.35">
      <c r="F98" s="37"/>
      <c r="G98" s="37"/>
      <c r="H98" s="90"/>
      <c r="I98" s="37"/>
      <c r="J98" s="90"/>
      <c r="K98" s="90"/>
      <c r="L98" s="91"/>
      <c r="M98" s="92"/>
      <c r="N98" s="92"/>
      <c r="O98" s="92"/>
      <c r="P98" s="92"/>
      <c r="Q98" s="93"/>
      <c r="R98" s="93"/>
      <c r="S98" s="93"/>
      <c r="T98" s="91"/>
      <c r="U98" s="94"/>
      <c r="V98" s="95"/>
      <c r="W98" s="109"/>
      <c r="X98" s="110"/>
      <c r="Y98" s="110"/>
      <c r="Z98" s="110"/>
      <c r="AA98" s="110"/>
      <c r="AB98" s="97"/>
      <c r="AC98" s="97"/>
      <c r="AD98" s="37"/>
      <c r="AE98" s="37"/>
      <c r="AF98" s="111"/>
      <c r="AG98" s="112"/>
      <c r="AI98" s="100"/>
      <c r="AJ98" s="37"/>
      <c r="AK98" s="37"/>
      <c r="AL98" s="37"/>
      <c r="AM98" s="37"/>
      <c r="AN98" s="37"/>
      <c r="AO98" s="37"/>
      <c r="AP98" s="37"/>
      <c r="AQ98" s="101"/>
      <c r="AR98" s="101"/>
      <c r="AS98" s="101"/>
      <c r="AT98" s="102"/>
      <c r="AU98" s="102"/>
      <c r="AV98" s="102"/>
      <c r="AW98" s="37"/>
      <c r="AX98" s="103"/>
      <c r="AY98" s="90"/>
      <c r="AZ98" s="104"/>
      <c r="BA98" s="37"/>
      <c r="BB98" s="37"/>
      <c r="BC98" s="37"/>
      <c r="BD98" s="37"/>
      <c r="BE98" s="37"/>
      <c r="BF98" s="37"/>
      <c r="BG98" s="37"/>
    </row>
    <row r="99" spans="6:59" x14ac:dyDescent="0.35">
      <c r="F99" s="37"/>
      <c r="G99" s="37"/>
      <c r="H99" s="90"/>
      <c r="I99" s="37"/>
      <c r="J99" s="90"/>
      <c r="K99" s="90"/>
      <c r="L99" s="91"/>
      <c r="M99" s="92"/>
      <c r="N99" s="92"/>
      <c r="O99" s="92"/>
      <c r="P99" s="92"/>
      <c r="Q99" s="93"/>
      <c r="R99" s="93"/>
      <c r="S99" s="93"/>
      <c r="T99" s="91"/>
      <c r="U99" s="94"/>
      <c r="V99" s="95"/>
      <c r="W99" s="109"/>
      <c r="X99" s="110"/>
      <c r="Y99" s="110"/>
      <c r="Z99" s="110"/>
      <c r="AA99" s="110"/>
      <c r="AB99" s="97"/>
      <c r="AC99" s="97"/>
      <c r="AD99" s="37"/>
      <c r="AE99" s="37"/>
      <c r="AF99" s="111"/>
      <c r="AG99" s="112"/>
      <c r="AI99" s="100"/>
      <c r="AJ99" s="37"/>
      <c r="AK99" s="37"/>
      <c r="AL99" s="37"/>
      <c r="AM99" s="37"/>
      <c r="AN99" s="37"/>
      <c r="AO99" s="37"/>
      <c r="AP99" s="37"/>
      <c r="AQ99" s="101"/>
      <c r="AR99" s="101"/>
      <c r="AS99" s="101"/>
      <c r="AT99" s="102"/>
      <c r="AU99" s="102"/>
      <c r="AV99" s="102"/>
      <c r="AW99" s="37"/>
      <c r="AX99" s="103"/>
      <c r="AY99" s="90"/>
      <c r="AZ99" s="104"/>
      <c r="BA99" s="37"/>
      <c r="BB99" s="37"/>
      <c r="BC99" s="37"/>
      <c r="BD99" s="37"/>
      <c r="BE99" s="37"/>
      <c r="BF99" s="37"/>
      <c r="BG99" s="37"/>
    </row>
    <row r="100" spans="6:59" x14ac:dyDescent="0.35">
      <c r="F100" s="37"/>
      <c r="G100" s="37"/>
      <c r="H100" s="90"/>
      <c r="I100" s="37"/>
      <c r="J100" s="90"/>
      <c r="K100" s="90"/>
      <c r="L100" s="91"/>
      <c r="M100" s="92"/>
      <c r="N100" s="92"/>
      <c r="O100" s="92"/>
      <c r="P100" s="92"/>
      <c r="Q100" s="93"/>
      <c r="R100" s="93"/>
      <c r="S100" s="93"/>
      <c r="T100" s="91"/>
      <c r="U100" s="94"/>
      <c r="V100" s="95"/>
      <c r="W100" s="109"/>
      <c r="X100" s="110"/>
      <c r="Y100" s="110"/>
      <c r="Z100" s="110"/>
      <c r="AA100" s="110"/>
      <c r="AB100" s="97"/>
      <c r="AC100" s="97"/>
      <c r="AD100" s="37"/>
      <c r="AE100" s="37"/>
      <c r="AF100" s="111"/>
      <c r="AG100" s="112"/>
      <c r="AI100" s="100"/>
      <c r="AJ100" s="37"/>
      <c r="AK100" s="37"/>
      <c r="AL100" s="37"/>
      <c r="AM100" s="37"/>
      <c r="AN100" s="37"/>
      <c r="AO100" s="37"/>
      <c r="AP100" s="37"/>
      <c r="AQ100" s="101"/>
      <c r="AR100" s="101"/>
      <c r="AS100" s="101"/>
      <c r="AT100" s="102"/>
      <c r="AU100" s="102"/>
      <c r="AV100" s="102"/>
      <c r="AW100" s="37"/>
      <c r="AX100" s="103"/>
      <c r="AY100" s="90"/>
      <c r="AZ100" s="104"/>
      <c r="BA100" s="37"/>
      <c r="BB100" s="37"/>
      <c r="BC100" s="37"/>
      <c r="BD100" s="37"/>
      <c r="BE100" s="37"/>
      <c r="BF100" s="37"/>
      <c r="BG100" s="37"/>
    </row>
    <row r="101" spans="6:59" x14ac:dyDescent="0.35">
      <c r="F101" s="37"/>
      <c r="G101" s="37"/>
      <c r="H101" s="90"/>
      <c r="I101" s="37"/>
      <c r="J101" s="90"/>
      <c r="K101" s="90"/>
      <c r="L101" s="91"/>
      <c r="M101" s="92"/>
      <c r="N101" s="92"/>
      <c r="O101" s="92"/>
      <c r="P101" s="92"/>
      <c r="Q101" s="93"/>
      <c r="R101" s="93"/>
      <c r="S101" s="93"/>
      <c r="T101" s="91"/>
      <c r="U101" s="94"/>
      <c r="V101" s="95"/>
      <c r="W101" s="109"/>
      <c r="X101" s="110"/>
      <c r="Y101" s="110"/>
      <c r="Z101" s="110"/>
      <c r="AA101" s="110"/>
      <c r="AB101" s="97"/>
      <c r="AC101" s="97"/>
      <c r="AD101" s="37"/>
      <c r="AE101" s="37"/>
      <c r="AF101" s="111"/>
      <c r="AG101" s="112"/>
      <c r="AI101" s="100"/>
      <c r="AJ101" s="37"/>
      <c r="AK101" s="37"/>
      <c r="AL101" s="37"/>
      <c r="AM101" s="37"/>
      <c r="AN101" s="37"/>
      <c r="AO101" s="37"/>
      <c r="AP101" s="37"/>
      <c r="AQ101" s="101"/>
      <c r="AR101" s="101"/>
      <c r="AS101" s="101"/>
      <c r="AT101" s="102"/>
      <c r="AU101" s="102"/>
      <c r="AV101" s="102"/>
      <c r="AW101" s="37"/>
      <c r="AX101" s="103"/>
      <c r="AY101" s="90"/>
      <c r="AZ101" s="104"/>
      <c r="BA101" s="37"/>
      <c r="BB101" s="37"/>
      <c r="BC101" s="37"/>
      <c r="BD101" s="37"/>
      <c r="BE101" s="37"/>
      <c r="BF101" s="37"/>
      <c r="BG101" s="37"/>
    </row>
    <row r="102" spans="6:59" x14ac:dyDescent="0.35">
      <c r="F102" s="37"/>
      <c r="G102" s="37"/>
      <c r="H102" s="90"/>
      <c r="I102" s="37"/>
      <c r="J102" s="90"/>
      <c r="K102" s="90"/>
      <c r="L102" s="91"/>
      <c r="M102" s="92"/>
      <c r="N102" s="92"/>
      <c r="O102" s="92"/>
      <c r="P102" s="92"/>
      <c r="Q102" s="93"/>
      <c r="R102" s="93"/>
      <c r="S102" s="93"/>
      <c r="T102" s="91"/>
      <c r="U102" s="94"/>
      <c r="V102" s="95"/>
      <c r="W102" s="109"/>
      <c r="X102" s="110"/>
      <c r="Y102" s="110"/>
      <c r="Z102" s="110"/>
      <c r="AA102" s="110"/>
      <c r="AB102" s="97"/>
      <c r="AC102" s="97"/>
      <c r="AD102" s="37"/>
      <c r="AE102" s="37"/>
      <c r="AF102" s="111"/>
      <c r="AG102" s="112"/>
      <c r="AI102" s="100"/>
      <c r="AJ102" s="37"/>
      <c r="AK102" s="37"/>
      <c r="AL102" s="37"/>
      <c r="AM102" s="37"/>
      <c r="AN102" s="37"/>
      <c r="AO102" s="37"/>
      <c r="AP102" s="37"/>
      <c r="AQ102" s="101"/>
      <c r="AR102" s="101"/>
      <c r="AS102" s="101"/>
      <c r="AT102" s="102"/>
      <c r="AU102" s="102"/>
      <c r="AV102" s="102"/>
      <c r="AW102" s="37"/>
      <c r="AX102" s="103"/>
      <c r="AY102" s="90"/>
      <c r="AZ102" s="104"/>
      <c r="BA102" s="37"/>
      <c r="BB102" s="37"/>
      <c r="BC102" s="37"/>
      <c r="BD102" s="37"/>
      <c r="BE102" s="37"/>
      <c r="BF102" s="37"/>
      <c r="BG102" s="37"/>
    </row>
    <row r="103" spans="6:59" x14ac:dyDescent="0.35">
      <c r="F103" s="37"/>
      <c r="G103" s="37"/>
      <c r="H103" s="90"/>
      <c r="I103" s="37"/>
      <c r="J103" s="90"/>
      <c r="K103" s="90"/>
      <c r="L103" s="91"/>
      <c r="M103" s="92"/>
      <c r="N103" s="92"/>
      <c r="O103" s="92"/>
      <c r="P103" s="92"/>
      <c r="Q103" s="93"/>
      <c r="R103" s="93"/>
      <c r="S103" s="93"/>
      <c r="T103" s="91"/>
      <c r="U103" s="94"/>
      <c r="V103" s="95"/>
      <c r="W103" s="109"/>
      <c r="X103" s="110"/>
      <c r="Y103" s="110"/>
      <c r="Z103" s="110"/>
      <c r="AA103" s="110"/>
      <c r="AB103" s="97"/>
      <c r="AC103" s="97"/>
      <c r="AD103" s="37"/>
      <c r="AE103" s="37"/>
      <c r="AF103" s="111"/>
      <c r="AG103" s="112"/>
      <c r="AI103" s="100"/>
      <c r="AJ103" s="37"/>
      <c r="AK103" s="37"/>
      <c r="AL103" s="37"/>
      <c r="AM103" s="37"/>
      <c r="AN103" s="37"/>
      <c r="AO103" s="37"/>
      <c r="AP103" s="37"/>
      <c r="AQ103" s="101"/>
      <c r="AR103" s="101"/>
      <c r="AS103" s="101"/>
      <c r="AT103" s="102"/>
      <c r="AU103" s="102"/>
      <c r="AV103" s="102"/>
      <c r="AW103" s="37"/>
      <c r="AX103" s="103"/>
      <c r="AY103" s="90"/>
      <c r="AZ103" s="104"/>
      <c r="BA103" s="37"/>
      <c r="BB103" s="37"/>
      <c r="BC103" s="37"/>
      <c r="BD103" s="37"/>
      <c r="BE103" s="37"/>
      <c r="BF103" s="37"/>
      <c r="BG103" s="37"/>
    </row>
    <row r="104" spans="6:59" x14ac:dyDescent="0.35">
      <c r="F104" s="37"/>
      <c r="G104" s="37"/>
      <c r="H104" s="90"/>
      <c r="I104" s="37"/>
      <c r="J104" s="90"/>
      <c r="K104" s="90"/>
      <c r="L104" s="91"/>
      <c r="M104" s="92"/>
      <c r="N104" s="92"/>
      <c r="O104" s="92"/>
      <c r="P104" s="92"/>
      <c r="Q104" s="93"/>
      <c r="R104" s="93"/>
      <c r="S104" s="93"/>
      <c r="T104" s="91"/>
      <c r="U104" s="94"/>
      <c r="V104" s="95"/>
      <c r="W104" s="109"/>
      <c r="X104" s="110"/>
      <c r="Y104" s="110"/>
      <c r="Z104" s="110"/>
      <c r="AA104" s="110"/>
      <c r="AB104" s="97"/>
      <c r="AC104" s="97"/>
      <c r="AD104" s="37"/>
      <c r="AE104" s="37"/>
      <c r="AF104" s="111"/>
      <c r="AG104" s="112"/>
      <c r="AI104" s="100"/>
      <c r="AJ104" s="37"/>
      <c r="AK104" s="37"/>
      <c r="AL104" s="37"/>
      <c r="AM104" s="37"/>
      <c r="AN104" s="37"/>
      <c r="AO104" s="37"/>
      <c r="AP104" s="37"/>
      <c r="AQ104" s="101"/>
      <c r="AR104" s="101"/>
      <c r="AS104" s="101"/>
      <c r="AT104" s="102"/>
      <c r="AU104" s="102"/>
      <c r="AV104" s="102"/>
      <c r="AW104" s="37"/>
      <c r="AX104" s="103"/>
      <c r="AY104" s="90"/>
      <c r="AZ104" s="104"/>
      <c r="BA104" s="37"/>
      <c r="BB104" s="37"/>
      <c r="BC104" s="37"/>
      <c r="BD104" s="37"/>
      <c r="BE104" s="37"/>
      <c r="BF104" s="37"/>
      <c r="BG104" s="37"/>
    </row>
    <row r="105" spans="6:59" x14ac:dyDescent="0.35">
      <c r="F105" s="37"/>
      <c r="G105" s="37"/>
      <c r="H105" s="90"/>
      <c r="I105" s="37"/>
      <c r="J105" s="90"/>
      <c r="K105" s="90"/>
      <c r="L105" s="91"/>
      <c r="M105" s="92"/>
      <c r="N105" s="92"/>
      <c r="O105" s="92"/>
      <c r="P105" s="92"/>
      <c r="Q105" s="93"/>
      <c r="R105" s="93"/>
      <c r="S105" s="93"/>
      <c r="T105" s="91"/>
      <c r="U105" s="94"/>
      <c r="V105" s="95"/>
      <c r="W105" s="109"/>
      <c r="X105" s="110"/>
      <c r="Y105" s="110"/>
      <c r="Z105" s="110"/>
      <c r="AA105" s="110"/>
      <c r="AB105" s="97"/>
      <c r="AC105" s="97"/>
      <c r="AD105" s="37"/>
      <c r="AE105" s="37"/>
      <c r="AF105" s="111"/>
      <c r="AG105" s="112"/>
      <c r="AI105" s="100"/>
      <c r="AJ105" s="37"/>
      <c r="AK105" s="37"/>
      <c r="AL105" s="37"/>
      <c r="AM105" s="37"/>
      <c r="AN105" s="37"/>
      <c r="AO105" s="37"/>
      <c r="AP105" s="37"/>
      <c r="AQ105" s="101"/>
      <c r="AR105" s="101"/>
      <c r="AS105" s="101"/>
      <c r="AT105" s="102"/>
      <c r="AU105" s="102"/>
      <c r="AV105" s="102"/>
      <c r="AW105" s="37"/>
      <c r="AX105" s="103"/>
      <c r="AY105" s="90"/>
      <c r="AZ105" s="104"/>
      <c r="BA105" s="37"/>
      <c r="BB105" s="37"/>
      <c r="BC105" s="37"/>
      <c r="BD105" s="37"/>
      <c r="BE105" s="37"/>
      <c r="BF105" s="37"/>
      <c r="BG105" s="37"/>
    </row>
    <row r="106" spans="6:59" x14ac:dyDescent="0.35">
      <c r="F106" s="37"/>
      <c r="G106" s="37"/>
      <c r="H106" s="90"/>
      <c r="I106" s="37"/>
      <c r="J106" s="90"/>
      <c r="K106" s="90"/>
      <c r="L106" s="91"/>
      <c r="M106" s="92"/>
      <c r="N106" s="92"/>
      <c r="O106" s="92"/>
      <c r="P106" s="92"/>
      <c r="Q106" s="93"/>
      <c r="R106" s="93"/>
      <c r="S106" s="93"/>
      <c r="T106" s="91"/>
      <c r="U106" s="94"/>
      <c r="V106" s="95"/>
      <c r="W106" s="109"/>
      <c r="X106" s="110"/>
      <c r="Y106" s="110"/>
      <c r="Z106" s="110"/>
      <c r="AA106" s="110"/>
      <c r="AB106" s="97"/>
      <c r="AC106" s="97"/>
      <c r="AD106" s="37"/>
      <c r="AE106" s="37"/>
      <c r="AF106" s="111"/>
      <c r="AG106" s="112"/>
      <c r="AI106" s="100"/>
      <c r="AJ106" s="37"/>
      <c r="AK106" s="37"/>
      <c r="AL106" s="37"/>
      <c r="AM106" s="37"/>
      <c r="AN106" s="37"/>
      <c r="AO106" s="37"/>
      <c r="AP106" s="37"/>
      <c r="AQ106" s="101"/>
      <c r="AR106" s="101"/>
      <c r="AS106" s="101"/>
      <c r="AT106" s="102"/>
      <c r="AU106" s="102"/>
      <c r="AV106" s="102"/>
      <c r="AW106" s="37"/>
      <c r="AX106" s="103"/>
      <c r="AY106" s="90"/>
      <c r="AZ106" s="104"/>
      <c r="BA106" s="37"/>
      <c r="BB106" s="37"/>
      <c r="BC106" s="37"/>
      <c r="BD106" s="37"/>
      <c r="BE106" s="37"/>
      <c r="BF106" s="37"/>
      <c r="BG106" s="37"/>
    </row>
    <row r="107" spans="6:59" x14ac:dyDescent="0.35">
      <c r="F107" s="37"/>
      <c r="G107" s="37"/>
      <c r="H107" s="90"/>
      <c r="I107" s="37"/>
      <c r="J107" s="90"/>
      <c r="K107" s="90"/>
      <c r="L107" s="91"/>
      <c r="M107" s="92"/>
      <c r="N107" s="92"/>
      <c r="O107" s="92"/>
      <c r="P107" s="92"/>
      <c r="Q107" s="93"/>
      <c r="R107" s="93"/>
      <c r="S107" s="93"/>
      <c r="T107" s="91"/>
      <c r="U107" s="94"/>
      <c r="V107" s="95"/>
      <c r="W107" s="109"/>
      <c r="X107" s="110"/>
      <c r="Y107" s="110"/>
      <c r="Z107" s="110"/>
      <c r="AA107" s="110"/>
      <c r="AB107" s="97"/>
      <c r="AC107" s="97"/>
      <c r="AD107" s="37"/>
      <c r="AE107" s="37"/>
      <c r="AF107" s="111"/>
      <c r="AG107" s="112"/>
      <c r="AI107" s="100"/>
      <c r="AJ107" s="37"/>
      <c r="AK107" s="37"/>
      <c r="AL107" s="37"/>
      <c r="AM107" s="37"/>
      <c r="AN107" s="37"/>
      <c r="AO107" s="37"/>
      <c r="AP107" s="37"/>
      <c r="AQ107" s="101"/>
      <c r="AR107" s="101"/>
      <c r="AS107" s="101"/>
      <c r="AT107" s="102"/>
      <c r="AU107" s="102"/>
      <c r="AV107" s="102"/>
      <c r="AW107" s="37"/>
      <c r="AX107" s="103"/>
      <c r="AY107" s="90"/>
      <c r="AZ107" s="104"/>
      <c r="BA107" s="37"/>
      <c r="BB107" s="37"/>
      <c r="BC107" s="37"/>
      <c r="BD107" s="37"/>
      <c r="BE107" s="37"/>
      <c r="BF107" s="37"/>
      <c r="BG107" s="37"/>
    </row>
    <row r="108" spans="6:59" x14ac:dyDescent="0.35">
      <c r="F108" s="37"/>
      <c r="G108" s="37"/>
      <c r="H108" s="90"/>
      <c r="I108" s="37"/>
      <c r="J108" s="90"/>
      <c r="K108" s="90"/>
      <c r="L108" s="91"/>
      <c r="M108" s="92"/>
      <c r="N108" s="92"/>
      <c r="O108" s="92"/>
      <c r="P108" s="92"/>
      <c r="Q108" s="93"/>
      <c r="R108" s="93"/>
      <c r="S108" s="93"/>
      <c r="T108" s="91"/>
      <c r="U108" s="94"/>
      <c r="V108" s="95"/>
      <c r="W108" s="109"/>
      <c r="X108" s="110"/>
      <c r="Y108" s="110"/>
      <c r="Z108" s="110"/>
      <c r="AA108" s="110"/>
      <c r="AB108" s="97"/>
      <c r="AC108" s="97"/>
      <c r="AD108" s="37"/>
      <c r="AE108" s="37"/>
      <c r="AF108" s="111"/>
      <c r="AG108" s="112"/>
      <c r="AI108" s="100"/>
      <c r="AJ108" s="37"/>
      <c r="AK108" s="37"/>
      <c r="AL108" s="37"/>
      <c r="AM108" s="37"/>
      <c r="AN108" s="37"/>
      <c r="AO108" s="37"/>
      <c r="AP108" s="37"/>
      <c r="AQ108" s="101"/>
      <c r="AR108" s="101"/>
      <c r="AS108" s="101"/>
      <c r="AT108" s="102"/>
      <c r="AU108" s="102"/>
      <c r="AV108" s="102"/>
      <c r="AW108" s="37"/>
      <c r="AX108" s="103"/>
      <c r="AY108" s="90"/>
      <c r="AZ108" s="104"/>
      <c r="BA108" s="37"/>
      <c r="BB108" s="37"/>
      <c r="BC108" s="37"/>
      <c r="BD108" s="37"/>
      <c r="BE108" s="37"/>
      <c r="BF108" s="37"/>
      <c r="BG108" s="37"/>
    </row>
    <row r="109" spans="6:59" x14ac:dyDescent="0.35">
      <c r="F109" s="37"/>
      <c r="G109" s="37"/>
      <c r="H109" s="90"/>
      <c r="I109" s="37"/>
      <c r="J109" s="90"/>
      <c r="K109" s="90"/>
      <c r="L109" s="91"/>
      <c r="M109" s="92"/>
      <c r="N109" s="92"/>
      <c r="O109" s="92"/>
      <c r="P109" s="92"/>
      <c r="Q109" s="93"/>
      <c r="R109" s="93"/>
      <c r="S109" s="93"/>
      <c r="T109" s="91"/>
      <c r="U109" s="94"/>
      <c r="V109" s="95"/>
      <c r="W109" s="109"/>
      <c r="X109" s="110"/>
      <c r="Y109" s="110"/>
      <c r="Z109" s="110"/>
      <c r="AA109" s="110"/>
      <c r="AB109" s="97"/>
      <c r="AC109" s="97"/>
      <c r="AD109" s="37"/>
      <c r="AE109" s="37"/>
      <c r="AF109" s="111"/>
      <c r="AG109" s="112"/>
      <c r="AI109" s="100"/>
      <c r="AJ109" s="37"/>
      <c r="AK109" s="37"/>
      <c r="AL109" s="37"/>
      <c r="AM109" s="37"/>
      <c r="AN109" s="37"/>
      <c r="AO109" s="37"/>
      <c r="AP109" s="37"/>
      <c r="AQ109" s="101"/>
      <c r="AR109" s="101"/>
      <c r="AS109" s="101"/>
      <c r="AT109" s="102"/>
      <c r="AU109" s="102"/>
      <c r="AV109" s="102"/>
      <c r="AW109" s="37"/>
      <c r="AX109" s="103"/>
      <c r="AY109" s="90"/>
      <c r="AZ109" s="104"/>
      <c r="BA109" s="37"/>
      <c r="BB109" s="37"/>
      <c r="BC109" s="37"/>
      <c r="BD109" s="37"/>
      <c r="BE109" s="37"/>
      <c r="BF109" s="37"/>
      <c r="BG109" s="37"/>
    </row>
    <row r="110" spans="6:59" x14ac:dyDescent="0.35">
      <c r="F110" s="37"/>
      <c r="G110" s="37"/>
      <c r="H110" s="90"/>
      <c r="I110" s="37"/>
      <c r="J110" s="90"/>
      <c r="K110" s="90"/>
      <c r="L110" s="91"/>
      <c r="M110" s="92"/>
      <c r="N110" s="92"/>
      <c r="O110" s="92"/>
      <c r="P110" s="92"/>
      <c r="Q110" s="93"/>
      <c r="R110" s="93"/>
      <c r="S110" s="93"/>
      <c r="T110" s="91"/>
      <c r="U110" s="94"/>
      <c r="V110" s="95"/>
      <c r="W110" s="109"/>
      <c r="X110" s="110"/>
      <c r="Y110" s="110"/>
      <c r="Z110" s="110"/>
      <c r="AA110" s="110"/>
      <c r="AB110" s="97"/>
      <c r="AC110" s="97"/>
      <c r="AD110" s="37"/>
      <c r="AE110" s="37"/>
      <c r="AF110" s="111"/>
      <c r="AG110" s="112"/>
      <c r="AI110" s="100"/>
      <c r="AJ110" s="37"/>
      <c r="AK110" s="37"/>
      <c r="AL110" s="37"/>
      <c r="AM110" s="37"/>
      <c r="AN110" s="37"/>
      <c r="AO110" s="37"/>
      <c r="AP110" s="37"/>
      <c r="AQ110" s="101"/>
      <c r="AR110" s="101"/>
      <c r="AS110" s="101"/>
      <c r="AT110" s="102"/>
      <c r="AU110" s="102"/>
      <c r="AV110" s="102"/>
      <c r="AW110" s="37"/>
      <c r="AX110" s="103"/>
      <c r="AY110" s="90"/>
      <c r="AZ110" s="104"/>
      <c r="BA110" s="37"/>
      <c r="BB110" s="37"/>
      <c r="BC110" s="37"/>
      <c r="BD110" s="37"/>
      <c r="BE110" s="37"/>
      <c r="BF110" s="37"/>
      <c r="BG110" s="37"/>
    </row>
    <row r="111" spans="6:59" x14ac:dyDescent="0.35">
      <c r="F111" s="37"/>
      <c r="G111" s="37"/>
      <c r="H111" s="90"/>
      <c r="I111" s="37"/>
      <c r="J111" s="90"/>
      <c r="K111" s="90"/>
      <c r="L111" s="91"/>
      <c r="M111" s="92"/>
      <c r="N111" s="92"/>
      <c r="O111" s="92"/>
      <c r="P111" s="92"/>
      <c r="Q111" s="93"/>
      <c r="R111" s="93"/>
      <c r="S111" s="93"/>
      <c r="T111" s="91"/>
      <c r="U111" s="94"/>
      <c r="V111" s="95"/>
      <c r="W111" s="109"/>
      <c r="X111" s="110"/>
      <c r="Y111" s="110"/>
      <c r="Z111" s="110"/>
      <c r="AA111" s="110"/>
      <c r="AB111" s="97"/>
      <c r="AC111" s="97"/>
      <c r="AD111" s="37"/>
      <c r="AE111" s="37"/>
      <c r="AF111" s="111"/>
      <c r="AG111" s="112"/>
      <c r="AI111" s="100"/>
      <c r="AJ111" s="37"/>
      <c r="AK111" s="37"/>
      <c r="AL111" s="37"/>
      <c r="AM111" s="37"/>
      <c r="AN111" s="37"/>
      <c r="AO111" s="37"/>
      <c r="AP111" s="37"/>
      <c r="AQ111" s="101"/>
      <c r="AR111" s="101"/>
      <c r="AS111" s="101"/>
      <c r="AT111" s="102"/>
      <c r="AU111" s="102"/>
      <c r="AV111" s="102"/>
      <c r="AW111" s="37"/>
      <c r="AX111" s="103"/>
      <c r="AY111" s="90"/>
      <c r="AZ111" s="104"/>
      <c r="BA111" s="37"/>
      <c r="BB111" s="37"/>
      <c r="BC111" s="37"/>
      <c r="BD111" s="37"/>
      <c r="BE111" s="37"/>
      <c r="BF111" s="37"/>
      <c r="BG111" s="37"/>
    </row>
    <row r="112" spans="6:59" x14ac:dyDescent="0.35">
      <c r="F112" s="37"/>
      <c r="G112" s="37"/>
      <c r="H112" s="90"/>
      <c r="I112" s="37"/>
      <c r="J112" s="90"/>
      <c r="K112" s="90"/>
      <c r="L112" s="91"/>
      <c r="M112" s="92"/>
      <c r="N112" s="92"/>
      <c r="O112" s="92"/>
      <c r="P112" s="92"/>
      <c r="Q112" s="93"/>
      <c r="R112" s="93"/>
      <c r="S112" s="93"/>
      <c r="T112" s="91"/>
      <c r="U112" s="94"/>
      <c r="V112" s="95"/>
      <c r="W112" s="109"/>
      <c r="X112" s="110"/>
      <c r="Y112" s="110"/>
      <c r="Z112" s="110"/>
      <c r="AA112" s="110"/>
      <c r="AB112" s="97"/>
      <c r="AC112" s="97"/>
      <c r="AD112" s="37"/>
      <c r="AE112" s="37"/>
      <c r="AF112" s="111"/>
      <c r="AG112" s="112"/>
      <c r="AI112" s="100"/>
      <c r="AJ112" s="37"/>
      <c r="AK112" s="37"/>
      <c r="AL112" s="37"/>
      <c r="AM112" s="37"/>
      <c r="AN112" s="37"/>
      <c r="AO112" s="37"/>
      <c r="AP112" s="37"/>
      <c r="AQ112" s="101"/>
      <c r="AR112" s="101"/>
      <c r="AS112" s="101"/>
      <c r="AT112" s="102"/>
      <c r="AU112" s="102"/>
      <c r="AV112" s="102"/>
      <c r="AW112" s="37"/>
      <c r="AX112" s="103"/>
      <c r="AY112" s="90"/>
      <c r="AZ112" s="104"/>
      <c r="BA112" s="37"/>
      <c r="BB112" s="37"/>
      <c r="BC112" s="37"/>
      <c r="BD112" s="37"/>
      <c r="BE112" s="37"/>
      <c r="BF112" s="37"/>
      <c r="BG112" s="37"/>
    </row>
    <row r="113" spans="6:59" x14ac:dyDescent="0.35">
      <c r="F113" s="37"/>
      <c r="G113" s="37"/>
      <c r="H113" s="90"/>
      <c r="I113" s="37"/>
      <c r="J113" s="90"/>
      <c r="K113" s="90"/>
      <c r="L113" s="91"/>
      <c r="M113" s="92"/>
      <c r="N113" s="92"/>
      <c r="O113" s="92"/>
      <c r="P113" s="92"/>
      <c r="Q113" s="93"/>
      <c r="R113" s="93"/>
      <c r="S113" s="93"/>
      <c r="T113" s="91"/>
      <c r="U113" s="94"/>
      <c r="V113" s="95"/>
      <c r="W113" s="109"/>
      <c r="X113" s="110"/>
      <c r="Y113" s="110"/>
      <c r="Z113" s="110"/>
      <c r="AA113" s="110"/>
      <c r="AB113" s="97"/>
      <c r="AC113" s="97"/>
      <c r="AD113" s="37"/>
      <c r="AE113" s="37"/>
      <c r="AF113" s="111"/>
      <c r="AG113" s="112"/>
      <c r="AI113" s="100"/>
      <c r="AJ113" s="37"/>
      <c r="AK113" s="37"/>
      <c r="AL113" s="37"/>
      <c r="AM113" s="37"/>
      <c r="AN113" s="37"/>
      <c r="AO113" s="37"/>
      <c r="AP113" s="37"/>
      <c r="AQ113" s="101"/>
      <c r="AR113" s="101"/>
      <c r="AS113" s="101"/>
      <c r="AT113" s="102"/>
      <c r="AU113" s="102"/>
      <c r="AV113" s="102"/>
      <c r="AW113" s="37"/>
      <c r="AX113" s="103"/>
      <c r="AY113" s="90"/>
      <c r="AZ113" s="104"/>
      <c r="BA113" s="37"/>
      <c r="BB113" s="37"/>
      <c r="BC113" s="37"/>
      <c r="BD113" s="37"/>
      <c r="BE113" s="37"/>
      <c r="BF113" s="37"/>
      <c r="BG113" s="37"/>
    </row>
    <row r="114" spans="6:59" x14ac:dyDescent="0.35">
      <c r="F114" s="37"/>
      <c r="G114" s="37"/>
      <c r="H114" s="90"/>
      <c r="I114" s="37"/>
      <c r="J114" s="90"/>
      <c r="K114" s="90"/>
      <c r="L114" s="91"/>
      <c r="M114" s="92"/>
      <c r="N114" s="92"/>
      <c r="O114" s="92"/>
      <c r="P114" s="92"/>
      <c r="Q114" s="93"/>
      <c r="R114" s="93"/>
      <c r="S114" s="93"/>
      <c r="T114" s="91"/>
      <c r="U114" s="94"/>
      <c r="V114" s="95"/>
      <c r="W114" s="109"/>
      <c r="X114" s="110"/>
      <c r="Y114" s="110"/>
      <c r="Z114" s="110"/>
      <c r="AA114" s="110"/>
      <c r="AB114" s="97"/>
      <c r="AC114" s="97"/>
      <c r="AD114" s="37"/>
      <c r="AE114" s="37"/>
      <c r="AF114" s="111"/>
      <c r="AG114" s="112"/>
      <c r="AI114" s="100"/>
      <c r="AJ114" s="37"/>
      <c r="AK114" s="37"/>
      <c r="AL114" s="37"/>
      <c r="AM114" s="37"/>
      <c r="AN114" s="37"/>
      <c r="AO114" s="37"/>
      <c r="AP114" s="37"/>
      <c r="AQ114" s="101"/>
      <c r="AR114" s="101"/>
      <c r="AS114" s="101"/>
      <c r="AT114" s="102"/>
      <c r="AU114" s="102"/>
      <c r="AV114" s="102"/>
      <c r="AW114" s="37"/>
      <c r="AX114" s="103"/>
      <c r="AY114" s="90"/>
      <c r="AZ114" s="104"/>
      <c r="BA114" s="37"/>
      <c r="BB114" s="37"/>
      <c r="BC114" s="37"/>
      <c r="BD114" s="37"/>
      <c r="BE114" s="37"/>
      <c r="BF114" s="37"/>
      <c r="BG114" s="37"/>
    </row>
    <row r="115" spans="6:59" x14ac:dyDescent="0.35">
      <c r="F115" s="37"/>
      <c r="G115" s="37"/>
      <c r="H115" s="90"/>
      <c r="I115" s="37"/>
      <c r="J115" s="90"/>
      <c r="K115" s="90"/>
      <c r="L115" s="91"/>
      <c r="M115" s="92"/>
      <c r="N115" s="92"/>
      <c r="O115" s="92"/>
      <c r="P115" s="92"/>
      <c r="Q115" s="93"/>
      <c r="R115" s="93"/>
      <c r="S115" s="93"/>
      <c r="T115" s="91"/>
      <c r="U115" s="94"/>
      <c r="V115" s="95"/>
      <c r="W115" s="109"/>
      <c r="X115" s="110"/>
      <c r="Y115" s="110"/>
      <c r="Z115" s="110"/>
      <c r="AA115" s="110"/>
      <c r="AB115" s="97"/>
      <c r="AC115" s="97"/>
      <c r="AD115" s="37"/>
      <c r="AE115" s="37"/>
      <c r="AF115" s="111"/>
      <c r="AG115" s="112"/>
      <c r="AI115" s="100"/>
      <c r="AJ115" s="37"/>
      <c r="AK115" s="37"/>
      <c r="AL115" s="37"/>
      <c r="AM115" s="37"/>
      <c r="AN115" s="37"/>
      <c r="AO115" s="37"/>
      <c r="AP115" s="37"/>
      <c r="AQ115" s="101"/>
      <c r="AR115" s="101"/>
      <c r="AS115" s="101"/>
      <c r="AT115" s="102"/>
      <c r="AU115" s="102"/>
      <c r="AV115" s="102"/>
      <c r="AW115" s="37"/>
      <c r="AX115" s="103"/>
      <c r="AY115" s="90"/>
      <c r="AZ115" s="104"/>
      <c r="BA115" s="37"/>
      <c r="BB115" s="37"/>
      <c r="BC115" s="37"/>
      <c r="BD115" s="37"/>
      <c r="BE115" s="37"/>
      <c r="BF115" s="37"/>
      <c r="BG115" s="37"/>
    </row>
    <row r="116" spans="6:59" x14ac:dyDescent="0.35">
      <c r="F116" s="37"/>
      <c r="G116" s="37"/>
      <c r="H116" s="90"/>
      <c r="I116" s="37"/>
      <c r="J116" s="90"/>
      <c r="K116" s="90"/>
      <c r="L116" s="91"/>
      <c r="M116" s="92"/>
      <c r="N116" s="92"/>
      <c r="O116" s="92"/>
      <c r="P116" s="92"/>
      <c r="Q116" s="93"/>
      <c r="R116" s="93"/>
      <c r="S116" s="93"/>
      <c r="T116" s="91"/>
      <c r="U116" s="94"/>
      <c r="V116" s="95"/>
      <c r="W116" s="109"/>
      <c r="X116" s="110"/>
      <c r="Y116" s="110"/>
      <c r="Z116" s="110"/>
      <c r="AA116" s="110"/>
      <c r="AB116" s="97"/>
      <c r="AC116" s="97"/>
      <c r="AD116" s="37"/>
      <c r="AE116" s="37"/>
      <c r="AF116" s="111"/>
      <c r="AG116" s="112"/>
      <c r="AI116" s="100"/>
      <c r="AJ116" s="37"/>
      <c r="AK116" s="37"/>
      <c r="AL116" s="37"/>
      <c r="AM116" s="37"/>
      <c r="AN116" s="37"/>
      <c r="AO116" s="37"/>
      <c r="AP116" s="37"/>
      <c r="AQ116" s="101"/>
      <c r="AR116" s="101"/>
      <c r="AS116" s="101"/>
      <c r="AT116" s="102"/>
      <c r="AU116" s="102"/>
      <c r="AV116" s="102"/>
      <c r="AW116" s="37"/>
      <c r="AX116" s="103"/>
      <c r="AY116" s="90"/>
      <c r="AZ116" s="104"/>
      <c r="BA116" s="37"/>
      <c r="BB116" s="37"/>
      <c r="BC116" s="37"/>
      <c r="BD116" s="37"/>
      <c r="BE116" s="37"/>
      <c r="BF116" s="37"/>
      <c r="BG116" s="37"/>
    </row>
    <row r="117" spans="6:59" x14ac:dyDescent="0.35">
      <c r="F117" s="37"/>
      <c r="G117" s="37"/>
      <c r="H117" s="90"/>
      <c r="I117" s="37"/>
      <c r="J117" s="90"/>
      <c r="K117" s="90"/>
      <c r="L117" s="91"/>
      <c r="M117" s="92"/>
      <c r="N117" s="92"/>
      <c r="O117" s="92"/>
      <c r="P117" s="92"/>
      <c r="Q117" s="93"/>
      <c r="R117" s="93"/>
      <c r="S117" s="93"/>
      <c r="T117" s="91"/>
      <c r="U117" s="94"/>
      <c r="V117" s="95"/>
      <c r="W117" s="109"/>
      <c r="X117" s="110"/>
      <c r="Y117" s="110"/>
      <c r="Z117" s="110"/>
      <c r="AA117" s="110"/>
      <c r="AB117" s="97"/>
      <c r="AC117" s="97"/>
      <c r="AD117" s="37"/>
      <c r="AE117" s="37"/>
      <c r="AF117" s="111"/>
      <c r="AG117" s="112"/>
      <c r="AI117" s="100"/>
      <c r="AJ117" s="37"/>
      <c r="AK117" s="37"/>
      <c r="AL117" s="37"/>
      <c r="AM117" s="37"/>
      <c r="AN117" s="37"/>
      <c r="AO117" s="37"/>
      <c r="AP117" s="37"/>
      <c r="AQ117" s="101"/>
      <c r="AR117" s="101"/>
      <c r="AS117" s="101"/>
      <c r="AT117" s="102"/>
      <c r="AU117" s="102"/>
      <c r="AV117" s="102"/>
      <c r="AW117" s="37"/>
      <c r="AX117" s="103"/>
      <c r="AY117" s="90"/>
      <c r="AZ117" s="104"/>
      <c r="BA117" s="37"/>
      <c r="BB117" s="37"/>
      <c r="BC117" s="37"/>
      <c r="BD117" s="37"/>
      <c r="BE117" s="37"/>
      <c r="BF117" s="37"/>
      <c r="BG117" s="37"/>
    </row>
    <row r="118" spans="6:59" x14ac:dyDescent="0.35">
      <c r="F118" s="37"/>
      <c r="G118" s="37"/>
      <c r="H118" s="90"/>
      <c r="I118" s="37"/>
      <c r="J118" s="90"/>
      <c r="K118" s="90"/>
      <c r="L118" s="91"/>
      <c r="M118" s="92"/>
      <c r="N118" s="92"/>
      <c r="O118" s="92"/>
      <c r="P118" s="92"/>
      <c r="Q118" s="93"/>
      <c r="R118" s="93"/>
      <c r="S118" s="93"/>
      <c r="T118" s="91"/>
      <c r="U118" s="94"/>
      <c r="V118" s="95"/>
      <c r="W118" s="109"/>
      <c r="X118" s="110"/>
      <c r="Y118" s="110"/>
      <c r="Z118" s="110"/>
      <c r="AA118" s="110"/>
      <c r="AB118" s="97"/>
      <c r="AC118" s="97"/>
      <c r="AD118" s="37"/>
      <c r="AE118" s="37"/>
      <c r="AF118" s="111"/>
      <c r="AG118" s="112"/>
      <c r="AI118" s="100"/>
      <c r="AJ118" s="37"/>
      <c r="AK118" s="37"/>
      <c r="AL118" s="37"/>
      <c r="AM118" s="37"/>
      <c r="AN118" s="37"/>
      <c r="AO118" s="37"/>
      <c r="AP118" s="37"/>
      <c r="AQ118" s="101"/>
      <c r="AR118" s="101"/>
      <c r="AS118" s="101"/>
      <c r="AT118" s="102"/>
      <c r="AU118" s="102"/>
      <c r="AV118" s="102"/>
      <c r="AW118" s="37"/>
      <c r="AX118" s="103"/>
      <c r="AY118" s="90"/>
      <c r="AZ118" s="104"/>
      <c r="BA118" s="37"/>
      <c r="BB118" s="37"/>
      <c r="BC118" s="37"/>
      <c r="BD118" s="37"/>
      <c r="BE118" s="37"/>
      <c r="BF118" s="37"/>
      <c r="BG118" s="37"/>
    </row>
    <row r="119" spans="6:59" x14ac:dyDescent="0.35">
      <c r="F119" s="37"/>
      <c r="G119" s="37"/>
      <c r="H119" s="90"/>
      <c r="I119" s="37"/>
      <c r="J119" s="90"/>
      <c r="K119" s="90"/>
      <c r="L119" s="91"/>
      <c r="M119" s="92"/>
      <c r="N119" s="92"/>
      <c r="O119" s="92"/>
      <c r="P119" s="92"/>
      <c r="Q119" s="93"/>
      <c r="R119" s="93"/>
      <c r="S119" s="93"/>
      <c r="T119" s="91"/>
      <c r="U119" s="94"/>
      <c r="V119" s="95"/>
      <c r="W119" s="109"/>
      <c r="X119" s="110"/>
      <c r="Y119" s="110"/>
      <c r="Z119" s="110"/>
      <c r="AA119" s="110"/>
      <c r="AB119" s="97"/>
      <c r="AC119" s="97"/>
      <c r="AD119" s="37"/>
      <c r="AE119" s="37"/>
      <c r="AF119" s="111"/>
      <c r="AG119" s="112"/>
      <c r="AI119" s="100"/>
      <c r="AJ119" s="37"/>
      <c r="AK119" s="37"/>
      <c r="AL119" s="37"/>
      <c r="AM119" s="37"/>
      <c r="AN119" s="37"/>
      <c r="AO119" s="37"/>
      <c r="AP119" s="37"/>
      <c r="AQ119" s="101"/>
      <c r="AR119" s="101"/>
      <c r="AS119" s="101"/>
      <c r="AT119" s="102"/>
      <c r="AU119" s="102"/>
      <c r="AV119" s="102"/>
      <c r="AW119" s="37"/>
      <c r="AX119" s="103"/>
      <c r="AY119" s="90"/>
      <c r="AZ119" s="104"/>
      <c r="BA119" s="37"/>
      <c r="BB119" s="37"/>
      <c r="BC119" s="37"/>
      <c r="BD119" s="37"/>
      <c r="BE119" s="37"/>
      <c r="BF119" s="37"/>
      <c r="BG119" s="37"/>
    </row>
    <row r="120" spans="6:59" x14ac:dyDescent="0.35">
      <c r="F120" s="37"/>
      <c r="G120" s="37"/>
      <c r="H120" s="90"/>
      <c r="I120" s="37"/>
      <c r="J120" s="90"/>
      <c r="K120" s="90"/>
      <c r="L120" s="91"/>
      <c r="M120" s="92"/>
      <c r="N120" s="92"/>
      <c r="O120" s="92"/>
      <c r="P120" s="92"/>
      <c r="Q120" s="93"/>
      <c r="R120" s="93"/>
      <c r="S120" s="93"/>
      <c r="T120" s="91"/>
      <c r="U120" s="94"/>
      <c r="V120" s="95"/>
      <c r="W120" s="109"/>
      <c r="X120" s="110"/>
      <c r="Y120" s="110"/>
      <c r="Z120" s="110"/>
      <c r="AA120" s="110"/>
      <c r="AB120" s="97"/>
      <c r="AC120" s="97"/>
      <c r="AD120" s="37"/>
      <c r="AE120" s="37"/>
      <c r="AF120" s="111"/>
      <c r="AG120" s="112"/>
      <c r="AI120" s="100"/>
      <c r="AJ120" s="37"/>
      <c r="AK120" s="37"/>
      <c r="AL120" s="37"/>
      <c r="AM120" s="37"/>
      <c r="AN120" s="37"/>
      <c r="AO120" s="37"/>
      <c r="AP120" s="37"/>
      <c r="AQ120" s="101"/>
      <c r="AR120" s="101"/>
      <c r="AS120" s="101"/>
      <c r="AT120" s="102"/>
      <c r="AU120" s="102"/>
      <c r="AV120" s="102"/>
      <c r="AW120" s="37"/>
      <c r="AX120" s="103"/>
      <c r="AY120" s="90"/>
      <c r="AZ120" s="104"/>
      <c r="BA120" s="37"/>
      <c r="BB120" s="37"/>
      <c r="BC120" s="37"/>
      <c r="BD120" s="37"/>
      <c r="BE120" s="37"/>
      <c r="BF120" s="37"/>
      <c r="BG120" s="37"/>
    </row>
    <row r="121" spans="6:59" x14ac:dyDescent="0.35">
      <c r="F121" s="37"/>
      <c r="G121" s="37"/>
      <c r="H121" s="90"/>
      <c r="I121" s="37"/>
      <c r="J121" s="90"/>
      <c r="K121" s="90"/>
      <c r="L121" s="91"/>
      <c r="M121" s="92"/>
      <c r="N121" s="92"/>
      <c r="O121" s="92"/>
      <c r="P121" s="92"/>
      <c r="Q121" s="93"/>
      <c r="R121" s="93"/>
      <c r="S121" s="93"/>
      <c r="T121" s="91"/>
      <c r="U121" s="94"/>
      <c r="V121" s="95"/>
      <c r="W121" s="109"/>
      <c r="X121" s="110"/>
      <c r="Y121" s="110"/>
      <c r="Z121" s="110"/>
      <c r="AA121" s="110"/>
      <c r="AB121" s="97"/>
      <c r="AC121" s="97"/>
      <c r="AD121" s="37"/>
      <c r="AE121" s="37"/>
      <c r="AF121" s="111"/>
      <c r="AG121" s="112"/>
      <c r="AI121" s="100"/>
      <c r="AJ121" s="37"/>
      <c r="AK121" s="37"/>
      <c r="AL121" s="37"/>
      <c r="AM121" s="37"/>
      <c r="AN121" s="37"/>
      <c r="AO121" s="37"/>
      <c r="AP121" s="37"/>
      <c r="AQ121" s="101"/>
      <c r="AR121" s="101"/>
      <c r="AS121" s="101"/>
      <c r="AT121" s="102"/>
      <c r="AU121" s="102"/>
      <c r="AV121" s="102"/>
      <c r="AW121" s="37"/>
      <c r="AX121" s="103"/>
      <c r="AY121" s="90"/>
      <c r="AZ121" s="104"/>
      <c r="BA121" s="37"/>
      <c r="BB121" s="37"/>
      <c r="BC121" s="37"/>
      <c r="BD121" s="37"/>
      <c r="BE121" s="37"/>
      <c r="BF121" s="37"/>
      <c r="BG121" s="37"/>
    </row>
    <row r="122" spans="6:59" x14ac:dyDescent="0.35">
      <c r="F122" s="37"/>
      <c r="G122" s="37"/>
      <c r="H122" s="90"/>
      <c r="I122" s="37"/>
      <c r="J122" s="90"/>
      <c r="K122" s="90"/>
      <c r="L122" s="91"/>
      <c r="M122" s="92"/>
      <c r="N122" s="92"/>
      <c r="O122" s="92"/>
      <c r="P122" s="92"/>
      <c r="Q122" s="93"/>
      <c r="R122" s="93"/>
      <c r="S122" s="93"/>
      <c r="T122" s="91"/>
      <c r="U122" s="94"/>
      <c r="V122" s="95"/>
      <c r="W122" s="109"/>
      <c r="X122" s="110"/>
      <c r="Y122" s="110"/>
      <c r="Z122" s="110"/>
      <c r="AA122" s="110"/>
      <c r="AB122" s="97"/>
      <c r="AC122" s="97"/>
      <c r="AD122" s="37"/>
      <c r="AE122" s="37"/>
      <c r="AF122" s="111"/>
      <c r="AG122" s="112"/>
      <c r="AI122" s="100"/>
      <c r="AJ122" s="37"/>
      <c r="AK122" s="37"/>
      <c r="AL122" s="37"/>
      <c r="AM122" s="37"/>
      <c r="AN122" s="37"/>
      <c r="AO122" s="37"/>
      <c r="AP122" s="37"/>
      <c r="AQ122" s="101"/>
      <c r="AR122" s="101"/>
      <c r="AS122" s="101"/>
      <c r="AT122" s="102"/>
      <c r="AU122" s="102"/>
      <c r="AV122" s="102"/>
      <c r="AW122" s="37"/>
      <c r="AX122" s="103"/>
      <c r="AY122" s="90"/>
      <c r="AZ122" s="104"/>
      <c r="BA122" s="37"/>
      <c r="BB122" s="37"/>
      <c r="BC122" s="37"/>
      <c r="BD122" s="37"/>
      <c r="BE122" s="37"/>
      <c r="BF122" s="37"/>
      <c r="BG122" s="37"/>
    </row>
    <row r="123" spans="6:59" x14ac:dyDescent="0.35">
      <c r="F123" s="37"/>
      <c r="G123" s="37"/>
      <c r="H123" s="90"/>
      <c r="I123" s="37"/>
      <c r="J123" s="90"/>
      <c r="K123" s="90"/>
      <c r="L123" s="91"/>
      <c r="M123" s="92"/>
      <c r="N123" s="92"/>
      <c r="O123" s="92"/>
      <c r="P123" s="92"/>
      <c r="Q123" s="93"/>
      <c r="R123" s="93"/>
      <c r="S123" s="93"/>
      <c r="T123" s="91"/>
      <c r="U123" s="94"/>
      <c r="V123" s="95"/>
      <c r="W123" s="109"/>
      <c r="X123" s="110"/>
      <c r="Y123" s="110"/>
      <c r="Z123" s="110"/>
      <c r="AA123" s="110"/>
      <c r="AB123" s="97"/>
      <c r="AC123" s="97"/>
      <c r="AD123" s="37"/>
      <c r="AE123" s="37"/>
      <c r="AF123" s="111"/>
      <c r="AG123" s="112"/>
      <c r="AI123" s="100"/>
      <c r="AJ123" s="37"/>
      <c r="AK123" s="37"/>
      <c r="AL123" s="37"/>
      <c r="AM123" s="37"/>
      <c r="AN123" s="37"/>
      <c r="AO123" s="37"/>
      <c r="AP123" s="37"/>
      <c r="AQ123" s="101"/>
      <c r="AR123" s="101"/>
      <c r="AS123" s="101"/>
      <c r="AT123" s="102"/>
      <c r="AU123" s="102"/>
      <c r="AV123" s="102"/>
      <c r="AW123" s="37"/>
      <c r="AX123" s="103"/>
      <c r="AY123" s="90"/>
      <c r="AZ123" s="104"/>
      <c r="BA123" s="37"/>
      <c r="BB123" s="37"/>
      <c r="BC123" s="37"/>
      <c r="BD123" s="37"/>
      <c r="BE123" s="37"/>
      <c r="BF123" s="37"/>
      <c r="BG123" s="37"/>
    </row>
    <row r="124" spans="6:59" x14ac:dyDescent="0.35">
      <c r="F124" s="37"/>
      <c r="G124" s="37"/>
      <c r="H124" s="90"/>
      <c r="I124" s="37"/>
      <c r="J124" s="90"/>
      <c r="K124" s="90"/>
      <c r="L124" s="91"/>
      <c r="M124" s="92"/>
      <c r="N124" s="92"/>
      <c r="O124" s="92"/>
      <c r="P124" s="92"/>
      <c r="Q124" s="93"/>
      <c r="R124" s="93"/>
      <c r="S124" s="93"/>
      <c r="T124" s="91"/>
      <c r="U124" s="94"/>
      <c r="V124" s="95"/>
      <c r="W124" s="109"/>
      <c r="X124" s="110"/>
      <c r="Y124" s="110"/>
      <c r="Z124" s="110"/>
      <c r="AA124" s="110"/>
      <c r="AB124" s="97"/>
      <c r="AC124" s="97"/>
      <c r="AD124" s="37"/>
      <c r="AE124" s="37"/>
      <c r="AF124" s="111"/>
      <c r="AG124" s="112"/>
      <c r="AI124" s="100"/>
      <c r="AJ124" s="37"/>
      <c r="AK124" s="37"/>
      <c r="AL124" s="37"/>
      <c r="AM124" s="37"/>
      <c r="AN124" s="37"/>
      <c r="AO124" s="37"/>
      <c r="AP124" s="37"/>
      <c r="AQ124" s="101"/>
      <c r="AR124" s="101"/>
      <c r="AS124" s="101"/>
      <c r="AT124" s="102"/>
      <c r="AU124" s="102"/>
      <c r="AV124" s="102"/>
      <c r="AW124" s="37"/>
      <c r="AX124" s="103"/>
      <c r="AY124" s="90"/>
      <c r="AZ124" s="104"/>
      <c r="BA124" s="37"/>
      <c r="BB124" s="37"/>
      <c r="BC124" s="37"/>
      <c r="BD124" s="37"/>
      <c r="BE124" s="37"/>
      <c r="BF124" s="37"/>
      <c r="BG124" s="37"/>
    </row>
    <row r="125" spans="6:59" x14ac:dyDescent="0.35">
      <c r="F125" s="37"/>
      <c r="G125" s="37"/>
      <c r="H125" s="90"/>
      <c r="I125" s="37"/>
      <c r="J125" s="90"/>
      <c r="K125" s="90"/>
      <c r="L125" s="91"/>
      <c r="M125" s="92"/>
      <c r="N125" s="92"/>
      <c r="O125" s="92"/>
      <c r="P125" s="92"/>
      <c r="Q125" s="93"/>
      <c r="R125" s="93"/>
      <c r="S125" s="93"/>
      <c r="T125" s="91"/>
      <c r="U125" s="94"/>
      <c r="V125" s="95"/>
      <c r="W125" s="109"/>
      <c r="X125" s="110"/>
      <c r="Y125" s="110"/>
      <c r="Z125" s="110"/>
      <c r="AA125" s="110"/>
      <c r="AB125" s="97"/>
      <c r="AC125" s="97"/>
      <c r="AD125" s="37"/>
      <c r="AE125" s="37"/>
      <c r="AF125" s="111"/>
      <c r="AG125" s="112"/>
      <c r="AI125" s="100"/>
      <c r="AJ125" s="37"/>
      <c r="AK125" s="37"/>
      <c r="AL125" s="37"/>
      <c r="AM125" s="37"/>
      <c r="AN125" s="37"/>
      <c r="AO125" s="37"/>
      <c r="AP125" s="37"/>
      <c r="AQ125" s="101"/>
      <c r="AR125" s="101"/>
      <c r="AS125" s="101"/>
      <c r="AT125" s="102"/>
      <c r="AU125" s="102"/>
      <c r="AV125" s="102"/>
      <c r="AW125" s="37"/>
      <c r="AX125" s="103"/>
      <c r="AY125" s="90"/>
      <c r="AZ125" s="104"/>
      <c r="BA125" s="37"/>
      <c r="BB125" s="37"/>
      <c r="BC125" s="37"/>
      <c r="BD125" s="37"/>
      <c r="BE125" s="37"/>
      <c r="BF125" s="37"/>
      <c r="BG125" s="37"/>
    </row>
    <row r="126" spans="6:59" x14ac:dyDescent="0.35">
      <c r="F126" s="37"/>
      <c r="G126" s="37"/>
      <c r="H126" s="90"/>
      <c r="I126" s="37"/>
      <c r="J126" s="90"/>
      <c r="K126" s="90"/>
      <c r="L126" s="91"/>
      <c r="M126" s="92"/>
      <c r="N126" s="92"/>
      <c r="O126" s="92"/>
      <c r="P126" s="92"/>
      <c r="Q126" s="93"/>
      <c r="R126" s="93"/>
      <c r="S126" s="93"/>
      <c r="T126" s="91"/>
      <c r="U126" s="94"/>
      <c r="V126" s="95"/>
      <c r="W126" s="109"/>
      <c r="X126" s="110"/>
      <c r="Y126" s="110"/>
      <c r="Z126" s="110"/>
      <c r="AA126" s="110"/>
      <c r="AB126" s="97"/>
      <c r="AC126" s="97"/>
      <c r="AD126" s="37"/>
      <c r="AE126" s="37"/>
      <c r="AF126" s="111"/>
      <c r="AG126" s="112"/>
      <c r="AI126" s="100"/>
      <c r="AJ126" s="37"/>
      <c r="AK126" s="37"/>
      <c r="AL126" s="37"/>
      <c r="AM126" s="37"/>
      <c r="AN126" s="37"/>
      <c r="AO126" s="37"/>
      <c r="AP126" s="37"/>
      <c r="AQ126" s="101"/>
      <c r="AR126" s="101"/>
      <c r="AS126" s="101"/>
      <c r="AT126" s="102"/>
      <c r="AU126" s="102"/>
      <c r="AV126" s="102"/>
      <c r="AW126" s="37"/>
      <c r="AX126" s="103"/>
      <c r="AY126" s="90"/>
      <c r="AZ126" s="104"/>
      <c r="BA126" s="37"/>
      <c r="BB126" s="37"/>
      <c r="BC126" s="37"/>
      <c r="BD126" s="37"/>
      <c r="BE126" s="37"/>
      <c r="BF126" s="37"/>
      <c r="BG126" s="37"/>
    </row>
    <row r="127" spans="6:59" x14ac:dyDescent="0.35">
      <c r="F127" s="37"/>
      <c r="G127" s="37"/>
      <c r="H127" s="90"/>
      <c r="I127" s="37"/>
      <c r="J127" s="90"/>
      <c r="K127" s="90"/>
      <c r="L127" s="91"/>
      <c r="M127" s="92"/>
      <c r="N127" s="92"/>
      <c r="O127" s="92"/>
      <c r="P127" s="92"/>
      <c r="Q127" s="93"/>
      <c r="R127" s="93"/>
      <c r="S127" s="93"/>
      <c r="T127" s="91"/>
      <c r="U127" s="94"/>
      <c r="V127" s="95"/>
      <c r="W127" s="109"/>
      <c r="X127" s="110"/>
      <c r="Y127" s="110"/>
      <c r="Z127" s="110"/>
      <c r="AA127" s="110"/>
      <c r="AB127" s="97"/>
      <c r="AC127" s="97"/>
      <c r="AD127" s="37"/>
      <c r="AE127" s="37"/>
      <c r="AF127" s="111"/>
      <c r="AG127" s="112"/>
      <c r="AI127" s="100"/>
      <c r="AJ127" s="37"/>
      <c r="AK127" s="37"/>
      <c r="AL127" s="37"/>
      <c r="AM127" s="37"/>
      <c r="AN127" s="37"/>
      <c r="AO127" s="37"/>
      <c r="AP127" s="37"/>
      <c r="AQ127" s="101"/>
      <c r="AR127" s="101"/>
      <c r="AS127" s="101"/>
      <c r="AT127" s="102"/>
      <c r="AU127" s="102"/>
      <c r="AV127" s="102"/>
      <c r="AW127" s="37"/>
      <c r="AX127" s="103"/>
      <c r="AY127" s="90"/>
      <c r="AZ127" s="104"/>
      <c r="BA127" s="37"/>
      <c r="BB127" s="37"/>
      <c r="BC127" s="37"/>
      <c r="BD127" s="37"/>
      <c r="BE127" s="37"/>
      <c r="BF127" s="37"/>
      <c r="BG127" s="37"/>
    </row>
    <row r="128" spans="6:59" x14ac:dyDescent="0.35">
      <c r="F128" s="37"/>
      <c r="G128" s="37"/>
      <c r="H128" s="90"/>
      <c r="I128" s="37"/>
      <c r="J128" s="90"/>
      <c r="K128" s="90"/>
      <c r="L128" s="91"/>
      <c r="M128" s="92"/>
      <c r="N128" s="92"/>
      <c r="O128" s="92"/>
      <c r="P128" s="92"/>
      <c r="Q128" s="93"/>
      <c r="R128" s="93"/>
      <c r="S128" s="93"/>
      <c r="T128" s="91"/>
      <c r="U128" s="94"/>
      <c r="V128" s="95"/>
      <c r="W128" s="109"/>
      <c r="X128" s="110"/>
      <c r="Y128" s="110"/>
      <c r="Z128" s="110"/>
      <c r="AA128" s="110"/>
      <c r="AB128" s="97"/>
      <c r="AC128" s="97"/>
      <c r="AD128" s="37"/>
      <c r="AE128" s="37"/>
      <c r="AF128" s="111"/>
      <c r="AG128" s="112"/>
      <c r="AI128" s="100"/>
      <c r="AJ128" s="37"/>
      <c r="AK128" s="37"/>
      <c r="AL128" s="37"/>
      <c r="AM128" s="37"/>
      <c r="AN128" s="37"/>
      <c r="AO128" s="37"/>
      <c r="AP128" s="37"/>
      <c r="AQ128" s="101"/>
      <c r="AR128" s="101"/>
      <c r="AS128" s="101"/>
      <c r="AT128" s="102"/>
      <c r="AU128" s="102"/>
      <c r="AV128" s="102"/>
      <c r="AW128" s="37"/>
      <c r="AX128" s="103"/>
      <c r="AY128" s="90"/>
      <c r="AZ128" s="104"/>
      <c r="BA128" s="37"/>
      <c r="BB128" s="37"/>
      <c r="BC128" s="37"/>
      <c r="BD128" s="37"/>
      <c r="BE128" s="37"/>
      <c r="BF128" s="37"/>
      <c r="BG128" s="37"/>
    </row>
    <row r="129" spans="6:59" x14ac:dyDescent="0.35">
      <c r="F129" s="37"/>
      <c r="G129" s="37"/>
      <c r="H129" s="90"/>
      <c r="I129" s="37"/>
      <c r="J129" s="90"/>
      <c r="K129" s="90"/>
      <c r="L129" s="91"/>
      <c r="M129" s="92"/>
      <c r="N129" s="92"/>
      <c r="O129" s="92"/>
      <c r="P129" s="92"/>
      <c r="Q129" s="93"/>
      <c r="R129" s="93"/>
      <c r="S129" s="93"/>
      <c r="T129" s="91"/>
      <c r="U129" s="94"/>
      <c r="V129" s="95"/>
      <c r="W129" s="109"/>
      <c r="X129" s="110"/>
      <c r="Y129" s="110"/>
      <c r="Z129" s="110"/>
      <c r="AA129" s="110"/>
      <c r="AB129" s="97"/>
      <c r="AC129" s="97"/>
      <c r="AD129" s="37"/>
      <c r="AE129" s="37"/>
      <c r="AF129" s="111"/>
      <c r="AG129" s="112"/>
      <c r="AI129" s="100"/>
      <c r="AJ129" s="37"/>
      <c r="AK129" s="37"/>
      <c r="AL129" s="37"/>
      <c r="AM129" s="37"/>
      <c r="AN129" s="37"/>
      <c r="AO129" s="37"/>
      <c r="AP129" s="37"/>
      <c r="AQ129" s="101"/>
      <c r="AR129" s="101"/>
      <c r="AS129" s="101"/>
      <c r="AT129" s="102"/>
      <c r="AU129" s="102"/>
      <c r="AV129" s="102"/>
      <c r="AW129" s="37"/>
      <c r="AX129" s="103"/>
      <c r="AY129" s="90"/>
      <c r="AZ129" s="104"/>
      <c r="BA129" s="37"/>
      <c r="BB129" s="37"/>
      <c r="BC129" s="37"/>
      <c r="BD129" s="37"/>
      <c r="BE129" s="37"/>
      <c r="BF129" s="37"/>
      <c r="BG129" s="37"/>
    </row>
    <row r="130" spans="6:59" x14ac:dyDescent="0.35">
      <c r="F130" s="37"/>
      <c r="G130" s="37"/>
      <c r="H130" s="90"/>
      <c r="I130" s="37"/>
      <c r="J130" s="90"/>
      <c r="K130" s="90"/>
      <c r="L130" s="91"/>
      <c r="M130" s="92"/>
      <c r="N130" s="92"/>
      <c r="O130" s="92"/>
      <c r="P130" s="92"/>
      <c r="Q130" s="93"/>
      <c r="R130" s="93"/>
      <c r="S130" s="93"/>
      <c r="T130" s="91"/>
      <c r="U130" s="94"/>
      <c r="V130" s="95"/>
      <c r="W130" s="109"/>
      <c r="X130" s="110"/>
      <c r="Y130" s="110"/>
      <c r="Z130" s="110"/>
      <c r="AA130" s="110"/>
      <c r="AB130" s="97"/>
      <c r="AC130" s="97"/>
      <c r="AD130" s="37"/>
      <c r="AE130" s="37"/>
      <c r="AF130" s="111"/>
      <c r="AG130" s="112"/>
      <c r="AI130" s="100"/>
      <c r="AJ130" s="37"/>
      <c r="AK130" s="37"/>
      <c r="AL130" s="37"/>
      <c r="AM130" s="37"/>
      <c r="AN130" s="37"/>
      <c r="AO130" s="37"/>
      <c r="AP130" s="37"/>
      <c r="AQ130" s="101"/>
      <c r="AR130" s="101"/>
      <c r="AS130" s="101"/>
      <c r="AT130" s="102"/>
      <c r="AU130" s="102"/>
      <c r="AV130" s="102"/>
      <c r="AW130" s="37"/>
      <c r="AX130" s="103"/>
      <c r="AY130" s="90"/>
      <c r="AZ130" s="104"/>
      <c r="BA130" s="37"/>
      <c r="BB130" s="37"/>
      <c r="BC130" s="37"/>
      <c r="BD130" s="37"/>
      <c r="BE130" s="37"/>
      <c r="BF130" s="37"/>
      <c r="BG130" s="37"/>
    </row>
    <row r="131" spans="6:59" x14ac:dyDescent="0.35">
      <c r="F131" s="37"/>
      <c r="G131" s="37"/>
      <c r="H131" s="90"/>
      <c r="I131" s="37"/>
      <c r="J131" s="90"/>
      <c r="K131" s="90"/>
      <c r="L131" s="91"/>
      <c r="M131" s="92"/>
      <c r="N131" s="92"/>
      <c r="O131" s="92"/>
      <c r="P131" s="92"/>
      <c r="Q131" s="93"/>
      <c r="R131" s="93"/>
      <c r="S131" s="93"/>
      <c r="T131" s="91"/>
      <c r="U131" s="94"/>
      <c r="V131" s="95"/>
      <c r="W131" s="109"/>
      <c r="X131" s="110"/>
      <c r="Y131" s="110"/>
      <c r="Z131" s="110"/>
      <c r="AA131" s="110"/>
      <c r="AB131" s="97"/>
      <c r="AC131" s="97"/>
      <c r="AD131" s="37"/>
      <c r="AE131" s="37"/>
      <c r="AF131" s="111"/>
      <c r="AG131" s="112"/>
      <c r="AI131" s="100"/>
      <c r="AJ131" s="37"/>
      <c r="AK131" s="37"/>
      <c r="AL131" s="37"/>
      <c r="AM131" s="37"/>
      <c r="AN131" s="37"/>
      <c r="AO131" s="37"/>
      <c r="AP131" s="37"/>
      <c r="AQ131" s="101"/>
      <c r="AR131" s="101"/>
      <c r="AS131" s="101"/>
      <c r="AT131" s="102"/>
      <c r="AU131" s="102"/>
      <c r="AV131" s="102"/>
      <c r="AW131" s="37"/>
      <c r="AX131" s="103"/>
      <c r="AY131" s="90"/>
      <c r="AZ131" s="104"/>
      <c r="BA131" s="37"/>
      <c r="BB131" s="37"/>
      <c r="BC131" s="37"/>
      <c r="BD131" s="37"/>
      <c r="BE131" s="37"/>
      <c r="BF131" s="37"/>
      <c r="BG131" s="37"/>
    </row>
    <row r="132" spans="6:59" x14ac:dyDescent="0.35">
      <c r="F132" s="37"/>
      <c r="G132" s="37"/>
      <c r="H132" s="90"/>
      <c r="I132" s="37"/>
      <c r="J132" s="90"/>
      <c r="K132" s="90"/>
      <c r="L132" s="91"/>
      <c r="M132" s="92"/>
      <c r="N132" s="92"/>
      <c r="O132" s="92"/>
      <c r="P132" s="92"/>
      <c r="Q132" s="93"/>
      <c r="R132" s="93"/>
      <c r="S132" s="93"/>
      <c r="T132" s="91"/>
      <c r="U132" s="94"/>
      <c r="V132" s="95"/>
      <c r="W132" s="109"/>
      <c r="X132" s="110"/>
      <c r="Y132" s="110"/>
      <c r="Z132" s="110"/>
      <c r="AA132" s="110"/>
      <c r="AB132" s="97"/>
      <c r="AC132" s="97"/>
      <c r="AD132" s="37"/>
      <c r="AE132" s="37"/>
      <c r="AF132" s="111"/>
      <c r="AG132" s="112"/>
      <c r="AI132" s="100"/>
      <c r="AJ132" s="37"/>
      <c r="AK132" s="37"/>
      <c r="AL132" s="37"/>
      <c r="AM132" s="37"/>
      <c r="AN132" s="37"/>
      <c r="AO132" s="37"/>
      <c r="AP132" s="37"/>
      <c r="AQ132" s="101"/>
      <c r="AR132" s="101"/>
      <c r="AS132" s="101"/>
      <c r="AT132" s="102"/>
      <c r="AU132" s="102"/>
      <c r="AV132" s="102"/>
      <c r="AW132" s="37"/>
      <c r="AX132" s="103"/>
      <c r="AY132" s="90"/>
      <c r="AZ132" s="104"/>
      <c r="BA132" s="37"/>
      <c r="BB132" s="37"/>
      <c r="BC132" s="37"/>
      <c r="BD132" s="37"/>
      <c r="BE132" s="37"/>
      <c r="BF132" s="37"/>
      <c r="BG132" s="37"/>
    </row>
    <row r="133" spans="6:59" x14ac:dyDescent="0.35">
      <c r="F133" s="37"/>
      <c r="G133" s="37"/>
      <c r="H133" s="90"/>
      <c r="I133" s="37"/>
      <c r="J133" s="90"/>
      <c r="K133" s="90"/>
      <c r="L133" s="91"/>
      <c r="M133" s="92"/>
      <c r="N133" s="92"/>
      <c r="O133" s="92"/>
      <c r="P133" s="92"/>
      <c r="Q133" s="93"/>
      <c r="R133" s="93"/>
      <c r="S133" s="93"/>
      <c r="T133" s="91"/>
      <c r="U133" s="94"/>
      <c r="V133" s="95"/>
      <c r="W133" s="109"/>
      <c r="X133" s="110"/>
      <c r="Y133" s="110"/>
      <c r="Z133" s="110"/>
      <c r="AA133" s="110"/>
      <c r="AB133" s="97"/>
      <c r="AC133" s="97"/>
      <c r="AD133" s="37"/>
      <c r="AE133" s="37"/>
      <c r="AF133" s="111"/>
      <c r="AG133" s="112"/>
      <c r="AI133" s="100"/>
      <c r="AJ133" s="37"/>
      <c r="AK133" s="37"/>
      <c r="AL133" s="37"/>
      <c r="AM133" s="37"/>
      <c r="AN133" s="37"/>
      <c r="AO133" s="37"/>
      <c r="AP133" s="37"/>
      <c r="AQ133" s="101"/>
      <c r="AR133" s="101"/>
      <c r="AS133" s="101"/>
      <c r="AT133" s="102"/>
      <c r="AU133" s="102"/>
      <c r="AV133" s="102"/>
      <c r="AW133" s="37"/>
      <c r="AX133" s="103"/>
      <c r="AY133" s="90"/>
      <c r="AZ133" s="104"/>
      <c r="BA133" s="37"/>
      <c r="BB133" s="37"/>
      <c r="BC133" s="37"/>
      <c r="BD133" s="37"/>
      <c r="BE133" s="37"/>
      <c r="BF133" s="37"/>
      <c r="BG133" s="37"/>
    </row>
    <row r="134" spans="6:59" x14ac:dyDescent="0.35">
      <c r="F134" s="37"/>
      <c r="G134" s="37"/>
      <c r="H134" s="90"/>
      <c r="I134" s="37"/>
      <c r="J134" s="90"/>
      <c r="K134" s="90"/>
      <c r="L134" s="91"/>
      <c r="M134" s="92"/>
      <c r="N134" s="92"/>
      <c r="O134" s="92"/>
      <c r="P134" s="92"/>
      <c r="Q134" s="93"/>
      <c r="R134" s="93"/>
      <c r="S134" s="93"/>
      <c r="T134" s="91"/>
      <c r="U134" s="94"/>
      <c r="V134" s="95"/>
      <c r="W134" s="109"/>
      <c r="X134" s="110"/>
      <c r="Y134" s="110"/>
      <c r="Z134" s="110"/>
      <c r="AA134" s="110"/>
      <c r="AB134" s="97"/>
      <c r="AC134" s="97"/>
      <c r="AD134" s="37"/>
      <c r="AE134" s="37"/>
      <c r="AF134" s="111"/>
      <c r="AG134" s="112"/>
      <c r="AI134" s="100"/>
      <c r="AJ134" s="37"/>
      <c r="AK134" s="37"/>
      <c r="AL134" s="37"/>
      <c r="AM134" s="37"/>
      <c r="AN134" s="37"/>
      <c r="AO134" s="37"/>
      <c r="AP134" s="37"/>
      <c r="AQ134" s="101"/>
      <c r="AR134" s="101"/>
      <c r="AS134" s="101"/>
      <c r="AT134" s="102"/>
      <c r="AU134" s="102"/>
      <c r="AV134" s="102"/>
      <c r="AW134" s="37"/>
      <c r="AX134" s="103"/>
      <c r="AY134" s="90"/>
      <c r="AZ134" s="104"/>
      <c r="BA134" s="37"/>
      <c r="BB134" s="37"/>
      <c r="BC134" s="37"/>
      <c r="BD134" s="37"/>
      <c r="BE134" s="37"/>
      <c r="BF134" s="37"/>
      <c r="BG134" s="37"/>
    </row>
    <row r="135" spans="6:59" x14ac:dyDescent="0.35">
      <c r="F135" s="37"/>
      <c r="G135" s="37"/>
      <c r="H135" s="90"/>
      <c r="I135" s="37"/>
      <c r="J135" s="90"/>
      <c r="K135" s="90"/>
      <c r="L135" s="91"/>
      <c r="M135" s="92"/>
      <c r="N135" s="92"/>
      <c r="O135" s="92"/>
      <c r="P135" s="92"/>
      <c r="Q135" s="93"/>
      <c r="R135" s="93"/>
      <c r="S135" s="93"/>
      <c r="T135" s="91"/>
      <c r="U135" s="94"/>
      <c r="V135" s="95"/>
      <c r="W135" s="109"/>
      <c r="X135" s="110"/>
      <c r="Y135" s="110"/>
      <c r="Z135" s="110"/>
      <c r="AA135" s="110"/>
      <c r="AB135" s="97"/>
      <c r="AC135" s="97"/>
      <c r="AD135" s="37"/>
      <c r="AE135" s="37"/>
      <c r="AF135" s="111"/>
      <c r="AG135" s="112"/>
      <c r="AI135" s="100"/>
      <c r="AJ135" s="37"/>
      <c r="AK135" s="37"/>
      <c r="AL135" s="37"/>
      <c r="AM135" s="37"/>
      <c r="AN135" s="37"/>
      <c r="AO135" s="37"/>
      <c r="AP135" s="37"/>
      <c r="AQ135" s="101"/>
      <c r="AR135" s="101"/>
      <c r="AS135" s="101"/>
      <c r="AT135" s="102"/>
      <c r="AU135" s="102"/>
      <c r="AV135" s="102"/>
      <c r="AW135" s="37"/>
      <c r="AX135" s="103"/>
      <c r="AY135" s="90"/>
      <c r="AZ135" s="104"/>
      <c r="BA135" s="37"/>
      <c r="BB135" s="37"/>
      <c r="BC135" s="37"/>
      <c r="BD135" s="37"/>
      <c r="BE135" s="37"/>
      <c r="BF135" s="37"/>
      <c r="BG135" s="37"/>
    </row>
    <row r="136" spans="6:59" x14ac:dyDescent="0.35">
      <c r="F136" s="37"/>
      <c r="G136" s="37"/>
      <c r="H136" s="90"/>
      <c r="I136" s="37"/>
      <c r="J136" s="90"/>
      <c r="K136" s="90"/>
      <c r="L136" s="91"/>
      <c r="M136" s="92"/>
      <c r="N136" s="92"/>
      <c r="O136" s="92"/>
      <c r="P136" s="92"/>
      <c r="Q136" s="93"/>
      <c r="R136" s="93"/>
      <c r="S136" s="93"/>
      <c r="T136" s="91"/>
      <c r="U136" s="94"/>
      <c r="V136" s="95"/>
      <c r="W136" s="109"/>
      <c r="X136" s="110"/>
      <c r="Y136" s="110"/>
      <c r="Z136" s="110"/>
      <c r="AA136" s="110"/>
      <c r="AB136" s="97"/>
      <c r="AC136" s="97"/>
      <c r="AD136" s="37"/>
      <c r="AE136" s="37"/>
      <c r="AF136" s="111"/>
      <c r="AG136" s="112"/>
      <c r="AI136" s="100"/>
      <c r="AJ136" s="37"/>
      <c r="AK136" s="37"/>
      <c r="AL136" s="37"/>
      <c r="AM136" s="37"/>
      <c r="AN136" s="37"/>
      <c r="AO136" s="37"/>
      <c r="AP136" s="37"/>
      <c r="AQ136" s="101"/>
      <c r="AR136" s="101"/>
      <c r="AS136" s="101"/>
      <c r="AT136" s="102"/>
      <c r="AU136" s="102"/>
      <c r="AV136" s="102"/>
      <c r="AW136" s="37"/>
      <c r="AX136" s="103"/>
      <c r="AY136" s="90"/>
      <c r="AZ136" s="104"/>
      <c r="BA136" s="37"/>
      <c r="BB136" s="37"/>
      <c r="BC136" s="37"/>
      <c r="BD136" s="37"/>
      <c r="BE136" s="37"/>
      <c r="BF136" s="37"/>
      <c r="BG136" s="37"/>
    </row>
    <row r="137" spans="6:59" x14ac:dyDescent="0.35">
      <c r="F137" s="37"/>
      <c r="G137" s="37"/>
      <c r="H137" s="90"/>
      <c r="I137" s="37"/>
      <c r="J137" s="90"/>
      <c r="K137" s="90"/>
      <c r="L137" s="91"/>
      <c r="M137" s="92"/>
      <c r="N137" s="92"/>
      <c r="O137" s="92"/>
      <c r="P137" s="92"/>
      <c r="Q137" s="93"/>
      <c r="R137" s="93"/>
      <c r="S137" s="93"/>
      <c r="T137" s="91"/>
      <c r="U137" s="94"/>
      <c r="V137" s="95"/>
      <c r="W137" s="109"/>
      <c r="X137" s="110"/>
      <c r="Y137" s="110"/>
      <c r="Z137" s="110"/>
      <c r="AA137" s="110"/>
      <c r="AB137" s="97"/>
      <c r="AC137" s="97"/>
      <c r="AD137" s="37"/>
      <c r="AE137" s="37"/>
      <c r="AF137" s="111"/>
      <c r="AG137" s="112"/>
      <c r="AI137" s="100"/>
      <c r="AJ137" s="37"/>
      <c r="AK137" s="37"/>
      <c r="AL137" s="37"/>
      <c r="AM137" s="37"/>
      <c r="AN137" s="37"/>
      <c r="AO137" s="37"/>
      <c r="AP137" s="37"/>
      <c r="AQ137" s="101"/>
      <c r="AR137" s="101"/>
      <c r="AS137" s="101"/>
      <c r="AT137" s="102"/>
      <c r="AU137" s="102"/>
      <c r="AV137" s="102"/>
      <c r="AW137" s="37"/>
      <c r="AX137" s="103"/>
      <c r="AY137" s="90"/>
      <c r="AZ137" s="104"/>
      <c r="BA137" s="37"/>
      <c r="BB137" s="37"/>
      <c r="BC137" s="37"/>
      <c r="BD137" s="37"/>
      <c r="BE137" s="37"/>
      <c r="BF137" s="37"/>
      <c r="BG137" s="37"/>
    </row>
    <row r="138" spans="6:59" x14ac:dyDescent="0.35">
      <c r="F138" s="37"/>
      <c r="G138" s="37"/>
      <c r="H138" s="90"/>
      <c r="I138" s="37"/>
      <c r="J138" s="90"/>
      <c r="K138" s="90"/>
      <c r="L138" s="91"/>
      <c r="M138" s="92"/>
      <c r="N138" s="92"/>
      <c r="O138" s="92"/>
      <c r="P138" s="92"/>
      <c r="Q138" s="93"/>
      <c r="R138" s="93"/>
      <c r="S138" s="93"/>
      <c r="T138" s="91"/>
      <c r="U138" s="94"/>
      <c r="V138" s="95"/>
      <c r="W138" s="109"/>
      <c r="X138" s="110"/>
      <c r="Y138" s="110"/>
      <c r="Z138" s="110"/>
      <c r="AA138" s="110"/>
      <c r="AB138" s="97"/>
      <c r="AC138" s="97"/>
      <c r="AD138" s="37"/>
      <c r="AE138" s="37"/>
      <c r="AF138" s="111"/>
      <c r="AG138" s="112"/>
      <c r="AI138" s="100"/>
      <c r="AJ138" s="37"/>
      <c r="AK138" s="37"/>
      <c r="AL138" s="37"/>
      <c r="AM138" s="37"/>
      <c r="AN138" s="37"/>
      <c r="AO138" s="37"/>
      <c r="AP138" s="37"/>
      <c r="AQ138" s="101"/>
      <c r="AR138" s="101"/>
      <c r="AS138" s="101"/>
      <c r="AT138" s="102"/>
      <c r="AU138" s="102"/>
      <c r="AV138" s="102"/>
      <c r="AW138" s="37"/>
      <c r="AX138" s="103"/>
      <c r="AY138" s="90"/>
      <c r="AZ138" s="104"/>
      <c r="BA138" s="37"/>
      <c r="BB138" s="37"/>
      <c r="BC138" s="37"/>
      <c r="BD138" s="37"/>
      <c r="BE138" s="37"/>
      <c r="BF138" s="37"/>
      <c r="BG138" s="37"/>
    </row>
    <row r="139" spans="6:59" x14ac:dyDescent="0.35">
      <c r="F139" s="37"/>
      <c r="G139" s="37"/>
      <c r="H139" s="90"/>
      <c r="I139" s="37"/>
      <c r="J139" s="90"/>
      <c r="K139" s="90"/>
      <c r="L139" s="91"/>
      <c r="M139" s="92"/>
      <c r="N139" s="92"/>
      <c r="O139" s="92"/>
      <c r="P139" s="92"/>
      <c r="Q139" s="93"/>
      <c r="R139" s="93"/>
      <c r="S139" s="93"/>
      <c r="T139" s="91"/>
      <c r="U139" s="94"/>
      <c r="V139" s="95"/>
      <c r="W139" s="109"/>
      <c r="X139" s="110"/>
      <c r="Y139" s="110"/>
      <c r="Z139" s="110"/>
      <c r="AA139" s="110"/>
      <c r="AB139" s="97"/>
      <c r="AC139" s="97"/>
      <c r="AD139" s="37"/>
      <c r="AE139" s="37"/>
      <c r="AF139" s="111"/>
      <c r="AG139" s="112"/>
      <c r="AI139" s="100"/>
      <c r="AJ139" s="37"/>
      <c r="AK139" s="37"/>
      <c r="AL139" s="37"/>
      <c r="AM139" s="37"/>
      <c r="AN139" s="37"/>
      <c r="AO139" s="37"/>
      <c r="AP139" s="37"/>
      <c r="AQ139" s="101"/>
      <c r="AR139" s="101"/>
      <c r="AS139" s="101"/>
      <c r="AT139" s="102"/>
      <c r="AU139" s="102"/>
      <c r="AV139" s="102"/>
      <c r="AW139" s="37"/>
      <c r="AX139" s="103"/>
      <c r="AY139" s="90"/>
      <c r="AZ139" s="104"/>
      <c r="BA139" s="37"/>
      <c r="BB139" s="37"/>
      <c r="BC139" s="37"/>
      <c r="BD139" s="37"/>
      <c r="BE139" s="37"/>
      <c r="BF139" s="37"/>
      <c r="BG139" s="37"/>
    </row>
    <row r="140" spans="6:59" x14ac:dyDescent="0.35">
      <c r="F140" s="37"/>
      <c r="G140" s="37"/>
      <c r="H140" s="90"/>
      <c r="I140" s="37"/>
      <c r="J140" s="90"/>
      <c r="K140" s="90"/>
      <c r="L140" s="91"/>
      <c r="M140" s="92"/>
      <c r="N140" s="92"/>
      <c r="O140" s="92"/>
      <c r="P140" s="92"/>
      <c r="Q140" s="93"/>
      <c r="R140" s="93"/>
      <c r="S140" s="93"/>
      <c r="T140" s="91"/>
      <c r="U140" s="94"/>
      <c r="V140" s="95"/>
      <c r="W140" s="109"/>
      <c r="X140" s="110"/>
      <c r="Y140" s="110"/>
      <c r="Z140" s="110"/>
      <c r="AA140" s="110"/>
      <c r="AB140" s="97"/>
      <c r="AC140" s="97"/>
      <c r="AD140" s="37"/>
      <c r="AE140" s="37"/>
      <c r="AF140" s="111"/>
      <c r="AG140" s="112"/>
      <c r="AI140" s="100"/>
      <c r="AJ140" s="37"/>
      <c r="AK140" s="37"/>
      <c r="AL140" s="37"/>
      <c r="AM140" s="37"/>
      <c r="AN140" s="37"/>
      <c r="AO140" s="37"/>
      <c r="AP140" s="37"/>
      <c r="AQ140" s="101"/>
      <c r="AR140" s="101"/>
      <c r="AS140" s="101"/>
      <c r="AT140" s="102"/>
      <c r="AU140" s="102"/>
      <c r="AV140" s="102"/>
      <c r="AW140" s="37"/>
      <c r="AX140" s="103"/>
      <c r="AY140" s="90"/>
      <c r="AZ140" s="104"/>
      <c r="BA140" s="37"/>
      <c r="BB140" s="37"/>
      <c r="BC140" s="37"/>
      <c r="BD140" s="37"/>
      <c r="BE140" s="37"/>
      <c r="BF140" s="37"/>
      <c r="BG140" s="37"/>
    </row>
    <row r="141" spans="6:59" x14ac:dyDescent="0.35">
      <c r="F141" s="37"/>
      <c r="G141" s="37"/>
      <c r="H141" s="90"/>
      <c r="I141" s="37"/>
      <c r="J141" s="90"/>
      <c r="K141" s="90"/>
      <c r="L141" s="91"/>
      <c r="M141" s="92"/>
      <c r="N141" s="92"/>
      <c r="O141" s="92"/>
      <c r="P141" s="92"/>
      <c r="Q141" s="93"/>
      <c r="R141" s="93"/>
      <c r="S141" s="93"/>
      <c r="T141" s="91"/>
      <c r="U141" s="94"/>
      <c r="V141" s="95"/>
      <c r="W141" s="109"/>
      <c r="X141" s="110"/>
      <c r="Y141" s="110"/>
      <c r="Z141" s="110"/>
      <c r="AA141" s="110"/>
      <c r="AB141" s="97"/>
      <c r="AC141" s="97"/>
      <c r="AD141" s="37"/>
      <c r="AE141" s="37"/>
      <c r="AF141" s="111"/>
      <c r="AG141" s="112"/>
      <c r="AI141" s="100"/>
      <c r="AJ141" s="37"/>
      <c r="AK141" s="37"/>
      <c r="AL141" s="37"/>
      <c r="AM141" s="37"/>
      <c r="AN141" s="37"/>
      <c r="AO141" s="37"/>
      <c r="AP141" s="37"/>
      <c r="AQ141" s="101"/>
      <c r="AR141" s="101"/>
      <c r="AS141" s="101"/>
      <c r="AT141" s="102"/>
      <c r="AU141" s="102"/>
      <c r="AV141" s="102"/>
      <c r="AW141" s="37"/>
      <c r="AX141" s="103"/>
      <c r="AY141" s="90"/>
      <c r="AZ141" s="104"/>
      <c r="BA141" s="37"/>
      <c r="BB141" s="37"/>
      <c r="BC141" s="37"/>
      <c r="BD141" s="37"/>
      <c r="BE141" s="37"/>
      <c r="BF141" s="37"/>
      <c r="BG141" s="37"/>
    </row>
    <row r="142" spans="6:59" x14ac:dyDescent="0.35">
      <c r="F142" s="37"/>
      <c r="G142" s="37"/>
      <c r="H142" s="90"/>
      <c r="I142" s="37"/>
      <c r="J142" s="90"/>
      <c r="K142" s="90"/>
      <c r="L142" s="91"/>
      <c r="M142" s="92"/>
      <c r="N142" s="92"/>
      <c r="O142" s="92"/>
      <c r="P142" s="92"/>
      <c r="Q142" s="93"/>
      <c r="R142" s="93"/>
      <c r="S142" s="93"/>
      <c r="T142" s="91"/>
      <c r="U142" s="94"/>
      <c r="V142" s="95"/>
      <c r="W142" s="109"/>
      <c r="X142" s="110"/>
      <c r="Y142" s="110"/>
      <c r="Z142" s="110"/>
      <c r="AA142" s="110"/>
      <c r="AB142" s="97"/>
      <c r="AC142" s="97"/>
      <c r="AD142" s="37"/>
      <c r="AE142" s="37"/>
      <c r="AF142" s="111"/>
      <c r="AG142" s="112"/>
      <c r="AI142" s="100"/>
      <c r="AJ142" s="37"/>
      <c r="AK142" s="37"/>
      <c r="AL142" s="37"/>
      <c r="AM142" s="37"/>
      <c r="AN142" s="37"/>
      <c r="AO142" s="37"/>
      <c r="AP142" s="37"/>
      <c r="AQ142" s="101"/>
      <c r="AR142" s="101"/>
      <c r="AS142" s="101"/>
      <c r="AT142" s="102"/>
      <c r="AU142" s="102"/>
      <c r="AV142" s="102"/>
      <c r="AW142" s="37"/>
      <c r="AX142" s="103"/>
      <c r="AY142" s="90"/>
      <c r="AZ142" s="104"/>
      <c r="BA142" s="37"/>
      <c r="BB142" s="37"/>
      <c r="BC142" s="37"/>
      <c r="BD142" s="37"/>
      <c r="BE142" s="37"/>
      <c r="BF142" s="37"/>
      <c r="BG142" s="37"/>
    </row>
    <row r="143" spans="6:59" x14ac:dyDescent="0.35">
      <c r="F143" s="37"/>
      <c r="G143" s="37"/>
      <c r="H143" s="90"/>
      <c r="I143" s="37"/>
      <c r="J143" s="90"/>
      <c r="K143" s="90"/>
      <c r="L143" s="91"/>
      <c r="M143" s="92"/>
      <c r="N143" s="92"/>
      <c r="O143" s="92"/>
      <c r="P143" s="92"/>
      <c r="Q143" s="93"/>
      <c r="R143" s="93"/>
      <c r="S143" s="93"/>
      <c r="T143" s="91"/>
      <c r="U143" s="94"/>
      <c r="V143" s="95"/>
      <c r="W143" s="109"/>
      <c r="X143" s="110"/>
      <c r="Y143" s="110"/>
      <c r="Z143" s="110"/>
      <c r="AA143" s="110"/>
      <c r="AB143" s="97"/>
      <c r="AC143" s="97"/>
      <c r="AD143" s="37"/>
      <c r="AE143" s="37"/>
      <c r="AF143" s="111"/>
      <c r="AG143" s="112"/>
      <c r="AI143" s="100"/>
      <c r="AJ143" s="37"/>
      <c r="AK143" s="37"/>
      <c r="AL143" s="37"/>
      <c r="AM143" s="37"/>
      <c r="AN143" s="37"/>
      <c r="AO143" s="37"/>
      <c r="AP143" s="37"/>
      <c r="AQ143" s="101"/>
      <c r="AR143" s="101"/>
      <c r="AS143" s="101"/>
      <c r="AT143" s="102"/>
      <c r="AU143" s="102"/>
      <c r="AV143" s="102"/>
      <c r="AW143" s="37"/>
      <c r="AX143" s="103"/>
      <c r="AY143" s="90"/>
      <c r="AZ143" s="104"/>
      <c r="BA143" s="37"/>
      <c r="BB143" s="37"/>
      <c r="BC143" s="37"/>
      <c r="BD143" s="37"/>
      <c r="BE143" s="37"/>
      <c r="BF143" s="37"/>
      <c r="BG143" s="37"/>
    </row>
    <row r="144" spans="6:59" x14ac:dyDescent="0.35">
      <c r="F144" s="37"/>
      <c r="G144" s="37"/>
      <c r="H144" s="90"/>
      <c r="I144" s="37"/>
      <c r="J144" s="90"/>
      <c r="K144" s="90"/>
      <c r="L144" s="91"/>
      <c r="M144" s="92"/>
      <c r="N144" s="92"/>
      <c r="O144" s="92"/>
      <c r="P144" s="92"/>
      <c r="Q144" s="93"/>
      <c r="R144" s="93"/>
      <c r="S144" s="93"/>
      <c r="T144" s="91"/>
      <c r="U144" s="94"/>
      <c r="V144" s="95"/>
      <c r="W144" s="109"/>
      <c r="X144" s="110"/>
      <c r="Y144" s="110"/>
      <c r="Z144" s="110"/>
      <c r="AA144" s="110"/>
      <c r="AB144" s="97"/>
      <c r="AC144" s="97"/>
      <c r="AD144" s="37"/>
      <c r="AE144" s="37"/>
      <c r="AF144" s="111"/>
      <c r="AG144" s="112"/>
      <c r="AI144" s="100"/>
      <c r="AJ144" s="37"/>
      <c r="AK144" s="37"/>
      <c r="AL144" s="37"/>
      <c r="AM144" s="37"/>
      <c r="AN144" s="37"/>
      <c r="AO144" s="37"/>
      <c r="AP144" s="37"/>
      <c r="AQ144" s="101"/>
      <c r="AR144" s="101"/>
      <c r="AS144" s="101"/>
      <c r="AT144" s="102"/>
      <c r="AU144" s="102"/>
      <c r="AV144" s="102"/>
      <c r="AW144" s="37"/>
      <c r="AX144" s="103"/>
      <c r="AY144" s="90"/>
      <c r="AZ144" s="104"/>
      <c r="BA144" s="37"/>
      <c r="BB144" s="37"/>
      <c r="BC144" s="37"/>
      <c r="BD144" s="37"/>
      <c r="BE144" s="37"/>
      <c r="BF144" s="37"/>
      <c r="BG144" s="37"/>
    </row>
    <row r="145" spans="6:59" x14ac:dyDescent="0.35">
      <c r="F145" s="37"/>
      <c r="G145" s="37"/>
      <c r="H145" s="90"/>
      <c r="I145" s="37"/>
      <c r="J145" s="90"/>
      <c r="K145" s="90"/>
      <c r="L145" s="91"/>
      <c r="M145" s="92"/>
      <c r="N145" s="92"/>
      <c r="O145" s="92"/>
      <c r="P145" s="92"/>
      <c r="Q145" s="93"/>
      <c r="R145" s="93"/>
      <c r="S145" s="93"/>
      <c r="T145" s="91"/>
      <c r="U145" s="94"/>
      <c r="V145" s="95"/>
      <c r="W145" s="109"/>
      <c r="X145" s="110"/>
      <c r="Y145" s="110"/>
      <c r="Z145" s="110"/>
      <c r="AA145" s="110"/>
      <c r="AB145" s="97"/>
      <c r="AC145" s="97"/>
      <c r="AD145" s="37"/>
      <c r="AE145" s="37"/>
      <c r="AF145" s="111"/>
      <c r="AG145" s="112"/>
      <c r="AI145" s="100"/>
      <c r="AJ145" s="37"/>
      <c r="AK145" s="37"/>
      <c r="AL145" s="37"/>
      <c r="AM145" s="37"/>
      <c r="AN145" s="37"/>
      <c r="AO145" s="37"/>
      <c r="AP145" s="37"/>
      <c r="AQ145" s="101"/>
      <c r="AR145" s="101"/>
      <c r="AS145" s="101"/>
      <c r="AT145" s="102"/>
      <c r="AU145" s="102"/>
      <c r="AV145" s="102"/>
      <c r="AW145" s="37"/>
      <c r="AX145" s="103"/>
      <c r="AY145" s="90"/>
      <c r="AZ145" s="104"/>
      <c r="BA145" s="37"/>
      <c r="BB145" s="37"/>
      <c r="BC145" s="37"/>
      <c r="BD145" s="37"/>
      <c r="BE145" s="37"/>
      <c r="BF145" s="37"/>
      <c r="BG145" s="37"/>
    </row>
    <row r="146" spans="6:59" x14ac:dyDescent="0.35">
      <c r="F146" s="37"/>
      <c r="G146" s="37"/>
      <c r="H146" s="90"/>
      <c r="I146" s="37"/>
      <c r="J146" s="90"/>
      <c r="K146" s="90"/>
      <c r="L146" s="91"/>
      <c r="M146" s="92"/>
      <c r="N146" s="92"/>
      <c r="O146" s="92"/>
      <c r="P146" s="92"/>
      <c r="Q146" s="93"/>
      <c r="R146" s="93"/>
      <c r="S146" s="93"/>
      <c r="T146" s="91"/>
      <c r="U146" s="94"/>
      <c r="V146" s="95"/>
      <c r="W146" s="109"/>
      <c r="X146" s="110"/>
      <c r="Y146" s="110"/>
      <c r="Z146" s="110"/>
      <c r="AA146" s="110"/>
      <c r="AB146" s="97"/>
      <c r="AC146" s="97"/>
      <c r="AD146" s="37"/>
      <c r="AE146" s="37"/>
      <c r="AF146" s="111"/>
      <c r="AG146" s="112"/>
      <c r="AI146" s="100"/>
      <c r="AJ146" s="37"/>
      <c r="AK146" s="37"/>
      <c r="AL146" s="37"/>
      <c r="AM146" s="37"/>
      <c r="AN146" s="37"/>
      <c r="AO146" s="37"/>
      <c r="AP146" s="37"/>
      <c r="AQ146" s="101"/>
      <c r="AR146" s="101"/>
      <c r="AS146" s="101"/>
      <c r="AT146" s="102"/>
      <c r="AU146" s="102"/>
      <c r="AV146" s="102"/>
      <c r="AW146" s="37"/>
      <c r="AX146" s="103"/>
      <c r="AY146" s="90"/>
      <c r="AZ146" s="104"/>
      <c r="BA146" s="37"/>
      <c r="BB146" s="37"/>
      <c r="BC146" s="37"/>
      <c r="BD146" s="37"/>
      <c r="BE146" s="37"/>
      <c r="BF146" s="37"/>
      <c r="BG146" s="37"/>
    </row>
    <row r="147" spans="6:59" x14ac:dyDescent="0.35">
      <c r="F147" s="37"/>
      <c r="G147" s="37"/>
      <c r="H147" s="90"/>
      <c r="I147" s="37"/>
      <c r="J147" s="90"/>
      <c r="K147" s="90"/>
      <c r="L147" s="91"/>
      <c r="M147" s="92"/>
      <c r="N147" s="92"/>
      <c r="O147" s="92"/>
      <c r="P147" s="92"/>
      <c r="Q147" s="93"/>
      <c r="R147" s="93"/>
      <c r="S147" s="93"/>
      <c r="T147" s="91"/>
      <c r="U147" s="94"/>
      <c r="V147" s="95"/>
      <c r="W147" s="109"/>
      <c r="X147" s="110"/>
      <c r="Y147" s="110"/>
      <c r="Z147" s="110"/>
      <c r="AA147" s="110"/>
      <c r="AB147" s="97"/>
      <c r="AC147" s="97"/>
      <c r="AD147" s="37"/>
      <c r="AE147" s="37"/>
      <c r="AF147" s="111"/>
      <c r="AG147" s="112"/>
      <c r="AI147" s="100"/>
      <c r="AJ147" s="37"/>
      <c r="AK147" s="37"/>
      <c r="AL147" s="37"/>
      <c r="AM147" s="37"/>
      <c r="AN147" s="37"/>
      <c r="AO147" s="37"/>
      <c r="AP147" s="37"/>
      <c r="AQ147" s="101"/>
      <c r="AR147" s="101"/>
      <c r="AS147" s="101"/>
      <c r="AT147" s="102"/>
      <c r="AU147" s="102"/>
      <c r="AV147" s="102"/>
      <c r="AW147" s="37"/>
      <c r="AX147" s="103"/>
      <c r="AY147" s="90"/>
      <c r="AZ147" s="104"/>
      <c r="BA147" s="37"/>
      <c r="BB147" s="37"/>
      <c r="BC147" s="37"/>
      <c r="BD147" s="37"/>
      <c r="BE147" s="37"/>
      <c r="BF147" s="37"/>
      <c r="BG147" s="37"/>
    </row>
    <row r="148" spans="6:59" x14ac:dyDescent="0.35">
      <c r="F148" s="37"/>
      <c r="G148" s="37"/>
      <c r="H148" s="90"/>
      <c r="I148" s="37"/>
      <c r="J148" s="90"/>
      <c r="K148" s="90"/>
      <c r="L148" s="91"/>
      <c r="M148" s="92"/>
      <c r="N148" s="92"/>
      <c r="O148" s="92"/>
      <c r="P148" s="92"/>
      <c r="Q148" s="93"/>
      <c r="R148" s="93"/>
      <c r="S148" s="93"/>
      <c r="T148" s="91"/>
      <c r="U148" s="94"/>
      <c r="V148" s="95"/>
      <c r="W148" s="109"/>
      <c r="X148" s="110"/>
      <c r="Y148" s="110"/>
      <c r="Z148" s="110"/>
      <c r="AA148" s="110"/>
      <c r="AB148" s="97"/>
      <c r="AC148" s="97"/>
      <c r="AD148" s="37"/>
      <c r="AE148" s="37"/>
      <c r="AF148" s="111"/>
      <c r="AG148" s="112"/>
      <c r="AI148" s="100"/>
      <c r="AJ148" s="37"/>
      <c r="AK148" s="37"/>
      <c r="AL148" s="37"/>
      <c r="AM148" s="37"/>
      <c r="AN148" s="37"/>
      <c r="AO148" s="37"/>
      <c r="AP148" s="37"/>
      <c r="AQ148" s="101"/>
      <c r="AR148" s="101"/>
      <c r="AS148" s="101"/>
      <c r="AT148" s="102"/>
      <c r="AU148" s="102"/>
      <c r="AV148" s="102"/>
      <c r="AW148" s="37"/>
      <c r="AX148" s="103"/>
      <c r="AY148" s="90"/>
      <c r="AZ148" s="104"/>
      <c r="BA148" s="37"/>
      <c r="BB148" s="37"/>
      <c r="BC148" s="37"/>
      <c r="BD148" s="37"/>
      <c r="BE148" s="37"/>
      <c r="BF148" s="37"/>
      <c r="BG148" s="37"/>
    </row>
    <row r="149" spans="6:59" x14ac:dyDescent="0.35">
      <c r="F149" s="37"/>
      <c r="G149" s="37"/>
      <c r="H149" s="90"/>
      <c r="I149" s="37"/>
      <c r="J149" s="90"/>
      <c r="K149" s="90"/>
      <c r="L149" s="91"/>
      <c r="M149" s="92"/>
      <c r="N149" s="92"/>
      <c r="O149" s="92"/>
      <c r="P149" s="92"/>
      <c r="Q149" s="93"/>
      <c r="R149" s="93"/>
      <c r="S149" s="93"/>
      <c r="T149" s="91"/>
      <c r="U149" s="94"/>
      <c r="V149" s="95"/>
      <c r="W149" s="109"/>
      <c r="X149" s="110"/>
      <c r="Y149" s="110"/>
      <c r="Z149" s="110"/>
      <c r="AA149" s="110"/>
      <c r="AB149" s="97"/>
      <c r="AC149" s="97"/>
      <c r="AD149" s="37"/>
      <c r="AE149" s="37"/>
      <c r="AF149" s="111"/>
      <c r="AG149" s="112"/>
      <c r="AI149" s="100"/>
      <c r="AJ149" s="37"/>
      <c r="AK149" s="37"/>
      <c r="AL149" s="37"/>
      <c r="AM149" s="37"/>
      <c r="AN149" s="37"/>
      <c r="AO149" s="37"/>
      <c r="AP149" s="37"/>
      <c r="AQ149" s="101"/>
      <c r="AR149" s="101"/>
      <c r="AS149" s="101"/>
      <c r="AT149" s="102"/>
      <c r="AU149" s="102"/>
      <c r="AV149" s="102"/>
      <c r="AW149" s="37"/>
      <c r="AX149" s="103"/>
      <c r="AY149" s="90"/>
      <c r="AZ149" s="104"/>
      <c r="BA149" s="37"/>
      <c r="BB149" s="37"/>
      <c r="BC149" s="37"/>
      <c r="BD149" s="37"/>
      <c r="BE149" s="37"/>
      <c r="BF149" s="37"/>
      <c r="BG149" s="37"/>
    </row>
    <row r="150" spans="6:59" x14ac:dyDescent="0.35">
      <c r="F150" s="37"/>
      <c r="G150" s="37"/>
      <c r="H150" s="90"/>
      <c r="I150" s="37"/>
      <c r="J150" s="90"/>
      <c r="K150" s="90"/>
      <c r="L150" s="91"/>
      <c r="M150" s="92"/>
      <c r="N150" s="92"/>
      <c r="O150" s="92"/>
      <c r="P150" s="92"/>
      <c r="Q150" s="93"/>
      <c r="R150" s="93"/>
      <c r="S150" s="93"/>
      <c r="T150" s="91"/>
      <c r="U150" s="94"/>
      <c r="V150" s="95"/>
      <c r="W150" s="109"/>
      <c r="X150" s="110"/>
      <c r="Y150" s="110"/>
      <c r="Z150" s="110"/>
      <c r="AA150" s="110"/>
      <c r="AB150" s="97"/>
      <c r="AC150" s="97"/>
      <c r="AD150" s="37"/>
      <c r="AE150" s="37"/>
      <c r="AF150" s="111"/>
      <c r="AG150" s="112"/>
      <c r="AI150" s="100"/>
      <c r="AJ150" s="37"/>
      <c r="AK150" s="37"/>
      <c r="AL150" s="37"/>
      <c r="AM150" s="37"/>
      <c r="AN150" s="37"/>
      <c r="AO150" s="37"/>
      <c r="AP150" s="37"/>
      <c r="AQ150" s="101"/>
      <c r="AR150" s="101"/>
      <c r="AS150" s="101"/>
      <c r="AT150" s="102"/>
      <c r="AU150" s="102"/>
      <c r="AV150" s="102"/>
      <c r="AW150" s="37"/>
      <c r="AX150" s="103"/>
      <c r="AY150" s="90"/>
      <c r="AZ150" s="104"/>
      <c r="BA150" s="37"/>
      <c r="BB150" s="37"/>
      <c r="BC150" s="37"/>
      <c r="BD150" s="37"/>
      <c r="BE150" s="37"/>
      <c r="BF150" s="37"/>
      <c r="BG150" s="37"/>
    </row>
    <row r="151" spans="6:59" x14ac:dyDescent="0.35">
      <c r="F151" s="37"/>
      <c r="G151" s="37"/>
      <c r="H151" s="90"/>
      <c r="I151" s="37"/>
      <c r="J151" s="90"/>
      <c r="K151" s="90"/>
      <c r="L151" s="91"/>
      <c r="M151" s="92"/>
      <c r="N151" s="92"/>
      <c r="O151" s="92"/>
      <c r="P151" s="92"/>
      <c r="Q151" s="93"/>
      <c r="R151" s="93"/>
      <c r="S151" s="93"/>
      <c r="T151" s="91"/>
      <c r="U151" s="94"/>
      <c r="V151" s="95"/>
      <c r="W151" s="109"/>
      <c r="X151" s="110"/>
      <c r="Y151" s="110"/>
      <c r="Z151" s="110"/>
      <c r="AA151" s="110"/>
      <c r="AB151" s="97"/>
      <c r="AC151" s="97"/>
      <c r="AD151" s="37"/>
      <c r="AE151" s="37"/>
      <c r="AF151" s="111"/>
      <c r="AG151" s="112"/>
      <c r="AI151" s="100"/>
      <c r="AJ151" s="37"/>
      <c r="AK151" s="37"/>
      <c r="AL151" s="37"/>
      <c r="AM151" s="37"/>
      <c r="AN151" s="37"/>
      <c r="AO151" s="37"/>
      <c r="AP151" s="37"/>
      <c r="AQ151" s="101"/>
      <c r="AR151" s="101"/>
      <c r="AS151" s="101"/>
      <c r="AT151" s="102"/>
      <c r="AU151" s="102"/>
      <c r="AV151" s="102"/>
      <c r="AW151" s="37"/>
      <c r="AX151" s="103"/>
      <c r="AY151" s="90"/>
      <c r="AZ151" s="104"/>
      <c r="BA151" s="37"/>
      <c r="BB151" s="37"/>
      <c r="BC151" s="37"/>
      <c r="BD151" s="37"/>
      <c r="BE151" s="37"/>
      <c r="BF151" s="37"/>
      <c r="BG151" s="37"/>
    </row>
    <row r="152" spans="6:59" x14ac:dyDescent="0.35">
      <c r="F152" s="37"/>
      <c r="G152" s="37"/>
      <c r="H152" s="90"/>
      <c r="I152" s="37"/>
      <c r="J152" s="90"/>
      <c r="K152" s="90"/>
      <c r="L152" s="91"/>
      <c r="M152" s="92"/>
      <c r="N152" s="92"/>
      <c r="O152" s="92"/>
      <c r="P152" s="92"/>
      <c r="Q152" s="93"/>
      <c r="R152" s="93"/>
      <c r="S152" s="93"/>
      <c r="T152" s="91"/>
      <c r="U152" s="94"/>
      <c r="V152" s="95"/>
      <c r="W152" s="109"/>
      <c r="X152" s="110"/>
      <c r="Y152" s="110"/>
      <c r="Z152" s="110"/>
      <c r="AA152" s="110"/>
      <c r="AB152" s="97"/>
      <c r="AC152" s="97"/>
      <c r="AD152" s="37"/>
      <c r="AE152" s="37"/>
      <c r="AF152" s="111"/>
      <c r="AG152" s="112"/>
      <c r="AI152" s="100"/>
      <c r="AJ152" s="37"/>
      <c r="AK152" s="37"/>
      <c r="AL152" s="37"/>
      <c r="AM152" s="37"/>
      <c r="AN152" s="37"/>
      <c r="AO152" s="37"/>
      <c r="AP152" s="37"/>
      <c r="AQ152" s="101"/>
      <c r="AR152" s="101"/>
      <c r="AS152" s="101"/>
      <c r="AT152" s="102"/>
      <c r="AU152" s="102"/>
      <c r="AV152" s="102"/>
      <c r="AW152" s="37"/>
      <c r="AX152" s="103"/>
      <c r="AY152" s="90"/>
      <c r="AZ152" s="104"/>
      <c r="BA152" s="37"/>
      <c r="BB152" s="37"/>
      <c r="BC152" s="37"/>
      <c r="BD152" s="37"/>
      <c r="BE152" s="37"/>
      <c r="BF152" s="37"/>
      <c r="BG152" s="37"/>
    </row>
    <row r="153" spans="6:59" x14ac:dyDescent="0.35">
      <c r="F153" s="37"/>
      <c r="G153" s="37"/>
      <c r="H153" s="90"/>
      <c r="I153" s="37"/>
      <c r="J153" s="90"/>
      <c r="K153" s="90"/>
      <c r="L153" s="91"/>
      <c r="M153" s="92"/>
      <c r="N153" s="92"/>
      <c r="O153" s="92"/>
      <c r="P153" s="92"/>
      <c r="Q153" s="93"/>
      <c r="R153" s="93"/>
      <c r="S153" s="93"/>
      <c r="T153" s="91"/>
      <c r="U153" s="94"/>
      <c r="V153" s="95"/>
      <c r="W153" s="109"/>
      <c r="X153" s="110"/>
      <c r="Y153" s="110"/>
      <c r="Z153" s="110"/>
      <c r="AA153" s="110"/>
      <c r="AB153" s="97"/>
      <c r="AC153" s="97"/>
      <c r="AD153" s="37"/>
      <c r="AE153" s="37"/>
      <c r="AF153" s="111"/>
      <c r="AG153" s="112"/>
      <c r="AI153" s="100"/>
      <c r="AJ153" s="37"/>
      <c r="AK153" s="37"/>
      <c r="AL153" s="37"/>
      <c r="AM153" s="37"/>
      <c r="AN153" s="37"/>
      <c r="AO153" s="37"/>
      <c r="AP153" s="37"/>
      <c r="AQ153" s="101"/>
      <c r="AR153" s="101"/>
      <c r="AS153" s="101"/>
      <c r="AT153" s="102"/>
      <c r="AU153" s="102"/>
      <c r="AV153" s="102"/>
      <c r="AW153" s="37"/>
      <c r="AX153" s="103"/>
      <c r="AY153" s="90"/>
      <c r="AZ153" s="104"/>
      <c r="BA153" s="37"/>
      <c r="BB153" s="37"/>
      <c r="BC153" s="37"/>
      <c r="BD153" s="37"/>
      <c r="BE153" s="37"/>
      <c r="BF153" s="37"/>
      <c r="BG153" s="37"/>
    </row>
    <row r="154" spans="6:59" x14ac:dyDescent="0.35">
      <c r="F154" s="37"/>
      <c r="G154" s="37"/>
      <c r="H154" s="90"/>
      <c r="I154" s="37"/>
      <c r="J154" s="90"/>
      <c r="K154" s="90"/>
      <c r="L154" s="91"/>
      <c r="M154" s="92"/>
      <c r="N154" s="92"/>
      <c r="O154" s="92"/>
      <c r="P154" s="92"/>
      <c r="Q154" s="93"/>
      <c r="R154" s="93"/>
      <c r="S154" s="93"/>
      <c r="T154" s="91"/>
      <c r="U154" s="94"/>
      <c r="V154" s="95"/>
      <c r="W154" s="109"/>
      <c r="X154" s="110"/>
      <c r="Y154" s="110"/>
      <c r="Z154" s="110"/>
      <c r="AA154" s="110"/>
      <c r="AB154" s="97"/>
      <c r="AC154" s="97"/>
      <c r="AD154" s="37"/>
      <c r="AE154" s="37"/>
      <c r="AF154" s="111"/>
      <c r="AG154" s="112"/>
      <c r="AI154" s="100"/>
      <c r="AJ154" s="37"/>
      <c r="AK154" s="37"/>
      <c r="AL154" s="37"/>
      <c r="AM154" s="37"/>
      <c r="AN154" s="37"/>
      <c r="AO154" s="37"/>
      <c r="AP154" s="37"/>
      <c r="AQ154" s="101"/>
      <c r="AR154" s="101"/>
      <c r="AS154" s="101"/>
      <c r="AT154" s="102"/>
      <c r="AU154" s="102"/>
      <c r="AV154" s="102"/>
      <c r="AW154" s="37"/>
      <c r="AX154" s="103"/>
      <c r="AY154" s="90"/>
      <c r="AZ154" s="104"/>
      <c r="BA154" s="37"/>
      <c r="BB154" s="37"/>
      <c r="BC154" s="37"/>
      <c r="BD154" s="37"/>
      <c r="BE154" s="37"/>
      <c r="BF154" s="37"/>
      <c r="BG154" s="37"/>
    </row>
    <row r="155" spans="6:59" x14ac:dyDescent="0.35">
      <c r="F155" s="37"/>
      <c r="G155" s="37"/>
      <c r="H155" s="90"/>
      <c r="I155" s="37"/>
      <c r="J155" s="90"/>
      <c r="K155" s="90"/>
      <c r="L155" s="91"/>
      <c r="M155" s="92"/>
      <c r="N155" s="92"/>
      <c r="O155" s="92"/>
      <c r="P155" s="92"/>
      <c r="Q155" s="93"/>
      <c r="R155" s="93"/>
      <c r="S155" s="93"/>
      <c r="T155" s="91"/>
      <c r="U155" s="94"/>
      <c r="V155" s="95"/>
      <c r="W155" s="109"/>
      <c r="X155" s="110"/>
      <c r="Y155" s="110"/>
      <c r="Z155" s="110"/>
      <c r="AA155" s="110"/>
      <c r="AB155" s="97"/>
      <c r="AC155" s="97"/>
      <c r="AD155" s="37"/>
      <c r="AE155" s="37"/>
      <c r="AF155" s="111"/>
      <c r="AG155" s="112"/>
      <c r="AI155" s="100"/>
      <c r="AJ155" s="37"/>
      <c r="AK155" s="37"/>
      <c r="AL155" s="37"/>
      <c r="AM155" s="37"/>
      <c r="AN155" s="37"/>
      <c r="AO155" s="37"/>
      <c r="AP155" s="37"/>
      <c r="AQ155" s="101"/>
      <c r="AR155" s="101"/>
      <c r="AS155" s="101"/>
      <c r="AT155" s="102"/>
      <c r="AU155" s="102"/>
      <c r="AV155" s="102"/>
      <c r="AW155" s="37"/>
      <c r="AX155" s="103"/>
      <c r="AY155" s="90"/>
      <c r="AZ155" s="104"/>
      <c r="BA155" s="37"/>
      <c r="BB155" s="37"/>
      <c r="BC155" s="37"/>
      <c r="BD155" s="37"/>
      <c r="BE155" s="37"/>
      <c r="BF155" s="37"/>
      <c r="BG155" s="37"/>
    </row>
    <row r="156" spans="6:59" x14ac:dyDescent="0.35">
      <c r="F156" s="37"/>
      <c r="G156" s="37"/>
      <c r="H156" s="90"/>
      <c r="I156" s="37"/>
      <c r="J156" s="90"/>
      <c r="K156" s="90"/>
      <c r="L156" s="91"/>
      <c r="M156" s="92"/>
      <c r="N156" s="92"/>
      <c r="O156" s="92"/>
      <c r="P156" s="92"/>
      <c r="Q156" s="93"/>
      <c r="R156" s="93"/>
      <c r="S156" s="93"/>
      <c r="T156" s="91"/>
      <c r="U156" s="94"/>
      <c r="V156" s="95"/>
      <c r="W156" s="109"/>
      <c r="X156" s="110"/>
      <c r="Y156" s="110"/>
      <c r="Z156" s="110"/>
      <c r="AA156" s="110"/>
      <c r="AB156" s="97"/>
      <c r="AC156" s="97"/>
      <c r="AD156" s="37"/>
      <c r="AE156" s="37"/>
      <c r="AF156" s="111"/>
      <c r="AG156" s="112"/>
      <c r="AI156" s="100"/>
      <c r="AJ156" s="37"/>
      <c r="AK156" s="37"/>
      <c r="AL156" s="37"/>
      <c r="AM156" s="37"/>
      <c r="AN156" s="37"/>
      <c r="AO156" s="37"/>
      <c r="AP156" s="37"/>
      <c r="AQ156" s="101"/>
      <c r="AR156" s="101"/>
      <c r="AS156" s="101"/>
      <c r="AT156" s="102"/>
      <c r="AU156" s="102"/>
      <c r="AV156" s="102"/>
      <c r="AW156" s="37"/>
      <c r="AX156" s="103"/>
      <c r="AY156" s="90"/>
      <c r="AZ156" s="104"/>
      <c r="BA156" s="37"/>
      <c r="BB156" s="37"/>
      <c r="BC156" s="37"/>
      <c r="BD156" s="37"/>
      <c r="BE156" s="37"/>
      <c r="BF156" s="37"/>
      <c r="BG156" s="37"/>
    </row>
    <row r="157" spans="6:59" x14ac:dyDescent="0.35">
      <c r="F157" s="37"/>
      <c r="G157" s="37"/>
      <c r="H157" s="90"/>
      <c r="I157" s="37"/>
      <c r="J157" s="90"/>
      <c r="K157" s="90"/>
      <c r="L157" s="91"/>
      <c r="M157" s="92"/>
      <c r="N157" s="92"/>
      <c r="O157" s="92"/>
      <c r="P157" s="92"/>
      <c r="Q157" s="93"/>
      <c r="R157" s="93"/>
      <c r="S157" s="93"/>
      <c r="T157" s="91"/>
      <c r="U157" s="94"/>
      <c r="V157" s="95"/>
      <c r="W157" s="109"/>
      <c r="X157" s="110"/>
      <c r="Y157" s="110"/>
      <c r="Z157" s="110"/>
      <c r="AA157" s="110"/>
      <c r="AB157" s="97"/>
      <c r="AC157" s="97"/>
      <c r="AD157" s="37"/>
      <c r="AE157" s="37"/>
      <c r="AF157" s="111"/>
      <c r="AG157" s="112"/>
      <c r="AI157" s="100"/>
      <c r="AJ157" s="37"/>
      <c r="AK157" s="37"/>
      <c r="AL157" s="37"/>
      <c r="AM157" s="37"/>
      <c r="AN157" s="37"/>
      <c r="AO157" s="37"/>
      <c r="AP157" s="37"/>
      <c r="AQ157" s="101"/>
      <c r="AR157" s="101"/>
      <c r="AS157" s="101"/>
      <c r="AT157" s="102"/>
      <c r="AU157" s="102"/>
      <c r="AV157" s="102"/>
      <c r="AW157" s="37"/>
      <c r="AX157" s="103"/>
      <c r="AY157" s="90"/>
      <c r="AZ157" s="104"/>
      <c r="BA157" s="37"/>
      <c r="BB157" s="37"/>
      <c r="BC157" s="37"/>
      <c r="BD157" s="37"/>
      <c r="BE157" s="37"/>
      <c r="BF157" s="37"/>
      <c r="BG157" s="37"/>
    </row>
    <row r="158" spans="6:59" x14ac:dyDescent="0.35">
      <c r="F158" s="37"/>
      <c r="G158" s="37"/>
      <c r="H158" s="90"/>
      <c r="I158" s="37"/>
      <c r="J158" s="90"/>
      <c r="K158" s="90"/>
      <c r="L158" s="91"/>
      <c r="M158" s="92"/>
      <c r="N158" s="92"/>
      <c r="O158" s="92"/>
      <c r="P158" s="92"/>
      <c r="Q158" s="93"/>
      <c r="R158" s="93"/>
      <c r="S158" s="93"/>
      <c r="T158" s="91"/>
      <c r="U158" s="94"/>
      <c r="V158" s="95"/>
      <c r="W158" s="109"/>
      <c r="X158" s="110"/>
      <c r="Y158" s="110"/>
      <c r="Z158" s="110"/>
      <c r="AA158" s="110"/>
      <c r="AB158" s="97"/>
      <c r="AC158" s="97"/>
      <c r="AD158" s="37"/>
      <c r="AE158" s="37"/>
      <c r="AF158" s="111"/>
      <c r="AG158" s="112"/>
      <c r="AI158" s="100"/>
      <c r="AJ158" s="37"/>
      <c r="AK158" s="37"/>
      <c r="AL158" s="37"/>
      <c r="AM158" s="37"/>
      <c r="AN158" s="37"/>
      <c r="AO158" s="37"/>
      <c r="AP158" s="37"/>
      <c r="AQ158" s="101"/>
      <c r="AR158" s="101"/>
      <c r="AS158" s="101"/>
      <c r="AT158" s="102"/>
      <c r="AU158" s="102"/>
      <c r="AV158" s="102"/>
      <c r="AW158" s="37"/>
      <c r="AX158" s="103"/>
      <c r="AY158" s="90"/>
      <c r="AZ158" s="104"/>
      <c r="BA158" s="37"/>
      <c r="BB158" s="37"/>
      <c r="BC158" s="37"/>
      <c r="BD158" s="37"/>
      <c r="BE158" s="37"/>
      <c r="BF158" s="37"/>
      <c r="BG158" s="37"/>
    </row>
    <row r="159" spans="6:59" x14ac:dyDescent="0.35">
      <c r="F159" s="37"/>
      <c r="G159" s="37"/>
      <c r="H159" s="90"/>
      <c r="I159" s="37"/>
      <c r="J159" s="90"/>
      <c r="K159" s="90"/>
      <c r="L159" s="91"/>
      <c r="M159" s="92"/>
      <c r="N159" s="92"/>
      <c r="O159" s="92"/>
      <c r="P159" s="92"/>
      <c r="Q159" s="93"/>
      <c r="R159" s="93"/>
      <c r="S159" s="93"/>
      <c r="T159" s="91"/>
      <c r="U159" s="94"/>
      <c r="V159" s="95"/>
      <c r="W159" s="109"/>
      <c r="X159" s="110"/>
      <c r="Y159" s="110"/>
      <c r="Z159" s="110"/>
      <c r="AA159" s="110"/>
      <c r="AB159" s="97"/>
      <c r="AC159" s="97"/>
      <c r="AD159" s="37"/>
      <c r="AE159" s="37"/>
      <c r="AF159" s="111"/>
      <c r="AG159" s="112"/>
      <c r="AI159" s="100"/>
      <c r="AJ159" s="37"/>
      <c r="AK159" s="37"/>
      <c r="AL159" s="37"/>
      <c r="AM159" s="37"/>
      <c r="AN159" s="37"/>
      <c r="AO159" s="37"/>
      <c r="AP159" s="37"/>
      <c r="AQ159" s="101"/>
      <c r="AR159" s="101"/>
      <c r="AS159" s="101"/>
      <c r="AT159" s="102"/>
      <c r="AU159" s="102"/>
      <c r="AV159" s="102"/>
      <c r="AW159" s="37"/>
      <c r="AX159" s="103"/>
      <c r="AY159" s="90"/>
      <c r="AZ159" s="104"/>
      <c r="BA159" s="37"/>
      <c r="BB159" s="37"/>
      <c r="BC159" s="37"/>
      <c r="BD159" s="37"/>
      <c r="BE159" s="37"/>
      <c r="BF159" s="37"/>
      <c r="BG159" s="37"/>
    </row>
    <row r="160" spans="6:59" x14ac:dyDescent="0.35">
      <c r="F160" s="37"/>
      <c r="G160" s="37"/>
      <c r="H160" s="90"/>
      <c r="I160" s="37"/>
      <c r="J160" s="90"/>
      <c r="K160" s="90"/>
      <c r="L160" s="91"/>
      <c r="M160" s="92"/>
      <c r="N160" s="92"/>
      <c r="O160" s="92"/>
      <c r="P160" s="92"/>
      <c r="Q160" s="93"/>
      <c r="R160" s="93"/>
      <c r="S160" s="93"/>
      <c r="T160" s="91"/>
      <c r="U160" s="94"/>
      <c r="V160" s="95"/>
      <c r="W160" s="109"/>
      <c r="X160" s="110"/>
      <c r="Y160" s="110"/>
      <c r="Z160" s="110"/>
      <c r="AA160" s="110"/>
      <c r="AB160" s="97"/>
      <c r="AC160" s="97"/>
      <c r="AD160" s="37"/>
      <c r="AE160" s="37"/>
      <c r="AF160" s="111"/>
      <c r="AG160" s="112"/>
      <c r="AI160" s="100"/>
      <c r="AJ160" s="37"/>
      <c r="AK160" s="37"/>
      <c r="AL160" s="37"/>
      <c r="AM160" s="37"/>
      <c r="AN160" s="37"/>
      <c r="AO160" s="37"/>
      <c r="AP160" s="37"/>
      <c r="AQ160" s="101"/>
      <c r="AR160" s="101"/>
      <c r="AS160" s="101"/>
      <c r="AT160" s="102"/>
      <c r="AU160" s="102"/>
      <c r="AV160" s="102"/>
      <c r="AW160" s="37"/>
      <c r="AX160" s="103"/>
      <c r="AY160" s="90"/>
      <c r="AZ160" s="104"/>
      <c r="BA160" s="37"/>
      <c r="BB160" s="37"/>
      <c r="BC160" s="37"/>
      <c r="BD160" s="37"/>
      <c r="BE160" s="37"/>
      <c r="BF160" s="37"/>
      <c r="BG160" s="37"/>
    </row>
    <row r="161" spans="6:59" x14ac:dyDescent="0.35">
      <c r="F161" s="37"/>
      <c r="G161" s="37"/>
      <c r="H161" s="90"/>
      <c r="I161" s="37"/>
      <c r="J161" s="90"/>
      <c r="K161" s="90"/>
      <c r="L161" s="91"/>
      <c r="M161" s="92"/>
      <c r="N161" s="92"/>
      <c r="O161" s="92"/>
      <c r="P161" s="92"/>
      <c r="Q161" s="93"/>
      <c r="R161" s="93"/>
      <c r="S161" s="93"/>
      <c r="T161" s="91"/>
      <c r="U161" s="94"/>
      <c r="V161" s="95"/>
      <c r="W161" s="109"/>
      <c r="X161" s="110"/>
      <c r="Y161" s="110"/>
      <c r="Z161" s="110"/>
      <c r="AA161" s="110"/>
      <c r="AB161" s="97"/>
      <c r="AC161" s="97"/>
      <c r="AD161" s="37"/>
      <c r="AE161" s="37"/>
      <c r="AF161" s="111"/>
      <c r="AG161" s="112"/>
      <c r="AI161" s="100"/>
      <c r="AJ161" s="37"/>
      <c r="AK161" s="37"/>
      <c r="AL161" s="37"/>
      <c r="AM161" s="37"/>
      <c r="AN161" s="37"/>
      <c r="AO161" s="37"/>
      <c r="AP161" s="37"/>
      <c r="AQ161" s="101"/>
      <c r="AR161" s="101"/>
      <c r="AS161" s="101"/>
      <c r="AT161" s="102"/>
      <c r="AU161" s="102"/>
      <c r="AV161" s="102"/>
      <c r="AW161" s="37"/>
      <c r="AX161" s="103"/>
      <c r="AY161" s="90"/>
      <c r="AZ161" s="104"/>
      <c r="BA161" s="37"/>
      <c r="BB161" s="37"/>
      <c r="BC161" s="37"/>
      <c r="BD161" s="37"/>
      <c r="BE161" s="37"/>
      <c r="BF161" s="37"/>
      <c r="BG161" s="37"/>
    </row>
    <row r="162" spans="6:59" x14ac:dyDescent="0.35">
      <c r="F162" s="37"/>
      <c r="G162" s="37"/>
      <c r="H162" s="90"/>
      <c r="I162" s="37"/>
      <c r="J162" s="90"/>
      <c r="K162" s="90"/>
      <c r="L162" s="91"/>
      <c r="M162" s="92"/>
      <c r="N162" s="92"/>
      <c r="O162" s="92"/>
      <c r="P162" s="92"/>
      <c r="Q162" s="93"/>
      <c r="R162" s="93"/>
      <c r="S162" s="93"/>
      <c r="T162" s="91"/>
      <c r="U162" s="94"/>
      <c r="V162" s="95"/>
      <c r="W162" s="109"/>
      <c r="X162" s="110"/>
      <c r="Y162" s="110"/>
      <c r="Z162" s="110"/>
      <c r="AA162" s="110"/>
      <c r="AB162" s="97"/>
      <c r="AC162" s="97"/>
      <c r="AD162" s="37"/>
      <c r="AE162" s="37"/>
      <c r="AF162" s="111"/>
      <c r="AG162" s="112"/>
      <c r="AI162" s="100"/>
      <c r="AJ162" s="37"/>
      <c r="AK162" s="37"/>
      <c r="AL162" s="37"/>
      <c r="AM162" s="37"/>
      <c r="AN162" s="37"/>
      <c r="AO162" s="37"/>
      <c r="AP162" s="37"/>
      <c r="AQ162" s="101"/>
      <c r="AR162" s="101"/>
      <c r="AS162" s="101"/>
      <c r="AT162" s="102"/>
      <c r="AU162" s="102"/>
      <c r="AV162" s="102"/>
      <c r="AW162" s="37"/>
      <c r="AX162" s="103"/>
      <c r="AY162" s="90"/>
      <c r="AZ162" s="104"/>
      <c r="BA162" s="37"/>
      <c r="BB162" s="37"/>
      <c r="BC162" s="37"/>
      <c r="BD162" s="37"/>
      <c r="BE162" s="37"/>
      <c r="BF162" s="37"/>
      <c r="BG162" s="37"/>
    </row>
    <row r="163" spans="6:59" x14ac:dyDescent="0.35">
      <c r="F163" s="37"/>
      <c r="G163" s="37"/>
      <c r="H163" s="90"/>
      <c r="I163" s="37"/>
      <c r="J163" s="90"/>
      <c r="K163" s="90"/>
      <c r="L163" s="91"/>
      <c r="M163" s="92"/>
      <c r="N163" s="92"/>
      <c r="O163" s="92"/>
      <c r="P163" s="92"/>
      <c r="Q163" s="93"/>
      <c r="R163" s="93"/>
      <c r="S163" s="93"/>
      <c r="T163" s="91"/>
      <c r="U163" s="94"/>
      <c r="V163" s="95"/>
      <c r="W163" s="109"/>
      <c r="X163" s="110"/>
      <c r="Y163" s="110"/>
      <c r="Z163" s="110"/>
      <c r="AA163" s="110"/>
      <c r="AB163" s="97"/>
      <c r="AC163" s="97"/>
      <c r="AD163" s="37"/>
      <c r="AE163" s="37"/>
      <c r="AF163" s="111"/>
      <c r="AG163" s="112"/>
      <c r="AI163" s="100"/>
      <c r="AJ163" s="37"/>
      <c r="AK163" s="37"/>
      <c r="AL163" s="37"/>
      <c r="AM163" s="37"/>
      <c r="AN163" s="37"/>
      <c r="AO163" s="37"/>
      <c r="AP163" s="37"/>
      <c r="AQ163" s="101"/>
      <c r="AR163" s="101"/>
      <c r="AS163" s="101"/>
      <c r="AT163" s="102"/>
      <c r="AU163" s="102"/>
      <c r="AV163" s="102"/>
      <c r="AW163" s="37"/>
      <c r="AX163" s="103"/>
      <c r="AY163" s="90"/>
      <c r="AZ163" s="104"/>
      <c r="BA163" s="37"/>
      <c r="BB163" s="37"/>
      <c r="BC163" s="37"/>
      <c r="BD163" s="37"/>
      <c r="BE163" s="37"/>
      <c r="BF163" s="37"/>
      <c r="BG163" s="37"/>
    </row>
    <row r="164" spans="6:59" x14ac:dyDescent="0.35">
      <c r="F164" s="37"/>
      <c r="G164" s="37"/>
      <c r="H164" s="90"/>
      <c r="I164" s="37"/>
      <c r="J164" s="90"/>
      <c r="K164" s="90"/>
      <c r="L164" s="91"/>
      <c r="M164" s="92"/>
      <c r="N164" s="92"/>
      <c r="O164" s="92"/>
      <c r="P164" s="92"/>
      <c r="Q164" s="93"/>
      <c r="R164" s="93"/>
      <c r="S164" s="93"/>
      <c r="T164" s="91"/>
      <c r="U164" s="94"/>
      <c r="V164" s="95"/>
      <c r="W164" s="109"/>
      <c r="X164" s="110"/>
      <c r="Y164" s="110"/>
      <c r="Z164" s="110"/>
      <c r="AA164" s="110"/>
      <c r="AB164" s="97"/>
      <c r="AC164" s="97"/>
      <c r="AD164" s="37"/>
      <c r="AE164" s="37"/>
      <c r="AF164" s="111"/>
      <c r="AG164" s="112"/>
      <c r="AI164" s="100"/>
      <c r="AJ164" s="37"/>
      <c r="AK164" s="37"/>
      <c r="AL164" s="37"/>
      <c r="AM164" s="37"/>
      <c r="AN164" s="37"/>
      <c r="AO164" s="37"/>
      <c r="AP164" s="37"/>
      <c r="AQ164" s="101"/>
      <c r="AR164" s="101"/>
      <c r="AS164" s="101"/>
      <c r="AT164" s="102"/>
      <c r="AU164" s="102"/>
      <c r="AV164" s="102"/>
      <c r="AW164" s="37"/>
      <c r="AX164" s="103"/>
      <c r="AY164" s="90"/>
      <c r="AZ164" s="104"/>
      <c r="BA164" s="37"/>
      <c r="BB164" s="37"/>
      <c r="BC164" s="37"/>
      <c r="BD164" s="37"/>
      <c r="BE164" s="37"/>
      <c r="BF164" s="37"/>
      <c r="BG164" s="37"/>
    </row>
    <row r="165" spans="6:59" x14ac:dyDescent="0.35">
      <c r="F165" s="37"/>
      <c r="G165" s="37"/>
      <c r="H165" s="90"/>
      <c r="I165" s="37"/>
      <c r="J165" s="90"/>
      <c r="K165" s="90"/>
      <c r="L165" s="91"/>
      <c r="M165" s="92"/>
      <c r="N165" s="92"/>
      <c r="O165" s="92"/>
      <c r="P165" s="92"/>
      <c r="Q165" s="93"/>
      <c r="R165" s="93"/>
      <c r="S165" s="93"/>
      <c r="T165" s="91"/>
      <c r="U165" s="94"/>
      <c r="V165" s="95"/>
      <c r="W165" s="109"/>
      <c r="X165" s="110"/>
      <c r="Y165" s="110"/>
      <c r="Z165" s="110"/>
      <c r="AA165" s="110"/>
      <c r="AB165" s="97"/>
      <c r="AC165" s="97"/>
      <c r="AD165" s="37"/>
      <c r="AE165" s="37"/>
      <c r="AF165" s="111"/>
      <c r="AG165" s="112"/>
      <c r="AI165" s="100"/>
      <c r="AJ165" s="37"/>
      <c r="AK165" s="37"/>
      <c r="AL165" s="37"/>
      <c r="AM165" s="37"/>
      <c r="AN165" s="37"/>
      <c r="AO165" s="37"/>
      <c r="AP165" s="37"/>
      <c r="AQ165" s="101"/>
      <c r="AR165" s="101"/>
      <c r="AS165" s="101"/>
      <c r="AT165" s="102"/>
      <c r="AU165" s="102"/>
      <c r="AV165" s="102"/>
      <c r="AW165" s="37"/>
      <c r="AX165" s="103"/>
      <c r="AY165" s="90"/>
      <c r="AZ165" s="104"/>
      <c r="BA165" s="37"/>
      <c r="BB165" s="37"/>
      <c r="BC165" s="37"/>
      <c r="BD165" s="37"/>
      <c r="BE165" s="37"/>
      <c r="BF165" s="37"/>
      <c r="BG165" s="37"/>
    </row>
    <row r="166" spans="6:59" x14ac:dyDescent="0.35">
      <c r="F166" s="37"/>
      <c r="G166" s="37"/>
      <c r="H166" s="90"/>
      <c r="I166" s="37"/>
      <c r="J166" s="90"/>
      <c r="K166" s="90"/>
      <c r="L166" s="91"/>
      <c r="M166" s="92"/>
      <c r="N166" s="92"/>
      <c r="O166" s="92"/>
      <c r="P166" s="92"/>
      <c r="Q166" s="93"/>
      <c r="R166" s="93"/>
      <c r="S166" s="93"/>
      <c r="T166" s="91"/>
      <c r="U166" s="94"/>
      <c r="V166" s="95"/>
      <c r="W166" s="109"/>
      <c r="X166" s="110"/>
      <c r="Y166" s="110"/>
      <c r="Z166" s="110"/>
      <c r="AA166" s="110"/>
      <c r="AB166" s="97"/>
      <c r="AC166" s="97"/>
      <c r="AD166" s="37"/>
      <c r="AE166" s="37"/>
      <c r="AF166" s="111"/>
      <c r="AG166" s="112"/>
      <c r="AI166" s="100"/>
      <c r="AJ166" s="37"/>
      <c r="AK166" s="37"/>
      <c r="AL166" s="37"/>
      <c r="AM166" s="37"/>
      <c r="AN166" s="37"/>
      <c r="AO166" s="37"/>
      <c r="AP166" s="37"/>
      <c r="AQ166" s="101"/>
      <c r="AR166" s="101"/>
      <c r="AS166" s="101"/>
      <c r="AT166" s="102"/>
      <c r="AU166" s="102"/>
      <c r="AV166" s="102"/>
      <c r="AW166" s="37"/>
      <c r="AX166" s="103"/>
      <c r="AY166" s="90"/>
      <c r="AZ166" s="104"/>
      <c r="BA166" s="37"/>
      <c r="BB166" s="37"/>
      <c r="BC166" s="37"/>
      <c r="BD166" s="37"/>
      <c r="BE166" s="37"/>
      <c r="BF166" s="37"/>
      <c r="BG166" s="37"/>
    </row>
    <row r="167" spans="6:59" x14ac:dyDescent="0.35">
      <c r="F167" s="37"/>
      <c r="G167" s="37"/>
      <c r="H167" s="90"/>
      <c r="I167" s="37"/>
      <c r="J167" s="90"/>
      <c r="K167" s="90"/>
      <c r="L167" s="91"/>
      <c r="M167" s="92"/>
      <c r="N167" s="92"/>
      <c r="O167" s="92"/>
      <c r="P167" s="92"/>
      <c r="Q167" s="93"/>
      <c r="R167" s="93"/>
      <c r="S167" s="93"/>
      <c r="T167" s="91"/>
      <c r="U167" s="94"/>
      <c r="V167" s="95"/>
      <c r="W167" s="109"/>
      <c r="X167" s="110"/>
      <c r="Y167" s="110"/>
      <c r="Z167" s="110"/>
      <c r="AA167" s="110"/>
      <c r="AB167" s="97"/>
      <c r="AC167" s="97"/>
      <c r="AD167" s="37"/>
      <c r="AE167" s="37"/>
      <c r="AF167" s="111"/>
      <c r="AG167" s="112"/>
      <c r="AI167" s="100"/>
      <c r="AJ167" s="37"/>
      <c r="AK167" s="37"/>
      <c r="AL167" s="37"/>
      <c r="AM167" s="37"/>
      <c r="AN167" s="37"/>
      <c r="AO167" s="37"/>
      <c r="AP167" s="37"/>
      <c r="AQ167" s="101"/>
      <c r="AR167" s="101"/>
      <c r="AS167" s="101"/>
      <c r="AT167" s="102"/>
      <c r="AU167" s="102"/>
      <c r="AV167" s="102"/>
      <c r="AW167" s="37"/>
      <c r="AX167" s="103"/>
      <c r="AY167" s="90"/>
      <c r="AZ167" s="104"/>
      <c r="BA167" s="37"/>
      <c r="BB167" s="37"/>
      <c r="BC167" s="37"/>
      <c r="BD167" s="37"/>
      <c r="BE167" s="37"/>
      <c r="BF167" s="37"/>
      <c r="BG167" s="37"/>
    </row>
    <row r="168" spans="6:59" x14ac:dyDescent="0.35">
      <c r="F168" s="37"/>
      <c r="G168" s="37"/>
      <c r="H168" s="90"/>
      <c r="I168" s="37"/>
      <c r="J168" s="90"/>
      <c r="K168" s="90"/>
      <c r="L168" s="91"/>
      <c r="M168" s="92"/>
      <c r="N168" s="92"/>
      <c r="O168" s="92"/>
      <c r="P168" s="92"/>
      <c r="Q168" s="93"/>
      <c r="R168" s="93"/>
      <c r="S168" s="93"/>
      <c r="T168" s="91"/>
      <c r="U168" s="94"/>
      <c r="V168" s="95"/>
      <c r="W168" s="109"/>
      <c r="X168" s="110"/>
      <c r="Y168" s="110"/>
      <c r="Z168" s="110"/>
      <c r="AA168" s="110"/>
      <c r="AB168" s="97"/>
      <c r="AC168" s="97"/>
      <c r="AD168" s="37"/>
      <c r="AE168" s="37"/>
      <c r="AF168" s="111"/>
      <c r="AG168" s="112"/>
      <c r="AI168" s="100"/>
      <c r="AJ168" s="37"/>
      <c r="AK168" s="37"/>
      <c r="AL168" s="37"/>
      <c r="AM168" s="37"/>
      <c r="AN168" s="37"/>
      <c r="AO168" s="37"/>
      <c r="AP168" s="37"/>
      <c r="AQ168" s="101"/>
      <c r="AR168" s="101"/>
      <c r="AS168" s="101"/>
      <c r="AT168" s="102"/>
      <c r="AU168" s="102"/>
      <c r="AV168" s="102"/>
      <c r="AW168" s="37"/>
      <c r="AX168" s="103"/>
      <c r="AY168" s="90"/>
      <c r="AZ168" s="104"/>
      <c r="BA168" s="37"/>
      <c r="BB168" s="37"/>
      <c r="BC168" s="37"/>
      <c r="BD168" s="37"/>
      <c r="BE168" s="37"/>
      <c r="BF168" s="37"/>
      <c r="BG168" s="37"/>
    </row>
    <row r="169" spans="6:59" x14ac:dyDescent="0.35">
      <c r="F169" s="37"/>
      <c r="G169" s="37"/>
      <c r="H169" s="90"/>
      <c r="I169" s="37"/>
      <c r="J169" s="90"/>
      <c r="K169" s="90"/>
      <c r="L169" s="91"/>
      <c r="M169" s="92"/>
      <c r="N169" s="92"/>
      <c r="O169" s="92"/>
      <c r="P169" s="92"/>
      <c r="Q169" s="93"/>
      <c r="R169" s="93"/>
      <c r="S169" s="93"/>
      <c r="T169" s="91"/>
      <c r="U169" s="94"/>
      <c r="V169" s="95"/>
      <c r="W169" s="109"/>
      <c r="X169" s="110"/>
      <c r="Y169" s="110"/>
      <c r="Z169" s="110"/>
      <c r="AA169" s="110"/>
      <c r="AB169" s="97"/>
      <c r="AC169" s="97"/>
      <c r="AD169" s="37"/>
      <c r="AE169" s="37"/>
      <c r="AF169" s="111"/>
      <c r="AG169" s="112"/>
      <c r="AI169" s="100"/>
      <c r="AJ169" s="37"/>
      <c r="AK169" s="37"/>
      <c r="AL169" s="37"/>
      <c r="AM169" s="37"/>
      <c r="AN169" s="37"/>
      <c r="AO169" s="37"/>
      <c r="AP169" s="37"/>
      <c r="AQ169" s="101"/>
      <c r="AR169" s="101"/>
      <c r="AS169" s="101"/>
      <c r="AT169" s="102"/>
      <c r="AU169" s="102"/>
      <c r="AV169" s="102"/>
      <c r="AW169" s="37"/>
      <c r="AX169" s="103"/>
      <c r="AY169" s="90"/>
      <c r="AZ169" s="104"/>
      <c r="BA169" s="37"/>
      <c r="BB169" s="37"/>
      <c r="BC169" s="37"/>
      <c r="BD169" s="37"/>
      <c r="BE169" s="37"/>
      <c r="BF169" s="37"/>
      <c r="BG169" s="37"/>
    </row>
    <row r="170" spans="6:59" x14ac:dyDescent="0.35">
      <c r="F170" s="37"/>
      <c r="G170" s="37"/>
      <c r="H170" s="90"/>
      <c r="I170" s="37"/>
      <c r="J170" s="90"/>
      <c r="K170" s="90"/>
      <c r="L170" s="91"/>
      <c r="M170" s="92"/>
      <c r="N170" s="92"/>
      <c r="O170" s="92"/>
      <c r="P170" s="92"/>
      <c r="Q170" s="93"/>
      <c r="R170" s="93"/>
      <c r="S170" s="93"/>
      <c r="T170" s="91"/>
      <c r="U170" s="94"/>
      <c r="V170" s="95"/>
      <c r="W170" s="109"/>
      <c r="X170" s="110"/>
      <c r="Y170" s="110"/>
      <c r="Z170" s="110"/>
      <c r="AA170" s="110"/>
      <c r="AB170" s="97"/>
      <c r="AC170" s="97"/>
      <c r="AD170" s="37"/>
      <c r="AE170" s="37"/>
      <c r="AF170" s="111"/>
      <c r="AG170" s="112"/>
      <c r="AI170" s="100"/>
      <c r="AJ170" s="37"/>
      <c r="AK170" s="37"/>
      <c r="AL170" s="37"/>
      <c r="AM170" s="37"/>
      <c r="AN170" s="37"/>
      <c r="AO170" s="37"/>
      <c r="AP170" s="37"/>
      <c r="AQ170" s="101"/>
      <c r="AR170" s="101"/>
      <c r="AS170" s="101"/>
      <c r="AT170" s="102"/>
      <c r="AU170" s="102"/>
      <c r="AV170" s="102"/>
      <c r="AW170" s="37"/>
      <c r="AX170" s="103"/>
      <c r="AY170" s="90"/>
      <c r="AZ170" s="104"/>
      <c r="BA170" s="37"/>
      <c r="BB170" s="37"/>
      <c r="BC170" s="37"/>
      <c r="BD170" s="37"/>
      <c r="BE170" s="37"/>
      <c r="BF170" s="37"/>
      <c r="BG170" s="37"/>
    </row>
    <row r="171" spans="6:59" x14ac:dyDescent="0.35">
      <c r="F171" s="37"/>
      <c r="G171" s="37"/>
      <c r="H171" s="90"/>
      <c r="I171" s="37"/>
      <c r="J171" s="90"/>
      <c r="K171" s="90"/>
      <c r="L171" s="91"/>
      <c r="M171" s="92"/>
      <c r="N171" s="92"/>
      <c r="O171" s="92"/>
      <c r="P171" s="92"/>
      <c r="Q171" s="93"/>
      <c r="R171" s="93"/>
      <c r="S171" s="93"/>
      <c r="T171" s="91"/>
      <c r="U171" s="94"/>
      <c r="V171" s="95"/>
      <c r="W171" s="109"/>
      <c r="X171" s="110"/>
      <c r="Y171" s="110"/>
      <c r="Z171" s="110"/>
      <c r="AA171" s="110"/>
      <c r="AB171" s="97"/>
      <c r="AC171" s="97"/>
      <c r="AD171" s="37"/>
      <c r="AE171" s="37"/>
      <c r="AF171" s="111"/>
      <c r="AG171" s="112"/>
      <c r="AI171" s="100"/>
      <c r="AJ171" s="37"/>
      <c r="AK171" s="37"/>
      <c r="AL171" s="37"/>
      <c r="AM171" s="37"/>
      <c r="AN171" s="37"/>
      <c r="AO171" s="37"/>
      <c r="AP171" s="37"/>
      <c r="AQ171" s="101"/>
      <c r="AR171" s="101"/>
      <c r="AS171" s="101"/>
      <c r="AT171" s="102"/>
      <c r="AU171" s="102"/>
      <c r="AV171" s="102"/>
      <c r="AW171" s="37"/>
      <c r="AX171" s="103"/>
      <c r="AY171" s="90"/>
      <c r="AZ171" s="104"/>
      <c r="BA171" s="37"/>
      <c r="BB171" s="37"/>
      <c r="BC171" s="37"/>
      <c r="BD171" s="37"/>
      <c r="BE171" s="37"/>
      <c r="BF171" s="37"/>
      <c r="BG171" s="37"/>
    </row>
    <row r="172" spans="6:59" x14ac:dyDescent="0.35">
      <c r="F172" s="37"/>
      <c r="G172" s="37"/>
      <c r="H172" s="90"/>
      <c r="I172" s="37"/>
      <c r="J172" s="90"/>
      <c r="K172" s="90"/>
      <c r="L172" s="91"/>
      <c r="M172" s="92"/>
      <c r="N172" s="92"/>
      <c r="O172" s="92"/>
      <c r="P172" s="92"/>
      <c r="Q172" s="93"/>
      <c r="R172" s="93"/>
      <c r="S172" s="93"/>
      <c r="T172" s="91"/>
      <c r="U172" s="94"/>
      <c r="V172" s="95"/>
      <c r="W172" s="109"/>
      <c r="X172" s="110"/>
      <c r="Y172" s="110"/>
      <c r="Z172" s="110"/>
      <c r="AA172" s="110"/>
      <c r="AB172" s="97"/>
      <c r="AC172" s="97"/>
      <c r="AD172" s="37"/>
      <c r="AE172" s="37"/>
      <c r="AF172" s="111"/>
      <c r="AG172" s="112"/>
      <c r="AI172" s="100"/>
      <c r="AJ172" s="37"/>
      <c r="AK172" s="37"/>
      <c r="AL172" s="37"/>
      <c r="AM172" s="37"/>
      <c r="AN172" s="37"/>
      <c r="AO172" s="37"/>
      <c r="AP172" s="37"/>
      <c r="AQ172" s="101"/>
      <c r="AR172" s="101"/>
      <c r="AS172" s="101"/>
      <c r="AT172" s="102"/>
      <c r="AU172" s="102"/>
      <c r="AV172" s="102"/>
      <c r="AW172" s="37"/>
      <c r="AX172" s="103"/>
      <c r="AY172" s="90"/>
      <c r="AZ172" s="104"/>
      <c r="BA172" s="37"/>
      <c r="BB172" s="37"/>
      <c r="BC172" s="37"/>
      <c r="BD172" s="37"/>
      <c r="BE172" s="37"/>
      <c r="BF172" s="37"/>
      <c r="BG172" s="37"/>
    </row>
    <row r="173" spans="6:59" x14ac:dyDescent="0.35">
      <c r="F173" s="37"/>
      <c r="G173" s="37"/>
      <c r="H173" s="90"/>
      <c r="I173" s="37"/>
      <c r="J173" s="90"/>
      <c r="K173" s="90"/>
      <c r="L173" s="91"/>
      <c r="M173" s="92"/>
      <c r="N173" s="92"/>
      <c r="O173" s="92"/>
      <c r="P173" s="92"/>
      <c r="Q173" s="93"/>
      <c r="R173" s="93"/>
      <c r="S173" s="93"/>
      <c r="T173" s="91"/>
      <c r="U173" s="94"/>
      <c r="V173" s="95"/>
      <c r="W173" s="109"/>
      <c r="X173" s="110"/>
      <c r="Y173" s="110"/>
      <c r="Z173" s="110"/>
      <c r="AA173" s="110"/>
      <c r="AB173" s="97"/>
      <c r="AC173" s="97"/>
      <c r="AD173" s="37"/>
      <c r="AE173" s="37"/>
      <c r="AF173" s="111"/>
      <c r="AG173" s="112"/>
      <c r="AI173" s="100"/>
      <c r="AJ173" s="37"/>
      <c r="AK173" s="37"/>
      <c r="AL173" s="37"/>
      <c r="AM173" s="37"/>
      <c r="AN173" s="37"/>
      <c r="AO173" s="37"/>
      <c r="AP173" s="37"/>
      <c r="AQ173" s="101"/>
      <c r="AR173" s="101"/>
      <c r="AS173" s="101"/>
      <c r="AT173" s="102"/>
      <c r="AU173" s="102"/>
      <c r="AV173" s="102"/>
      <c r="AW173" s="37"/>
      <c r="AX173" s="103"/>
      <c r="AY173" s="90"/>
      <c r="AZ173" s="104"/>
      <c r="BA173" s="37"/>
      <c r="BB173" s="37"/>
      <c r="BC173" s="37"/>
      <c r="BD173" s="37"/>
      <c r="BE173" s="37"/>
      <c r="BF173" s="37"/>
      <c r="BG173" s="37"/>
    </row>
    <row r="174" spans="6:59" x14ac:dyDescent="0.35">
      <c r="W174" s="17"/>
    </row>
    <row r="175" spans="6:59" x14ac:dyDescent="0.35">
      <c r="W175" s="17"/>
    </row>
    <row r="176" spans="6:59" x14ac:dyDescent="0.35">
      <c r="W176" s="17"/>
    </row>
    <row r="177" spans="23:23" x14ac:dyDescent="0.35">
      <c r="W177" s="17"/>
    </row>
    <row r="178" spans="23:23" x14ac:dyDescent="0.35">
      <c r="W178" s="17"/>
    </row>
    <row r="179" spans="23:23" x14ac:dyDescent="0.35">
      <c r="W179" s="17"/>
    </row>
    <row r="180" spans="23:23" x14ac:dyDescent="0.35">
      <c r="W180" s="17"/>
    </row>
    <row r="181" spans="23:23" x14ac:dyDescent="0.35">
      <c r="W181" s="17"/>
    </row>
    <row r="182" spans="23:23" x14ac:dyDescent="0.35">
      <c r="W182" s="17"/>
    </row>
    <row r="183" spans="23:23" x14ac:dyDescent="0.35">
      <c r="W183" s="17"/>
    </row>
    <row r="184" spans="23:23" x14ac:dyDescent="0.35">
      <c r="W184" s="17"/>
    </row>
    <row r="185" spans="23:23" x14ac:dyDescent="0.35">
      <c r="W185" s="17"/>
    </row>
    <row r="186" spans="23:23" x14ac:dyDescent="0.35">
      <c r="W186" s="17"/>
    </row>
    <row r="187" spans="23:23" x14ac:dyDescent="0.35">
      <c r="W187" s="17"/>
    </row>
    <row r="188" spans="23:23" x14ac:dyDescent="0.35">
      <c r="W188" s="17"/>
    </row>
    <row r="189" spans="23:23" x14ac:dyDescent="0.35">
      <c r="W189" s="17"/>
    </row>
    <row r="190" spans="23:23" x14ac:dyDescent="0.35">
      <c r="W190" s="17"/>
    </row>
    <row r="191" spans="23:23" x14ac:dyDescent="0.35">
      <c r="W191" s="17"/>
    </row>
    <row r="192" spans="23:23" x14ac:dyDescent="0.35">
      <c r="W192" s="17"/>
    </row>
    <row r="193" spans="23:23" x14ac:dyDescent="0.35">
      <c r="W193" s="17"/>
    </row>
    <row r="194" spans="23:23" x14ac:dyDescent="0.35">
      <c r="W194" s="17"/>
    </row>
    <row r="195" spans="23:23" x14ac:dyDescent="0.35">
      <c r="W195" s="17"/>
    </row>
    <row r="196" spans="23:23" x14ac:dyDescent="0.35">
      <c r="W196" s="17"/>
    </row>
    <row r="197" spans="23:23" x14ac:dyDescent="0.35">
      <c r="W197" s="17"/>
    </row>
    <row r="198" spans="23:23" x14ac:dyDescent="0.35">
      <c r="W198" s="17"/>
    </row>
    <row r="199" spans="23:23" x14ac:dyDescent="0.35">
      <c r="W199" s="17"/>
    </row>
    <row r="200" spans="23:23" x14ac:dyDescent="0.35">
      <c r="W200" s="17"/>
    </row>
    <row r="201" spans="23:23" x14ac:dyDescent="0.35">
      <c r="W201" s="17"/>
    </row>
    <row r="202" spans="23:23" x14ac:dyDescent="0.35">
      <c r="W202" s="17"/>
    </row>
    <row r="203" spans="23:23" x14ac:dyDescent="0.35">
      <c r="W203" s="17"/>
    </row>
    <row r="204" spans="23:23" x14ac:dyDescent="0.35">
      <c r="W204" s="17"/>
    </row>
    <row r="205" spans="23:23" x14ac:dyDescent="0.35">
      <c r="W205" s="17"/>
    </row>
    <row r="206" spans="23:23" x14ac:dyDescent="0.35">
      <c r="W206" s="17"/>
    </row>
    <row r="207" spans="23:23" x14ac:dyDescent="0.35">
      <c r="W207" s="17"/>
    </row>
    <row r="208" spans="23:23" x14ac:dyDescent="0.35">
      <c r="W208" s="17"/>
    </row>
    <row r="209" spans="23:23" x14ac:dyDescent="0.35">
      <c r="W209" s="17"/>
    </row>
    <row r="210" spans="23:23" x14ac:dyDescent="0.35">
      <c r="W210" s="17"/>
    </row>
    <row r="211" spans="23:23" x14ac:dyDescent="0.35">
      <c r="W211" s="17"/>
    </row>
    <row r="212" spans="23:23" x14ac:dyDescent="0.35">
      <c r="W212" s="17"/>
    </row>
    <row r="213" spans="23:23" x14ac:dyDescent="0.35">
      <c r="W213" s="17"/>
    </row>
    <row r="214" spans="23:23" x14ac:dyDescent="0.35">
      <c r="W214" s="17"/>
    </row>
    <row r="215" spans="23:23" x14ac:dyDescent="0.35">
      <c r="W215" s="17"/>
    </row>
    <row r="216" spans="23:23" x14ac:dyDescent="0.35">
      <c r="W216" s="17"/>
    </row>
    <row r="217" spans="23:23" x14ac:dyDescent="0.35">
      <c r="W217" s="17"/>
    </row>
    <row r="218" spans="23:23" x14ac:dyDescent="0.35">
      <c r="W218" s="17"/>
    </row>
    <row r="219" spans="23:23" x14ac:dyDescent="0.35">
      <c r="W219" s="17"/>
    </row>
    <row r="220" spans="23:23" x14ac:dyDescent="0.35">
      <c r="W220" s="17"/>
    </row>
    <row r="221" spans="23:23" x14ac:dyDescent="0.35">
      <c r="W221" s="17"/>
    </row>
    <row r="222" spans="23:23" x14ac:dyDescent="0.35">
      <c r="W222" s="17"/>
    </row>
    <row r="223" spans="23:23" x14ac:dyDescent="0.35">
      <c r="W223" s="17"/>
    </row>
    <row r="224" spans="23:23" x14ac:dyDescent="0.35">
      <c r="W224" s="17"/>
    </row>
    <row r="225" spans="23:23" x14ac:dyDescent="0.35">
      <c r="W225" s="17"/>
    </row>
    <row r="226" spans="23:23" x14ac:dyDescent="0.35">
      <c r="W226" s="17"/>
    </row>
    <row r="227" spans="23:23" x14ac:dyDescent="0.35">
      <c r="W227" s="17"/>
    </row>
    <row r="228" spans="23:23" x14ac:dyDescent="0.35">
      <c r="W228" s="17"/>
    </row>
    <row r="229" spans="23:23" x14ac:dyDescent="0.35">
      <c r="W229" s="17"/>
    </row>
    <row r="230" spans="23:23" x14ac:dyDescent="0.35">
      <c r="W230" s="17"/>
    </row>
    <row r="231" spans="23:23" x14ac:dyDescent="0.35">
      <c r="W231" s="17"/>
    </row>
    <row r="232" spans="23:23" x14ac:dyDescent="0.35">
      <c r="W232" s="17"/>
    </row>
    <row r="233" spans="23:23" x14ac:dyDescent="0.35">
      <c r="W233" s="17"/>
    </row>
    <row r="234" spans="23:23" x14ac:dyDescent="0.35">
      <c r="W234" s="17"/>
    </row>
    <row r="235" spans="23:23" x14ac:dyDescent="0.35">
      <c r="W235" s="17"/>
    </row>
    <row r="236" spans="23:23" x14ac:dyDescent="0.35">
      <c r="W236" s="17"/>
    </row>
    <row r="237" spans="23:23" x14ac:dyDescent="0.35">
      <c r="W237" s="17"/>
    </row>
    <row r="238" spans="23:23" x14ac:dyDescent="0.35">
      <c r="W238" s="17"/>
    </row>
    <row r="239" spans="23:23" x14ac:dyDescent="0.35">
      <c r="W239" s="17"/>
    </row>
    <row r="240" spans="23:23" x14ac:dyDescent="0.35">
      <c r="W240" s="17"/>
    </row>
    <row r="241" spans="23:23" x14ac:dyDescent="0.35">
      <c r="W241" s="17"/>
    </row>
    <row r="242" spans="23:23" x14ac:dyDescent="0.35">
      <c r="W242" s="17"/>
    </row>
    <row r="243" spans="23:23" x14ac:dyDescent="0.35">
      <c r="W243" s="17"/>
    </row>
    <row r="244" spans="23:23" x14ac:dyDescent="0.35">
      <c r="W244" s="17"/>
    </row>
    <row r="245" spans="23:23" x14ac:dyDescent="0.35">
      <c r="W245" s="17"/>
    </row>
    <row r="246" spans="23:23" x14ac:dyDescent="0.35">
      <c r="W246" s="17"/>
    </row>
    <row r="247" spans="23:23" x14ac:dyDescent="0.35">
      <c r="W247" s="17"/>
    </row>
    <row r="248" spans="23:23" x14ac:dyDescent="0.35">
      <c r="W248" s="17"/>
    </row>
    <row r="249" spans="23:23" x14ac:dyDescent="0.35">
      <c r="W249" s="17"/>
    </row>
    <row r="250" spans="23:23" x14ac:dyDescent="0.35">
      <c r="W250" s="17"/>
    </row>
    <row r="251" spans="23:23" x14ac:dyDescent="0.35">
      <c r="W251" s="17"/>
    </row>
    <row r="252" spans="23:23" x14ac:dyDescent="0.35">
      <c r="W252" s="17"/>
    </row>
    <row r="253" spans="23:23" x14ac:dyDescent="0.35">
      <c r="W253" s="17"/>
    </row>
    <row r="254" spans="23:23" x14ac:dyDescent="0.35">
      <c r="W254" s="17"/>
    </row>
    <row r="255" spans="23:23" x14ac:dyDescent="0.35">
      <c r="W255" s="17"/>
    </row>
    <row r="256" spans="23:23" x14ac:dyDescent="0.35">
      <c r="W256" s="17"/>
    </row>
    <row r="257" spans="23:23" x14ac:dyDescent="0.35">
      <c r="W257" s="17"/>
    </row>
    <row r="258" spans="23:23" x14ac:dyDescent="0.35">
      <c r="W258" s="17"/>
    </row>
    <row r="259" spans="23:23" x14ac:dyDescent="0.35">
      <c r="W259" s="17"/>
    </row>
    <row r="260" spans="23:23" x14ac:dyDescent="0.35">
      <c r="W260" s="17"/>
    </row>
    <row r="261" spans="23:23" x14ac:dyDescent="0.35">
      <c r="W261" s="17"/>
    </row>
    <row r="262" spans="23:23" x14ac:dyDescent="0.35">
      <c r="W262" s="17"/>
    </row>
    <row r="263" spans="23:23" x14ac:dyDescent="0.35">
      <c r="W263" s="17"/>
    </row>
    <row r="264" spans="23:23" x14ac:dyDescent="0.35">
      <c r="W264" s="17"/>
    </row>
    <row r="265" spans="23:23" x14ac:dyDescent="0.35">
      <c r="W265" s="17"/>
    </row>
    <row r="266" spans="23:23" x14ac:dyDescent="0.35">
      <c r="W266" s="17"/>
    </row>
    <row r="267" spans="23:23" x14ac:dyDescent="0.35">
      <c r="W267" s="17"/>
    </row>
    <row r="268" spans="23:23" x14ac:dyDescent="0.35">
      <c r="W268" s="17"/>
    </row>
    <row r="269" spans="23:23" x14ac:dyDescent="0.35">
      <c r="W269" s="17"/>
    </row>
    <row r="270" spans="23:23" x14ac:dyDescent="0.35">
      <c r="W270" s="17"/>
    </row>
    <row r="271" spans="23:23" x14ac:dyDescent="0.35">
      <c r="W271" s="17"/>
    </row>
    <row r="272" spans="23:23" x14ac:dyDescent="0.35">
      <c r="W272" s="17"/>
    </row>
    <row r="273" spans="23:23" x14ac:dyDescent="0.35">
      <c r="W273" s="17"/>
    </row>
    <row r="274" spans="23:23" x14ac:dyDescent="0.35">
      <c r="W274" s="17"/>
    </row>
    <row r="275" spans="23:23" x14ac:dyDescent="0.35">
      <c r="W275" s="17"/>
    </row>
    <row r="276" spans="23:23" x14ac:dyDescent="0.35">
      <c r="W276" s="17"/>
    </row>
    <row r="277" spans="23:23" x14ac:dyDescent="0.35">
      <c r="W277" s="17"/>
    </row>
    <row r="278" spans="23:23" x14ac:dyDescent="0.35">
      <c r="W278" s="17"/>
    </row>
    <row r="279" spans="23:23" x14ac:dyDescent="0.35">
      <c r="W279" s="17"/>
    </row>
    <row r="280" spans="23:23" x14ac:dyDescent="0.35">
      <c r="W280" s="17"/>
    </row>
    <row r="281" spans="23:23" x14ac:dyDescent="0.35">
      <c r="W281" s="17"/>
    </row>
    <row r="282" spans="23:23" x14ac:dyDescent="0.35">
      <c r="W282" s="17"/>
    </row>
    <row r="283" spans="23:23" x14ac:dyDescent="0.35">
      <c r="W283" s="17"/>
    </row>
    <row r="284" spans="23:23" x14ac:dyDescent="0.35">
      <c r="W284" s="17"/>
    </row>
    <row r="285" spans="23:23" x14ac:dyDescent="0.35">
      <c r="W285" s="17"/>
    </row>
    <row r="286" spans="23:23" x14ac:dyDescent="0.35">
      <c r="W286" s="17"/>
    </row>
    <row r="287" spans="23:23" x14ac:dyDescent="0.35">
      <c r="W287" s="17"/>
    </row>
    <row r="288" spans="23:23" x14ac:dyDescent="0.35">
      <c r="W288" s="17"/>
    </row>
    <row r="289" spans="23:23" x14ac:dyDescent="0.35">
      <c r="W289" s="17"/>
    </row>
    <row r="290" spans="23:23" x14ac:dyDescent="0.35">
      <c r="W290" s="17"/>
    </row>
    <row r="291" spans="23:23" x14ac:dyDescent="0.35">
      <c r="W291" s="17"/>
    </row>
    <row r="292" spans="23:23" x14ac:dyDescent="0.35">
      <c r="W292" s="17"/>
    </row>
    <row r="293" spans="23:23" x14ac:dyDescent="0.35">
      <c r="W293" s="17"/>
    </row>
    <row r="294" spans="23:23" x14ac:dyDescent="0.35">
      <c r="W294" s="17"/>
    </row>
    <row r="295" spans="23:23" x14ac:dyDescent="0.35">
      <c r="W295" s="17"/>
    </row>
    <row r="296" spans="23:23" x14ac:dyDescent="0.35">
      <c r="W296" s="17"/>
    </row>
    <row r="297" spans="23:23" x14ac:dyDescent="0.35">
      <c r="W297" s="17"/>
    </row>
    <row r="298" spans="23:23" x14ac:dyDescent="0.35">
      <c r="W298" s="17"/>
    </row>
    <row r="299" spans="23:23" x14ac:dyDescent="0.35">
      <c r="W299" s="17"/>
    </row>
    <row r="300" spans="23:23" x14ac:dyDescent="0.35">
      <c r="W300" s="17"/>
    </row>
    <row r="301" spans="23:23" x14ac:dyDescent="0.35">
      <c r="W301" s="17"/>
    </row>
    <row r="302" spans="23:23" x14ac:dyDescent="0.35">
      <c r="W302" s="17"/>
    </row>
    <row r="303" spans="23:23" x14ac:dyDescent="0.35">
      <c r="W303" s="17"/>
    </row>
    <row r="304" spans="23:23" x14ac:dyDescent="0.35">
      <c r="W304" s="17"/>
    </row>
    <row r="305" spans="23:23" x14ac:dyDescent="0.35">
      <c r="W305" s="17"/>
    </row>
    <row r="306" spans="23:23" x14ac:dyDescent="0.35">
      <c r="W306" s="17"/>
    </row>
    <row r="307" spans="23:23" x14ac:dyDescent="0.35">
      <c r="W307" s="17"/>
    </row>
    <row r="308" spans="23:23" x14ac:dyDescent="0.35">
      <c r="W308" s="17"/>
    </row>
    <row r="309" spans="23:23" x14ac:dyDescent="0.35">
      <c r="W309" s="17"/>
    </row>
    <row r="310" spans="23:23" x14ac:dyDescent="0.35">
      <c r="W310" s="17"/>
    </row>
    <row r="311" spans="23:23" x14ac:dyDescent="0.35">
      <c r="W311" s="17"/>
    </row>
    <row r="312" spans="23:23" x14ac:dyDescent="0.35">
      <c r="W312" s="17"/>
    </row>
    <row r="313" spans="23:23" x14ac:dyDescent="0.35">
      <c r="W313" s="17"/>
    </row>
    <row r="314" spans="23:23" x14ac:dyDescent="0.35">
      <c r="W314" s="17"/>
    </row>
    <row r="315" spans="23:23" x14ac:dyDescent="0.35">
      <c r="W315" s="17"/>
    </row>
    <row r="316" spans="23:23" x14ac:dyDescent="0.35">
      <c r="W316" s="17"/>
    </row>
    <row r="317" spans="23:23" x14ac:dyDescent="0.35">
      <c r="W317" s="17"/>
    </row>
    <row r="318" spans="23:23" x14ac:dyDescent="0.35">
      <c r="W318" s="17"/>
    </row>
    <row r="319" spans="23:23" x14ac:dyDescent="0.35">
      <c r="W319" s="17"/>
    </row>
    <row r="320" spans="23:23" x14ac:dyDescent="0.35">
      <c r="W320" s="17"/>
    </row>
    <row r="321" spans="23:23" x14ac:dyDescent="0.35">
      <c r="W321" s="17"/>
    </row>
    <row r="322" spans="23:23" x14ac:dyDescent="0.35">
      <c r="W322" s="17"/>
    </row>
    <row r="323" spans="23:23" x14ac:dyDescent="0.35">
      <c r="W323" s="17"/>
    </row>
    <row r="324" spans="23:23" x14ac:dyDescent="0.35">
      <c r="W324" s="17"/>
    </row>
    <row r="325" spans="23:23" x14ac:dyDescent="0.35">
      <c r="W325" s="17"/>
    </row>
    <row r="326" spans="23:23" x14ac:dyDescent="0.35">
      <c r="W326" s="17"/>
    </row>
    <row r="327" spans="23:23" x14ac:dyDescent="0.35">
      <c r="W327" s="17"/>
    </row>
    <row r="328" spans="23:23" x14ac:dyDescent="0.35">
      <c r="W328" s="17"/>
    </row>
    <row r="329" spans="23:23" x14ac:dyDescent="0.35">
      <c r="W329" s="17"/>
    </row>
    <row r="330" spans="23:23" x14ac:dyDescent="0.35">
      <c r="W330" s="17"/>
    </row>
    <row r="331" spans="23:23" x14ac:dyDescent="0.35">
      <c r="W331" s="17"/>
    </row>
    <row r="332" spans="23:23" x14ac:dyDescent="0.35">
      <c r="W332" s="17"/>
    </row>
    <row r="333" spans="23:23" x14ac:dyDescent="0.35">
      <c r="W333" s="17"/>
    </row>
    <row r="334" spans="23:23" x14ac:dyDescent="0.35">
      <c r="W334" s="17"/>
    </row>
    <row r="335" spans="23:23" x14ac:dyDescent="0.35">
      <c r="W335" s="17"/>
    </row>
    <row r="336" spans="23:23" x14ac:dyDescent="0.35">
      <c r="W336" s="17"/>
    </row>
    <row r="337" spans="23:23" x14ac:dyDescent="0.35">
      <c r="W337" s="17"/>
    </row>
    <row r="338" spans="23:23" x14ac:dyDescent="0.35">
      <c r="W338" s="17"/>
    </row>
    <row r="339" spans="23:23" x14ac:dyDescent="0.35">
      <c r="W339" s="17"/>
    </row>
    <row r="340" spans="23:23" x14ac:dyDescent="0.35">
      <c r="W340" s="17"/>
    </row>
    <row r="341" spans="23:23" x14ac:dyDescent="0.35">
      <c r="W341" s="17"/>
    </row>
    <row r="342" spans="23:23" x14ac:dyDescent="0.35">
      <c r="W342" s="17"/>
    </row>
    <row r="343" spans="23:23" x14ac:dyDescent="0.35">
      <c r="W343" s="17"/>
    </row>
    <row r="344" spans="23:23" x14ac:dyDescent="0.35">
      <c r="W344" s="17"/>
    </row>
    <row r="345" spans="23:23" x14ac:dyDescent="0.35">
      <c r="W345" s="17"/>
    </row>
    <row r="346" spans="23:23" x14ac:dyDescent="0.35">
      <c r="W346" s="17"/>
    </row>
    <row r="347" spans="23:23" x14ac:dyDescent="0.35">
      <c r="W347" s="17"/>
    </row>
    <row r="348" spans="23:23" x14ac:dyDescent="0.35">
      <c r="W348" s="17"/>
    </row>
    <row r="349" spans="23:23" x14ac:dyDescent="0.35">
      <c r="W349" s="17"/>
    </row>
    <row r="350" spans="23:23" x14ac:dyDescent="0.35">
      <c r="W350" s="17"/>
    </row>
    <row r="351" spans="23:23" x14ac:dyDescent="0.35">
      <c r="W351" s="17"/>
    </row>
    <row r="352" spans="23:23" x14ac:dyDescent="0.35">
      <c r="W352" s="17"/>
    </row>
    <row r="353" spans="23:23" x14ac:dyDescent="0.35">
      <c r="W353" s="17"/>
    </row>
    <row r="354" spans="23:23" x14ac:dyDescent="0.35">
      <c r="W354" s="17"/>
    </row>
    <row r="355" spans="23:23" x14ac:dyDescent="0.35">
      <c r="W355" s="17"/>
    </row>
    <row r="356" spans="23:23" x14ac:dyDescent="0.35">
      <c r="W356" s="17"/>
    </row>
    <row r="357" spans="23:23" x14ac:dyDescent="0.35">
      <c r="W357" s="17"/>
    </row>
    <row r="358" spans="23:23" x14ac:dyDescent="0.35">
      <c r="W358" s="17"/>
    </row>
    <row r="359" spans="23:23" x14ac:dyDescent="0.35">
      <c r="W359" s="17"/>
    </row>
    <row r="360" spans="23:23" x14ac:dyDescent="0.35">
      <c r="W360" s="17"/>
    </row>
    <row r="361" spans="23:23" x14ac:dyDescent="0.35">
      <c r="W361" s="17"/>
    </row>
    <row r="362" spans="23:23" x14ac:dyDescent="0.35">
      <c r="W362" s="17"/>
    </row>
    <row r="363" spans="23:23" x14ac:dyDescent="0.35">
      <c r="W363" s="17"/>
    </row>
    <row r="364" spans="23:23" x14ac:dyDescent="0.35">
      <c r="W364" s="17"/>
    </row>
    <row r="365" spans="23:23" x14ac:dyDescent="0.35">
      <c r="W365" s="17"/>
    </row>
    <row r="366" spans="23:23" x14ac:dyDescent="0.35">
      <c r="W366" s="17"/>
    </row>
    <row r="367" spans="23:23" x14ac:dyDescent="0.35">
      <c r="W367" s="17"/>
    </row>
    <row r="368" spans="23:23" x14ac:dyDescent="0.35">
      <c r="W368" s="17"/>
    </row>
    <row r="369" spans="23:23" x14ac:dyDescent="0.35">
      <c r="W369" s="17"/>
    </row>
    <row r="370" spans="23:23" x14ac:dyDescent="0.35">
      <c r="W370" s="17"/>
    </row>
    <row r="371" spans="23:23" x14ac:dyDescent="0.35">
      <c r="W371" s="17"/>
    </row>
    <row r="372" spans="23:23" x14ac:dyDescent="0.35">
      <c r="W372" s="17"/>
    </row>
    <row r="373" spans="23:23" x14ac:dyDescent="0.35">
      <c r="W373" s="17"/>
    </row>
    <row r="374" spans="23:23" x14ac:dyDescent="0.35">
      <c r="W374" s="17"/>
    </row>
    <row r="375" spans="23:23" x14ac:dyDescent="0.35">
      <c r="W375" s="17"/>
    </row>
    <row r="376" spans="23:23" x14ac:dyDescent="0.35">
      <c r="W376" s="17"/>
    </row>
    <row r="377" spans="23:23" x14ac:dyDescent="0.35">
      <c r="W377" s="17"/>
    </row>
    <row r="378" spans="23:23" x14ac:dyDescent="0.35">
      <c r="W378" s="17"/>
    </row>
    <row r="379" spans="23:23" x14ac:dyDescent="0.35">
      <c r="W379" s="17"/>
    </row>
    <row r="380" spans="23:23" x14ac:dyDescent="0.35">
      <c r="W380" s="17"/>
    </row>
    <row r="381" spans="23:23" x14ac:dyDescent="0.35">
      <c r="W381" s="17"/>
    </row>
    <row r="382" spans="23:23" x14ac:dyDescent="0.35">
      <c r="W382" s="17"/>
    </row>
    <row r="383" spans="23:23" x14ac:dyDescent="0.35">
      <c r="W383" s="17"/>
    </row>
    <row r="384" spans="23:23" x14ac:dyDescent="0.35">
      <c r="W384" s="17"/>
    </row>
    <row r="385" spans="23:23" x14ac:dyDescent="0.35">
      <c r="W385" s="17"/>
    </row>
    <row r="386" spans="23:23" x14ac:dyDescent="0.35">
      <c r="W386" s="17"/>
    </row>
    <row r="387" spans="23:23" x14ac:dyDescent="0.35">
      <c r="W387" s="17"/>
    </row>
    <row r="388" spans="23:23" x14ac:dyDescent="0.35">
      <c r="W388" s="17"/>
    </row>
    <row r="389" spans="23:23" x14ac:dyDescent="0.35">
      <c r="W389" s="17"/>
    </row>
    <row r="390" spans="23:23" x14ac:dyDescent="0.35">
      <c r="W390" s="17"/>
    </row>
    <row r="391" spans="23:23" x14ac:dyDescent="0.35">
      <c r="W391" s="17"/>
    </row>
    <row r="392" spans="23:23" x14ac:dyDescent="0.35">
      <c r="W392" s="17"/>
    </row>
    <row r="393" spans="23:23" x14ac:dyDescent="0.35">
      <c r="W393" s="17"/>
    </row>
    <row r="394" spans="23:23" x14ac:dyDescent="0.35">
      <c r="W394" s="17"/>
    </row>
    <row r="395" spans="23:23" x14ac:dyDescent="0.35">
      <c r="W395" s="17"/>
    </row>
    <row r="396" spans="23:23" x14ac:dyDescent="0.35">
      <c r="W396" s="17"/>
    </row>
    <row r="397" spans="23:23" x14ac:dyDescent="0.35">
      <c r="W397" s="17"/>
    </row>
    <row r="398" spans="23:23" x14ac:dyDescent="0.35">
      <c r="W398" s="17"/>
    </row>
    <row r="399" spans="23:23" x14ac:dyDescent="0.35">
      <c r="W399" s="17"/>
    </row>
    <row r="400" spans="23:23" x14ac:dyDescent="0.35">
      <c r="W400" s="17"/>
    </row>
    <row r="401" spans="23:23" x14ac:dyDescent="0.35">
      <c r="W401" s="17"/>
    </row>
    <row r="402" spans="23:23" x14ac:dyDescent="0.35">
      <c r="W402" s="17"/>
    </row>
    <row r="403" spans="23:23" x14ac:dyDescent="0.35">
      <c r="W403" s="17"/>
    </row>
    <row r="404" spans="23:23" x14ac:dyDescent="0.35">
      <c r="W404" s="17"/>
    </row>
    <row r="405" spans="23:23" x14ac:dyDescent="0.35">
      <c r="W405" s="17"/>
    </row>
    <row r="406" spans="23:23" x14ac:dyDescent="0.35">
      <c r="W406" s="17"/>
    </row>
    <row r="407" spans="23:23" x14ac:dyDescent="0.35">
      <c r="W407" s="17"/>
    </row>
    <row r="408" spans="23:23" x14ac:dyDescent="0.35">
      <c r="W408" s="17"/>
    </row>
    <row r="409" spans="23:23" x14ac:dyDescent="0.35">
      <c r="W409" s="17"/>
    </row>
    <row r="410" spans="23:23" x14ac:dyDescent="0.35">
      <c r="W410" s="17"/>
    </row>
    <row r="411" spans="23:23" x14ac:dyDescent="0.35">
      <c r="W411" s="17"/>
    </row>
    <row r="412" spans="23:23" x14ac:dyDescent="0.35">
      <c r="W412" s="17"/>
    </row>
    <row r="413" spans="23:23" x14ac:dyDescent="0.35">
      <c r="W413" s="17"/>
    </row>
    <row r="414" spans="23:23" x14ac:dyDescent="0.35">
      <c r="W414" s="17"/>
    </row>
    <row r="415" spans="23:23" x14ac:dyDescent="0.35">
      <c r="W415" s="17"/>
    </row>
    <row r="416" spans="23:23" x14ac:dyDescent="0.35">
      <c r="W416" s="17"/>
    </row>
    <row r="417" spans="23:23" x14ac:dyDescent="0.35">
      <c r="W417" s="17"/>
    </row>
    <row r="418" spans="23:23" x14ac:dyDescent="0.35">
      <c r="W418" s="17"/>
    </row>
    <row r="419" spans="23:23" x14ac:dyDescent="0.35">
      <c r="W419" s="17"/>
    </row>
    <row r="420" spans="23:23" x14ac:dyDescent="0.35">
      <c r="W420" s="17"/>
    </row>
    <row r="421" spans="23:23" x14ac:dyDescent="0.35">
      <c r="W421" s="17"/>
    </row>
    <row r="422" spans="23:23" x14ac:dyDescent="0.35">
      <c r="W422" s="17"/>
    </row>
    <row r="423" spans="23:23" x14ac:dyDescent="0.35">
      <c r="W423" s="17"/>
    </row>
    <row r="424" spans="23:23" x14ac:dyDescent="0.35">
      <c r="W424" s="17"/>
    </row>
    <row r="425" spans="23:23" x14ac:dyDescent="0.35">
      <c r="W425" s="17"/>
    </row>
    <row r="426" spans="23:23" x14ac:dyDescent="0.35">
      <c r="W426" s="17"/>
    </row>
    <row r="427" spans="23:23" x14ac:dyDescent="0.35">
      <c r="W427" s="17"/>
    </row>
    <row r="428" spans="23:23" x14ac:dyDescent="0.35">
      <c r="W428" s="17"/>
    </row>
    <row r="429" spans="23:23" x14ac:dyDescent="0.35">
      <c r="W429" s="17"/>
    </row>
    <row r="430" spans="23:23" x14ac:dyDescent="0.35">
      <c r="W430" s="17"/>
    </row>
    <row r="431" spans="23:23" x14ac:dyDescent="0.35">
      <c r="W431" s="17"/>
    </row>
    <row r="432" spans="23:23" x14ac:dyDescent="0.35">
      <c r="W432" s="17"/>
    </row>
    <row r="433" spans="23:23" x14ac:dyDescent="0.35">
      <c r="W433" s="17"/>
    </row>
    <row r="434" spans="23:23" x14ac:dyDescent="0.35">
      <c r="W434" s="17"/>
    </row>
    <row r="435" spans="23:23" x14ac:dyDescent="0.35">
      <c r="W435" s="17"/>
    </row>
    <row r="436" spans="23:23" x14ac:dyDescent="0.35">
      <c r="W436" s="17"/>
    </row>
    <row r="437" spans="23:23" x14ac:dyDescent="0.35">
      <c r="W437" s="17"/>
    </row>
    <row r="438" spans="23:23" x14ac:dyDescent="0.35">
      <c r="W438" s="17"/>
    </row>
    <row r="439" spans="23:23" x14ac:dyDescent="0.35">
      <c r="W439" s="17"/>
    </row>
    <row r="440" spans="23:23" x14ac:dyDescent="0.35">
      <c r="W440" s="17"/>
    </row>
    <row r="441" spans="23:23" x14ac:dyDescent="0.35">
      <c r="W441" s="17"/>
    </row>
    <row r="442" spans="23:23" x14ac:dyDescent="0.35">
      <c r="W442" s="17"/>
    </row>
    <row r="443" spans="23:23" x14ac:dyDescent="0.35">
      <c r="W443" s="17"/>
    </row>
    <row r="444" spans="23:23" x14ac:dyDescent="0.35">
      <c r="W444" s="17"/>
    </row>
    <row r="445" spans="23:23" x14ac:dyDescent="0.35">
      <c r="W445" s="17"/>
    </row>
    <row r="446" spans="23:23" x14ac:dyDescent="0.35">
      <c r="W446" s="17"/>
    </row>
    <row r="447" spans="23:23" x14ac:dyDescent="0.35">
      <c r="W447" s="17"/>
    </row>
    <row r="448" spans="23:23" x14ac:dyDescent="0.35">
      <c r="W448" s="17"/>
    </row>
    <row r="449" spans="23:23" x14ac:dyDescent="0.35">
      <c r="W449" s="17"/>
    </row>
    <row r="450" spans="23:23" x14ac:dyDescent="0.35">
      <c r="W450" s="17"/>
    </row>
    <row r="451" spans="23:23" x14ac:dyDescent="0.35">
      <c r="W451" s="17"/>
    </row>
    <row r="452" spans="23:23" x14ac:dyDescent="0.35">
      <c r="W452" s="17"/>
    </row>
    <row r="453" spans="23:23" x14ac:dyDescent="0.35">
      <c r="W453" s="17"/>
    </row>
    <row r="454" spans="23:23" x14ac:dyDescent="0.35">
      <c r="W454" s="17"/>
    </row>
    <row r="455" spans="23:23" x14ac:dyDescent="0.35">
      <c r="W455" s="17"/>
    </row>
    <row r="456" spans="23:23" x14ac:dyDescent="0.35">
      <c r="W456" s="17"/>
    </row>
    <row r="457" spans="23:23" x14ac:dyDescent="0.35">
      <c r="W457" s="17"/>
    </row>
    <row r="458" spans="23:23" x14ac:dyDescent="0.35">
      <c r="W458" s="17"/>
    </row>
    <row r="459" spans="23:23" x14ac:dyDescent="0.35">
      <c r="W459" s="17"/>
    </row>
    <row r="460" spans="23:23" x14ac:dyDescent="0.35">
      <c r="W460" s="17"/>
    </row>
    <row r="461" spans="23:23" x14ac:dyDescent="0.35">
      <c r="W461" s="17"/>
    </row>
    <row r="462" spans="23:23" x14ac:dyDescent="0.35">
      <c r="W462" s="17"/>
    </row>
    <row r="463" spans="23:23" x14ac:dyDescent="0.35">
      <c r="W463" s="17"/>
    </row>
    <row r="464" spans="23:23" x14ac:dyDescent="0.35">
      <c r="W464" s="17"/>
    </row>
    <row r="465" spans="23:23" x14ac:dyDescent="0.35">
      <c r="W465" s="17"/>
    </row>
    <row r="466" spans="23:23" x14ac:dyDescent="0.35">
      <c r="W466" s="17"/>
    </row>
    <row r="467" spans="23:23" x14ac:dyDescent="0.35">
      <c r="W467" s="17"/>
    </row>
    <row r="468" spans="23:23" x14ac:dyDescent="0.35">
      <c r="W468" s="17"/>
    </row>
    <row r="469" spans="23:23" x14ac:dyDescent="0.35">
      <c r="W469" s="17"/>
    </row>
    <row r="470" spans="23:23" x14ac:dyDescent="0.35">
      <c r="W470" s="17"/>
    </row>
    <row r="471" spans="23:23" x14ac:dyDescent="0.35">
      <c r="W471" s="17"/>
    </row>
    <row r="472" spans="23:23" x14ac:dyDescent="0.35">
      <c r="W472" s="17"/>
    </row>
    <row r="473" spans="23:23" x14ac:dyDescent="0.35">
      <c r="W473" s="17"/>
    </row>
    <row r="474" spans="23:23" x14ac:dyDescent="0.35">
      <c r="W474" s="17"/>
    </row>
    <row r="475" spans="23:23" x14ac:dyDescent="0.35">
      <c r="W475" s="17"/>
    </row>
    <row r="476" spans="23:23" x14ac:dyDescent="0.35">
      <c r="W476" s="17"/>
    </row>
    <row r="477" spans="23:23" x14ac:dyDescent="0.35">
      <c r="W477" s="17"/>
    </row>
    <row r="478" spans="23:23" x14ac:dyDescent="0.35">
      <c r="W478" s="17"/>
    </row>
    <row r="479" spans="23:23" x14ac:dyDescent="0.35">
      <c r="W479" s="17"/>
    </row>
    <row r="480" spans="23:23" x14ac:dyDescent="0.35">
      <c r="W480" s="17"/>
    </row>
    <row r="481" spans="23:23" x14ac:dyDescent="0.35">
      <c r="W481" s="17"/>
    </row>
    <row r="482" spans="23:23" x14ac:dyDescent="0.35">
      <c r="W482" s="17"/>
    </row>
    <row r="483" spans="23:23" x14ac:dyDescent="0.35">
      <c r="W483" s="17"/>
    </row>
    <row r="484" spans="23:23" x14ac:dyDescent="0.35">
      <c r="W484" s="17"/>
    </row>
    <row r="485" spans="23:23" x14ac:dyDescent="0.35">
      <c r="W485" s="17"/>
    </row>
    <row r="486" spans="23:23" x14ac:dyDescent="0.35">
      <c r="W486" s="17"/>
    </row>
    <row r="487" spans="23:23" x14ac:dyDescent="0.35">
      <c r="W487" s="17"/>
    </row>
    <row r="488" spans="23:23" x14ac:dyDescent="0.35">
      <c r="W488" s="17"/>
    </row>
    <row r="489" spans="23:23" x14ac:dyDescent="0.35">
      <c r="W489" s="17"/>
    </row>
    <row r="490" spans="23:23" x14ac:dyDescent="0.35">
      <c r="W490" s="17"/>
    </row>
    <row r="491" spans="23:23" x14ac:dyDescent="0.35">
      <c r="W491" s="17"/>
    </row>
    <row r="492" spans="23:23" x14ac:dyDescent="0.35">
      <c r="W492" s="17"/>
    </row>
    <row r="493" spans="23:23" x14ac:dyDescent="0.35">
      <c r="W493" s="17"/>
    </row>
    <row r="494" spans="23:23" x14ac:dyDescent="0.35">
      <c r="W494" s="17"/>
    </row>
    <row r="495" spans="23:23" x14ac:dyDescent="0.35">
      <c r="W495" s="17"/>
    </row>
    <row r="496" spans="23:23" x14ac:dyDescent="0.35">
      <c r="W496" s="17"/>
    </row>
    <row r="497" spans="23:23" x14ac:dyDescent="0.35">
      <c r="W497" s="17"/>
    </row>
    <row r="498" spans="23:23" x14ac:dyDescent="0.35">
      <c r="W498" s="17"/>
    </row>
    <row r="499" spans="23:23" x14ac:dyDescent="0.35">
      <c r="W499" s="17"/>
    </row>
    <row r="500" spans="23:23" x14ac:dyDescent="0.35">
      <c r="W500" s="17"/>
    </row>
    <row r="501" spans="23:23" x14ac:dyDescent="0.35">
      <c r="W501" s="17"/>
    </row>
    <row r="502" spans="23:23" x14ac:dyDescent="0.35">
      <c r="W502" s="17"/>
    </row>
    <row r="503" spans="23:23" x14ac:dyDescent="0.35">
      <c r="W503" s="17"/>
    </row>
    <row r="504" spans="23:23" x14ac:dyDescent="0.35">
      <c r="W504" s="17"/>
    </row>
    <row r="505" spans="23:23" x14ac:dyDescent="0.35">
      <c r="W505" s="17"/>
    </row>
    <row r="506" spans="23:23" x14ac:dyDescent="0.35">
      <c r="W506" s="17"/>
    </row>
    <row r="507" spans="23:23" x14ac:dyDescent="0.35">
      <c r="W507" s="17"/>
    </row>
    <row r="508" spans="23:23" x14ac:dyDescent="0.35">
      <c r="W508" s="17"/>
    </row>
    <row r="509" spans="23:23" x14ac:dyDescent="0.35">
      <c r="W509" s="17"/>
    </row>
    <row r="510" spans="23:23" x14ac:dyDescent="0.35">
      <c r="W510" s="17"/>
    </row>
    <row r="511" spans="23:23" x14ac:dyDescent="0.35">
      <c r="W511" s="17"/>
    </row>
    <row r="512" spans="23:23" x14ac:dyDescent="0.35">
      <c r="W512" s="17"/>
    </row>
    <row r="513" spans="23:23" x14ac:dyDescent="0.35">
      <c r="W513" s="17"/>
    </row>
    <row r="514" spans="23:23" x14ac:dyDescent="0.35">
      <c r="W514" s="17"/>
    </row>
    <row r="515" spans="23:23" x14ac:dyDescent="0.35">
      <c r="W515" s="17"/>
    </row>
    <row r="516" spans="23:23" x14ac:dyDescent="0.35">
      <c r="W516" s="17"/>
    </row>
    <row r="517" spans="23:23" x14ac:dyDescent="0.35">
      <c r="W517" s="17"/>
    </row>
    <row r="518" spans="23:23" x14ac:dyDescent="0.35">
      <c r="W518" s="17"/>
    </row>
    <row r="519" spans="23:23" x14ac:dyDescent="0.35">
      <c r="W519" s="17"/>
    </row>
    <row r="520" spans="23:23" x14ac:dyDescent="0.35">
      <c r="W520" s="17"/>
    </row>
    <row r="521" spans="23:23" x14ac:dyDescent="0.35">
      <c r="W521" s="17"/>
    </row>
    <row r="522" spans="23:23" x14ac:dyDescent="0.35">
      <c r="W522" s="17"/>
    </row>
    <row r="523" spans="23:23" x14ac:dyDescent="0.35">
      <c r="W523" s="17"/>
    </row>
    <row r="524" spans="23:23" x14ac:dyDescent="0.35">
      <c r="W524" s="17"/>
    </row>
    <row r="525" spans="23:23" x14ac:dyDescent="0.35">
      <c r="W525" s="17"/>
    </row>
    <row r="526" spans="23:23" x14ac:dyDescent="0.35">
      <c r="W526" s="17"/>
    </row>
    <row r="527" spans="23:23" x14ac:dyDescent="0.35">
      <c r="W527" s="17"/>
    </row>
    <row r="528" spans="23:23" x14ac:dyDescent="0.35">
      <c r="W528" s="17"/>
    </row>
    <row r="529" spans="23:23" x14ac:dyDescent="0.35">
      <c r="W529" s="17"/>
    </row>
    <row r="530" spans="23:23" x14ac:dyDescent="0.35">
      <c r="W530" s="17"/>
    </row>
    <row r="531" spans="23:23" x14ac:dyDescent="0.35">
      <c r="W531" s="17"/>
    </row>
    <row r="532" spans="23:23" x14ac:dyDescent="0.35">
      <c r="W532" s="17"/>
    </row>
    <row r="533" spans="23:23" x14ac:dyDescent="0.35">
      <c r="W533" s="17"/>
    </row>
    <row r="534" spans="23:23" x14ac:dyDescent="0.35">
      <c r="W534" s="17"/>
    </row>
    <row r="535" spans="23:23" x14ac:dyDescent="0.35">
      <c r="W535" s="17"/>
    </row>
    <row r="536" spans="23:23" x14ac:dyDescent="0.35">
      <c r="W536" s="17"/>
    </row>
    <row r="537" spans="23:23" x14ac:dyDescent="0.35">
      <c r="W537" s="17"/>
    </row>
    <row r="538" spans="23:23" x14ac:dyDescent="0.35">
      <c r="W538" s="17"/>
    </row>
    <row r="539" spans="23:23" x14ac:dyDescent="0.35">
      <c r="W539" s="17"/>
    </row>
    <row r="540" spans="23:23" x14ac:dyDescent="0.35">
      <c r="W540" s="17"/>
    </row>
    <row r="541" spans="23:23" x14ac:dyDescent="0.35">
      <c r="W541" s="17"/>
    </row>
    <row r="542" spans="23:23" x14ac:dyDescent="0.35">
      <c r="W542" s="17"/>
    </row>
    <row r="543" spans="23:23" x14ac:dyDescent="0.35">
      <c r="W543" s="17"/>
    </row>
    <row r="544" spans="23:23" x14ac:dyDescent="0.35">
      <c r="W544" s="17"/>
    </row>
    <row r="545" spans="23:23" x14ac:dyDescent="0.35">
      <c r="W545" s="17"/>
    </row>
    <row r="546" spans="23:23" x14ac:dyDescent="0.35">
      <c r="W546" s="17"/>
    </row>
    <row r="547" spans="23:23" x14ac:dyDescent="0.35">
      <c r="W547" s="17"/>
    </row>
    <row r="548" spans="23:23" x14ac:dyDescent="0.35">
      <c r="W548" s="17"/>
    </row>
    <row r="549" spans="23:23" x14ac:dyDescent="0.35">
      <c r="W549" s="17"/>
    </row>
    <row r="550" spans="23:23" x14ac:dyDescent="0.35">
      <c r="W550" s="17"/>
    </row>
    <row r="551" spans="23:23" x14ac:dyDescent="0.35">
      <c r="W551" s="17"/>
    </row>
    <row r="552" spans="23:23" x14ac:dyDescent="0.35">
      <c r="W552" s="17"/>
    </row>
    <row r="553" spans="23:23" x14ac:dyDescent="0.35">
      <c r="W553" s="17"/>
    </row>
    <row r="554" spans="23:23" x14ac:dyDescent="0.35">
      <c r="W554" s="17"/>
    </row>
    <row r="555" spans="23:23" x14ac:dyDescent="0.35">
      <c r="W555" s="17"/>
    </row>
    <row r="556" spans="23:23" x14ac:dyDescent="0.35">
      <c r="W556" s="17"/>
    </row>
    <row r="557" spans="23:23" x14ac:dyDescent="0.35">
      <c r="W557" s="17"/>
    </row>
    <row r="558" spans="23:23" x14ac:dyDescent="0.35">
      <c r="W558" s="17"/>
    </row>
    <row r="559" spans="23:23" x14ac:dyDescent="0.35">
      <c r="W559" s="17"/>
    </row>
    <row r="560" spans="23:23" x14ac:dyDescent="0.35">
      <c r="W560" s="17"/>
    </row>
    <row r="561" spans="23:23" x14ac:dyDescent="0.35">
      <c r="W561" s="17"/>
    </row>
    <row r="562" spans="23:23" x14ac:dyDescent="0.35">
      <c r="W562" s="17"/>
    </row>
    <row r="563" spans="23:23" x14ac:dyDescent="0.35">
      <c r="W563" s="17"/>
    </row>
    <row r="564" spans="23:23" x14ac:dyDescent="0.35">
      <c r="W564" s="17"/>
    </row>
    <row r="565" spans="23:23" x14ac:dyDescent="0.35">
      <c r="W565" s="17"/>
    </row>
    <row r="566" spans="23:23" x14ac:dyDescent="0.35">
      <c r="W566" s="17"/>
    </row>
    <row r="567" spans="23:23" x14ac:dyDescent="0.35">
      <c r="W567" s="17"/>
    </row>
    <row r="568" spans="23:23" x14ac:dyDescent="0.35">
      <c r="W568" s="17"/>
    </row>
    <row r="569" spans="23:23" x14ac:dyDescent="0.35">
      <c r="W569" s="17"/>
    </row>
    <row r="570" spans="23:23" x14ac:dyDescent="0.35">
      <c r="W570" s="17"/>
    </row>
    <row r="571" spans="23:23" x14ac:dyDescent="0.35">
      <c r="W571" s="17"/>
    </row>
    <row r="572" spans="23:23" x14ac:dyDescent="0.35">
      <c r="W572" s="17"/>
    </row>
    <row r="573" spans="23:23" x14ac:dyDescent="0.35">
      <c r="W573" s="17"/>
    </row>
    <row r="574" spans="23:23" x14ac:dyDescent="0.35">
      <c r="W574" s="17"/>
    </row>
    <row r="575" spans="23:23" x14ac:dyDescent="0.35">
      <c r="W575" s="17"/>
    </row>
    <row r="576" spans="23:23" x14ac:dyDescent="0.35">
      <c r="W576" s="17"/>
    </row>
    <row r="577" spans="23:23" x14ac:dyDescent="0.35">
      <c r="W577" s="17"/>
    </row>
    <row r="578" spans="23:23" x14ac:dyDescent="0.35">
      <c r="W578" s="17"/>
    </row>
    <row r="579" spans="23:23" x14ac:dyDescent="0.35">
      <c r="W579" s="17"/>
    </row>
    <row r="580" spans="23:23" x14ac:dyDescent="0.35">
      <c r="W580" s="17"/>
    </row>
    <row r="581" spans="23:23" x14ac:dyDescent="0.35">
      <c r="W581" s="17"/>
    </row>
    <row r="582" spans="23:23" x14ac:dyDescent="0.35">
      <c r="W582" s="17"/>
    </row>
    <row r="583" spans="23:23" x14ac:dyDescent="0.35">
      <c r="W583" s="17"/>
    </row>
    <row r="584" spans="23:23" x14ac:dyDescent="0.35">
      <c r="W584" s="17"/>
    </row>
    <row r="585" spans="23:23" x14ac:dyDescent="0.35">
      <c r="W585" s="17"/>
    </row>
    <row r="586" spans="23:23" x14ac:dyDescent="0.35">
      <c r="W586" s="17"/>
    </row>
    <row r="587" spans="23:23" x14ac:dyDescent="0.35">
      <c r="W587" s="17"/>
    </row>
    <row r="588" spans="23:23" x14ac:dyDescent="0.35">
      <c r="W588" s="17"/>
    </row>
    <row r="589" spans="23:23" x14ac:dyDescent="0.35">
      <c r="W589" s="17"/>
    </row>
    <row r="590" spans="23:23" x14ac:dyDescent="0.35">
      <c r="W590" s="17"/>
    </row>
    <row r="591" spans="23:23" x14ac:dyDescent="0.35">
      <c r="W591" s="17"/>
    </row>
    <row r="592" spans="23:23" x14ac:dyDescent="0.35">
      <c r="W592" s="17"/>
    </row>
    <row r="593" spans="23:23" x14ac:dyDescent="0.35">
      <c r="W593" s="17"/>
    </row>
    <row r="594" spans="23:23" x14ac:dyDescent="0.35">
      <c r="W594" s="17"/>
    </row>
    <row r="595" spans="23:23" x14ac:dyDescent="0.35">
      <c r="W595" s="17"/>
    </row>
    <row r="596" spans="23:23" x14ac:dyDescent="0.35">
      <c r="W596" s="17"/>
    </row>
    <row r="597" spans="23:23" x14ac:dyDescent="0.35">
      <c r="W597" s="17"/>
    </row>
    <row r="598" spans="23:23" x14ac:dyDescent="0.35">
      <c r="W598" s="17"/>
    </row>
    <row r="599" spans="23:23" x14ac:dyDescent="0.35">
      <c r="W599" s="17"/>
    </row>
    <row r="600" spans="23:23" x14ac:dyDescent="0.35">
      <c r="W600" s="17"/>
    </row>
    <row r="601" spans="23:23" x14ac:dyDescent="0.35">
      <c r="W601" s="17"/>
    </row>
    <row r="602" spans="23:23" x14ac:dyDescent="0.35">
      <c r="W602" s="17"/>
    </row>
    <row r="603" spans="23:23" x14ac:dyDescent="0.35">
      <c r="W603" s="17"/>
    </row>
    <row r="604" spans="23:23" x14ac:dyDescent="0.35">
      <c r="W604" s="17"/>
    </row>
    <row r="605" spans="23:23" x14ac:dyDescent="0.35">
      <c r="W605" s="17"/>
    </row>
    <row r="606" spans="23:23" x14ac:dyDescent="0.35">
      <c r="W606" s="17"/>
    </row>
    <row r="607" spans="23:23" x14ac:dyDescent="0.35">
      <c r="W607" s="17"/>
    </row>
    <row r="608" spans="23:23" x14ac:dyDescent="0.35">
      <c r="W608" s="17"/>
    </row>
    <row r="609" spans="23:23" x14ac:dyDescent="0.35">
      <c r="W609" s="17"/>
    </row>
    <row r="610" spans="23:23" x14ac:dyDescent="0.35">
      <c r="W610" s="17"/>
    </row>
    <row r="611" spans="23:23" x14ac:dyDescent="0.35">
      <c r="W611" s="17"/>
    </row>
    <row r="612" spans="23:23" x14ac:dyDescent="0.35">
      <c r="W612" s="17"/>
    </row>
    <row r="613" spans="23:23" x14ac:dyDescent="0.35">
      <c r="W613" s="17"/>
    </row>
    <row r="614" spans="23:23" x14ac:dyDescent="0.35">
      <c r="W614" s="17"/>
    </row>
    <row r="615" spans="23:23" x14ac:dyDescent="0.35">
      <c r="W615" s="17"/>
    </row>
    <row r="616" spans="23:23" x14ac:dyDescent="0.35">
      <c r="W616" s="17"/>
    </row>
  </sheetData>
  <mergeCells count="947">
    <mergeCell ref="AS3:AS8"/>
    <mergeCell ref="AS10:AS17"/>
    <mergeCell ref="AS19:AS27"/>
    <mergeCell ref="AS35:AS41"/>
    <mergeCell ref="AS43:AS48"/>
    <mergeCell ref="AS50:AS54"/>
    <mergeCell ref="AS56:AS68"/>
    <mergeCell ref="AS70:AS74"/>
    <mergeCell ref="AS29:AS33"/>
    <mergeCell ref="AA10:AA12"/>
    <mergeCell ref="AA13:AA15"/>
    <mergeCell ref="AA16:AA17"/>
    <mergeCell ref="AA19:AA20"/>
    <mergeCell ref="AA21:AA23"/>
    <mergeCell ref="AA24:AA27"/>
    <mergeCell ref="AA63:AA66"/>
    <mergeCell ref="AA67:AA68"/>
    <mergeCell ref="AA70:AA73"/>
    <mergeCell ref="AA30:AA31"/>
    <mergeCell ref="AA32:AA33"/>
    <mergeCell ref="AA35:AA36"/>
    <mergeCell ref="AA38:AA39"/>
    <mergeCell ref="AA43:AA44"/>
    <mergeCell ref="AA45:AA47"/>
    <mergeCell ref="AA50:AA51"/>
    <mergeCell ref="AA52:AA53"/>
    <mergeCell ref="AD75:AH75"/>
    <mergeCell ref="AK79:AR79"/>
    <mergeCell ref="AX79:BA79"/>
    <mergeCell ref="AD79:AH79"/>
    <mergeCell ref="AH76:AH77"/>
    <mergeCell ref="AE76:AE77"/>
    <mergeCell ref="AO76:AO78"/>
    <mergeCell ref="AF76:AF77"/>
    <mergeCell ref="AN76:AN78"/>
    <mergeCell ref="AK76:AK77"/>
    <mergeCell ref="AL76:AL77"/>
    <mergeCell ref="AM76:AM77"/>
    <mergeCell ref="AP76:AP78"/>
    <mergeCell ref="AW76:AW78"/>
    <mergeCell ref="AQ76:AQ78"/>
    <mergeCell ref="AR76:AR78"/>
    <mergeCell ref="AZ76:AZ78"/>
    <mergeCell ref="BA76:BA78"/>
    <mergeCell ref="AT76:AT77"/>
    <mergeCell ref="AU76:AU77"/>
    <mergeCell ref="AV76:AV77"/>
    <mergeCell ref="AG76:AG77"/>
    <mergeCell ref="AD76:AD77"/>
    <mergeCell ref="AS76:AS78"/>
    <mergeCell ref="BA70:BA73"/>
    <mergeCell ref="AL70:AL74"/>
    <mergeCell ref="AK56:AK61"/>
    <mergeCell ref="AK62:AK68"/>
    <mergeCell ref="AL56:AL61"/>
    <mergeCell ref="AL62:AL68"/>
    <mergeCell ref="AN56:AN68"/>
    <mergeCell ref="AX56:AX59"/>
    <mergeCell ref="AP56:AP68"/>
    <mergeCell ref="AP70:AP74"/>
    <mergeCell ref="AO56:AO68"/>
    <mergeCell ref="AM56:AM61"/>
    <mergeCell ref="AM62:AM68"/>
    <mergeCell ref="AT56:AT61"/>
    <mergeCell ref="AU56:AU61"/>
    <mergeCell ref="AV56:AV61"/>
    <mergeCell ref="AT62:AT68"/>
    <mergeCell ref="AU62:AU68"/>
    <mergeCell ref="AV62:AV68"/>
    <mergeCell ref="AR56:AR68"/>
    <mergeCell ref="BA67:BA68"/>
    <mergeCell ref="BA60:BA66"/>
    <mergeCell ref="BA56:BA59"/>
    <mergeCell ref="AZ56:AZ59"/>
    <mergeCell ref="AD70:AD73"/>
    <mergeCell ref="AE70:AE73"/>
    <mergeCell ref="AG70:AG73"/>
    <mergeCell ref="AH70:AH73"/>
    <mergeCell ref="AX70:AX71"/>
    <mergeCell ref="AY72:AY74"/>
    <mergeCell ref="AY70:AY71"/>
    <mergeCell ref="AO70:AO74"/>
    <mergeCell ref="AF70:AF73"/>
    <mergeCell ref="AW70:AW74"/>
    <mergeCell ref="AX72:AX74"/>
    <mergeCell ref="AQ70:AQ74"/>
    <mergeCell ref="AN70:AN74"/>
    <mergeCell ref="AM70:AM74"/>
    <mergeCell ref="AK70:AK74"/>
    <mergeCell ref="AH50:AH51"/>
    <mergeCell ref="AH52:AH53"/>
    <mergeCell ref="AD69:AH69"/>
    <mergeCell ref="AX69:BA69"/>
    <mergeCell ref="AD67:AD68"/>
    <mergeCell ref="AD56:AD62"/>
    <mergeCell ref="AE56:AE62"/>
    <mergeCell ref="AH63:AH66"/>
    <mergeCell ref="AG67:AG68"/>
    <mergeCell ref="AL50:AL54"/>
    <mergeCell ref="AK50:AK54"/>
    <mergeCell ref="AG50:AG51"/>
    <mergeCell ref="AG52:AG53"/>
    <mergeCell ref="AH67:AH68"/>
    <mergeCell ref="AH56:AH62"/>
    <mergeCell ref="AF38:AF39"/>
    <mergeCell ref="AN35:AN41"/>
    <mergeCell ref="AM38:AM41"/>
    <mergeCell ref="AM43:AM48"/>
    <mergeCell ref="AN43:AN48"/>
    <mergeCell ref="AX35:AX36"/>
    <mergeCell ref="AM35:AM37"/>
    <mergeCell ref="AF35:AF36"/>
    <mergeCell ref="AT38:AT41"/>
    <mergeCell ref="AU38:AU41"/>
    <mergeCell ref="AV38:AV41"/>
    <mergeCell ref="AH43:AH44"/>
    <mergeCell ref="AH45:AH47"/>
    <mergeCell ref="AG43:AG44"/>
    <mergeCell ref="AK43:AK48"/>
    <mergeCell ref="AO35:AO41"/>
    <mergeCell ref="AO43:AO48"/>
    <mergeCell ref="AL38:AL41"/>
    <mergeCell ref="AL43:AL48"/>
    <mergeCell ref="AT35:AT37"/>
    <mergeCell ref="AU35:AU37"/>
    <mergeCell ref="AK28:AR28"/>
    <mergeCell ref="AK34:AR34"/>
    <mergeCell ref="AE34:AH34"/>
    <mergeCell ref="AE28:AH28"/>
    <mergeCell ref="AX34:BA34"/>
    <mergeCell ref="AK29:AK31"/>
    <mergeCell ref="AX32:AX33"/>
    <mergeCell ref="AW19:AW27"/>
    <mergeCell ref="AW29:AW33"/>
    <mergeCell ref="AF24:AF27"/>
    <mergeCell ref="AG24:AG25"/>
    <mergeCell ref="AG26:AG27"/>
    <mergeCell ref="AX19:AX23"/>
    <mergeCell ref="AX24:AX27"/>
    <mergeCell ref="AY24:AY27"/>
    <mergeCell ref="AY19:AY23"/>
    <mergeCell ref="AR19:AR27"/>
    <mergeCell ref="AZ19:AZ20"/>
    <mergeCell ref="AL32:AL33"/>
    <mergeCell ref="AO29:AO33"/>
    <mergeCell ref="AR29:AR33"/>
    <mergeCell ref="AT29:AT31"/>
    <mergeCell ref="AU29:AU31"/>
    <mergeCell ref="AV29:AV31"/>
    <mergeCell ref="W69:AB69"/>
    <mergeCell ref="T70:T75"/>
    <mergeCell ref="W75:AB75"/>
    <mergeCell ref="T76:T79"/>
    <mergeCell ref="W79:AB79"/>
    <mergeCell ref="AB56:AB62"/>
    <mergeCell ref="U70:U74"/>
    <mergeCell ref="V70:V74"/>
    <mergeCell ref="U76:U78"/>
    <mergeCell ref="V76:V78"/>
    <mergeCell ref="Y76:Y77"/>
    <mergeCell ref="Z70:Z73"/>
    <mergeCell ref="Z76:Z77"/>
    <mergeCell ref="Y56:Y62"/>
    <mergeCell ref="Y63:Y66"/>
    <mergeCell ref="AB70:AB73"/>
    <mergeCell ref="Y67:Y68"/>
    <mergeCell ref="AB67:AB68"/>
    <mergeCell ref="AA56:AA62"/>
    <mergeCell ref="AA76:AA77"/>
    <mergeCell ref="AC70:AC73"/>
    <mergeCell ref="AB76:AB77"/>
    <mergeCell ref="AC76:AC77"/>
    <mergeCell ref="T3:T9"/>
    <mergeCell ref="T10:T18"/>
    <mergeCell ref="W18:AB18"/>
    <mergeCell ref="T19:T28"/>
    <mergeCell ref="W28:AB28"/>
    <mergeCell ref="T29:T34"/>
    <mergeCell ref="W34:AB34"/>
    <mergeCell ref="T35:T42"/>
    <mergeCell ref="W42:AB42"/>
    <mergeCell ref="AB38:AB39"/>
    <mergeCell ref="AB21:AB23"/>
    <mergeCell ref="X24:X27"/>
    <mergeCell ref="X30:X31"/>
    <mergeCell ref="X10:X12"/>
    <mergeCell ref="X13:X15"/>
    <mergeCell ref="X19:X20"/>
    <mergeCell ref="W3:W4"/>
    <mergeCell ref="W5:W6"/>
    <mergeCell ref="W7:W8"/>
    <mergeCell ref="W10:W12"/>
    <mergeCell ref="AB30:AB31"/>
    <mergeCell ref="AC30:AC31"/>
    <mergeCell ref="AB32:AB33"/>
    <mergeCell ref="AC32:AC33"/>
    <mergeCell ref="AB35:AB36"/>
    <mergeCell ref="AC35:AC36"/>
    <mergeCell ref="AC38:AC39"/>
    <mergeCell ref="AB43:AB44"/>
    <mergeCell ref="AC43:AC44"/>
    <mergeCell ref="J16:J17"/>
    <mergeCell ref="K16:K17"/>
    <mergeCell ref="L16:L17"/>
    <mergeCell ref="W30:W31"/>
    <mergeCell ref="V29:V33"/>
    <mergeCell ref="U35:U41"/>
    <mergeCell ref="V35:V41"/>
    <mergeCell ref="U43:U48"/>
    <mergeCell ref="N32:N33"/>
    <mergeCell ref="N35:N36"/>
    <mergeCell ref="N38:N39"/>
    <mergeCell ref="N43:N44"/>
    <mergeCell ref="N45:N47"/>
    <mergeCell ref="Q35:Q36"/>
    <mergeCell ref="R35:R36"/>
    <mergeCell ref="S35:S36"/>
    <mergeCell ref="G13:G15"/>
    <mergeCell ref="I13:I15"/>
    <mergeCell ref="J13:J15"/>
    <mergeCell ref="K13:K15"/>
    <mergeCell ref="AC21:AC23"/>
    <mergeCell ref="AB24:AB27"/>
    <mergeCell ref="AC24:AC27"/>
    <mergeCell ref="W13:W15"/>
    <mergeCell ref="W19:W20"/>
    <mergeCell ref="W21:W23"/>
    <mergeCell ref="W24:W27"/>
    <mergeCell ref="H16:H17"/>
    <mergeCell ref="L13:L15"/>
    <mergeCell ref="G21:G23"/>
    <mergeCell ref="I21:I23"/>
    <mergeCell ref="J21:J23"/>
    <mergeCell ref="K21:K23"/>
    <mergeCell ref="H21:H23"/>
    <mergeCell ref="I26:I27"/>
    <mergeCell ref="J26:J27"/>
    <mergeCell ref="K26:K27"/>
    <mergeCell ref="H26:H27"/>
    <mergeCell ref="N26:N27"/>
    <mergeCell ref="W16:W17"/>
    <mergeCell ref="F76:F79"/>
    <mergeCell ref="F50:F55"/>
    <mergeCell ref="M60:M62"/>
    <mergeCell ref="M70:M73"/>
    <mergeCell ref="M76:M77"/>
    <mergeCell ref="G52:G53"/>
    <mergeCell ref="I52:I53"/>
    <mergeCell ref="J52:J53"/>
    <mergeCell ref="K52:K53"/>
    <mergeCell ref="H52:H53"/>
    <mergeCell ref="H56:H59"/>
    <mergeCell ref="H67:H68"/>
    <mergeCell ref="H70:H73"/>
    <mergeCell ref="K60:K62"/>
    <mergeCell ref="H60:H62"/>
    <mergeCell ref="H63:H66"/>
    <mergeCell ref="G56:G59"/>
    <mergeCell ref="F56:F69"/>
    <mergeCell ref="H76:H77"/>
    <mergeCell ref="G50:G51"/>
    <mergeCell ref="I50:I51"/>
    <mergeCell ref="J50:J51"/>
    <mergeCell ref="K50:K51"/>
    <mergeCell ref="G70:G73"/>
    <mergeCell ref="G79:Q79"/>
    <mergeCell ref="G75:Q75"/>
    <mergeCell ref="Q76:Q77"/>
    <mergeCell ref="Q60:Q62"/>
    <mergeCell ref="G55:Q55"/>
    <mergeCell ref="G69:Q69"/>
    <mergeCell ref="Q63:Q66"/>
    <mergeCell ref="R63:R66"/>
    <mergeCell ref="S63:S66"/>
    <mergeCell ref="Q67:Q68"/>
    <mergeCell ref="R67:R68"/>
    <mergeCell ref="S67:S68"/>
    <mergeCell ref="Q70:Q73"/>
    <mergeCell ref="R70:R73"/>
    <mergeCell ref="S70:S73"/>
    <mergeCell ref="G63:G66"/>
    <mergeCell ref="AB3:AB4"/>
    <mergeCell ref="AC3:AC4"/>
    <mergeCell ref="W9:AB9"/>
    <mergeCell ref="Q5:Q6"/>
    <mergeCell ref="R5:R6"/>
    <mergeCell ref="S5:S6"/>
    <mergeCell ref="Q7:Q8"/>
    <mergeCell ref="R7:R8"/>
    <mergeCell ref="S7:S8"/>
    <mergeCell ref="AA3:AA4"/>
    <mergeCell ref="AA5:AA6"/>
    <mergeCell ref="AA7:AA8"/>
    <mergeCell ref="AD13:AD15"/>
    <mergeCell ref="AE13:AE15"/>
    <mergeCell ref="AD35:AD36"/>
    <mergeCell ref="AE35:AE36"/>
    <mergeCell ref="AZ43:AZ44"/>
    <mergeCell ref="AY46:AY48"/>
    <mergeCell ref="AW56:AW68"/>
    <mergeCell ref="AX60:AX68"/>
    <mergeCell ref="AQ43:AQ48"/>
    <mergeCell ref="AQ50:AQ54"/>
    <mergeCell ref="AQ56:AQ68"/>
    <mergeCell ref="AT43:AT48"/>
    <mergeCell ref="AU43:AU48"/>
    <mergeCell ref="AV43:AV48"/>
    <mergeCell ref="AY43:AY45"/>
    <mergeCell ref="AX46:AX48"/>
    <mergeCell ref="AY60:AY68"/>
    <mergeCell ref="AT50:AT54"/>
    <mergeCell ref="AU50:AU54"/>
    <mergeCell ref="AV50:AV54"/>
    <mergeCell ref="AY52:AY53"/>
    <mergeCell ref="AY56:AY59"/>
    <mergeCell ref="AW43:AW48"/>
    <mergeCell ref="AW50:AW54"/>
    <mergeCell ref="AK32:AK33"/>
    <mergeCell ref="AK42:AR42"/>
    <mergeCell ref="AD42:AH42"/>
    <mergeCell ref="AK35:AK37"/>
    <mergeCell ref="AK38:AK41"/>
    <mergeCell ref="AL35:AL37"/>
    <mergeCell ref="AK49:AR49"/>
    <mergeCell ref="AD49:AH49"/>
    <mergeCell ref="AK69:AR69"/>
    <mergeCell ref="AP29:AP33"/>
    <mergeCell ref="AH30:AH31"/>
    <mergeCell ref="AP35:AP41"/>
    <mergeCell ref="AP43:AP48"/>
    <mergeCell ref="AP50:AP54"/>
    <mergeCell ref="AR43:AR48"/>
    <mergeCell ref="AR50:AR54"/>
    <mergeCell ref="AR35:AR41"/>
    <mergeCell ref="AQ35:AQ41"/>
    <mergeCell ref="AK55:AR55"/>
    <mergeCell ref="AN29:AN33"/>
    <mergeCell ref="AD50:AD51"/>
    <mergeCell ref="AE50:AE51"/>
    <mergeCell ref="AD52:AD53"/>
    <mergeCell ref="AE52:AE53"/>
    <mergeCell ref="X7:X8"/>
    <mergeCell ref="AD7:AD8"/>
    <mergeCell ref="Z30:Z31"/>
    <mergeCell ref="AD19:AD20"/>
    <mergeCell ref="AE19:AE20"/>
    <mergeCell ref="AD16:AD17"/>
    <mergeCell ref="AE16:AE17"/>
    <mergeCell ref="X21:X23"/>
    <mergeCell ref="Z24:Z27"/>
    <mergeCell ref="AB19:AB20"/>
    <mergeCell ref="AC19:AC20"/>
    <mergeCell ref="AB7:AB8"/>
    <mergeCell ref="AC7:AC8"/>
    <mergeCell ref="AB10:AB12"/>
    <mergeCell ref="AC10:AC12"/>
    <mergeCell ref="Y7:Y8"/>
    <mergeCell ref="AE7:AE8"/>
    <mergeCell ref="AD21:AD23"/>
    <mergeCell ref="AE21:AE23"/>
    <mergeCell ref="AD24:AD27"/>
    <mergeCell ref="AE24:AE27"/>
    <mergeCell ref="AD30:AD31"/>
    <mergeCell ref="AE30:AE31"/>
    <mergeCell ref="AD10:AD12"/>
    <mergeCell ref="AL29:AL31"/>
    <mergeCell ref="AK9:AR9"/>
    <mergeCell ref="AP3:AP8"/>
    <mergeCell ref="AL3:AL8"/>
    <mergeCell ref="AG30:AG31"/>
    <mergeCell ref="AG45:AG47"/>
    <mergeCell ref="AG35:AG36"/>
    <mergeCell ref="AG38:AG39"/>
    <mergeCell ref="AP10:AP17"/>
    <mergeCell ref="AQ3:AQ8"/>
    <mergeCell ref="AQ10:AQ17"/>
    <mergeCell ref="AQ19:AQ27"/>
    <mergeCell ref="AQ29:AQ33"/>
    <mergeCell ref="AO10:AO17"/>
    <mergeCell ref="AO19:AO27"/>
    <mergeCell ref="AR3:AR8"/>
    <mergeCell ref="AM32:AM33"/>
    <mergeCell ref="AN3:AN8"/>
    <mergeCell ref="AM10:AM17"/>
    <mergeCell ref="AN10:AN17"/>
    <mergeCell ref="AM19:AM27"/>
    <mergeCell ref="AN19:AN27"/>
    <mergeCell ref="AM29:AM31"/>
    <mergeCell ref="AH35:AH36"/>
    <mergeCell ref="AH32:AH33"/>
    <mergeCell ref="AG32:AG33"/>
    <mergeCell ref="AD55:AH55"/>
    <mergeCell ref="U3:U8"/>
    <mergeCell ref="V3:V8"/>
    <mergeCell ref="U10:U17"/>
    <mergeCell ref="V10:V17"/>
    <mergeCell ref="U19:U27"/>
    <mergeCell ref="V19:V27"/>
    <mergeCell ref="AD32:AD33"/>
    <mergeCell ref="AE32:AE33"/>
    <mergeCell ref="X32:X33"/>
    <mergeCell ref="AG3:AG4"/>
    <mergeCell ref="AG5:AG6"/>
    <mergeCell ref="AG7:AG8"/>
    <mergeCell ref="AG10:AG12"/>
    <mergeCell ref="AG13:AG15"/>
    <mergeCell ref="AD45:AD47"/>
    <mergeCell ref="AE45:AE47"/>
    <mergeCell ref="Y45:Y47"/>
    <mergeCell ref="X3:X4"/>
    <mergeCell ref="AD3:AD4"/>
    <mergeCell ref="AE3:AE4"/>
    <mergeCell ref="X5:X6"/>
    <mergeCell ref="AT3:AT8"/>
    <mergeCell ref="AD9:AH9"/>
    <mergeCell ref="R21:R23"/>
    <mergeCell ref="S21:S23"/>
    <mergeCell ref="R24:R25"/>
    <mergeCell ref="AG21:AG23"/>
    <mergeCell ref="AO3:AO8"/>
    <mergeCell ref="AH13:AH15"/>
    <mergeCell ref="AM3:AM8"/>
    <mergeCell ref="S24:S25"/>
    <mergeCell ref="AB13:AB15"/>
    <mergeCell ref="AC13:AC15"/>
    <mergeCell ref="AB16:AB17"/>
    <mergeCell ref="AC16:AC17"/>
    <mergeCell ref="AT10:AT17"/>
    <mergeCell ref="AH3:AH4"/>
    <mergeCell ref="AH5:AH6"/>
    <mergeCell ref="AH7:AH8"/>
    <mergeCell ref="AJ3:AJ78"/>
    <mergeCell ref="AF3:AF4"/>
    <mergeCell ref="AF5:AF6"/>
    <mergeCell ref="W35:W36"/>
    <mergeCell ref="W32:W33"/>
    <mergeCell ref="X35:X36"/>
    <mergeCell ref="A3:A78"/>
    <mergeCell ref="B3:B78"/>
    <mergeCell ref="C3:C78"/>
    <mergeCell ref="D3:D78"/>
    <mergeCell ref="E3:E78"/>
    <mergeCell ref="F35:F41"/>
    <mergeCell ref="F3:F9"/>
    <mergeCell ref="J3:J4"/>
    <mergeCell ref="K3:K4"/>
    <mergeCell ref="G10:G12"/>
    <mergeCell ref="I10:I12"/>
    <mergeCell ref="J10:J12"/>
    <mergeCell ref="K10:K12"/>
    <mergeCell ref="G7:G8"/>
    <mergeCell ref="I7:I8"/>
    <mergeCell ref="J7:J8"/>
    <mergeCell ref="G49:Q49"/>
    <mergeCell ref="Q3:Q4"/>
    <mergeCell ref="G9:Q9"/>
    <mergeCell ref="Q10:Q12"/>
    <mergeCell ref="Q13:Q15"/>
    <mergeCell ref="Q50:Q51"/>
    <mergeCell ref="I63:I66"/>
    <mergeCell ref="F70:F75"/>
    <mergeCell ref="I3:I4"/>
    <mergeCell ref="L10:L12"/>
    <mergeCell ref="L7:L8"/>
    <mergeCell ref="M7:M8"/>
    <mergeCell ref="H13:H15"/>
    <mergeCell ref="Q45:Q47"/>
    <mergeCell ref="R45:R47"/>
    <mergeCell ref="S45:S47"/>
    <mergeCell ref="N30:N31"/>
    <mergeCell ref="R3:R4"/>
    <mergeCell ref="S3:S4"/>
    <mergeCell ref="R10:R12"/>
    <mergeCell ref="S10:S12"/>
    <mergeCell ref="R43:R44"/>
    <mergeCell ref="K30:K31"/>
    <mergeCell ref="G28:Q28"/>
    <mergeCell ref="Q32:Q33"/>
    <mergeCell ref="P32:P33"/>
    <mergeCell ref="P35:P36"/>
    <mergeCell ref="K7:K8"/>
    <mergeCell ref="H3:H4"/>
    <mergeCell ref="H5:H6"/>
    <mergeCell ref="O26:O27"/>
    <mergeCell ref="G26:G27"/>
    <mergeCell ref="F19:F28"/>
    <mergeCell ref="F10:F18"/>
    <mergeCell ref="H19:H20"/>
    <mergeCell ref="G16:G17"/>
    <mergeCell ref="I16:I17"/>
    <mergeCell ref="M3:M4"/>
    <mergeCell ref="M5:M6"/>
    <mergeCell ref="H7:H8"/>
    <mergeCell ref="H10:H12"/>
    <mergeCell ref="L3:L4"/>
    <mergeCell ref="G5:G6"/>
    <mergeCell ref="I5:I6"/>
    <mergeCell ref="J5:J6"/>
    <mergeCell ref="K5:K6"/>
    <mergeCell ref="L5:L6"/>
    <mergeCell ref="G3:G4"/>
    <mergeCell ref="G24:G25"/>
    <mergeCell ref="I24:I25"/>
    <mergeCell ref="M26:M27"/>
    <mergeCell ref="L24:L25"/>
    <mergeCell ref="L26:L27"/>
    <mergeCell ref="J24:J25"/>
    <mergeCell ref="K24:K25"/>
    <mergeCell ref="H24:H25"/>
    <mergeCell ref="H30:H31"/>
    <mergeCell ref="L32:L33"/>
    <mergeCell ref="G35:G36"/>
    <mergeCell ref="I35:I36"/>
    <mergeCell ref="J35:J36"/>
    <mergeCell ref="K35:K36"/>
    <mergeCell ref="G32:G33"/>
    <mergeCell ref="I32:I33"/>
    <mergeCell ref="J32:J33"/>
    <mergeCell ref="K32:K33"/>
    <mergeCell ref="L35:L36"/>
    <mergeCell ref="H32:H33"/>
    <mergeCell ref="H35:H36"/>
    <mergeCell ref="G34:Q34"/>
    <mergeCell ref="M35:M36"/>
    <mergeCell ref="G30:G31"/>
    <mergeCell ref="I30:I31"/>
    <mergeCell ref="J30:J31"/>
    <mergeCell ref="H50:H51"/>
    <mergeCell ref="I56:I59"/>
    <mergeCell ref="J56:J59"/>
    <mergeCell ref="K56:K59"/>
    <mergeCell ref="I70:I73"/>
    <mergeCell ref="J70:J73"/>
    <mergeCell ref="K70:K73"/>
    <mergeCell ref="L70:L73"/>
    <mergeCell ref="I67:I68"/>
    <mergeCell ref="J67:J68"/>
    <mergeCell ref="K67:K68"/>
    <mergeCell ref="M67:M68"/>
    <mergeCell ref="V56:V68"/>
    <mergeCell ref="J63:J66"/>
    <mergeCell ref="K63:K66"/>
    <mergeCell ref="G67:G68"/>
    <mergeCell ref="G60:G62"/>
    <mergeCell ref="I60:I62"/>
    <mergeCell ref="J60:J62"/>
    <mergeCell ref="I76:I77"/>
    <mergeCell ref="J76:J77"/>
    <mergeCell ref="K76:K77"/>
    <mergeCell ref="Q56:Q59"/>
    <mergeCell ref="R56:R59"/>
    <mergeCell ref="S56:S59"/>
    <mergeCell ref="G76:G77"/>
    <mergeCell ref="T56:T69"/>
    <mergeCell ref="L60:L62"/>
    <mergeCell ref="L63:L66"/>
    <mergeCell ref="L45:L47"/>
    <mergeCell ref="L56:L59"/>
    <mergeCell ref="R60:R62"/>
    <mergeCell ref="W45:W47"/>
    <mergeCell ref="W50:W51"/>
    <mergeCell ref="W52:W53"/>
    <mergeCell ref="W56:W62"/>
    <mergeCell ref="M63:M66"/>
    <mergeCell ref="L50:L51"/>
    <mergeCell ref="S50:S51"/>
    <mergeCell ref="Q52:Q53"/>
    <mergeCell ref="R52:R53"/>
    <mergeCell ref="S52:S53"/>
    <mergeCell ref="T50:T55"/>
    <mergeCell ref="W55:AB55"/>
    <mergeCell ref="U50:U54"/>
    <mergeCell ref="V50:V54"/>
    <mergeCell ref="Z50:Z51"/>
    <mergeCell ref="P50:P51"/>
    <mergeCell ref="P52:P53"/>
    <mergeCell ref="T43:T49"/>
    <mergeCell ref="W49:AB49"/>
    <mergeCell ref="X43:X44"/>
    <mergeCell ref="AB63:AB66"/>
    <mergeCell ref="R50:R51"/>
    <mergeCell ref="M50:M51"/>
    <mergeCell ref="M52:M53"/>
    <mergeCell ref="M56:M59"/>
    <mergeCell ref="N50:N51"/>
    <mergeCell ref="N52:N53"/>
    <mergeCell ref="W38:W39"/>
    <mergeCell ref="W43:W44"/>
    <mergeCell ref="AI3:AI78"/>
    <mergeCell ref="L76:L77"/>
    <mergeCell ref="W67:W68"/>
    <mergeCell ref="X67:X68"/>
    <mergeCell ref="L67:L68"/>
    <mergeCell ref="U56:U68"/>
    <mergeCell ref="V43:V48"/>
    <mergeCell ref="X50:X51"/>
    <mergeCell ref="M43:M44"/>
    <mergeCell ref="X63:X66"/>
    <mergeCell ref="X56:X62"/>
    <mergeCell ref="L30:L31"/>
    <mergeCell ref="Q24:Q25"/>
    <mergeCell ref="R76:R77"/>
    <mergeCell ref="S76:S77"/>
    <mergeCell ref="AG56:AG59"/>
    <mergeCell ref="AG60:AG62"/>
    <mergeCell ref="W63:W66"/>
    <mergeCell ref="W70:W73"/>
    <mergeCell ref="W76:W77"/>
    <mergeCell ref="X70:X73"/>
    <mergeCell ref="X76:X77"/>
    <mergeCell ref="AC67:AC68"/>
    <mergeCell ref="AF63:AF66"/>
    <mergeCell ref="AF67:AF68"/>
    <mergeCell ref="AC63:AC66"/>
    <mergeCell ref="AD63:AD66"/>
    <mergeCell ref="AE63:AE66"/>
    <mergeCell ref="AE67:AE68"/>
    <mergeCell ref="AF7:AF8"/>
    <mergeCell ref="Y3:Y4"/>
    <mergeCell ref="Y5:Y6"/>
    <mergeCell ref="AC52:AC53"/>
    <mergeCell ref="AC56:AC62"/>
    <mergeCell ref="AF16:AF17"/>
    <mergeCell ref="AF19:AF20"/>
    <mergeCell ref="AF21:AF23"/>
    <mergeCell ref="AF30:AF31"/>
    <mergeCell ref="AF32:AF33"/>
    <mergeCell ref="Z32:Z33"/>
    <mergeCell ref="AF13:AF15"/>
    <mergeCell ref="AD5:AD6"/>
    <mergeCell ref="AE5:AE6"/>
    <mergeCell ref="AB5:AB6"/>
    <mergeCell ref="AC5:AC6"/>
    <mergeCell ref="AE10:AE12"/>
    <mergeCell ref="X16:X17"/>
    <mergeCell ref="L52:L53"/>
    <mergeCell ref="L38:L39"/>
    <mergeCell ref="X45:X47"/>
    <mergeCell ref="X38:X39"/>
    <mergeCell ref="N24:N25"/>
    <mergeCell ref="N56:N59"/>
    <mergeCell ref="O56:O59"/>
    <mergeCell ref="Q26:Q27"/>
    <mergeCell ref="R26:R27"/>
    <mergeCell ref="S26:S27"/>
    <mergeCell ref="Q30:Q31"/>
    <mergeCell ref="R30:R31"/>
    <mergeCell ref="S30:S31"/>
    <mergeCell ref="R32:R33"/>
    <mergeCell ref="S32:S33"/>
    <mergeCell ref="X52:X53"/>
    <mergeCell ref="O35:O36"/>
    <mergeCell ref="O38:O39"/>
    <mergeCell ref="O43:O44"/>
    <mergeCell ref="G18:Q18"/>
    <mergeCell ref="F42:Q42"/>
    <mergeCell ref="F43:F49"/>
    <mergeCell ref="F29:F34"/>
    <mergeCell ref="AK3:AK8"/>
    <mergeCell ref="AK10:AK17"/>
    <mergeCell ref="AK19:AK27"/>
    <mergeCell ref="AH16:AH17"/>
    <mergeCell ref="AG16:AG17"/>
    <mergeCell ref="AG19:AG20"/>
    <mergeCell ref="AH10:AH12"/>
    <mergeCell ref="S60:S62"/>
    <mergeCell ref="S38:S39"/>
    <mergeCell ref="Y10:Y12"/>
    <mergeCell ref="Y13:Y15"/>
    <mergeCell ref="Y16:Y17"/>
    <mergeCell ref="Y19:Y20"/>
    <mergeCell ref="Y21:Y23"/>
    <mergeCell ref="Y24:Y27"/>
    <mergeCell ref="Y30:Y31"/>
    <mergeCell ref="Y32:Y33"/>
    <mergeCell ref="Y35:Y36"/>
    <mergeCell ref="Y38:Y39"/>
    <mergeCell ref="Y43:Y44"/>
    <mergeCell ref="AH21:AH23"/>
    <mergeCell ref="Y50:Y51"/>
    <mergeCell ref="Y52:Y53"/>
    <mergeCell ref="AH38:AH39"/>
    <mergeCell ref="AP19:AP27"/>
    <mergeCell ref="AH24:AH27"/>
    <mergeCell ref="AX14:AX17"/>
    <mergeCell ref="AK18:AR18"/>
    <mergeCell ref="AX18:BA18"/>
    <mergeCell ref="AT19:AT27"/>
    <mergeCell ref="AU19:AU27"/>
    <mergeCell ref="AV19:AV27"/>
    <mergeCell ref="AY14:AY17"/>
    <mergeCell ref="AR10:AR17"/>
    <mergeCell ref="AZ10:AZ12"/>
    <mergeCell ref="AZ13:AZ15"/>
    <mergeCell ref="AZ16:AZ17"/>
    <mergeCell ref="AL10:AL17"/>
    <mergeCell ref="AL19:AL27"/>
    <mergeCell ref="AH19:AH20"/>
    <mergeCell ref="AU10:AU17"/>
    <mergeCell ref="AV10:AV17"/>
    <mergeCell ref="AZ21:AZ23"/>
    <mergeCell ref="BA19:BA20"/>
    <mergeCell ref="BA21:BA23"/>
    <mergeCell ref="BA24:BA25"/>
    <mergeCell ref="BA26:BA27"/>
    <mergeCell ref="AZ24:AZ25"/>
    <mergeCell ref="AW3:AW8"/>
    <mergeCell ref="AW10:AW17"/>
    <mergeCell ref="AX3:AX4"/>
    <mergeCell ref="AX5:AX6"/>
    <mergeCell ref="AX7:AX8"/>
    <mergeCell ref="AX10:AX13"/>
    <mergeCell ref="BA3:BA4"/>
    <mergeCell ref="BA5:BA6"/>
    <mergeCell ref="BA7:BA8"/>
    <mergeCell ref="AY3:AY4"/>
    <mergeCell ref="AZ3:AZ4"/>
    <mergeCell ref="AY5:AY6"/>
    <mergeCell ref="AZ5:AZ6"/>
    <mergeCell ref="AY7:AY8"/>
    <mergeCell ref="AZ7:AZ8"/>
    <mergeCell ref="AY10:AY13"/>
    <mergeCell ref="BA10:BA12"/>
    <mergeCell ref="BA13:BA15"/>
    <mergeCell ref="BA16:BA17"/>
    <mergeCell ref="AU3:AU8"/>
    <mergeCell ref="AV3:AV8"/>
    <mergeCell ref="AX9:BA9"/>
    <mergeCell ref="Q43:Q44"/>
    <mergeCell ref="N63:N66"/>
    <mergeCell ref="O50:O51"/>
    <mergeCell ref="O52:O53"/>
    <mergeCell ref="N67:N68"/>
    <mergeCell ref="N70:N73"/>
    <mergeCell ref="O45:O47"/>
    <mergeCell ref="Q38:Q39"/>
    <mergeCell ref="R38:R39"/>
    <mergeCell ref="S43:S44"/>
    <mergeCell ref="O3:O4"/>
    <mergeCell ref="O5:O6"/>
    <mergeCell ref="O7:O8"/>
    <mergeCell ref="O10:O12"/>
    <mergeCell ref="O13:O15"/>
    <mergeCell ref="O16:O17"/>
    <mergeCell ref="O19:O20"/>
    <mergeCell ref="O21:O23"/>
    <mergeCell ref="O24:O25"/>
    <mergeCell ref="O30:O31"/>
    <mergeCell ref="O32:O33"/>
    <mergeCell ref="N76:N77"/>
    <mergeCell ref="O60:O62"/>
    <mergeCell ref="O63:O66"/>
    <mergeCell ref="O67:O68"/>
    <mergeCell ref="O70:O73"/>
    <mergeCell ref="O76:O77"/>
    <mergeCell ref="P56:P59"/>
    <mergeCell ref="P60:P62"/>
    <mergeCell ref="P63:P66"/>
    <mergeCell ref="P67:P68"/>
    <mergeCell ref="P70:P73"/>
    <mergeCell ref="P76:P77"/>
    <mergeCell ref="N60:N62"/>
    <mergeCell ref="L19:L20"/>
    <mergeCell ref="P26:P27"/>
    <mergeCell ref="P30:P31"/>
    <mergeCell ref="P38:P39"/>
    <mergeCell ref="P43:P44"/>
    <mergeCell ref="P45:P47"/>
    <mergeCell ref="J43:J44"/>
    <mergeCell ref="K43:K44"/>
    <mergeCell ref="L43:L44"/>
    <mergeCell ref="M30:M31"/>
    <mergeCell ref="M32:M33"/>
    <mergeCell ref="J45:J47"/>
    <mergeCell ref="K45:K47"/>
    <mergeCell ref="G43:G44"/>
    <mergeCell ref="I43:I44"/>
    <mergeCell ref="G38:G39"/>
    <mergeCell ref="M38:M39"/>
    <mergeCell ref="M45:M47"/>
    <mergeCell ref="G45:G47"/>
    <mergeCell ref="H45:H47"/>
    <mergeCell ref="I38:I39"/>
    <mergeCell ref="J38:J39"/>
    <mergeCell ref="K38:K39"/>
    <mergeCell ref="H38:H39"/>
    <mergeCell ref="H43:H44"/>
    <mergeCell ref="I45:I47"/>
    <mergeCell ref="Y70:Y73"/>
    <mergeCell ref="Z35:Z36"/>
    <mergeCell ref="Z38:Z39"/>
    <mergeCell ref="Z43:Z44"/>
    <mergeCell ref="Z45:Z47"/>
    <mergeCell ref="Z52:Z53"/>
    <mergeCell ref="Z67:Z68"/>
    <mergeCell ref="AG63:AG66"/>
    <mergeCell ref="AF43:AF44"/>
    <mergeCell ref="AF45:AF47"/>
    <mergeCell ref="AF50:AF51"/>
    <mergeCell ref="AF52:AF53"/>
    <mergeCell ref="Z56:Z62"/>
    <mergeCell ref="AD38:AD39"/>
    <mergeCell ref="AE38:AE39"/>
    <mergeCell ref="Z63:Z66"/>
    <mergeCell ref="AD43:AD44"/>
    <mergeCell ref="AE43:AE44"/>
    <mergeCell ref="AF56:AF62"/>
    <mergeCell ref="AB45:AB47"/>
    <mergeCell ref="AC45:AC47"/>
    <mergeCell ref="AB50:AB51"/>
    <mergeCell ref="AC50:AC51"/>
    <mergeCell ref="AB52:AB53"/>
    <mergeCell ref="M10:M12"/>
    <mergeCell ref="M13:M15"/>
    <mergeCell ref="M16:M17"/>
    <mergeCell ref="M19:M20"/>
    <mergeCell ref="M21:M23"/>
    <mergeCell ref="M24:M25"/>
    <mergeCell ref="Q16:Q17"/>
    <mergeCell ref="R16:R17"/>
    <mergeCell ref="S16:S17"/>
    <mergeCell ref="Q19:Q20"/>
    <mergeCell ref="R19:R20"/>
    <mergeCell ref="S19:S20"/>
    <mergeCell ref="Q21:Q23"/>
    <mergeCell ref="R13:R15"/>
    <mergeCell ref="S13:S15"/>
    <mergeCell ref="U29:U33"/>
    <mergeCell ref="A1:BA1"/>
    <mergeCell ref="Z3:Z4"/>
    <mergeCell ref="Z5:Z6"/>
    <mergeCell ref="Z7:Z8"/>
    <mergeCell ref="Z10:Z12"/>
    <mergeCell ref="Z13:Z15"/>
    <mergeCell ref="Z16:Z17"/>
    <mergeCell ref="Z19:Z20"/>
    <mergeCell ref="Z21:Z23"/>
    <mergeCell ref="N3:N4"/>
    <mergeCell ref="N5:N6"/>
    <mergeCell ref="N7:N8"/>
    <mergeCell ref="N10:N12"/>
    <mergeCell ref="N13:N15"/>
    <mergeCell ref="N16:N17"/>
    <mergeCell ref="N19:N20"/>
    <mergeCell ref="N21:N23"/>
    <mergeCell ref="L21:L23"/>
    <mergeCell ref="G19:G20"/>
    <mergeCell ref="I19:I20"/>
    <mergeCell ref="J19:J20"/>
    <mergeCell ref="K19:K20"/>
    <mergeCell ref="AF10:AF12"/>
    <mergeCell ref="AZ26:AZ27"/>
    <mergeCell ref="AZ30:AZ31"/>
    <mergeCell ref="AZ32:AZ33"/>
    <mergeCell ref="AX55:BA55"/>
    <mergeCell ref="AY50:AY51"/>
    <mergeCell ref="AX50:AX51"/>
    <mergeCell ref="AX52:AX53"/>
    <mergeCell ref="BA43:BA44"/>
    <mergeCell ref="AV32:AV33"/>
    <mergeCell ref="AV35:AV37"/>
    <mergeCell ref="BA30:BA31"/>
    <mergeCell ref="BA32:BA33"/>
    <mergeCell ref="BA35:BA36"/>
    <mergeCell ref="BA38:BA39"/>
    <mergeCell ref="BA45:BA47"/>
    <mergeCell ref="AY32:AY33"/>
    <mergeCell ref="AX37:AX41"/>
    <mergeCell ref="AX42:BA42"/>
    <mergeCell ref="AY35:AY36"/>
    <mergeCell ref="AX29:AX30"/>
    <mergeCell ref="AY29:AY30"/>
    <mergeCell ref="AX43:AX45"/>
    <mergeCell ref="AY37:AY41"/>
    <mergeCell ref="AZ45:AZ47"/>
    <mergeCell ref="AO82:AR83"/>
    <mergeCell ref="AT82:AT83"/>
    <mergeCell ref="AU82:AU83"/>
    <mergeCell ref="AV82:AV83"/>
    <mergeCell ref="AZ67:AZ68"/>
    <mergeCell ref="AZ70:AZ73"/>
    <mergeCell ref="AZ60:AZ66"/>
    <mergeCell ref="AZ35:AZ36"/>
    <mergeCell ref="AZ38:AZ39"/>
    <mergeCell ref="AR70:AR74"/>
    <mergeCell ref="AW35:AW41"/>
    <mergeCell ref="AT70:AT74"/>
    <mergeCell ref="AU70:AU74"/>
    <mergeCell ref="AV70:AV74"/>
    <mergeCell ref="AK75:AR75"/>
    <mergeCell ref="AX75:BA75"/>
    <mergeCell ref="AZ50:AZ51"/>
    <mergeCell ref="AX49:BA49"/>
    <mergeCell ref="AM50:AM54"/>
    <mergeCell ref="AN50:AN54"/>
    <mergeCell ref="AO50:AO54"/>
    <mergeCell ref="AZ52:AZ53"/>
    <mergeCell ref="BA50:BA51"/>
    <mergeCell ref="BA52:BA53"/>
    <mergeCell ref="BB3:BB4"/>
    <mergeCell ref="BB5:BB6"/>
    <mergeCell ref="BB7:BB8"/>
    <mergeCell ref="BB10:BB12"/>
    <mergeCell ref="BB13:BB15"/>
    <mergeCell ref="BB16:BB17"/>
    <mergeCell ref="BB19:BB20"/>
    <mergeCell ref="BB21:BB23"/>
    <mergeCell ref="L82:Q83"/>
    <mergeCell ref="R82:R83"/>
    <mergeCell ref="S82:S83"/>
    <mergeCell ref="W82:AB83"/>
    <mergeCell ref="AC82:AC83"/>
    <mergeCell ref="P3:P4"/>
    <mergeCell ref="P5:P6"/>
    <mergeCell ref="P7:P8"/>
    <mergeCell ref="P10:P12"/>
    <mergeCell ref="P13:P15"/>
    <mergeCell ref="P16:P17"/>
    <mergeCell ref="P19:P20"/>
    <mergeCell ref="P21:P23"/>
    <mergeCell ref="P24:P25"/>
    <mergeCell ref="AT32:AT33"/>
    <mergeCell ref="AU32:AU33"/>
    <mergeCell ref="BB76:BB78"/>
    <mergeCell ref="BC5:BC6"/>
    <mergeCell ref="BC16:BC17"/>
    <mergeCell ref="BC19:BC20"/>
    <mergeCell ref="BC21:BC23"/>
    <mergeCell ref="BC26:BC27"/>
    <mergeCell ref="BB24:BB25"/>
    <mergeCell ref="BB26:BB27"/>
    <mergeCell ref="BB30:BB31"/>
    <mergeCell ref="BB32:BB33"/>
    <mergeCell ref="BB35:BB36"/>
    <mergeCell ref="BB38:BB39"/>
    <mergeCell ref="BB43:BB44"/>
    <mergeCell ref="BB45:BB47"/>
    <mergeCell ref="BB50:BB51"/>
    <mergeCell ref="BD26:BD27"/>
    <mergeCell ref="BC52:BC53"/>
    <mergeCell ref="BC60:BC66"/>
    <mergeCell ref="BC67:BC68"/>
    <mergeCell ref="BB52:BB53"/>
    <mergeCell ref="BB56:BB59"/>
    <mergeCell ref="BB60:BB66"/>
    <mergeCell ref="BB67:BB68"/>
    <mergeCell ref="BB70:BB73"/>
  </mergeCells>
  <pageMargins left="0.7" right="0.7" top="0.75" bottom="0.75" header="0.3" footer="0.3"/>
  <pageSetup paperSize="9" orientation="portrait" horizontalDpi="360" verticalDpi="360" r:id="rId1"/>
  <ignoredErrors>
    <ignoredError sqref="R42:S42 R49:S49 R55:S55 AC7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Marlene Andrade</dc:creator>
  <cp:lastModifiedBy>Maria Mernarda Perez Carmona</cp:lastModifiedBy>
  <dcterms:created xsi:type="dcterms:W3CDTF">2021-10-19T17:22:30Z</dcterms:created>
  <dcterms:modified xsi:type="dcterms:W3CDTF">2022-11-04T15:28:55Z</dcterms:modified>
</cp:coreProperties>
</file>