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bperez\Desktop\SEGUIMIENTOS PLANES DE ACCION CORTE 30 DE SEPTIEMBRE ACTUALIZADOS\"/>
    </mc:Choice>
  </mc:AlternateContent>
  <bookViews>
    <workbookView xWindow="0" yWindow="0" windowWidth="20490" windowHeight="7755" tabRatio="488"/>
  </bookViews>
  <sheets>
    <sheet name="PlandeDesar 2022 a corte 30SEP " sheetId="3"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H222" i="3" l="1"/>
  <c r="AH220" i="3"/>
  <c r="AH53" i="3"/>
  <c r="R220" i="3"/>
  <c r="T223" i="3"/>
  <c r="T163" i="3"/>
  <c r="S163" i="3"/>
  <c r="R35" i="3"/>
  <c r="AX221" i="3" l="1"/>
  <c r="AW221" i="3"/>
  <c r="AV221" i="3"/>
  <c r="AX211" i="3"/>
  <c r="AX208" i="3"/>
  <c r="AX199" i="3"/>
  <c r="AX194" i="3"/>
  <c r="AX185" i="3"/>
  <c r="AX176" i="3"/>
  <c r="AX161" i="3"/>
  <c r="AX151" i="3"/>
  <c r="AX144" i="3"/>
  <c r="AX137" i="3"/>
  <c r="AX119" i="3"/>
  <c r="AX111" i="3"/>
  <c r="AX105" i="3"/>
  <c r="AX97" i="3"/>
  <c r="AX86" i="3"/>
  <c r="AX79" i="3"/>
  <c r="AX72" i="3"/>
  <c r="AX75" i="3"/>
  <c r="AX52" i="3"/>
  <c r="AX35" i="3"/>
  <c r="AX26" i="3"/>
  <c r="AX19" i="3"/>
  <c r="AX3" i="3"/>
  <c r="AH214" i="3" l="1"/>
  <c r="AH212" i="3"/>
  <c r="AH213" i="3"/>
  <c r="AH211" i="3"/>
  <c r="AH210" i="3"/>
  <c r="AH208" i="3"/>
  <c r="AH200" i="3"/>
  <c r="AH202" i="3"/>
  <c r="AH206" i="3" s="1"/>
  <c r="AH203" i="3"/>
  <c r="AH199" i="3"/>
  <c r="AH197" i="3"/>
  <c r="AH192" i="3"/>
  <c r="AH190" i="3"/>
  <c r="AH191" i="3"/>
  <c r="AH189" i="3"/>
  <c r="AH188" i="3"/>
  <c r="AH179" i="3"/>
  <c r="AH177" i="3"/>
  <c r="AH178" i="3"/>
  <c r="AH176" i="3"/>
  <c r="AH168" i="3"/>
  <c r="AH170" i="3"/>
  <c r="AH171" i="3"/>
  <c r="AH172" i="3"/>
  <c r="AH165" i="3"/>
  <c r="AH162" i="3"/>
  <c r="AH163" i="3"/>
  <c r="AH164" i="3"/>
  <c r="AH161" i="3"/>
  <c r="AH158" i="3"/>
  <c r="AH155" i="3"/>
  <c r="AH156" i="3"/>
  <c r="AH157" i="3"/>
  <c r="AH151" i="3"/>
  <c r="AH149" i="3"/>
  <c r="AH146" i="3"/>
  <c r="AH147" i="3"/>
  <c r="AH148" i="3"/>
  <c r="AH144" i="3"/>
  <c r="AH139" i="3"/>
  <c r="AH141" i="3"/>
  <c r="AH143" i="3" s="1"/>
  <c r="AH142" i="3"/>
  <c r="AH137" i="3"/>
  <c r="AH135" i="3"/>
  <c r="AH132" i="3"/>
  <c r="AH120" i="3"/>
  <c r="AH119" i="3"/>
  <c r="AH115" i="3"/>
  <c r="AH112" i="3"/>
  <c r="AH113" i="3"/>
  <c r="AH114" i="3"/>
  <c r="AH111" i="3"/>
  <c r="AH109" i="3"/>
  <c r="AH106" i="3"/>
  <c r="AH107" i="3"/>
  <c r="AH108" i="3"/>
  <c r="AH105" i="3"/>
  <c r="AH104" i="3"/>
  <c r="AH98" i="3"/>
  <c r="AH99" i="3"/>
  <c r="AH100" i="3"/>
  <c r="AH101" i="3"/>
  <c r="AH102" i="3"/>
  <c r="AH103" i="3"/>
  <c r="AH93" i="3"/>
  <c r="AH94" i="3"/>
  <c r="AH95" i="3"/>
  <c r="AH90" i="3"/>
  <c r="AH96" i="3" s="1"/>
  <c r="AH91" i="3"/>
  <c r="AH92" i="3"/>
  <c r="AH87" i="3"/>
  <c r="AH86" i="3"/>
  <c r="AH80" i="3"/>
  <c r="AH85" i="3" s="1"/>
  <c r="AH82" i="3"/>
  <c r="AH84" i="3"/>
  <c r="AH77" i="3"/>
  <c r="AH76" i="3"/>
  <c r="AH75" i="3"/>
  <c r="AH74" i="3"/>
  <c r="AH73" i="3"/>
  <c r="AH72" i="3"/>
  <c r="AH71" i="3"/>
  <c r="AH68" i="3"/>
  <c r="AH69" i="3"/>
  <c r="AH65" i="3"/>
  <c r="AH66" i="3"/>
  <c r="AH67" i="3"/>
  <c r="AH64" i="3"/>
  <c r="AH60" i="3"/>
  <c r="AH55" i="3"/>
  <c r="AH50" i="3"/>
  <c r="AH48" i="3"/>
  <c r="AH46" i="3"/>
  <c r="AH40" i="3"/>
  <c r="AH37" i="3"/>
  <c r="AH38" i="3"/>
  <c r="AH35" i="3"/>
  <c r="AH27" i="3"/>
  <c r="AH28" i="3"/>
  <c r="AH29" i="3"/>
  <c r="AH30" i="3"/>
  <c r="AH26" i="3"/>
  <c r="AH25" i="3"/>
  <c r="AH20" i="3"/>
  <c r="AH21" i="3"/>
  <c r="AH22" i="3"/>
  <c r="AH24" i="3"/>
  <c r="AH19" i="3"/>
  <c r="AH13" i="3"/>
  <c r="AH11" i="3"/>
  <c r="AH10" i="3"/>
  <c r="AH5" i="3"/>
  <c r="AH6" i="3"/>
  <c r="AH8" i="3"/>
  <c r="AH9" i="3"/>
  <c r="AH4" i="3"/>
  <c r="T215" i="3"/>
  <c r="R215" i="3"/>
  <c r="T214" i="3"/>
  <c r="R214" i="3"/>
  <c r="T211" i="3"/>
  <c r="S211" i="3"/>
  <c r="T210" i="3"/>
  <c r="R210" i="3"/>
  <c r="T208" i="3"/>
  <c r="S208" i="3"/>
  <c r="T207" i="3"/>
  <c r="R207" i="3"/>
  <c r="T206" i="3"/>
  <c r="R206" i="3"/>
  <c r="S203" i="3"/>
  <c r="Q203" i="3"/>
  <c r="T199" i="3"/>
  <c r="S199" i="3"/>
  <c r="Q199" i="3"/>
  <c r="T198" i="3"/>
  <c r="R198" i="3"/>
  <c r="T197" i="3"/>
  <c r="R197" i="3"/>
  <c r="T194" i="3"/>
  <c r="S194" i="3"/>
  <c r="T192" i="3"/>
  <c r="T193" i="3" s="1"/>
  <c r="R192" i="3"/>
  <c r="R193" i="3" s="1"/>
  <c r="T191" i="3"/>
  <c r="S191" i="3"/>
  <c r="R191" i="3"/>
  <c r="Q191" i="3"/>
  <c r="T190" i="3"/>
  <c r="S190" i="3"/>
  <c r="R190" i="3"/>
  <c r="Q190" i="3"/>
  <c r="S189" i="3"/>
  <c r="R189" i="3"/>
  <c r="Q189" i="3"/>
  <c r="T187" i="3"/>
  <c r="S187" i="3"/>
  <c r="T185" i="3"/>
  <c r="S185" i="3"/>
  <c r="Q185" i="3"/>
  <c r="R176" i="3"/>
  <c r="T183" i="3"/>
  <c r="T184" i="3" s="1"/>
  <c r="R183" i="3"/>
  <c r="R184" i="3" s="1"/>
  <c r="T180" i="3"/>
  <c r="S180" i="3"/>
  <c r="T178" i="3"/>
  <c r="S178" i="3"/>
  <c r="R178" i="3"/>
  <c r="Q178" i="3"/>
  <c r="T176" i="3"/>
  <c r="S176" i="3"/>
  <c r="Q176" i="3"/>
  <c r="R175" i="3"/>
  <c r="T174" i="3"/>
  <c r="R174" i="3"/>
  <c r="T168" i="3"/>
  <c r="S168" i="3"/>
  <c r="R168" i="3"/>
  <c r="Q168" i="3"/>
  <c r="T166" i="3"/>
  <c r="S166" i="3"/>
  <c r="Q166" i="3"/>
  <c r="R165" i="3"/>
  <c r="T165" i="3"/>
  <c r="T175" i="3" s="1"/>
  <c r="R163" i="3"/>
  <c r="Q163" i="3"/>
  <c r="S161" i="3"/>
  <c r="R161" i="3"/>
  <c r="Q161" i="3"/>
  <c r="T160" i="3"/>
  <c r="T159" i="3"/>
  <c r="R159" i="3"/>
  <c r="R160" i="3" s="1"/>
  <c r="T158" i="3"/>
  <c r="S158" i="3"/>
  <c r="R158" i="3"/>
  <c r="Q158" i="3"/>
  <c r="T156" i="3"/>
  <c r="S156" i="3"/>
  <c r="Q156" i="3"/>
  <c r="S151" i="3"/>
  <c r="R151" i="3"/>
  <c r="Q151" i="3"/>
  <c r="T150" i="3"/>
  <c r="R150" i="3"/>
  <c r="R149" i="3"/>
  <c r="S149" i="3"/>
  <c r="T149" i="3"/>
  <c r="Q149" i="3"/>
  <c r="T144" i="3"/>
  <c r="S144" i="3"/>
  <c r="R144" i="3"/>
  <c r="Q144" i="3"/>
  <c r="T143" i="3"/>
  <c r="R143" i="3"/>
  <c r="T141" i="3"/>
  <c r="S141" i="3"/>
  <c r="R141" i="3"/>
  <c r="Q141" i="3"/>
  <c r="T137" i="3"/>
  <c r="S137" i="3"/>
  <c r="R137" i="3"/>
  <c r="Q137" i="3"/>
  <c r="T135" i="3"/>
  <c r="T136" i="3" s="1"/>
  <c r="R135" i="3"/>
  <c r="R136" i="3" s="1"/>
  <c r="S132" i="3"/>
  <c r="Q132" i="3"/>
  <c r="T119" i="3"/>
  <c r="S119" i="3"/>
  <c r="Q119" i="3"/>
  <c r="R118" i="3"/>
  <c r="T117" i="3"/>
  <c r="R117" i="3"/>
  <c r="T116" i="3"/>
  <c r="S116" i="3"/>
  <c r="R115" i="3"/>
  <c r="Q114" i="3"/>
  <c r="R114" i="3" s="1"/>
  <c r="Q113" i="3"/>
  <c r="R113" i="3" s="1"/>
  <c r="Q112" i="3"/>
  <c r="R112" i="3" s="1"/>
  <c r="T111" i="3"/>
  <c r="S111" i="3"/>
  <c r="Q111" i="3"/>
  <c r="Q108" i="3"/>
  <c r="R108" i="3" s="1"/>
  <c r="Q107" i="3"/>
  <c r="Q106" i="3"/>
  <c r="R106" i="3" s="1"/>
  <c r="R109" i="3" s="1"/>
  <c r="R110" i="3" s="1"/>
  <c r="S105" i="3"/>
  <c r="Q105" i="3"/>
  <c r="T104" i="3"/>
  <c r="R104" i="3"/>
  <c r="Q99" i="3"/>
  <c r="Q101" i="3"/>
  <c r="R101" i="3" s="1"/>
  <c r="Q100" i="3"/>
  <c r="R100" i="3" s="1"/>
  <c r="Q98" i="3"/>
  <c r="R98" i="3" s="1"/>
  <c r="T97" i="3"/>
  <c r="S97" i="3"/>
  <c r="R97" i="3"/>
  <c r="Q97" i="3"/>
  <c r="T96" i="3"/>
  <c r="R96" i="3"/>
  <c r="S95" i="3"/>
  <c r="R95" i="3"/>
  <c r="Q95" i="3"/>
  <c r="T92" i="3"/>
  <c r="S92" i="3"/>
  <c r="R92" i="3"/>
  <c r="Q92" i="3"/>
  <c r="T88" i="3"/>
  <c r="S88" i="3"/>
  <c r="R88" i="3"/>
  <c r="Q88" i="3"/>
  <c r="Q87" i="3"/>
  <c r="R87" i="3" s="1"/>
  <c r="T86" i="3"/>
  <c r="S86" i="3"/>
  <c r="R86" i="3"/>
  <c r="Q86" i="3"/>
  <c r="T85" i="3"/>
  <c r="R85" i="3"/>
  <c r="S84" i="3"/>
  <c r="R84" i="3"/>
  <c r="Q84" i="3"/>
  <c r="T79" i="3"/>
  <c r="S79" i="3"/>
  <c r="R79" i="3"/>
  <c r="Q79" i="3"/>
  <c r="T72" i="3"/>
  <c r="T77" i="3"/>
  <c r="R77" i="3"/>
  <c r="T76" i="3"/>
  <c r="S76" i="3"/>
  <c r="R76" i="3"/>
  <c r="Q76" i="3"/>
  <c r="T75" i="3"/>
  <c r="S75" i="3"/>
  <c r="R75" i="3"/>
  <c r="Q75" i="3"/>
  <c r="T74" i="3"/>
  <c r="R72" i="3"/>
  <c r="R74" i="3" s="1"/>
  <c r="Q72" i="3"/>
  <c r="Q70" i="3"/>
  <c r="Q69" i="3"/>
  <c r="R69" i="3" s="1"/>
  <c r="Q68" i="3"/>
  <c r="R68" i="3" s="1"/>
  <c r="Q67" i="3"/>
  <c r="R67" i="3" s="1"/>
  <c r="Q66" i="3"/>
  <c r="S65" i="3"/>
  <c r="T65" i="3" s="1"/>
  <c r="Q65" i="3"/>
  <c r="R65" i="3" s="1"/>
  <c r="Q64" i="3"/>
  <c r="S64" i="3" s="1"/>
  <c r="T64" i="3" s="1"/>
  <c r="Q63" i="3"/>
  <c r="R63" i="3" s="1"/>
  <c r="S56" i="3"/>
  <c r="T56" i="3" s="1"/>
  <c r="Q56" i="3"/>
  <c r="T52" i="3"/>
  <c r="T62" i="3" s="1"/>
  <c r="S52" i="3"/>
  <c r="R52" i="3"/>
  <c r="R62" i="3" s="1"/>
  <c r="R48" i="3"/>
  <c r="Q48" i="3"/>
  <c r="S48" i="3" s="1"/>
  <c r="T48" i="3" s="1"/>
  <c r="Q47" i="3"/>
  <c r="R47" i="3" s="1"/>
  <c r="S47" i="3" s="1"/>
  <c r="T47" i="3" s="1"/>
  <c r="Q46" i="3"/>
  <c r="R46" i="3" s="1"/>
  <c r="S44" i="3"/>
  <c r="Q43" i="3"/>
  <c r="S43" i="3" s="1"/>
  <c r="T43" i="3" s="1"/>
  <c r="Q42" i="3"/>
  <c r="R42" i="3" s="1"/>
  <c r="Q39" i="3"/>
  <c r="S37" i="3"/>
  <c r="Q36" i="3"/>
  <c r="S36" i="3" s="1"/>
  <c r="T36" i="3" s="1"/>
  <c r="Q35" i="3"/>
  <c r="S35" i="3" s="1"/>
  <c r="T35" i="3" s="1"/>
  <c r="S29" i="3"/>
  <c r="T29" i="3" s="1"/>
  <c r="T33" i="3" s="1"/>
  <c r="Q31" i="3"/>
  <c r="S31" i="3" s="1"/>
  <c r="T31" i="3" s="1"/>
  <c r="R26" i="3"/>
  <c r="R33" i="3" s="1"/>
  <c r="Q26" i="3"/>
  <c r="S26" i="3" s="1"/>
  <c r="T26" i="3" s="1"/>
  <c r="T23" i="3"/>
  <c r="S23" i="3"/>
  <c r="Q21" i="3"/>
  <c r="R21" i="3" s="1"/>
  <c r="Q19" i="3"/>
  <c r="R19" i="3" s="1"/>
  <c r="R25" i="3" s="1"/>
  <c r="S17" i="3"/>
  <c r="Q17" i="3"/>
  <c r="S16" i="3"/>
  <c r="Q15" i="3"/>
  <c r="R15" i="3" s="1"/>
  <c r="S13" i="3"/>
  <c r="T13" i="3" s="1"/>
  <c r="S12" i="3"/>
  <c r="T12" i="3" s="1"/>
  <c r="S9" i="3"/>
  <c r="T9" i="3" s="1"/>
  <c r="Q9" i="3"/>
  <c r="R9" i="3" s="1"/>
  <c r="R4" i="3"/>
  <c r="Q4" i="3"/>
  <c r="AH41" i="3" l="1"/>
  <c r="R43" i="3"/>
  <c r="AH159" i="3"/>
  <c r="AH150" i="3"/>
  <c r="AH174" i="3"/>
  <c r="R78" i="3"/>
  <c r="AH18" i="3"/>
  <c r="AH33" i="3"/>
  <c r="T78" i="3"/>
  <c r="S112" i="3"/>
  <c r="S113" i="3"/>
  <c r="S114" i="3"/>
  <c r="T114" i="3" s="1"/>
  <c r="T115" i="3" s="1"/>
  <c r="T118" i="3" s="1"/>
  <c r="S106" i="3"/>
  <c r="T106" i="3" s="1"/>
  <c r="T109" i="3" s="1"/>
  <c r="T110" i="3" s="1"/>
  <c r="S107" i="3"/>
  <c r="S108" i="3"/>
  <c r="S99" i="3"/>
  <c r="T99" i="3" s="1"/>
  <c r="S100" i="3"/>
  <c r="T100" i="3" s="1"/>
  <c r="S101" i="3"/>
  <c r="T101" i="3" s="1"/>
  <c r="S98" i="3"/>
  <c r="T98" i="3" s="1"/>
  <c r="S87" i="3"/>
  <c r="T87" i="3" s="1"/>
  <c r="S15" i="3"/>
  <c r="T15" i="3" s="1"/>
  <c r="S19" i="3"/>
  <c r="T19" i="3" s="1"/>
  <c r="S21" i="3"/>
  <c r="T21" i="3" s="1"/>
  <c r="S39" i="3"/>
  <c r="T39" i="3" s="1"/>
  <c r="S42" i="3"/>
  <c r="T42" i="3" s="1"/>
  <c r="S46" i="3"/>
  <c r="T46" i="3" s="1"/>
  <c r="S63" i="3"/>
  <c r="T63" i="3" s="1"/>
  <c r="R64" i="3"/>
  <c r="R71" i="3" s="1"/>
  <c r="S70" i="3"/>
  <c r="T70" i="3" s="1"/>
  <c r="T71" i="3" s="1"/>
  <c r="S66" i="3"/>
  <c r="S67" i="3"/>
  <c r="T67" i="3" s="1"/>
  <c r="S68" i="3"/>
  <c r="T68" i="3" s="1"/>
  <c r="S69" i="3"/>
  <c r="T69" i="3" s="1"/>
  <c r="T25" i="3" l="1"/>
  <c r="Q6" i="3" l="1"/>
  <c r="R6" i="3" s="1"/>
  <c r="R18" i="3" s="1"/>
  <c r="R34" i="3" s="1"/>
  <c r="S6" i="3" l="1"/>
  <c r="T6" i="3" s="1"/>
  <c r="AA195" i="3"/>
  <c r="AA190" i="3"/>
  <c r="AA189" i="3"/>
  <c r="AA187" i="3"/>
  <c r="AA185" i="3"/>
  <c r="N49" i="3" l="1"/>
  <c r="Q49" i="3" s="1"/>
  <c r="S49" i="3" l="1"/>
  <c r="T49" i="3" s="1"/>
  <c r="T50" i="3" s="1"/>
  <c r="R50" i="3"/>
  <c r="AG205" i="3"/>
  <c r="M203" i="3"/>
  <c r="R51" i="3" l="1"/>
  <c r="T51" i="3"/>
  <c r="AG4" i="3"/>
  <c r="AG5" i="3"/>
  <c r="AG6" i="3"/>
  <c r="AG7" i="3"/>
  <c r="AG8" i="3"/>
  <c r="AG9" i="3"/>
  <c r="AG10" i="3"/>
  <c r="AG13" i="3"/>
  <c r="AG14" i="3"/>
  <c r="AG15" i="3"/>
  <c r="AG16" i="3"/>
  <c r="AG19" i="3"/>
  <c r="AG20" i="3"/>
  <c r="AG21" i="3"/>
  <c r="AG22" i="3"/>
  <c r="AG23" i="3"/>
  <c r="AG24" i="3"/>
  <c r="AG26" i="3"/>
  <c r="AG27" i="3"/>
  <c r="AG28" i="3"/>
  <c r="AG29" i="3"/>
  <c r="AG30" i="3"/>
  <c r="AG31" i="3"/>
  <c r="AG32" i="3"/>
  <c r="AG35" i="3"/>
  <c r="AG36" i="3"/>
  <c r="AG37" i="3"/>
  <c r="AG39" i="3"/>
  <c r="AG42" i="3"/>
  <c r="AG38" i="3"/>
  <c r="AG44" i="3"/>
  <c r="AG49" i="3"/>
  <c r="AG52" i="3"/>
  <c r="AG53" i="3"/>
  <c r="AG63" i="3"/>
  <c r="AG64" i="3"/>
  <c r="AG75" i="3"/>
  <c r="AG79" i="3"/>
  <c r="AG81" i="3"/>
  <c r="AG82" i="3"/>
  <c r="AG83" i="3"/>
  <c r="AG86" i="3"/>
  <c r="AG87" i="3"/>
  <c r="AG88" i="3"/>
  <c r="AG89" i="3"/>
  <c r="AG90" i="3"/>
  <c r="AG91" i="3"/>
  <c r="AG95" i="3"/>
  <c r="AG97" i="3"/>
  <c r="AG98" i="3"/>
  <c r="AG100" i="3"/>
  <c r="AG105" i="3"/>
  <c r="AG106" i="3"/>
  <c r="AG107" i="3"/>
  <c r="AG108" i="3"/>
  <c r="AG111" i="3"/>
  <c r="AG112" i="3"/>
  <c r="AG113" i="3"/>
  <c r="AG114" i="3"/>
  <c r="AG119" i="3"/>
  <c r="AG121" i="3"/>
  <c r="AG122" i="3"/>
  <c r="AG124" i="3"/>
  <c r="AG125" i="3"/>
  <c r="AG126" i="3"/>
  <c r="AG127" i="3"/>
  <c r="AG128" i="3"/>
  <c r="AG129" i="3"/>
  <c r="AG132" i="3"/>
  <c r="AG133" i="3"/>
  <c r="AG134" i="3"/>
  <c r="AG137" i="3"/>
  <c r="AG138" i="3"/>
  <c r="AG139" i="3"/>
  <c r="AG140" i="3"/>
  <c r="AG144" i="3"/>
  <c r="AG145" i="3"/>
  <c r="AG146" i="3"/>
  <c r="AG147" i="3"/>
  <c r="AG148" i="3"/>
  <c r="AG149" i="3"/>
  <c r="AG151" i="3"/>
  <c r="AG153" i="3"/>
  <c r="AG154" i="3"/>
  <c r="AG161" i="3"/>
  <c r="AG162" i="3"/>
  <c r="AG163" i="3"/>
  <c r="AG164" i="3"/>
  <c r="AG166" i="3"/>
  <c r="AG167" i="3"/>
  <c r="AG168" i="3"/>
  <c r="AG169" i="3"/>
  <c r="AG170" i="3"/>
  <c r="AG171" i="3"/>
  <c r="AG172" i="3"/>
  <c r="AG173" i="3"/>
  <c r="AG176" i="3"/>
  <c r="AG185" i="3"/>
  <c r="AG186" i="3"/>
  <c r="AG187" i="3"/>
  <c r="AG194" i="3"/>
  <c r="AG195" i="3"/>
  <c r="AG196" i="3"/>
  <c r="AG199" i="3"/>
  <c r="AG200" i="3"/>
  <c r="AG201" i="3"/>
  <c r="AG202" i="3"/>
  <c r="AG203" i="3"/>
  <c r="AG204" i="3"/>
  <c r="AG208" i="3"/>
  <c r="AG209" i="3"/>
  <c r="AG211" i="3"/>
  <c r="AG212" i="3"/>
  <c r="AG213" i="3"/>
  <c r="AG216" i="3"/>
  <c r="AG217" i="3"/>
  <c r="AG218" i="3"/>
  <c r="AG219" i="3"/>
  <c r="AG3" i="3"/>
  <c r="M199" i="3" l="1"/>
  <c r="K119" i="3"/>
  <c r="M4" i="3"/>
  <c r="S4" i="3" s="1"/>
  <c r="T4" i="3" s="1"/>
  <c r="T18" i="3" s="1"/>
  <c r="T34" i="3" l="1"/>
</calcChain>
</file>

<file path=xl/sharedStrings.xml><?xml version="1.0" encoding="utf-8"?>
<sst xmlns="http://schemas.openxmlformats.org/spreadsheetml/2006/main" count="1822" uniqueCount="1214">
  <si>
    <t>PILAR</t>
  </si>
  <si>
    <t>LINEA ESTRATEGICA</t>
  </si>
  <si>
    <t>Indicador de Bienestar</t>
  </si>
  <si>
    <t>Línea Base 2019</t>
  </si>
  <si>
    <t>Meta de Bienestar 2020-2023</t>
  </si>
  <si>
    <t xml:space="preserve">PROGRAMA </t>
  </si>
  <si>
    <t>Indicador de Producto</t>
  </si>
  <si>
    <t>PROYECTO</t>
  </si>
  <si>
    <t>Código de proyecto BPIM</t>
  </si>
  <si>
    <t>Objetivo del proyecto</t>
  </si>
  <si>
    <t>ACTIVIDADES DE PROYECTO</t>
  </si>
  <si>
    <t xml:space="preserve">DEPENDENCIA RESPONSABLE </t>
  </si>
  <si>
    <t>NOMBRE DEL RESPONSABLE</t>
  </si>
  <si>
    <t>Fuente de Financiación</t>
  </si>
  <si>
    <t>Rubro Presupuestal</t>
  </si>
  <si>
    <t>Código Presupuestal</t>
  </si>
  <si>
    <t>ND</t>
  </si>
  <si>
    <t>INGRESOS CORRIENTES DE LIBRE DESTINACIÓN (ICLD)</t>
  </si>
  <si>
    <t xml:space="preserve">CARTAGENA CONTINGENTE </t>
  </si>
  <si>
    <t xml:space="preserve"> LÍNEA ESTRATÉGICA: DESARROLLO ECONÓMICO Y EMPLEABILIDAD</t>
  </si>
  <si>
    <t>No. De Plataforma de inclusión productiva Distrital en funcionamiento</t>
  </si>
  <si>
    <t xml:space="preserve">Diseñar e Implementar 1 Plataforma de inclusión productiva Distrital </t>
  </si>
  <si>
    <t xml:space="preserve">Programa: Centros para el emprendimiento y la gestión de la empleabilidad en Cartagena de Indias </t>
  </si>
  <si>
    <t>No. De Rutas de atención para la inclusión productiva diseñada (Empresarismo y Empleabilidad).</t>
  </si>
  <si>
    <t xml:space="preserve">N° de personas atendidas en empresarismo y empleabilidad (grupos poblacionales diferenciales) </t>
  </si>
  <si>
    <t>N° de unidades productivas financiadas, implementadas y formalizadas.</t>
  </si>
  <si>
    <t>N° de personas vinculadas laboralmente.</t>
  </si>
  <si>
    <t>N° de personas con formación en competencias específicas, técnicos o tecnólogos, acorde a los diagnósticos laborales.</t>
  </si>
  <si>
    <t>Programa: Mujeres con Autonomía Económica</t>
  </si>
  <si>
    <t>Número de mujeres participando en procesos de emprendimientos y encadenamientos productivos incorporando el enfoque diferencial.</t>
  </si>
  <si>
    <t>Número de mujeres formadas en Artes y Oficios y con asistencia técnica</t>
  </si>
  <si>
    <t>Número de mujeres participando en procesos de empleabilidad víctimas de violencia de pareja</t>
  </si>
  <si>
    <t>Porcentaje de jóvenes en condición de desempleo.</t>
  </si>
  <si>
    <t>17,5%
Fuente: DANE (Estadísticas por tema Mercado Laboral de la juventud, trimestre Octubre, Noviembre y Diciembre de 2018)</t>
  </si>
  <si>
    <t xml:space="preserve">Disminuir a 16 el porcentaje de jóvenes en condición de desempleo </t>
  </si>
  <si>
    <t>Programa: "Empleo Inclusivo Para Los Jóvenes”</t>
  </si>
  <si>
    <t>Jóvenes ubicados laboralmente por intermediación laboral</t>
  </si>
  <si>
    <t>Iniciativas productivas creadas adaptadas a las condiciones de crisis sanitarias, sociales y ambientales que se presenten.</t>
  </si>
  <si>
    <t>Jóvenes formados en emprendimiento</t>
  </si>
  <si>
    <t>CARTAGENA TRANSPARENTE</t>
  </si>
  <si>
    <t xml:space="preserve">LÍNEA ESTRATÉGICA: PARTICIPACIÓN Y DESCENTRALIZACIÓN </t>
  </si>
  <si>
    <t>% Organizaciones Comunales  administrativamente competente</t>
  </si>
  <si>
    <t>Organizaciones Comunales Activas y en Funcionamiento
Fuente: Secretaría de Participación y Desarrollo Social
2019</t>
  </si>
  <si>
    <t>100% Organizaciones Comunales capacitadas, controladas, inspeccionadas y vigiladas</t>
  </si>
  <si>
    <t>Programa: Participando salvamos a Cartagena</t>
  </si>
  <si>
    <t>70% Organizaciones Comunales con Dignatarios capacitados</t>
  </si>
  <si>
    <t xml:space="preserve">40% Organizaciones Comunales intervenidas con emprendimiento comunal, proyectos productivos y sociales </t>
  </si>
  <si>
    <t xml:space="preserve">100% Planes de gestión social comunal  formulados e implementados </t>
  </si>
  <si>
    <t>8% de  Dignatarios y líderes  comunales amenazados</t>
  </si>
  <si>
    <t>100% Dignatarios y líderes comunales con garantías para el ejercicio de sus derechos</t>
  </si>
  <si>
    <t xml:space="preserve">Política Pública Comunal del Distrito de Cartagena construida e implementada </t>
  </si>
  <si>
    <t>% Ciudadanos que participan en los procesos de construcción de lo público y ciudadanía activa</t>
  </si>
  <si>
    <t xml:space="preserve">10% Ciudadanos que participan en los procesos de construcción de lo público y ciudadanía activa. </t>
  </si>
  <si>
    <t>EJE TRANSVERSAL: CARTAGENA CON ATENCION Y GARANTIA DE DERECHOS A POBLACION DIFERENCIAL.</t>
  </si>
  <si>
    <t>LINEA ESTRATEGICA MUJERES CARTAGENERAS POR SUS DERECHOS.</t>
  </si>
  <si>
    <t xml:space="preserve">Porcentaje de mujeres participando en procesos productivos, políticos, sociales y participativos sobre el total de la población de género femenino del Distrito de Cartagena de Indias. </t>
  </si>
  <si>
    <t>100%  mujeres participando en procesos productivos, políticos, sociales y participativos sobre el total de la población de género femenino del Distrito de Cartagena de Indias.</t>
  </si>
  <si>
    <t>Programa: Las Mujeres Decidimos Sobre el Ejercicio del Poder</t>
  </si>
  <si>
    <t>Número de mujeres formadas en liderazgo femenino. social, comunitario y político con enfoque diferencial y pertinencia cultural,</t>
  </si>
  <si>
    <t xml:space="preserve">Organizaciones sociales de mujeres con enfoque diferencial fortalecidas en acciones para el reconocimiento y apoyo de las diferentes formas organizativas. </t>
  </si>
  <si>
    <t>Programa: Una Vida Libre de Violencias para las Mujeres</t>
  </si>
  <si>
    <t>Número de personas que participan en acciones para prevenir y eliminar la violencia contra la mujer</t>
  </si>
  <si>
    <t>Número de Acciones de prevención de las diferentes formas de violencia basada en género y contra la discriminación y xenofobia hacia niñas y mujeres provenientes de Venezuela.</t>
  </si>
  <si>
    <t>Número de mujeres víctimas de violencia de pareja, violencia sexual y trata de personas atendidas.</t>
  </si>
  <si>
    <t>Programa: Mujer, Constructoras De Paz</t>
  </si>
  <si>
    <t>Formulación del Plan de Acción Estratégico (A/49/587) para el cumplimiento de la Resolución 1325 del 31 de octubre del año 2000.</t>
  </si>
  <si>
    <t>Programa: Cartagena Libre de una Cultura Machista</t>
  </si>
  <si>
    <t>Instituciones Educativas del Distrito desarrollando la estrategia Escuelas Libres de Sexismo</t>
  </si>
  <si>
    <t>Número de campañas desarrolladas para el cuidado, y transformación de los estereotipos</t>
  </si>
  <si>
    <t>LINEA ESTRATEGICA: INCLUSION Y OPORTUNIDAD PARA NIÑOS, NIÑAS Y ADOLESCENTES Y FAMILIAS.</t>
  </si>
  <si>
    <t>Porcentaje de Padres, madres y/o cuidadores que participan en acciones formativas que promuevan el desarrollo de entornos protectores de niños y niñas de 0 a 5 años del total del Distrito.</t>
  </si>
  <si>
    <t>10%
Fuente: Secretaría de Participación y Desarrollo Social – Oficina de Niñez, Infancia y Adolescencia. 2019.</t>
  </si>
  <si>
    <t>Aumentar el Porcentaje de Padres, madres y/o cuidadores que participan en acciones formativas que promuevan el desarrollo de entornos protectores de niños y niñas de 0 a 5 años del total del Distrito al 12%.</t>
  </si>
  <si>
    <t>Programa: Comprometidos con la Salvación de Nuestra Primera Infancia</t>
  </si>
  <si>
    <t xml:space="preserve">Número de padres, madres de niños y niñas de 0 a 5 años del total del Distrito y cuidadores formados y participando en acciones que promuevan el desarrollo de entornos protectores </t>
  </si>
  <si>
    <t>Número de campañas de comunicación implementadas que promuevan la garantía de los derechos de la primera infancia.</t>
  </si>
  <si>
    <t xml:space="preserve">Porcentaje de cupos para la atención oportuna, inmediata y de calidad a niñas, niños y adolescentes con derechos amenazados, Inobservados y/o vulnerados a través de Hogar de paso. </t>
  </si>
  <si>
    <t>1,30%
Fuente: Secretaría de Participación y Desarrollo Social – Oficina de Niñez, Infancia y Adolescencia. 2019.</t>
  </si>
  <si>
    <t>Aumentar el porcentaje de cupos para niñas, niños y adolescentes con derechos amenazados, Inobservados y/o vulnerados atendidos de forma transitoria e inmediata a través de Hogar de Paso al 1,5%.</t>
  </si>
  <si>
    <t>Programa Protección de la Infancia y la Adolescencia para la Prevención y atención de Violencias.</t>
  </si>
  <si>
    <t>Número de niños, niños y adolescentes en situación de alto riesgo social vinculados a acciones de prevención que favorecen el desarrollo de factores autoprotectores y mitigan la discriminación y la violencia de género.</t>
  </si>
  <si>
    <t xml:space="preserve">Número de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 reformuladas. </t>
  </si>
  <si>
    <t>Número de acciones afirmativas de promoción de la denuncia de situaciones de riesgo social como el trabajo infantil, la violencia sexual, el maltrato infantil desarrolladas.</t>
  </si>
  <si>
    <t>Porcentaje de niños, niñas y adolescentes que disfrutan del ejercicio del derecho al juego, desde las ludotecas o de actividades lúdicas extramurales o virtuales y/o ejercen el derecho de la participación en los espacios dispuestos en el territorio</t>
  </si>
  <si>
    <t>15%
Fuente: Secretaría de Participación y Desarrollo Social – Oficina de Niñez, Infancia y Adolescencia. 2019</t>
  </si>
  <si>
    <t>Mantener el porcentaje del 15% de niños, niñas y adolescentes que disfrutan del ejercicio del derecho al juego, desde las ludotecas o de actividades lúdicas extramurales o virtuales y/o ejercen el derecho de la participación en los espacios dispuestos en el territorio</t>
  </si>
  <si>
    <t>Programa los Niños, las Niñas y Adolescentes de Cartagena Participan y Disfrutan sus Derechos.</t>
  </si>
  <si>
    <t>Número de niños, niñas y adolescentes que participan y disfrutan de actividades lúdicas extramurales y del ejercicio del derecho al juego al interior de las ludotecas distritales.</t>
  </si>
  <si>
    <t>Número de niños, niñas y adolescentes que participan de los consejos de infancia y adolescencia u otros escenarios de participación.</t>
  </si>
  <si>
    <t>EJE TRANSVERSAL CARTAGENA CON ATENCION Y GARANTIA DE DERECHOS A POBLACION DIFERENCIAL.</t>
  </si>
  <si>
    <t>Porcentaje de Familias que participan en acciones de prevención de riesgos sociales que afectan a los niños, niñas y adolescentes para el fortalecimiento de vínculos afectivos y entornos protectores y la mitigación de la discriminación y la violencia de género.</t>
  </si>
  <si>
    <t>2%  Fuente: Secretaría de Participación y Desarrollo Social – Oficina de Niñez, Infancia y Adolescencia. 2019.</t>
  </si>
  <si>
    <t>Mantener el porcentaje de (2,0%) Familias (adultos) que participan en acciones de prevención de riesgos sociales que afectan a los niños, niñas y adolescentes para el fortalecimiento de vínculos afectivos y entornos protectores y la mitigación de la discriminación y la violencia de genero.</t>
  </si>
  <si>
    <t>Programa Fortalecimiento Familiar.</t>
  </si>
  <si>
    <t>Número de Familias que participan en acciones de prevención de riesgos sociales que afectan a los niños, niñas y adolescentes.</t>
  </si>
  <si>
    <t>Número de jornadas lúdicas intra y extramurales dirigidas al fortalecimiento de las familias con participación de adultos mayores.</t>
  </si>
  <si>
    <t>Número de familias de niños, niñas y adolescentes con discapacidad atendida y orientada para atención integral.</t>
  </si>
  <si>
    <t>Servicio de acompañamiento, social y asesoría legal a familias para la gestión de la atención a sus problemáticas funcionando.</t>
  </si>
  <si>
    <t>LINEA ESTRATEGICA JOVENES SALVANDO A CARTAGENA</t>
  </si>
  <si>
    <t>Porcentaje de Jóvenes que participan en instancias de participación ciudadana</t>
  </si>
  <si>
    <t>4.5% (30.587) 
Fuente: SPDS, 31 de Diciembre de 2019.</t>
  </si>
  <si>
    <t>Aumentar al 8% la participación de  jóvenes en los diferentes espacios de representación juvenil, programas y proyectos que lo benefician.</t>
  </si>
  <si>
    <t>Programa: Jóvenes Participando y Salvando a Cartagena</t>
  </si>
  <si>
    <t>Jóvenes que participan de los espacios de representación ciudadana y grupos juveniles.</t>
  </si>
  <si>
    <t>Jóvenes participando de actividades de formación sociopolítica.</t>
  </si>
  <si>
    <t>Jóvenes que participan en espacios de representación juvenil y ciudadana y procesos formativos de prevención de riesgos sociales.</t>
  </si>
  <si>
    <t>Jóvenes participando en espacios culturales, deportivos y de acciones de cultura de paz.</t>
  </si>
  <si>
    <t>Programa: Política Pública De Juventud</t>
  </si>
  <si>
    <t>Documento de Política Pública formulado y aprobado.</t>
  </si>
  <si>
    <t>LINEA ESTRATEGICA EN CARTAGENA SALVAMOS NUESTROS ADULTOS MAYORES.</t>
  </si>
  <si>
    <t>Porcentaje de  personas mayores atendidas en CDV y GO y familiares y/o cuidadores formados en derechos, autocuidado y hábitos de vida saludable atendidos o beneficiados por programas de Adulto Mayor del Distrito sobre el total de la población mayor a 65 años.</t>
  </si>
  <si>
    <t xml:space="preserve">32%
Fuente: Secretaría de Participación y Desarrollo Social </t>
  </si>
  <si>
    <t>Aumentar  a un 38% las  personas mayores atendidas en CDV y GO, familiares y/o cuidadores formados en derechos, autocuidado y hábitos de vida saludable beneficiados por programas de Adulto Mayor del Distrito sobre el total de la población mayor a 65 años.</t>
  </si>
  <si>
    <t>Programa: Atención Integral Para Mantener a Salvo a los Adultos Mayores</t>
  </si>
  <si>
    <t>No. De personas mayores atendidas en Centros de Vida y Grupos Organizados</t>
  </si>
  <si>
    <t>No. de CDV adecuados</t>
  </si>
  <si>
    <t>No. De CDV reconstruidos</t>
  </si>
  <si>
    <t>No. De familiares y/o cuidadores formados en derechos, autocuidado y hábitos de vida saludable.</t>
  </si>
  <si>
    <t>LÍNEA ESTRATÉGICA: TODOS POR LA PROTECCIÓN SOCIAL DE LAS PERSONAS CON DISCAPACIDAD: “RECONOCIDAS, EMPODERADAS Y RESPETADAS”.</t>
  </si>
  <si>
    <t>Tasa de cobertura en protección social a las personas con Discapacidad.</t>
  </si>
  <si>
    <t xml:space="preserve"> 25%
Fuente de Datos: Ministerio de Salud y protección social, cubo de Datos RCLPD, corte 21 de junio 2018.</t>
  </si>
  <si>
    <t>Garantizar al 35% de las Personas con Discapacidad el ejercicio efectivo de los derechos (cobertura en protección social a las personas con Discapacidad.)</t>
  </si>
  <si>
    <t>Programa: Gestión Social Integral y Articuladora por la Protección de las Personas Con Discapacidad y/o su Familia o Cuidador.</t>
  </si>
  <si>
    <t>No. De personas con Discapacidad con atención intersectorial en Asistencia y Acompañamiento integral, sus familias y/o sus cuidadores en el trascurrir del ciclo vital humano</t>
  </si>
  <si>
    <t>Programa: Pacto o Alianza Por La Inclusión Social y Productiva de las Personas Con Discapacidad.</t>
  </si>
  <si>
    <t>Números de organizaciones de personas con discapacidad consolidadas en la libre asociación y acorde a la reglamentación normativa.</t>
  </si>
  <si>
    <t>Programa: Desarrollo Local Inclusivo de las Personas Con Discapacidad: Reconocimiento de Capacidades, Diferencias y Diversidad.</t>
  </si>
  <si>
    <t>Política pública de  discapacidad e inclusión social reformulada e implementada</t>
  </si>
  <si>
    <t>LINEA ESTRATEGICA TRATO HUMANITARIO AL HABITANTE DE CALLE</t>
  </si>
  <si>
    <t>Porcentaje de la  Población en Situación de Calle del Distrito de Cartagena atendidos</t>
  </si>
  <si>
    <t>100%
Secretaría de Participación y Desarrollo Social</t>
  </si>
  <si>
    <t>Proceso de Caracterización de población de Habitantes de Calle en el  Distrito de Cartagena</t>
  </si>
  <si>
    <t>Número de Hogares de Paso Habitantes de Calle en el  Distrito de Cartagena</t>
  </si>
  <si>
    <t>LINEA ESTRATEGICA DIVERSIDAD SEXUAL Y NUEVAS IDENTIDADES DE GÉNERO.</t>
  </si>
  <si>
    <t>Porcentaje de la  Población LGTBIQ+ en del Distrito de Cartagena atendidos</t>
  </si>
  <si>
    <t>Lograr que el 100%  de la Población LGTBIQ+ en del Distrito de Cartagena sean atendidos de manera integral basados en la Política Pública en Diversidad Sexual e Identidades de Género Distrital.</t>
  </si>
  <si>
    <t>Programa: Diversidad Sexual e Identidades de Género</t>
  </si>
  <si>
    <t>Número De Acciones Afirmativas para el Reconocimiento de Derechos.</t>
  </si>
  <si>
    <t>Implementación Estrategias de Emprendimiento y Empresarismo para la Inclusión Productiva y la Vinculación Laboral en el Distrito de Cartagena: " Centros para el Emprendimiento y la Gestión de la Empleabilidad"  Cartagena de Indias</t>
  </si>
  <si>
    <t>Desarrollar una Estrategia para la inclusión productiva, a través de los Centros para el Emprendimiento y la Gestión de la Empleabilidad en Cartagena, - propuesta como mecanismo para la reactivación económica y dirigida a la generación de ingresos.</t>
  </si>
  <si>
    <t>FORTALECIMIENTO MUJERES CON AUTONOMÍA ECONÓMICA CARTAGENA DE INDIAS</t>
  </si>
  <si>
    <t>Desarrollar procesos de generación de ingresos en la población de mujeres, a partir del fortalecimiento empresarial y la gestión de la empleabilidad en el marco de la estrategia "Centros para el Emprendimiento y la Gestión de la Empleabilidad".</t>
  </si>
  <si>
    <t>FORTALECIMIENTO EMPLEO INCLUSIVO PARA LOS JÓVENES. CARTAGENA DE INDIAS</t>
  </si>
  <si>
    <t>Realizar capacitación, inspección, vigilancia y control a Organizaciones Comunales.</t>
  </si>
  <si>
    <t>Realizar talleres de capacitación, asesoría y orientación a dignatarios y líderes comunales en formulación de programas y proyectos empresariales.</t>
  </si>
  <si>
    <t>Realizar asesoría, orientación y talleres de capacitación a organizaciones comunales para formular planes de gestión social.</t>
  </si>
  <si>
    <t>Promover la incidencia en la participación de ciudadanos en los procesos de construcción de lo público y ciudadanía activa.</t>
  </si>
  <si>
    <t>ACTUALIZACIÓN MUJERES CONSTRUCTORAS DE PAZ. CARTAGENA DE INDIAS</t>
  </si>
  <si>
    <t>COMPROMISO CON LA SALVACIÓN DE  NUESTRA PRIMERA INFANCIA EN EL DISTRITO DE CARTAGENA DE INDIAS</t>
  </si>
  <si>
    <t>Impulsar procesos de formación y/o acompañamiento a padres, madres y cuidadores para fortalecer su capacidad de gestión en el cuidado y la crianza de los niños y las niñas desde la gestación y hasta los 5 años, que les permita acceder a herramientas favorables para el desarrollo de la primera infancia.</t>
  </si>
  <si>
    <t>Identificación y apoyo de población de primera infancia con necesidades de atención nutricional.</t>
  </si>
  <si>
    <t>PROTECCIÓN DE LA INFANCIA Y LA ADOLESCENCIA PARA LA PREVENCIÓN Y ATENCIÓN DE VIOLENCIAS EN EL DISTRITO DE  CARTAGENA DE INDIAS</t>
  </si>
  <si>
    <t xml:space="preserve">Desarrollar acciones para la prevención y atención especializada de la niñez y la adolescencia en riesgo o víctima de situaciones de maltrato, violencia sexual, trabajo infantil, mendicidad, alta permanencia en calle u otros riesgos sociales, fortaleciendo los espacios de articulación y las rutas de atención a fin de en la mitigación de estas problemáticas. </t>
  </si>
  <si>
    <t>FORMACIÓN LOS NIÑOS, LAS NIÑAS Y ADOLESCENTES DE CARTAGENA PARTICIPAN Y DISFRUTAN SUS DERECHOS CARTAGENA DE INDIAS</t>
  </si>
  <si>
    <t xml:space="preserve">Promover la implementación de la política pública de infancia y adolescencia en el territorio, generando espacios para la participación y la incidencia de las niñas, niños y adolescentes en la transformación del Distrito, promoviendo acciones que posibiliten el disfrute de sus derechos, sobre todo de aquellos más vulnerados y subvalorados que potencializan sus habilidades para la vida como el derecho al juego y a la recreación, el derecho a la asociación y a la participación. </t>
  </si>
  <si>
    <t>FORTALECIMIENTO FAMILIAR  CARTAGENA DE INDIAS</t>
  </si>
  <si>
    <t>Desarrollar acciones que fortalezcan el rol protector y educador de las familias, a través de la puesta en Marcha de acciones que otorguen a los padres, madres y cuidadores conocimientos sobre todas aquellas situaciones que ponen en riesgo el desarrollo de niños, niñas y adolescentes, potenciando en las familias el cumplimiento de sus funciones en beneficio del bienestar y la realización personal de sus integrantes.</t>
  </si>
  <si>
    <t>FORTALECIMIENTO AL PROGRAMA JÓVENES PARTICIPANDO Y SALVANDO A CARTAGENA DE INDIAS</t>
  </si>
  <si>
    <t>Aumentar la participación de la población juvenil en espacios e instancias de participación, representación e incidencia juvenil y ciudadana en el Distrito de Cartagena de Indias.</t>
  </si>
  <si>
    <t>Desarrollar actividades afirmativas para la participación juvenil en los espacios de representación ciudadana y grupos juveniles.</t>
  </si>
  <si>
    <t>Desarrollar foros y actividades para la participación de jóvenes en espacios culturales, deportivos y acciones de cultura de paz.</t>
  </si>
  <si>
    <t>APOYO PARA LA ATENCIÓN INTEGRAL A LOS ADULTOS MAYORES EN CENTROS DE VIDA Y GRUPOS ORGANIZADOS EN EL DISTRITO DE CARTAGENA DE INDIAS</t>
  </si>
  <si>
    <t>Garantizar la asistencia y acompañamiento integral a las PcD, sus familias y/o cuidadores en las dimensiones corporales, individuales</t>
  </si>
  <si>
    <t>Suministrar los productos de apoyo en el marco de la habilitación / Rehabilitación Funcional en concordancia al plan de respuesta territorial.</t>
  </si>
  <si>
    <t>Fomentar las capacidades y oportunidades de las personas con discapacidad para participar en escenarios institucionales, sociales y económicos en el marco de la articulación y transversalización de la oferta de bienes y servicios diferenciales del Distrito de Cartagena de Indias.</t>
  </si>
  <si>
    <t>Fomentar el acompañamiento en la creación, fortalecimiento y aseguramiento sostenible de las organizaciones de personas con discapacidad para la garantía de su participación plena y efectiva en la adopción de todas las decisiones que los afecten en el Distrito de Cartagena de Indias.</t>
  </si>
  <si>
    <t>Crear capacidad Institucional y operativa de los Comités Territoriales de Discapacidad a través de la promoción de su organización, articulación, movilización e incidencias políticas para los grupos de valor e interés en el Distrito de Cartagena.</t>
  </si>
  <si>
    <t>Suministro servicio de transporte equipo de trabajo.</t>
  </si>
  <si>
    <t>Generar empoderamiento social, organizativo y de proceso de renovación en el marco de la representatividad, legalidad y legitimidad de las organizaciones de y para personas con discapacidad.</t>
  </si>
  <si>
    <t>Reconocer en los grupos de valor e interés el valor del trabajo conjunto y coordinado a través del plan de fortalecimiento técnico y metodológico para la reformulación e implementación de la política integradora focalizada de Inclusion social a las personas con discapacidad.</t>
  </si>
  <si>
    <t>Generar acciones de inclusión social que contribuyan al desarrollo humano de los habitantes de calle, mediante un enfoque de derechos y de corresponsabilidad que facilite el acceso a servicios sociales y el desarrollo de sus potencialidades.</t>
  </si>
  <si>
    <t>Desarrollar acciones de sensibilización ciudadana frente a la problemática de la población habitante de calle.</t>
  </si>
  <si>
    <t>ACTUALIZACIÓN DIVERSIDAD SEXUAL E IDENTIDADES DE GÈNERO CARTAGENA DE INDIAS</t>
  </si>
  <si>
    <t>INGRESOS CORRIENTES DE LIBRE DESTINACIÓN</t>
  </si>
  <si>
    <t>ESTAMPILLA AÑOS DORADOS</t>
  </si>
  <si>
    <t>Semana por la productividad en Cartagena, implementada como mecanismo de promoción empresarial.</t>
  </si>
  <si>
    <t>N° de unidades productivas participando de espacios de promoción, comercialización y acceso a nuevos mercados (local, nacional e internacional)</t>
  </si>
  <si>
    <t>N° de unidades productivas con enfoque de innovación y uso de nuevas tecnologías. Programa “Emprendimiento INN” y con becas otorgadas.</t>
  </si>
  <si>
    <t>1 laboratorio empresarial y laboral juvenil implementado (padrinazgo empresarial, cultura empresarial, análisis y estudios sectoriales, modelos asociativos, teletrabajo, voluntariado).</t>
  </si>
  <si>
    <t>Política Pública Reformulada y actualizada con línea base y documento final</t>
  </si>
  <si>
    <t>Instancia rectora de la Política Pública de Mujeres incluida en el proceso de modernización.</t>
  </si>
  <si>
    <t>Número de acciones estratégicas de cumplimiento al comité unificado de lucha contra el delito de la trata de personas.</t>
  </si>
  <si>
    <t>Aumentar el porcentaje de cupos para la atención especializada a niñas, niños y adolescentes con derechos amenazados, inobservados y/o vulnerados (en situación de explotación laboral y/o víctimas de violencia sexual u otro tipo de violencia al 1,5%.</t>
  </si>
  <si>
    <t>1,3% Funte: Secretaría de Participación y Desarrollo Social – Oficina de Niñez, Infancia y Adolescencia. 2019.</t>
  </si>
  <si>
    <t>Política Pública de Infancia, Adolescencia y Fortalecimiento Familiar</t>
  </si>
  <si>
    <t>Documento de Caracterización de la problemática de trabajo infantil en el Distrito</t>
  </si>
  <si>
    <t>No de Ajustes Razonables Impulsados en dimensiones institucionales, sociales y económicas.</t>
  </si>
  <si>
    <t>Aumentar asistencia técnica y apoyo logístico para desarrollar el potencial productivo de las personas con Discapacidad, familia y/o cuidador.</t>
  </si>
  <si>
    <t>Formación Para El Trabajo - Generación De Ingresos y Responsabilidad Social Empresarial.</t>
  </si>
  <si>
    <t>Porcentaje de la Población en Situación de Calle del Distrito de Cartagena atendidos</t>
  </si>
  <si>
    <t>100% Secretaría de Participación y Desarrollo Social. 2019.</t>
  </si>
  <si>
    <t>Política Pública de Diversidad Sexual e Identidades de Género Distrital formulada</t>
  </si>
  <si>
    <t>Observatorio en Diversidad Sexual e Identidades de Género Distrital creado</t>
  </si>
  <si>
    <t>ACTUALIZACIÓN INSTANCIA RECTORA DE LA POLÍTICA PÚBLICA DE MUJERES CARTAGENA DE INDIAS</t>
  </si>
  <si>
    <t>Desarrollar la iniciativa de promoción comercial “Semanas por la productividad en Cartagena”.</t>
  </si>
  <si>
    <t>Asistencia EN LA GESTIÓN SOCIAL INTEGRAL Y ARTICULADORA POR LA PROTECCION DE LAS PERSONAS CON DISCAPACIDAD Y/O SU FAMILIA O CUIDADOR. Cartagena de Indias</t>
  </si>
  <si>
    <t>Capacitar, orientar y brindar formación en artes y oficios a 170 habitantes de calle, a partir de la estrategia "Centros para el emprendimiento y la gestión de la empleabilidad".</t>
  </si>
  <si>
    <t>Brindar orientación, acompañamiento y asistencia técnica para la constitución legal de tres (3) organizaciones conformadas por habitantes de calle.</t>
  </si>
  <si>
    <t>Capacitación, asesoría en componentes empresariales y acompañamiento para los trámites y etapas de constitución legal.</t>
  </si>
  <si>
    <t>Participar en los espacios de promoción comercial en el marco de la estrategia de inclusión productiva Centros para el Emprendimiento y la Gestión de la Empleabilidad</t>
  </si>
  <si>
    <t>Realizar vinculación a 25 habitantes de calle en procesos de responsabilidad social, mediante jornadas de atención, procesos formativos, asistencias y entrega de ayudas</t>
  </si>
  <si>
    <t>Número de habitantes de calle beneficiados con Programas de Responsabilidad Social del Sector Privado.</t>
  </si>
  <si>
    <t>Número de habitantes de calle beneficiados con Programas de educación para el trabajo.</t>
  </si>
  <si>
    <t>Organizaciones legalmente constituidas por habitantes de calle de acuerdo a su interés.</t>
  </si>
  <si>
    <t>Formular la política pública LGTBIQ del Distrito de Cartagena</t>
  </si>
  <si>
    <t>FORTALECIMIENTO FAMILIAR ET+</t>
  </si>
  <si>
    <t>Diseñar e Implementar una (1) campaña institucional para la prevención del delito de la trata de personas con su respectiva evaluación que mida los resultados.</t>
  </si>
  <si>
    <t xml:space="preserve">Programa: Habitante De Calle Con Desarrollo Humano Integral </t>
  </si>
  <si>
    <t>LÍNEA ESTRATÉGICA: DESARROLLO ECONÓMICO Y EMPLEABILIDAD</t>
  </si>
  <si>
    <t>Proyectos Productivos y Generacion de Ingresos Secretaría de Participación y Desarrollo Social.</t>
  </si>
  <si>
    <t>Oficina de Asuntos para la Mujer  Secretaría de Participación y Desarrollo Social</t>
  </si>
  <si>
    <t>Oficina Programa de Juventud    Secretaría de Participación y Desarrollo Social</t>
  </si>
  <si>
    <t>Oficina de Formacion Ciudadana y Gestion Comunitaria   Secretaría de Participación y Desarrollo Social</t>
  </si>
  <si>
    <t>Oficina de Asuntos para la mujer Secretaría de Participación y Desarrollo Social</t>
  </si>
  <si>
    <t>Oficina de Infancia y  Familia     Secretaría de Participación y Desarrollo Social.</t>
  </si>
  <si>
    <t>MILADY NIÑO OROZCO</t>
  </si>
  <si>
    <t>Oficina Programa de Jouventud    Secretaría de Participación y Desarrollo Social</t>
  </si>
  <si>
    <t>Oficina Prohrama de Atención a las Personas Mayores   Secretaría de Participación y Desarrollo Social</t>
  </si>
  <si>
    <t>Oficina Programa de Discapacidad - Secretaria de Participación y Desarrollo Social</t>
  </si>
  <si>
    <t>Oficina de Atención Poblacion Habitantes de Calle    Secretaría de Participación y Desarrollo Social</t>
  </si>
  <si>
    <t>Oficina de Asuntos para la mujer  Secretaría de Participación y Desarrollo Social</t>
  </si>
  <si>
    <t xml:space="preserve">ESTAMPILLA AÑOS DORADOS     </t>
  </si>
  <si>
    <t>RENDIMIENTOS FINANCIEROS ESTAMPILLAS AÑOS DORADOS</t>
  </si>
  <si>
    <t>ATENCION INTEGRAL A LOS ADULTOS MAYORES EN CENTROS
DE VIDA Y GRUPOS ORGANIZADOS ET+ - Rendimientos
Financieros Estampilla Anos Dorados</t>
  </si>
  <si>
    <t>PROGRAMACIÓN META A 2022</t>
  </si>
  <si>
    <t>Elaboración y sustentación de los planes de negocio de los participantes.</t>
  </si>
  <si>
    <t>Implementar unidades productivas de participantes aprobados.</t>
  </si>
  <si>
    <t>Aplicar registro laboral a los participantes de la ruta.</t>
  </si>
  <si>
    <t>Generar, por lo menos 5 alianzas con IFPDH y de educación superior, para la capacitación, orientación y formación pertinente de la población sujeto.</t>
  </si>
  <si>
    <t>Capacitar y asesorar en componentes empresariales a las mujeres emprendedoras.</t>
  </si>
  <si>
    <t>Vincular laboralmente a las mujeres participantes en el marco de modelo de empleo inclusivo propuesto en la estrategia de inclusión productiva "Centros del emprendimientos y gestión de la empleabilidad".</t>
  </si>
  <si>
    <t>Vincular laboralmente a los jóvenes participantes  en el marco de la estrategia de inclusión productiva, Centros para el Emprendimiento y la Gestión de la Empleabilidad en Cartagena de Indias.</t>
  </si>
  <si>
    <t>Presentación y sustentación de los planes de negocio de los jóvenes participantes</t>
  </si>
  <si>
    <t>Capacitar y asesorar empresarialmente a jóvenes emprendedores.</t>
  </si>
  <si>
    <t>FORTALECIMIENTO DE LA CAPACIDAD ADMINISTRATIVA, OPERATIVA Y TECNOLÓGICA DE LAS ORGANIZACIONES COMUNALES DEL DISTRITO DE CARTAGENA DE INDIAS</t>
  </si>
  <si>
    <t>FORTALECIMIENTO DE LA INCIDENCIA DE LOS CIUDADANOS EN LOS PROCESOS DE PARTICIPACIÓN PARA LA CONSTRUCCIÓN DE LO PÚBLICO EN EL DISTRITO DE CARTAGENA</t>
  </si>
  <si>
    <t>FORTALECIMIENTO DE LA GESTIÓN ADMINISTRATIVA Y LABOR SOCIAL DE LOS ORGANISMOS COMUNALES DEL DISTRITO DE CARTAGENA DE INDIAS</t>
  </si>
  <si>
    <t>Fortalecer la Capacidad Administrativa, Operativa y Tecnológica de las Organizaciones Comunales del Distrito de Cartagena de Indias, en el Manejo de la Información y Articulación con la Oferta Institucional.</t>
  </si>
  <si>
    <t>SGP</t>
  </si>
  <si>
    <t>NA</t>
  </si>
  <si>
    <t>EJE TRANSVERSAL: CARTAGENA CON ATENCION Y GARANTIA DE 
DERECHOS A POBLACION DIFERENCIAL.</t>
  </si>
  <si>
    <t>LINEA ESTRATEGICA: INCLUSION Y OPORTUNIDAD 
PARA NIÑOS, NIÑAS Y ADOLESCENTES Y FAMILIAS.</t>
  </si>
  <si>
    <t>2.3.4102.1500.2020130010110</t>
  </si>
  <si>
    <t>FORTALECIMIENTO AL PROGRAMA JÓVENES PARTICIPANDO Y SALVANDO A  CARTAGENA DE INDIAS</t>
  </si>
  <si>
    <t>2.3.4102.1500.2020130010112</t>
  </si>
  <si>
    <t>2.3.4102.1500.2020130010119</t>
  </si>
  <si>
    <t>COMPROMISO CON LA SALVACIÓN DE  NUESTRA PRIMERA INFANCIA EN EL DISTRITO DE  CARTAGENA DE INDIAS</t>
  </si>
  <si>
    <t>2.3.4102.1500.2020130010120</t>
  </si>
  <si>
    <t xml:space="preserve">LOS NINOS, LAS NINAS Y ADOLESCENTES DE CARTAGENA PARTICIPAN Y DISFRUTAN SUS DERECHOS </t>
  </si>
  <si>
    <t>2.3.4102.1500.2020130010170</t>
  </si>
  <si>
    <t>2.3.4103.1500.2020130010101</t>
  </si>
  <si>
    <t>FORTALECIMIENTO EMPLEO INCLUSIVO PARA LOS JÓVENES-0  CARTAGENA DE INDIAS</t>
  </si>
  <si>
    <t>2.3.4103.1500.2020130010102</t>
  </si>
  <si>
    <t>FORTALECIMIENTO MUJERES CON AUTONOMÍA ECONÓMICA  CARTAGENA DE INDIAS</t>
  </si>
  <si>
    <t>2.3.4103.1500.2020130010103</t>
  </si>
  <si>
    <t>IMPLEMENTACIÓN ESTRATEGIAS DE EMPRENDIMIENTO Y EMPRESARISMO PARA LA INCLUSIÓN PRODUCTIVA Y LA VINCULACIÓN LABORAL EN EL DISTRITO DE CARTAGENA:  CENTROS PARA EL EMPRENDIMIENTO Y LA GESTIÓN DE LA EMPLEABILIDAD  CARTAGENA DE INDIAS</t>
  </si>
  <si>
    <t>2.3.4103.1500.2020130010133</t>
  </si>
  <si>
    <t>APOYO PARA LA ATENCIÓN INTEGRAL A LOS ADULTOS MAYORES EN CENTROS DE VIDA Y GRUPOS ORGANIZADOS EN EL DISTRITO DE  CARTAGENA DE INDIAS</t>
  </si>
  <si>
    <t>2.3.4103.1500.2020130010321</t>
  </si>
  <si>
    <t>APOYO A LA FORMACIÓN PARA EL TRABAJO GENERACIÓN DE INGRESOS Y RESPONSABILIDAD SOCIAL EMPRESARIAL A PERSONAS HABITANTES DE CALLE EN  CARTAGENA DE INDIAS</t>
  </si>
  <si>
    <t>2.3.4103.1500.2021130010228</t>
  </si>
  <si>
    <t>ACTUALIZACIÓN MUJERES CONSTRUCTORAS DE PAZ-0  CARTAGENA DE INDIAS</t>
  </si>
  <si>
    <t>2.3.4103.1500.2021130010229</t>
  </si>
  <si>
    <t>ACTUALIZACIÓN UNA VIDA LIBRE DE VIOLENCIAS PARA LAS MUJERES  CARTAGENA DE INDIAS</t>
  </si>
  <si>
    <t>2.3.4104.1500.2020130010319</t>
  </si>
  <si>
    <t>APOYO PARA LA ATENCIÓN INTEGRAL AL ADULTO MAYOR EN ESTADO DE ABANDONO MALTRATÓ Y SITUACIÓN DE CALLE EN EL DISTRITO DE   CARTAGENA DE INDIAS</t>
  </si>
  <si>
    <t>2.3.4104.1500.2021130010188</t>
  </si>
  <si>
    <t>APOYO INTEGRAL PARA EL DESARROLLO HUMANO A LAS PERSONAS HABITANTES DE CALLE EN CARTAGENA DE INDIAS</t>
  </si>
  <si>
    <t>2.3.4104.1500.2021130010209</t>
  </si>
  <si>
    <t>ASISTENCIA EN LA GESTIÓN SOCIAL INTEGRAL Y ARTICULADORA POR LA PROTECCION DE LAS PERSONAS CON DISCAPACIDAD Y/O SU FAMILIA O CUIDADOR-0 CARTAGENA DE INDIAS</t>
  </si>
  <si>
    <t>2.3.4199.1500.2020130010168</t>
  </si>
  <si>
    <t>2.3.4502.1000.2021130010210</t>
  </si>
  <si>
    <t>DESARROLLO LOCAL INCLUSIVO DE LAS PERSONAS CON DISCAPACIDAD: RECONOCIMIENTO DE CAPACIDADES, DIFERENCIAS Y DIVERSIDAD EN CARTAGENA DE INDIAS</t>
  </si>
  <si>
    <t>2.3.4502.1000.2021130010211</t>
  </si>
  <si>
    <t>CONTRIBUCIÓN PACTO O ALIANZA POR LA INCLUSION SOCIAL Y PRODUCTIVA DE LAS PERSONAS CON DISCAPACIDAD EN CARTAGENA DE INDIA</t>
  </si>
  <si>
    <t>2.3.4502.1000.2021130010213</t>
  </si>
  <si>
    <t>ACTUALIZACIÓN LAS MUJERES DECIDIMOS SOBRE EL EJERCICIO DEL PODER CARTAGENA DE INDIAS</t>
  </si>
  <si>
    <t>2.3.4502.1000.2021130010219</t>
  </si>
  <si>
    <t>2.3.4502.1000.2021130010220</t>
  </si>
  <si>
    <t>FORTALECIMIENTO DE LA INCIDENCIA DE LOS CIUDADANOS EN LOS PROCESOS DE PARTICIPACIÓN PARA LA CONSTRUCCION DE LO PÚBLICO EN EL DISTRITO DE CARTAGENA DE INDIAS</t>
  </si>
  <si>
    <t>2.3.4502.1000.2021130010221</t>
  </si>
  <si>
    <t>FORTALECIMIENTO DE LA GESTION ADMINISTRATIVA Y LABOR SOCIAL DE LOS ORGANISMOS COMUNALES DEL DISTRITO DE CARTAGENA DE INDIAS</t>
  </si>
  <si>
    <t>2.3.4502.1000.2021130010222</t>
  </si>
  <si>
    <t>ADECUACIÓN CARTAGENA LIBRE DE UNA CULTURA MACHISTA CARTAGENA DE INDIAS CARTAGENA DE INDIAS</t>
  </si>
  <si>
    <t>2.3.4502.1000.2021130010234</t>
  </si>
  <si>
    <t>2.3.4502.1000.2021130010235</t>
  </si>
  <si>
    <t xml:space="preserve">2.3.4103.1500.2020130010133                           </t>
  </si>
  <si>
    <t>UNIDAD DE MEDIDA DEL INDICADOR DE PRODUCTO</t>
  </si>
  <si>
    <t>Línea Base 2019 
Según PDD</t>
  </si>
  <si>
    <t>Descripción de la Meta Producto 2020-2023</t>
  </si>
  <si>
    <t>Valor de  la Meta Producto 2020-2023</t>
  </si>
  <si>
    <t>ACUMULADO DE META PRODUCTO 2020- 2021</t>
  </si>
  <si>
    <t>Valor Absoluto de la Actividad del  Proyecto 2022</t>
  </si>
  <si>
    <t xml:space="preserve">Fecha de inicio </t>
  </si>
  <si>
    <t>Tiempo de Ejecución
(número de días)</t>
  </si>
  <si>
    <t>Beneficiarios Programados</t>
  </si>
  <si>
    <t>Beneficiarios Cubiertos</t>
  </si>
  <si>
    <t>Porcentaje de Participación de la Actividad en el Proyecto</t>
  </si>
  <si>
    <t>Apropiación Inicial
(en pesos)</t>
  </si>
  <si>
    <t>Fuente Presupuestal</t>
  </si>
  <si>
    <t>¿Requiere contratación?</t>
  </si>
  <si>
    <t>Tipo de Contratación</t>
  </si>
  <si>
    <t>Fecha de Inicio Contratación</t>
  </si>
  <si>
    <t>CARTAGENA RESILIENTE</t>
  </si>
  <si>
    <t xml:space="preserve"> “SALVEMOS JUNTOS NUESTRO PATRIMONIO NATURAL” </t>
  </si>
  <si>
    <t>Inversión territorial en el Sector                                                                          (miles de pesos)</t>
  </si>
  <si>
    <t>34.000.000                              (incremento mayor al 8%)</t>
  </si>
  <si>
    <t>Programa Bienestar y Protección animal</t>
  </si>
  <si>
    <t>0                                                     Secretaría de Participación y Secretaría de Hacienda</t>
  </si>
  <si>
    <t>Programa: Cartagena emprendedora para pequeños productores rurales</t>
  </si>
  <si>
    <t>LÍNEA ESTRATÉGICA: COMPETITIVIDAD E INNOVACIÓN</t>
  </si>
  <si>
    <t>No de puesto en Índice de competitividad entre ciudades. Posición de Colombia</t>
  </si>
  <si>
    <t>Puesto12. Fuente: Consejo privado de competitividad 2019</t>
  </si>
  <si>
    <t>Posicionar en 10º puesto Cartagena dentro del índice de competitividad entre ciudades</t>
  </si>
  <si>
    <t>Programa: Cartagena fomenta la ciencia, tecnología e innovación agropecuaria: juntos por la extensión agropecuaria a pequeños productores.</t>
  </si>
  <si>
    <t>LINEA ESTRATEGICA PARA LA EQUIDAD E INCLUSIÓN DE LOS NEGROS, AFROS, PALENQUEROS E INDIGENA.</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</si>
  <si>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</si>
  <si>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</si>
  <si>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Programa: Empoderamiento del Liderazgo de las Mujeres, Niñez, Jóvenes, Familia y Generación Indígena</t>
  </si>
  <si>
    <t>PILAR RESILIENTE</t>
  </si>
  <si>
    <t xml:space="preserve">“SALVEMOS JUNTOS NUESTRO PATRIMONIO NATURAL” </t>
  </si>
  <si>
    <t>VEHICULOS DE TRACCION
 ANIMAL SUSTITUIDOS</t>
  </si>
  <si>
    <t>SUSTITUIR 100% EN CENSO DE VTA</t>
  </si>
  <si>
    <t>Número de animales callejeros esterilizados.</t>
  </si>
  <si>
    <t>Grupo especial para la lucha contra  el  maltrato animal.</t>
  </si>
  <si>
    <t>Política Pública   de Protección y bienestar animal formulada.</t>
  </si>
  <si>
    <t xml:space="preserve">No. De Emprendimientos rurales, agropecuarios, pesqueros o piscícolas acompañados desde lo social, productivo fomentados o fortalecidos y articulados con el mercado local. </t>
  </si>
  <si>
    <t>ATENCIÓN Y ADOPCIÓN DE ANIMALES QUE SON PARTE DEL PROCESO DE SUSTITUCIÓN DE VTA. RECEPCIÓN DE EQUINOS</t>
  </si>
  <si>
    <t>2350 
Fuente umata 2019</t>
  </si>
  <si>
    <t xml:space="preserve">Documento de avance en el proceso de construccion de la  politica </t>
  </si>
  <si>
    <t>2200
Fuente: Umata 2019</t>
  </si>
  <si>
    <t>Establecer 1 grupo especial para la lucha de maltrato animal.</t>
  </si>
  <si>
    <t xml:space="preserve">Formular y presentar  una (1) Política Pública de Protección y bienestar animal. </t>
  </si>
  <si>
    <t xml:space="preserve">Fortalecer, acompañar y articular con el mercado local 8 emprendimientos rurales, agropecuarios, pesqueros o piscícolas </t>
  </si>
  <si>
    <t>500 Mujeres productoras atendidas con servicio de extensión agropecuaria</t>
  </si>
  <si>
    <t>15 organizaciones de pescadores pertenecientes a grupos étnicos dotadas de materiales.</t>
  </si>
  <si>
    <t>48 mujeres indígenas fortalecidas en la producción propia</t>
  </si>
  <si>
    <t>RECEPCION DE LOS EQUINOS USADOS COMO VTA Y SUSTITUDIOS  EN EL DISTRITO DE CARTAGENA</t>
  </si>
  <si>
    <t>ENTREGAR EN ADOPCION LOS EQUINOS UTILIZADOS COMO  VTA SUSTITUIDOS</t>
  </si>
  <si>
    <t>REALIZAR SEGUIMIENTO A LOS ANIMALES ENTREGADOS Y CAPACITAR A LOS NUEVOS PROPIETARIOS</t>
  </si>
  <si>
    <t>Proyecto de actualización de la realización de tenencia responsable de caninos de razas especiales o de razas potencialmente peligrosas</t>
  </si>
  <si>
    <t>Formular plan de negocio viable en términos sociales, técnicos, ambientales y comerciales, para elegir oportunidades de emprendimiento.</t>
  </si>
  <si>
    <t>Implementar y articular con el mercado local emprendimientos rurales, agropecuario, pesqueros o piscícolas para generación económicos de pequeños productores agropecuarios.</t>
  </si>
  <si>
    <t>Numero</t>
  </si>
  <si>
    <t>Número</t>
  </si>
  <si>
    <t>0
Secretaría de Participación</t>
  </si>
  <si>
    <t>Diseñar 1 Ruta de atención para la inclusión productiva (Empresarismo y Empleabilidad).</t>
  </si>
  <si>
    <t>1.820 Secretaría de Participación</t>
  </si>
  <si>
    <t>Atender a 15.000 personas en empresarismo y empleabilidad (grupos poblacionales diferenciales).</t>
  </si>
  <si>
    <t>522 Secretaría de Participación</t>
  </si>
  <si>
    <t>Formalizar e implementar y financiar 5.000 unidades productivas.</t>
  </si>
  <si>
    <t>Vincular 2.500 personas laboralmente.</t>
  </si>
  <si>
    <t>Formar a 1.500 personas con en competencias específicas, técnicos o tecnólogos, acorde a los diagnósticos laborales.</t>
  </si>
  <si>
    <t>Implementar 4 Semanas por la productividad en Cartagena, como mecanismo de promoción empresarial. (1 por año)</t>
  </si>
  <si>
    <t>Vincular 800 unidades productivas participando de espacios de promoción, comercialización y acceso a nuevos mercados (local, nacional e internacional)</t>
  </si>
  <si>
    <t>Vincular a 100 unidades productivas con enfoque de innovación y uso de nuevas tecnologías. Programa “Emprendimiento INN” y con becas otorgadas.</t>
  </si>
  <si>
    <t>Implementar 1 laboratorio empresarial y laboral juvenil (padrinazgo empresarial, cultura empresarial, análisis y estudios sectoriales, modelos asociativos, teletrabajo, voluntariado).</t>
  </si>
  <si>
    <t>710
Fuente: Plan de Acción 2016-2019 Grupo asuntos para la mujer 2019</t>
  </si>
  <si>
    <t>1.010 mujeres participando en procesos de emprendimientos y encadenamientos productivos incorporando el enfoque diferencial.</t>
  </si>
  <si>
    <t>340
Fuente: Plan de Acción 2016-2019 Grupo asuntos para la mujer 2019</t>
  </si>
  <si>
    <t>600 mujeres formadas en Artes y Oficios y con asistencia técnica.</t>
  </si>
  <si>
    <t>15
Fuente: Plan de Acción 2016-2019 Grupo asuntos para la mujer 2019</t>
  </si>
  <si>
    <t>100 mujeres participando en procesos de empleabilidad víctimas de violencia de pareja</t>
  </si>
  <si>
    <t>1769
Fuente: SPDS, 31 de diciembre de 2019</t>
  </si>
  <si>
    <t>800 jóvenes ubicados laboralmente</t>
  </si>
  <si>
    <t>94
Fuente: SPDS, 31 de diciembre de 2019</t>
  </si>
  <si>
    <t>500  Iniciativas productivas creadas adaptadas a las condiciones de crisis sanitarias, sociales y ambientales que se presenten.</t>
  </si>
  <si>
    <t>838
Fuente: SPDS, 31 de diciembre de 2019</t>
  </si>
  <si>
    <t>2.200  jóvenes formados en emprendimiento.</t>
  </si>
  <si>
    <t>427 Organizaciones Comunales capacitadas, controladas, inspeccionadas y vigiladas</t>
  </si>
  <si>
    <t>299 Organizaciones Comunales con Dignatarios capacitados</t>
  </si>
  <si>
    <t>427 Organizaciones Comunales Activas y en Funcionamiento
Fuente: Secretaría de Participación y Desarrollo Social-2019</t>
  </si>
  <si>
    <t>36 Dignatarios y líderes  comunales amenazados
Fuente: Secretaría de Participación y Desarrollo Social-2019</t>
  </si>
  <si>
    <t>36 Dignatarios y líderes comunales con garantías para el ejercicio de sus derechos</t>
  </si>
  <si>
    <t>Una (1) Política Pública Comunal del Distrito de Cartagena construida e implementada.</t>
  </si>
  <si>
    <t>0
Fuente: Secretaría de Participación y Desarrollo Social-2019</t>
  </si>
  <si>
    <t>820.588 Ciudadanos mayores de 14 años que participan en los procesos de construcción de lo público y ciudadanía activa. Fuente: Secretaría de Participación y Desarrollo Social-2019</t>
  </si>
  <si>
    <t xml:space="preserve">82.059 Ciudadanos que participan en los procesos de construcción de lo público y ciudadanía activa. </t>
  </si>
  <si>
    <t>1 Instancia rectora de la Política Pública de Mujeres incluida en el proceso de modernización.</t>
  </si>
  <si>
    <t>400
Fuente: Plan de acción 2016-2019 Grupo Asuntos para la Mujer. 2019.</t>
  </si>
  <si>
    <t>1000 mujeres formadas en liderazgo femenino, social, comunitario y político con enfoque diferencial y pertinencia cultural</t>
  </si>
  <si>
    <t>10 Organizaciones sociales de mujeres con enfoque diferencial fortalecidas en acciones para el reconocimiento y apoyo.</t>
  </si>
  <si>
    <t>1 Política Pública Reformulada y actualizada</t>
  </si>
  <si>
    <t>2500
Fuente: Plan de acción 2016-2019 Grupo Asuntos para la Mujer. 2019.</t>
  </si>
  <si>
    <t>4.900 personas que participan en acciones para prevenir y eliminar la violencia contra la mujer.</t>
  </si>
  <si>
    <t>165
Fuente: Plan de acción 2016-2019 Grupo Asuntos para la Mujer. 2019.</t>
  </si>
  <si>
    <t>175 Acciones de prevención de las diferentes formas de violencia basados en género y contra la discriminación y xenofobia hacia niñas y mujeres provenientes de Venezuela.</t>
  </si>
  <si>
    <t>14 acciones estratégicas de cumplimiento al comité unificado de lucha contra el delito de la trata de personas.</t>
  </si>
  <si>
    <t>413
Fuente: Plan de acción 2016-2019 Grupo Asuntos para la Mujer. 2019.</t>
  </si>
  <si>
    <t>700  mujeres víctimas de violencia de pareja, violencia sexual y trata de personas atendidas.</t>
  </si>
  <si>
    <t>Formular 1 Plan de Acción Estratégico (A/49/587) para el cumplimiento de la Resolución 1325 del 31 de octubre del año 2000.</t>
  </si>
  <si>
    <t>45
Fuente: Plan de acción 2016-2019 Grupo Asuntos para la Mujer. 2019</t>
  </si>
  <si>
    <t>55  Instituciones Educativas del Distrito desarrollando la estrategia Escuelas Libres de Sexismo.</t>
  </si>
  <si>
    <t>Desarrollar 4 campañas para el cuidado, y transformación de los estereotipos.</t>
  </si>
  <si>
    <t>12.187
Fuente: Secretaría de Participación y Desarrollo Social – Oficina de Niñez, Infancia y Adolescencia. 2019.</t>
  </si>
  <si>
    <t>14.000 padres, madres de niños y niñas de 0 a 5 años del total del Distrito y cuidadores formados y participando en acciones que promuevan el desarrollo de entornos protectores.</t>
  </si>
  <si>
    <t>Una (1) campaña de comunicación implementada que promueve la garantía de los derechos de la primera infancia.</t>
  </si>
  <si>
    <t>700 cupos habilitados para la atención de niñas, niños y adolescentes con derechos amenazados, Inobservados y/o vulnerados atendidos de forma transitoria e inmediata a través de Hogar de Paso.</t>
  </si>
  <si>
    <t>800 cupos habilitados para la atención especializada de niños, niñas y adolescentes con derechos amenazados, inobservados y/o vulnerados (en situación de explotación laboral y/o víctimas de violencia sexual u otro tipo de violencia).</t>
  </si>
  <si>
    <t>23.000 niños, niñas y adolescentes en situación de alto riesgo social vinculados a acciones de prevención que favorecen el desarrollo de factores autoprotectores y mitigan la discriminación y la violencia de género.</t>
  </si>
  <si>
    <t>Mantener las cuatro (4)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 reformuladas.</t>
  </si>
  <si>
    <t>Mantener las cuatro (4) acciones afirmativas de promoción de la denuncia de situaciones de riesgo social como el trabajo infantil, la violencia sexual, el maltrato infantil desarrolladas.</t>
  </si>
  <si>
    <t>47.000 niños, niñas y adolescentes participan y disfrutan de actividades lúdicas extramurales y del ejercicio del derecho al juego al interior de las ludotecas distritales.</t>
  </si>
  <si>
    <t>1.600 niños, niñas y adolescentes que  participan de los consejos de infancia y adolescencia u otros escenarios de participación.</t>
  </si>
  <si>
    <t>Una (1) Política Pública de Infancia, Adolescencia y Fortalecimiento Familiar implementada y en ejecución.</t>
  </si>
  <si>
    <t>Formular el primer año de la actual administración, un (1) documento de Caracterización de la problemática de trabajo infantil en el Distrito</t>
  </si>
  <si>
    <t>2624
Fuente: Secretaría de Participación y Desarrollo Social- Oficina de niñez, infancia y adolescencia 2019</t>
  </si>
  <si>
    <t>2.812 familias que participan en acciones de prevención de riesgos sociales que afectan a los niños, niñas y adolescentes.</t>
  </si>
  <si>
    <t>15
Fuente: Secretaría de Participación y Desarrollo Social- Oficina de niñez, infancia y adolescencia 2019</t>
  </si>
  <si>
    <t>20 jornadas lúdicas intra y extramurales dirigidas al fortalecimiento de las familias con participación de adultos mayores realizadas en el cuatrienio.</t>
  </si>
  <si>
    <t>0
Fuente: Secretaría de Participación y Desarrollo Social- Oficina de niñez, infancia y adolescencia 2019</t>
  </si>
  <si>
    <t>200 familias de niños, niñas y adolescentes con discapacidad atendida y orientada para atención integral.</t>
  </si>
  <si>
    <t>Creación de Un (1) servicio de asesoría legal a familias para la gestión de la atención a sus problemáticas funcionando.</t>
  </si>
  <si>
    <t>3277
Fuente: SPDS, 31 de Diciembre de 2019.</t>
  </si>
  <si>
    <t>9.000 Jóvenes que participan de los espacios de representación ciudadana y grupos juveniles.</t>
  </si>
  <si>
    <t xml:space="preserve">6254
Fuente: SPDS, 31 de Diciembre de 2019.
</t>
  </si>
  <si>
    <t>10.000 jóvenes participan de actividades de formación sociopolítica.</t>
  </si>
  <si>
    <t>5700
Fuente: SPDS, 31 de Diciembre de 2019.</t>
  </si>
  <si>
    <t xml:space="preserve">10.000 los jóvenes que participan en espacios de participación juvenil (Concejo de Juventud, Plataforma, Asamblea) y ciudadana </t>
  </si>
  <si>
    <t>14729
Fuente: SPDS, 31 de Diciembre de 2019.</t>
  </si>
  <si>
    <t xml:space="preserve">20.000 los jóvenes que participan en espacios culturales, deportivos y acciones de cultura de paz. </t>
  </si>
  <si>
    <t xml:space="preserve">Formular e implementar 1 política pública de Juventud </t>
  </si>
  <si>
    <t>8.400 personas mayores atendidas en Centros de Vida y Grupos Organizados
Fuente: Secretaría de Participación y Desarrollo Social</t>
  </si>
  <si>
    <t>9.000 personas mayores atendidas en Centros de Vida y Grupos Organizados</t>
  </si>
  <si>
    <t>30
Fuente: Secretaría de Participación y Desarrollo Social</t>
  </si>
  <si>
    <t xml:space="preserve">Adecuar 15 nuevos CDV del Distrito. (fortalecer la infraestructura de los CDV) </t>
  </si>
  <si>
    <t>Reconstruir 5 CDV del Distrito. (reparación de CDV en estado crítico)</t>
  </si>
  <si>
    <t>6.272 familiares y/o cuidadores formados en derechos, autocuidado y hábitos de vida saludable.
Fuente: Secretaría de Participación y Desarrollo Social</t>
  </si>
  <si>
    <t>10.000 familiares y/o cuidadores nuevas formados en derechos, autocuidado y hábitos de vida saludable.</t>
  </si>
  <si>
    <t>4.320.
Fuente de Datos: Secretaria de Planeación, Plan de acción, corte 31de diciembre 2019</t>
  </si>
  <si>
    <t>7.120 PcD registradas en el RCLPD en atención intersectorial en el desarrollo y protección social integral.</t>
  </si>
  <si>
    <t>Impulsar 3 modificaciones y adaptaciones necesarias y adecuadas, que no impongan carga desproporcionada o indebida, en las dimensiones institucionales, sociales y económicas.</t>
  </si>
  <si>
    <t>Implementar 20 pactos (alianzas) por la inclusión social y productiva de las personas con discapacidad de acuerdo con lineamientos técnicos y metodológicos en las dimensiones sociales, institucionales y económicas.</t>
  </si>
  <si>
    <t>4
Fuente de Datos: Secretaria de Planeación, Plan de acción, corte 31 de Diciembre 2019</t>
  </si>
  <si>
    <t>Consolidar 20 organizaciones de personas con discapacidad en el marco de la libre asociación, la representatividad y reglamentación normativa.</t>
  </si>
  <si>
    <t>Establecer la asistencia técnica permanente a los 4 comités Territoriales de Discapacidad e Inclusión Social dentro del marco normativo Distrital y nacional.</t>
  </si>
  <si>
    <t>Desarrollar 1 plan de Fortalecimiento técnico y metodológico al documento base de la Política Pública focalizada integradora de discapacidad e inclusión social</t>
  </si>
  <si>
    <t>1
Fuente: Secretaría de Participación y Desarrollo Social</t>
  </si>
  <si>
    <t>Reformulación e Implementación de la política pública discapacidad e inclusión social.</t>
  </si>
  <si>
    <t>Realizar 1 proceso de caracterización de la población de Habitante de Calle.</t>
  </si>
  <si>
    <t>1 Hogares de paso
Fuente: Secretaría de Participación y  Desarrollo Social. 2019</t>
  </si>
  <si>
    <t>Aumentar a 4 Hogares de Paso.</t>
  </si>
  <si>
    <t>25 habitantes de calle beneficiados con Programas de Responsabilidad Social del Sector Privado</t>
  </si>
  <si>
    <t>170 habitantes de calle beneficiados con Programas de educación para el trabajo</t>
  </si>
  <si>
    <t>3 Organizaciones legalmente constituidas por habitantes de calle de acuerdo a su interés</t>
  </si>
  <si>
    <t>15 Acciones Afirmativas para el Reconocimiento de Derechos.</t>
  </si>
  <si>
    <t>Crear 1 Observatorio en Diversidad Sexual e Identidades de Género Distrital</t>
  </si>
  <si>
    <t>Formular 1 Política Pública de Diversidad Sexual e Identidades de Género Distrital</t>
  </si>
  <si>
    <t>Unidad</t>
  </si>
  <si>
    <t>No de Productores atendidos con servicio de extensión agropecuaria</t>
  </si>
  <si>
    <t>No de Mujeres productoras atendidas con servicio de extensión agropecuaria</t>
  </si>
  <si>
    <t xml:space="preserve"> No de organizaciones pesqueras pertenecientes a grupos étnicos con dotación de materiales</t>
  </si>
  <si>
    <t>No de Mujeres indígenas fortalecidas en la producción propia</t>
  </si>
  <si>
    <t>256 Organizaciones Comunales Dotadas</t>
  </si>
  <si>
    <t>Aplicar registro laboral a las mujeres víctimas de violencia de pareja participantes de la ruta de formación.</t>
  </si>
  <si>
    <t>Niños, niñas y adolescentes con Derechos amenazados y/o vulnerados atendidos en Hogar de Paso.</t>
  </si>
  <si>
    <t>Talleres formativos en prevención de riesgos sociales dirigidos a niños, niñas y adolescentes realizados.</t>
  </si>
  <si>
    <t>Realizar jornadas de atención ambulatorias dirigida a la población habitante de calle y organizar redes de apoyo.</t>
  </si>
  <si>
    <t>Habitantes de Calle participando en Capacitación, orientación y formación en artes y oficios, en el marco de la estrategia Centros para el Emprendimiento y la Gestión de la Empleabilidad en Cartagena.</t>
  </si>
  <si>
    <t>Habitantes de Calle participando en el laboratorio empresarial laboral y juvenil en el marco de la estrategia de inclusión productiva, Centros para el Emprendimiento y la Gestión de la Empleabilidad.</t>
  </si>
  <si>
    <t>Suministrar los apoyos básicos alimentarios nutricionales.</t>
  </si>
  <si>
    <t>Realizar campañas de información, sensibilización, o/y capacitación pertinentes al Sistema Distrital de Discapacidad e Inclusión Social y su agenda de trabajo distrital y local.</t>
  </si>
  <si>
    <t>Diseñar y difundir las piezas publicitarias vinculadas a la agenda de trabajo en el marco del Sistema Distrital de Discapacidad e inclusión social</t>
  </si>
  <si>
    <t>Realizar asistencia profesional, técnica y logística para la renovación del Sistema de Discapacidad e Inclusión Social en el marco del acuerdo 009 de 2019</t>
  </si>
  <si>
    <t>Realizar asesoría, asistencia y/o capacitación de acuerdo con acciones especializadas, metodológicas y logística encaminadas a la aprobación de la fase de Alistamiento de la política pública de discapacidad acuerdo al marco metodológico CONPES.</t>
  </si>
  <si>
    <t>Esterilización de 1800 animales entre caninos y felinos en el Distrito de Cartagena</t>
  </si>
  <si>
    <t>Entregar en adopción 274 animales recuperados que son utilizados como vehículos de
tracción animal en el Distrito de Cartagena Indias</t>
  </si>
  <si>
    <t>Generar oportunidades de acceso a programas de emprendimiento rural para los campesinos y o pequeños productores del
distrito para fortalecer la vocación productiva y mejora sus condiciones de vida, así como, aportar alimentos a los habitantes
rurales u urbanos del distrito de Cartagena de Indias.</t>
  </si>
  <si>
    <t>Dotar con materiales a 15 asociaciones de pescadores pertenecientes a grupos étnicos
afro, ubicados en el Distrito de Cartagena durante el cuatrienio 2020- 2023.</t>
  </si>
  <si>
    <t>Mejorar la calidad de vida de las comunidades indígenas, mediante la producción,
comercialización y promoción de sus productos artesanales, comestibles, y agropecuarios, etc.
de acuerdo a el enfoque diferencial indígena, teniendo en cuenta la seguridad alimentaria y
garantías de participación e inclusión al mercado</t>
  </si>
  <si>
    <t>Prestar el servicio público de extensión agropecuaria a 1.000 pequeños productores y 150 productoras
agropecuarios, para incidir positivamente en la producción de alimentos y seguridad alimentaria del distrito de
Cartagena de indias, durante el cuatrienio 2022– 2023.</t>
  </si>
  <si>
    <t>Brindar bienestar a los animales en el distrito de Cartagena</t>
  </si>
  <si>
    <t>UMATA</t>
  </si>
  <si>
    <t>ICLD</t>
  </si>
  <si>
    <t>ICLD
SGP</t>
  </si>
  <si>
    <t>2.3.4501.1000.2021130010182</t>
  </si>
  <si>
    <t>2.3.4501.1000.2021130010225</t>
  </si>
  <si>
    <t>2.3.3602.1300.2021130010185</t>
  </si>
  <si>
    <t>2.3.1708.1100.2021130010183</t>
  </si>
  <si>
    <t>2.3.1702.1100.2021130010186</t>
  </si>
  <si>
    <t>2.3.1702.1100.2021130010187</t>
  </si>
  <si>
    <t>2.3.1702.1100.2021130010237</t>
  </si>
  <si>
    <t>Desarrollo e implementación de un plan de formación a funcionarios y funcionarias del Distrito para disminución del estigma, discriminación y reconocimiento de los derechos de las personas  LGTBIQ+.</t>
  </si>
  <si>
    <t xml:space="preserve"> SERVICIO DE ESTERILIZACIÓN DE CANINOS Y FELINOS EN EL DISTRITO DE CARTAGENA.  </t>
  </si>
  <si>
    <t>ASISTENCIA CARTAGENA EMPRENDEDORA PARA PEQUEÑOS PRODUCTORES RURALES  CARTAGENA DE INDIAS</t>
  </si>
  <si>
    <t>PRESTACIÓN DEL SERVICIO DE EXTENSIÓN RURAL AGROPECUARIA A LOS PEQUEÑOS PRODUCTORES ASENTADOS EN LA ZONA RURAL DEL DISTRITO DE CARTAGENA  CARTAGENA DE INDIAS</t>
  </si>
  <si>
    <t>FORTALECIMIENTO DOTACION Y CAPACITACION A ORGANIZACIONES DE PESCADORES PERTENECIENTES A GRUPOS ETNICOS AFRO.  CARTAGENA DE INDIAS</t>
  </si>
  <si>
    <t>ASISTENCIA PARA EL EMPODERAMIENTO DEL LIDERAZGO DE LAS MUJERES INDÍGENAS EN EL DISTRITO   CARTAGENA DE INDIAS</t>
  </si>
  <si>
    <t>IMPLEMENTACIÓN PROYECTO DE ATENCIÓN Y PROTECCIÓN ANIMAL - VEHICULOS DE TRACCION ANIMAL   CARTAGENA DE INDIAS</t>
  </si>
  <si>
    <t>ACUMULADO PARCIAL</t>
  </si>
  <si>
    <t>si</t>
  </si>
  <si>
    <t>SI</t>
  </si>
  <si>
    <t>CONTRATACION DIRECTA
CONVENIOS INTERADMINISTRATIVOS</t>
  </si>
  <si>
    <t>CONTRATACION DIRECTA
CONVENIOS INTERADMINISTRATIVOS
MINIMA CUANTIA</t>
  </si>
  <si>
    <t>CONTRATACION DIRECTA
MINIMA CUANTIA</t>
  </si>
  <si>
    <t xml:space="preserve">Número cupos habilitados para la atención transitoria e inmediata a través de Hogar de Paso para niñas, niños y adolescentes con derechos amenazados, Inobservados y/o vulnerados. </t>
  </si>
  <si>
    <t>Número cupos habilitados para la atención especializada de niños, niñas y adolescentes con derechos amenazados, inobservados y/o vulnerados (en situación de explotación laboral y/o víctimas de violencia sexual u otro tipo de violencia).</t>
  </si>
  <si>
    <t>Número pactos (alianzas) implementados por la inclusión social y productiva de las Personas con discapacidad.</t>
  </si>
  <si>
    <t>Número de comités Territoriales de Discapacidad e Inclusión Social empoderados y participativos.</t>
  </si>
  <si>
    <t>Número de planes de Fortalecimiento técnico y metodológico al documento base de la Política pública focalizada integradora de discapacidad e inclusión social.</t>
  </si>
  <si>
    <t>0 Secretaría de Participación y Secretaría de Hacienda</t>
  </si>
  <si>
    <t>Desarrollar la iniciativa “Laboratorio laboral y empresarial juvenil”, con enfoque de conectividad y uso de nuevas formas digitales para la inclusión (documento proyecto de la iniciativa e implementación y resultados).</t>
  </si>
  <si>
    <t>Realización de talleres para la orientación, capacitación y formación pertinente, acorde a las necesidades del mercado laboral en el marco de la estrategia de inclusión productiva, "Centros para el Emprendimiento y la Gestión de la Empleabilidad´.</t>
  </si>
  <si>
    <t>Realizar capacitaciones a Juntas de Acción Comunal (Dignatarios y comunales) en legislación comunal.</t>
  </si>
  <si>
    <t>Desarrollo de jornadas lúdicas o ludotecas viajeras virtuales o presenciales con NN de primera infancia.</t>
  </si>
  <si>
    <t>Promoción y fortalecimiento a través de redes sociales y medios digitales de la campaña de comunicación ciudadana para garantía de los derechos de la primera Infancia.</t>
  </si>
  <si>
    <t>Acciones Afirmativas de prevención de violencia contra NNA. 
(Circuito por la prevención de la ESCNNA - Prevención ASI - 
Feria de servicios para la prevención del embarazo 
- Metámosle un gol al trabajo infantil)</t>
  </si>
  <si>
    <t>Desarrollo de Sesiones CPS  y de las mesas temáticas y poblacionales(Primera Infancia, CIETI, MIAF)</t>
  </si>
  <si>
    <t xml:space="preserve">Realizar la Caracterización de la problemática de trabajo infantil en el Distrito. </t>
  </si>
  <si>
    <t>Actualización de usuario y contraseña del SIRITI (Sistema de información Integrado para la identificación, registro y caracterización del trabajo infantil y sus peores formas)</t>
  </si>
  <si>
    <t>Realizar brigadas formativas por escenarios desde el enfoque de derechos  y deberes, fortalecimiento y generación de oportunidades a las Personas con discapacidad.</t>
  </si>
  <si>
    <t>Actualizar permanentemente la información referida a la población atendida en el Hogar de Paso.</t>
  </si>
  <si>
    <t>Desarrollo de jornadas de reconocimiento de derechos y liderazgo de las personas LGTBIQ+ del Distrito de Cartagena en articulación con las organizaciones y colectivos de diversidad sexual.
Conmemoración fechas simbólicas: (1) Visibilidad Trans: 31 de marzo. (2) Visibilidad Lésbica: 26 de abril. (3) Día No Homofobia: 17 de mayo. (4) Marcha del Orgullo: 28 de junio. (5) Desfile de la Diversidad: Noviembre.</t>
  </si>
  <si>
    <t>Un (1) consejo distrital de participación ciudadano conformado y en funcionamiento</t>
  </si>
  <si>
    <t xml:space="preserve">Implementar 2 alberges transitorios con atención integral. </t>
  </si>
  <si>
    <t>Presentar ante el concejo Distrital un (1) proyecto de acuerdo que permita actualizar la regulación territorial  con base en la nueva normatividad nacional para los caninos potencialmente peligrosos.</t>
  </si>
  <si>
    <t>Regulación territorial  con base en la nueva normatividad nacional para los caninos potencialmente peligrosos.</t>
  </si>
  <si>
    <t>Realizar jornadas de socialización "Ruta Comunitaria para la Inclusión Productiva" en las diferentes Localidades de la ciudad de Cartagena.</t>
  </si>
  <si>
    <t>Desarrollar componentes de orientación, capacitación y asesorías empresariales a los participantes.</t>
  </si>
  <si>
    <t>Realizar ferias laborales para la empleabilidad.</t>
  </si>
  <si>
    <t>Concretar acuerdos y alianzas con empresas de sector productivo.</t>
  </si>
  <si>
    <t>Desarrollar ferias empresariales para interconectar los compradores con las unidades productivas constituidas con el apoyo de la SPDS.</t>
  </si>
  <si>
    <t>Desarrollar la iniciativa “Emprendimiento INN”, dirigida a emprendimientos con enfoque de innovación y uso de nuevas tecnologías (documento proyecto de la iniciativa e implementación y resultados).</t>
  </si>
  <si>
    <t>Elaboración y sustentación de los planes de negocio construidos por mujeres emprendedoras.</t>
  </si>
  <si>
    <t>Mujeres formadas en Artes y Oficios y con asistencia técnica.</t>
  </si>
  <si>
    <t>Aplicar registro laboral a los jóvenes participantes de la ruta.</t>
  </si>
  <si>
    <t>Personas participantes de la orientación, capacitación y formación pertinente, acorde a las necesidades del mercado laboral en el marco de la estrategia de inclusión productiva, Centros para el Emprendimiento y la Gestión de la Empleabilidad en Cartagena de Indias.</t>
  </si>
  <si>
    <t>Implementar unidades productivas de jóvenes emprendedores en el marco de la estrategia Centros para el Emprendimiento y la Gestión de la Empleabilidad en Cartagena de Indias.</t>
  </si>
  <si>
    <t xml:space="preserve">Aplicar registro a jóvenes participantes atendidos, formados y orientados. </t>
  </si>
  <si>
    <t>Garantizar el ejercicio de sus derechos a líderes comunales.</t>
  </si>
  <si>
    <t>Dotar a Organizaciones Comunales de equipos informáticos, muebles y enseres.</t>
  </si>
  <si>
    <t>Crear e implementar el Consejo Distrital de Participación Ciudadana en el Distrito de Cartagena.</t>
  </si>
  <si>
    <t>Formar a mujeres agremiadas en organizaciones sociales de acuerdo al plan de formación establecido en la estrategia Escuelas de Formación a Mujeres.</t>
  </si>
  <si>
    <t>Caracterización de las organizaciones sociales de mujeres en el Distrito de Cartagena.</t>
  </si>
  <si>
    <t>Consolidar el plan de formación y asistencia técnica.</t>
  </si>
  <si>
    <t>Desarrollo de la etapa del "Qué se Hizo?" en la Política Pública "Cartageneras en pleno goce de sus derechos".</t>
  </si>
  <si>
    <t>Implementación y aprobación de la etapa de Alistamiento.</t>
  </si>
  <si>
    <t>Implementación y aprobación de la etapa de Formulación - Plan de Acción.</t>
  </si>
  <si>
    <t>Elaboración de la propuesta técnica, Gestión ante el ente gubernamental y asistencia técnica para el establecimiento de la Junta Rectora de la Política Pública de mujeres.</t>
  </si>
  <si>
    <t>Implementación y aprobación de la etapa de Agenda Pública.</t>
  </si>
  <si>
    <t>Una (1) política Pública de participación ciudadana construida e implementada</t>
  </si>
  <si>
    <t>Adaptación de la política Pública de infancia (2019) a la metodología de formulación CONPES</t>
  </si>
  <si>
    <t>Ejecución fase agenda Pública para la reformulación  de la política Pública  de primera  infancia, infancia, adolescencia y fortalecimiento familiar</t>
  </si>
  <si>
    <t>FORMULACIÓN E IMPLEMENTACION DE LA POLÍTICA Pública DE JUVENTUD EN CARTAGENA DE INDIAS</t>
  </si>
  <si>
    <t>Formular e implementar la Política Pública de Juventud en el Distrito de Cartagena de Indias</t>
  </si>
  <si>
    <t>Desarrollo de la etapa de formulación de la Política Pública de Juventud.</t>
  </si>
  <si>
    <t>FORMULACIÓN E IMPLEMENTACION DE LA POLÍTICA Pública DE JUVENTUD EN  CARTAGENA DE INDIAS</t>
  </si>
  <si>
    <t>CONTRATACION DIRECTA
CONVENIOS INTERADMINISTRATIVOS
LICITACION Pública
SELECCIÓN ABREVIADA 
MINIMA CUANTIA</t>
  </si>
  <si>
    <t>Mantener el porcentaje del 100%  de la  Población en Situación de Calle del Distrito de Cartagena atendidos de manera integral basados en la Política Pública Social de Habitante de Calle.</t>
  </si>
  <si>
    <t>Mantener el porcentaje del 100% de la Población en Situación de Calle del Distrito de Cartagena atendidos de manera integral basados en la Política Pública Social de Habitante de Calle.</t>
  </si>
  <si>
    <t>FORMULACIÓN DE LA POLÍTICA Pública DE DIVERSIDAD SEXUAL E
IDENTIDADES DE GÉNERO CARTAGENA DE INDIAS</t>
  </si>
  <si>
    <t>FORMULACIÓN DE LA POLÍTICA Pública DE DIVERSIDAD SEXUAL E IDENTIDADES DE GÉNERO CARTAGENA DE INDIAS</t>
  </si>
  <si>
    <t>ELABORACIÓN POLITICA Pública Y REGLAMENTACION PROYECTOS PROTECCION ANIMAL CARTAGENA DE INDIAS</t>
  </si>
  <si>
    <t>Realizar acciones de prevención en cumplimiento al Comité de seguimiento a la implementación de la Ley 1257 de 2008 - Decreto 0652 de 2019, en el marco del mecanismo articulador para la atención integral a las VBG.</t>
  </si>
  <si>
    <t>Desarrollar jornadas para la toma de conciencia frente a las VBG "MUJERES CARTAGENERAS POR SUS DERECHOS" dirigidas a la ciudadanía Cartagenera.</t>
  </si>
  <si>
    <t>Crear Mesa Técnica de Mujeres Migrantes para la prevención de las VBG.</t>
  </si>
  <si>
    <t>Desarrollar una (1) Línea de Investigación para la prevención del delito de la trata de personas.</t>
  </si>
  <si>
    <t>Realizar tres (3) conmemoraciones al Día Mundial Contra el Delito de la Trata de personas.</t>
  </si>
  <si>
    <t>Desarrollar un (1) plan de formación sobre el delito de la trata de personas que incluya tres (3) acciones de fortalecimiento a la ruta de protección y atención del Comité.</t>
  </si>
  <si>
    <t>Mujeres víctimas de violencia de pareja y violencia sexual con hijos e hijas menores de edad atendidas en Hogar de Acogida.</t>
  </si>
  <si>
    <t>Diseño y ejecución del plan de formación para 25 Instituciones Educativas del Distrito.</t>
  </si>
  <si>
    <t>Desarrollar una estrategia publicitaria para el cuidado y transformación de los estereotipos.</t>
  </si>
  <si>
    <t>Desarrollo de Procesos formativos dirigidos a padres y madres de niños y niñas de 0 a 5 años y cuidadores en acciones que promueva la crianza amorosa el desarrollo de entornos protectores.</t>
  </si>
  <si>
    <t>Realizar ajuste y divulgación de la Ruta Integral de Atenciones a la primera infancia (RIA).</t>
  </si>
  <si>
    <t>Gestión para mantenimiento y reparación de CDI del Distrito.</t>
  </si>
  <si>
    <t>Niños, niñas y adolescentes con derechos amenazados, Inobservados y/o vulnerados con atención especializada.</t>
  </si>
  <si>
    <t>Jornadas de sensibilización y de control.</t>
  </si>
  <si>
    <t>Jornadas de búsqueda activa.</t>
  </si>
  <si>
    <t>Atención psicosocial a NNA.</t>
  </si>
  <si>
    <t>Mesas de trabajo para revisión de las rutas existentes.</t>
  </si>
  <si>
    <t>Diagramación de la ruta y elaboración del documento soporte.</t>
  </si>
  <si>
    <t>Validación en las instancias del SNBF responsable.</t>
  </si>
  <si>
    <t>Actividades lúdicas de promoción del derecho al juego con NNA de manera presencial, virtual, intra y extramural.</t>
  </si>
  <si>
    <t>Desarrollo de actividades formativas dirigidas a padres, madres, cuidadores, servidores públicos, líderes comunitarios para la prevención de riesgos sociales que afectan a niños, niñas y adolescentes y la promoción de la crianza amorosa</t>
  </si>
  <si>
    <t>Realización de jornadas lúdicas con participación de adultos mayores para promover el buen trato en el hogar.</t>
  </si>
  <si>
    <t>Orientar y gestionar proceso de atención integral a familias de niños, niñas y adolescentes con discapacidad.</t>
  </si>
  <si>
    <t>Implementación Servicio de acompañamiento social y asesoría legal.</t>
  </si>
  <si>
    <t>Desarrollar talleres de formación sociopolítica y asistencia técnica.</t>
  </si>
  <si>
    <t>Asistencia integral a personas mayores en condición de vulnerabilidad en hogares geriátricos.</t>
  </si>
  <si>
    <t>Asistencia técnica y profesional con equipo interdisciplinario para la atención integral a las personas mayores en el Distrito de Cartagena.</t>
  </si>
  <si>
    <t>Arriendos bien inmueble para el funcionamiento de Centros de Vida (CDV).</t>
  </si>
  <si>
    <t>Servicio de transporte terrestre de vehículo automotor en el Distrito para el apoyo de los programas en beneficio de las personas mayores.</t>
  </si>
  <si>
    <t>Suministro de alimentos perecederos y no perecederos para garantizar la salud nutricional de las personas mayores en el Distrito de Cartagena.</t>
  </si>
  <si>
    <t>Suministro de alimentos perecederos y no perecederos para garantizar la cena navideña de las personas mayores en el Distrito de Cartagena.</t>
  </si>
  <si>
    <t>Eventos de recreación y cultura dirigido a las personas mayores.</t>
  </si>
  <si>
    <t>Celebración del mes de agosto: Día Nacional de las Personas de la Tercera Edad y del Pensionado (Ley 271 de 1996)</t>
  </si>
  <si>
    <t>Suministro de uniformes.</t>
  </si>
  <si>
    <t>Servicios para fortalecimiento de unidades productivas.</t>
  </si>
  <si>
    <t>Asistencia técnica a redes de apoyo de las familias y/o cuidadores de personas mayores.</t>
  </si>
  <si>
    <t>Adecuación de los Centros de Vida (CDV) en el distrito de Cartagena.</t>
  </si>
  <si>
    <t>Familiares y cuidadores participando en capacitaciones de hábitos de vida saludable.</t>
  </si>
  <si>
    <t>Reconstrucción Centros de Vida en el Distrito de Cartagena.</t>
  </si>
  <si>
    <t>Familiares y cuidadores participando en capacitaciones sobre la Ley de Adulto Mayor.</t>
  </si>
  <si>
    <t>Realizar la oferta institucional, focalización, localización de PcD y sensibilización en temas de Discapacidad.</t>
  </si>
  <si>
    <t>Ejecutar las actividades de asesoría, asistencia y/o capacitación de acuerdo con lo programado.</t>
  </si>
  <si>
    <t>Realizar mesas de trabajo en salas situacionales de discapacidad e inclusión.</t>
  </si>
  <si>
    <t>Proceso de acompañamiento a las iniciativas productivas en la generación de oportunidades de negocios y de ingresos en concordancia al plan de respuesta territorial.</t>
  </si>
  <si>
    <t>Asegurar de manera participativa y flexible la estrategia "Apalancamiento en la generación de Ingreso y Empleo de las Personas con Discapacidad en edad laboral.</t>
  </si>
  <si>
    <t>Implementar procesos de desarrollo para la creación y  fortalecimiento del liderazgo organizacional de las PcD dentro de las capacidades y generación de oportunidades individuales y organizativas.</t>
  </si>
  <si>
    <t>Realizar asesoría, asistencia y/o capacitación de acuerdo con las acciones encaminadas al funcionamiento del Sistema Distrital de Discapacidad el marco del derecho local inclusivo.</t>
  </si>
  <si>
    <t>Mantener actualizada la base de datos de la población habitante de calle caracterizada.</t>
  </si>
  <si>
    <t>Servicios de atención Integral mediante hogar de paso para la resocialización, inclusión al núcleo familiar y laboral.</t>
  </si>
  <si>
    <t>Implementar la fase de Agenda Pública de la Política Pública de discapacidad y la construcción de un plan de acción para la etapa de Formulación de acuerdo al marco metodológico CONPES.</t>
  </si>
  <si>
    <t>Diseño de una plataforma Pública de información y gestión de datos de la oferta existente para la población con discapacidad en el Distrito de Cartagena.</t>
  </si>
  <si>
    <t>Aplicar registro laboral a los habitantes de calle participantes de la ruta de inclusión productiva.</t>
  </si>
  <si>
    <t>Vincular laboralmente a los habitantes de calle participantes en el marco del modelo de empleo productivo propuesto en la estrategia de inclusión productiva Centros de Emprendimiento y Gestión de la Empleabilidad.</t>
  </si>
  <si>
    <t>Asistencia técnica para propiciar mejores oportunidades de vinculación laboral.</t>
  </si>
  <si>
    <t>Elaboración y sustentación de los planes de negocio.</t>
  </si>
  <si>
    <t>Servicio de consultoría y logística para la creación del observatorio.</t>
  </si>
  <si>
    <t>Implementación y aprobación en la etapa de alistamiento.</t>
  </si>
  <si>
    <t>Implementación y aprobación etapa de la  agenda Pública.</t>
  </si>
  <si>
    <t>Construcción del plan de acción para etapa de formulación.</t>
  </si>
  <si>
    <t>Esterilización de animales en condición de calle.</t>
  </si>
  <si>
    <t>Campañas para identificación y censo de población animal para esterilizaciones.</t>
  </si>
  <si>
    <t>Implementar la agenda Pública e iniciar la Formulación de Política Pública de protección y bienestar animal.</t>
  </si>
  <si>
    <t>Albergue y atención integral a animales en condición de calle.</t>
  </si>
  <si>
    <t>Establecer un grupo especial para la lucha contra el maltrato animal en el Distrito.</t>
  </si>
  <si>
    <t>Visitas de extensión agropecuaria a campesinos productores para desarrollar las capacidades humanas integrales, desarrollar las capacidades sociales integrales y el fortalecimiento de la asociatividad, propiciar el acceso y aprovechamiento efectivo de la información de apoyo, mejorar la gestión sostenible de los recursos naturales y desarrollar habilidades para la participación en espacios para la retroalimentación de la Política Pública sectorial y también identificar oportunidad de negocio.</t>
  </si>
  <si>
    <t>Métodos demostrativos agropecuarios.</t>
  </si>
  <si>
    <t>Planes finca a pequeños productores agropecuarios.</t>
  </si>
  <si>
    <t>Técnicas de producción agropecuarias en parcelas instaladas.</t>
  </si>
  <si>
    <t>Visitas de extensión agropecuaria a pequeños productores.</t>
  </si>
  <si>
    <t>Espacios agroempresariales para pequeños productores agropecuarios.</t>
  </si>
  <si>
    <t>Secciones teóricos prácticos.</t>
  </si>
  <si>
    <t>Pescadores pertenecientes a grupos étnicos capacitados en pesca artesanal responsable.</t>
  </si>
  <si>
    <t>Adquisición y entrega de materiales para pesca artesanal.</t>
  </si>
  <si>
    <t>Asistencia técnica a mujeres rurales para identificar debilidades en producción propias.</t>
  </si>
  <si>
    <t>Talleres de asistencia técnica agropecuaria dirigida a las mujeres indígenas beneficiarias para la producción y comercialización de sus productos.</t>
  </si>
  <si>
    <t>Recibir equinos utilizados como VTA sustituidos por el DATT.</t>
  </si>
  <si>
    <t>Entregar en adopción y realizar seguimiento a los equinos utilizados como VTA sustituidos por el DATT.</t>
  </si>
  <si>
    <t>Valoración médico veterinaria y aplicación de tratamientos a los equinos utilizados como VTA.</t>
  </si>
  <si>
    <t>Adquisición de materiales de acuerdo con el diagnóstico de los técnicos de la UMATA de acuerdo a usos y costumbres de cada pueblo indígena.</t>
  </si>
  <si>
    <t>Albergue temporal para la recuperación de equinos sustituidos por el DATT.</t>
  </si>
  <si>
    <t>6 
Fuente: Secretaría de Participación y Desarrollo Social. 2019</t>
  </si>
  <si>
    <t>Desarrollar procesos de generación de ingresos sostenibles en jóvenes a partir del fortalecimiento empresarial y la gestión de la empleabilidad en el marco de la estrategia Centros para el Emprendimiento y la Gestión de la Empleabilidad en Cartagena.</t>
  </si>
  <si>
    <t>Fortalecer los niveles de gestión de las organizaciones comunales para incidir en el desarrollo integral de sus comunidades.</t>
  </si>
  <si>
    <t>Fortalecer la Incidencia de los Ciudadanos en los Procesos de Participación para la Construcción de lo Público.</t>
  </si>
  <si>
    <t>Incrementar los niveles de participación de las mujeres en los espacios de poder y toma de decisión.</t>
  </si>
  <si>
    <t>Reformular y actualizar la Política Pública de Mujer.</t>
  </si>
  <si>
    <t>Crear una instancia rectora de la política pública para las mujeres en Cartagena.</t>
  </si>
  <si>
    <t>Disminuir los altos índices de violencia de pareja y violencia sexual en las mujeres del Distrito de Cartagena.</t>
  </si>
  <si>
    <t>Incluir a las mujeres víctimas del conflicto armando en acciones de prevención para el goce efectivo de sus derechos.</t>
  </si>
  <si>
    <t>Promover la transformación social de patrones socioculturales que impiden el acceso a las mujeres a la vida política y pública en el distrito de Cartagena.</t>
  </si>
  <si>
    <t>Reducir los altos niveles de vulnerabilidad en la población mayor del Distrito de Cartagena.</t>
  </si>
  <si>
    <t>Disminuir exclusión y discriminación en las personas LGTBI en el Distrito de Cartagena.</t>
  </si>
  <si>
    <t>AVANCE PARCIAL PLAN DE ACCION 2022</t>
  </si>
  <si>
    <t>AVANCE PLAN DE DESARROLLO ACUMULADO 2020 - 2022</t>
  </si>
  <si>
    <t>AVANCE PROGRAMA ACUMULADO  2020 - 2022</t>
  </si>
  <si>
    <t>Número o personas</t>
  </si>
  <si>
    <t>Implementar una (1) Plataforma Digital Comunal.</t>
  </si>
  <si>
    <t>Implementar el Plan de acción de la Resolución 1325 del 2000.</t>
  </si>
  <si>
    <t>Número o semanas</t>
  </si>
  <si>
    <t>Número o rutas</t>
  </si>
  <si>
    <t>Número o Unidades</t>
  </si>
  <si>
    <t>Número o laboratorio</t>
  </si>
  <si>
    <t xml:space="preserve">Una (1) Plataforma Comunal construida </t>
  </si>
  <si>
    <t>Número o mujeres</t>
  </si>
  <si>
    <t>Número o jóvenes</t>
  </si>
  <si>
    <t xml:space="preserve">Número o iniciativas </t>
  </si>
  <si>
    <t>Porcentaje u organizaciones comunales</t>
  </si>
  <si>
    <t>Realizar visitas psicosocial domiciliarias y virtuales a las PcD y elaboración de planes de respuesta de acuerdo a la necesidad encontrada.</t>
  </si>
  <si>
    <t>Identificar la necesidad o solicitud para 	la prestación de servicios de asesoría, asistencia y/o capacitaciones en las acciones institucionales y misional en concordancia a la definición de propuestas con ajustes Razonables</t>
  </si>
  <si>
    <t>Construir documento técnico Estratégico de alianza (pacto) para la articulación y transversalización de la oferta de bienes y servicios diferencial dirigidos a la población con discapacidad.</t>
  </si>
  <si>
    <t>Junio</t>
  </si>
  <si>
    <t>Febrero</t>
  </si>
  <si>
    <t>Talleres de fortalecimientos del Consejo de Infancia y Adolñescencia -CIA y promoción de la participación infantil.</t>
  </si>
  <si>
    <t xml:space="preserve">Abril </t>
  </si>
  <si>
    <t xml:space="preserve">Febrero </t>
  </si>
  <si>
    <t>Enero</t>
  </si>
  <si>
    <t>Abril</t>
  </si>
  <si>
    <t>Julio</t>
  </si>
  <si>
    <t>Octubre</t>
  </si>
  <si>
    <t>Marzo</t>
  </si>
  <si>
    <t xml:space="preserve">Enero </t>
  </si>
  <si>
    <t>Ajustar e implementar el protocolo de atención -Ruta de inclusión productiva- de los Centros para el Emprendimiento y la Gestión de la Empleabilidad en Cartagena de Indias.</t>
  </si>
  <si>
    <t>Participantes asistentes a las jornadas de socialización Ruta Comunitaria y Ruta empresarial para la Inclusión Productiva.</t>
  </si>
  <si>
    <t xml:space="preserve">Julio </t>
  </si>
  <si>
    <t>Generar participación, de por lo menos 50 unidades productivas en los diferentes espacios propuestos.</t>
  </si>
  <si>
    <t>Porcentaje o Planes de Gestión</t>
  </si>
  <si>
    <t>Porcentaje o Dignatarios y líderes</t>
  </si>
  <si>
    <t>Porcentaje o ciudadanos</t>
  </si>
  <si>
    <t>Número o instituciones educativas</t>
  </si>
  <si>
    <t>Número o campañas</t>
  </si>
  <si>
    <t>Número o padres y madres</t>
  </si>
  <si>
    <t>Número o NNA</t>
  </si>
  <si>
    <t>Número o familias</t>
  </si>
  <si>
    <t>Número o jornadas</t>
  </si>
  <si>
    <t>Número o CDV</t>
  </si>
  <si>
    <t>Número o familiares y cuidadores</t>
  </si>
  <si>
    <t>Número o pactos</t>
  </si>
  <si>
    <t>Número u organizaciones</t>
  </si>
  <si>
    <t>Número o comités</t>
  </si>
  <si>
    <t>Número o planes</t>
  </si>
  <si>
    <t>Número u hogares de paso</t>
  </si>
  <si>
    <t>Número o habitantes de calle</t>
  </si>
  <si>
    <t>Unidad u observatorio</t>
  </si>
  <si>
    <t>Números u organizaciones</t>
  </si>
  <si>
    <t>Número o acciones afirmativas</t>
  </si>
  <si>
    <t xml:space="preserve">Número de  alberges transitorios implementados  con atención integral. </t>
  </si>
  <si>
    <t>Número o productores</t>
  </si>
  <si>
    <t>Número o emprendimiento</t>
  </si>
  <si>
    <t>Talleres de Formación y entrega de Insumos para el fortalecimiento de las Organizaciones Juveniles.</t>
  </si>
  <si>
    <t>Agosto</t>
  </si>
  <si>
    <t>Implementación y aprobación de la etapa de Alistamiento de la política Pública de participación ciudadana.</t>
  </si>
  <si>
    <t>Implementación y aprobación de la etapa de Agenda Pública de la Política Pública Comunal.</t>
  </si>
  <si>
    <t>Noviembre</t>
  </si>
  <si>
    <t>Septiembre</t>
  </si>
  <si>
    <t>Socialización de la implementación del Plan de acción de la Resolución 1325 del 2000.</t>
  </si>
  <si>
    <t>Mayo</t>
  </si>
  <si>
    <t>Atender 2.500 productores con servicio de extensión agropecuaria.</t>
  </si>
  <si>
    <t>Visitas de extensión agropecuaria a pequeños productores con metodología de enfoque género.</t>
  </si>
  <si>
    <t>171 Organizaciones Comunales intervenidas con emprendimiento comunal, proyectos productivos y sociales.</t>
  </si>
  <si>
    <t>427 Planes de gestión social comunal formulados e implementados.</t>
  </si>
  <si>
    <t>ANA MILENA HERNÁNDEZ</t>
  </si>
  <si>
    <t>LILIBETH MARÍN</t>
  </si>
  <si>
    <t>MARISOL JIMÉNEZ</t>
  </si>
  <si>
    <t>DENIS ARROYO MATOS</t>
  </si>
  <si>
    <t>JOSEFA VALENZUELA</t>
  </si>
  <si>
    <t>Programa: Fortalecimiento e Inclusión Productiva para Población Negra, Afrocolombiana, Raizal y Palenquera en el Distrito de Cartagena.</t>
  </si>
  <si>
    <t>REPORTE META PRODUCTO
EJECUTADO DE ENERO 1 A MARZO 31 DE 2022</t>
  </si>
  <si>
    <t>REPORTE ACTIVIDAD DE PROYECTO
EJECUTADO DE ENERO 1 A MARZO 31 DE 2022</t>
  </si>
  <si>
    <t xml:space="preserve">INDICAR SI EL RUBRO ESTÁ MARCADO COMO TRAZADOR DE GÉNERO
(SI o NO) </t>
  </si>
  <si>
    <t>REPORTE EJECUCIÓN PRESUPUESTAL</t>
  </si>
  <si>
    <t xml:space="preserve">Durante el mes de enero de 2022, se realizó entrega de 127 apoyos nutricionales a cuidadores de niños, niñas y adolescentes con discapacidad; con riesgo o necesidad nutricional, caracterizados por el Programa de Discapacidad a través del acompañamiento psicosocial.  </t>
  </si>
  <si>
    <t>Se realizó entrega de 8 dispositivos de apoyo “silla de rueda” a persona con discapacidad, en calidad de préstamo a través de un comodato.</t>
  </si>
  <si>
    <t>Se prevee adelantar acciones para avanzar en esta actividad en el 2do trimestre de 2022</t>
  </si>
  <si>
    <r>
      <t>La meta producto de "</t>
    </r>
    <r>
      <rPr>
        <b/>
        <i/>
        <sz val="10"/>
        <rFont val="Arial"/>
        <family val="2"/>
      </rPr>
      <t>7.120 Personas con Discapacidad registradas en el RLCPD en atención intersectorial en el desarrollo y protección social integral</t>
    </r>
    <r>
      <rPr>
        <sz val="10"/>
        <rFont val="Arial"/>
        <family val="2"/>
      </rPr>
      <t>", de acuerdo a la Resolución 113 de 2020 expedida por el Ministerio de Salud y Protección Social, es otorgado como competencia del DADIS el RLCPD.
En este sentido, el Programa de Discapacidad de la SP y DS alterna en el cumplimiento del indicador de producto “</t>
    </r>
    <r>
      <rPr>
        <b/>
        <i/>
        <sz val="10"/>
        <rFont val="Arial"/>
        <family val="2"/>
      </rPr>
      <t>No. De personas con Discapacidad con atención intersectorial en Asistencia y Acompañamiento integral, sus familias y/o sus cuidadores en el trascurrir del ciclo vital humano</t>
    </r>
    <r>
      <rPr>
        <sz val="10"/>
        <rFont val="Arial"/>
        <family val="2"/>
      </rPr>
      <t xml:space="preserve">”; y promueve en todas las actividades que desarrolla, la socialización de la ruta para acceder a la certificación de Discapacidad- RLCPD, apoyando incluso a personas con discapacidad que manifiestan no tener acceso a internet, en la solicitud del mismo ante el DADIS.
Para esta actividad se comparten 2 evidencias:
</t>
    </r>
    <r>
      <rPr>
        <b/>
        <sz val="10"/>
        <rFont val="Arial"/>
        <family val="2"/>
      </rPr>
      <t>1.</t>
    </r>
    <r>
      <rPr>
        <sz val="10"/>
        <rFont val="Arial"/>
        <family val="2"/>
      </rPr>
      <t xml:space="preserve"> Informe detallado de las visitas psicosocial domiciliarias y virtuales a las PcD y elaboración de planes de respuesta de acuerdo a la necesidad encontrada.
</t>
    </r>
    <r>
      <rPr>
        <b/>
        <sz val="10"/>
        <rFont val="Arial"/>
        <family val="2"/>
      </rPr>
      <t>2.</t>
    </r>
    <r>
      <rPr>
        <sz val="10"/>
        <rFont val="Arial"/>
        <family val="2"/>
      </rPr>
      <t xml:space="preserve"> Base de datos general de beneficiarios cubiertos por el Programa de Discapacidad.</t>
    </r>
  </si>
  <si>
    <r>
      <t>Se llevaron a cabo 5 ofertas institucionales en los diferentes barrios del Distrito de Cartagena, en las cuales se dieron a conocer la oferta de servicio del programa de discapacidad,</t>
    </r>
    <r>
      <rPr>
        <sz val="10"/>
        <color theme="1"/>
        <rFont val="Arial"/>
        <family val="2"/>
      </rPr>
      <t xml:space="preserve"> concepto de discapacidad, tipos de discapacidad, términos  correctos e incorrectos para referirse a la población con discapacidad y se socializo la ruta para acceder al certificado de discapacidad- Registro de Localización y Caracterización de Discapacidad (RLCD), algunas de esta fueron en compañía del DADIS.</t>
    </r>
  </si>
  <si>
    <t>En el mes de febrero se realizó una mesa de trabajo en sala situacional en la participaron 24 personas entre instituciones y sociedad civil, para esta actividad se impactaron 8 Personas con Discapacidad, Familia y/o cuidadores.</t>
  </si>
  <si>
    <t xml:space="preserve">Se realizó 1 brigada formativa por escenarios desde el enfoque de derechos y deberes, en el cual se socializo la ruta de intervención del Programa de Discapacidad, alineada a la estrategia de Rehabilitación Basada en Comunidad,; también se llevó a cabo, actividades de sensibilización “ponte en mi lugar”, construcción del concepto de discapacidad, tipos de discapacidad, términos  correctos e incorrectos para referirse a la población con discapacidad y se socializo la ruta para acceder al certificado de discapacidad- Registro de Localización y Caracterización de Discapacidad (RLCD) y normatividad. </t>
  </si>
  <si>
    <t>Se ha establecido un pacto entre la Alcaldía de Cartagena representada por la Secretaría de Participación y Desarrollo Social, Secretaría de Hacienda y PES con el SENA, esto con el propósito de aunar esfuerzos para el “Cierre de Brechas de Empleabilidad” en la población vulnerable del Distrito de Cartagena, entre la participación de la Secretaria de Participación se encuentra el Programa de Discapacidad que, por ende, soporta este pacto como 1 de los proyectados para la vigencia 2022, que a través de un Plan de acción enfocado también para la población con discapacidad, el programa tendrá la participación activa en este proceso.</t>
  </si>
  <si>
    <t>Durante el 1er trimestre de la vigencia se acompañaron en la creación 2 organizaciones de las cuales, legalmente se constituyó 1 hasta la  fecha del presente reporte.</t>
  </si>
  <si>
    <t>Se realizaron 2 campañas de información, sensibilización y/o capacitación pertinentes al Sistema Distrital de Discapacidad e Inclusión Social y su agenda de trabajo distrital y local.</t>
  </si>
  <si>
    <t>Se diseñó y difundió 1 piezas publicitarias para Dar a conocer a la población en general el decreto de convocatoria del Comité Distrital de Discapacidad.</t>
  </si>
  <si>
    <t>Se realizó asistencia profesional, técnica y logística con el equipo jurídico de la Alcaldía Mayor para la revisión y sanción del decreto de convocatoria al Comité Distrital de Discapacidad.</t>
  </si>
  <si>
    <t>Durante los meses de enero y febrero las acciones se han concentrado en la conformación del Comité Distrital de Discapacidad, se prevé visitas técnicas a los Comités Locales de Discapacidad en el 2do timestre de 2022.</t>
  </si>
  <si>
    <t>Se realizaron 10 acciones encaminadas a la Planeación de la Política Publica de Discapacidad.</t>
  </si>
  <si>
    <t xml:space="preserve">El documento técnico  describe los siguientes aspectos: 
- Concepcualización de Organismos de Acción Comunal 
- Marco juídico 
- Responsable de la formulaciòn de la Polìtica Pública 
- Principales problemas identificados 
- Identificaciòn de entidades corresponsables 
- Esquema de participación ciudadana
La revisiòn y ajustes del documento técnico se realiza a la luz de la derogaciòn de la Ley 743 de 2002 en la que se fundamentaba el quehacer de los organismos de acción comunal, siendo reemplazada por la ley 2166 de 2021 que incorpora una nueva visión del movimiento comunal. Finalmente por recomendaciòn técnica Planeaciòn Distrital sugiriò la revisiòn de la ficha de estructuraciòn y la presentaciòn de los instrumentos que se utilizaràn en la fase siguiente de la polìtica. 
se anexan evidencia de los encuentros internos sostenidos para ejecutar los ajustes acorde a los lineamientos señalados por Planeación Distrital </t>
  </si>
  <si>
    <t xml:space="preserve">No se ha avanzado en el tema y se solicitó ajustes en el proyecto para definir el tipo de dotación que se entregará a las organizaciones comunales </t>
  </si>
  <si>
    <r>
      <rPr>
        <sz val="10"/>
        <color theme="1"/>
        <rFont val="Arial"/>
        <family val="2"/>
      </rPr>
      <t xml:space="preserve">Con relación a la Plataforma Comunal se avanzó en los siguientes aspectos: 
- Gestión abierta comunal: cosnsiste en tener a dispocisión de la comunidad los datos de los dignatarios que se encuentran reconocidos a través de acto administrativo.
- Actas: Los organismos de acción comunal podrán subir en la plataforma las evidencias de las reuniones que por ley deben desarrollar. 
- Libro de tesorería: permitirá al dignatario responsable del manejo de los recursos en tiempo real sumnistrar la informaciòn relacionada con bienes inmubles y flujo de caja. 
Se comparte maqueta de avance que espera validación por la coordinaciòn de la Unidad. </t>
    </r>
    <r>
      <rPr>
        <sz val="10"/>
        <rFont val="Arial"/>
        <family val="2"/>
      </rPr>
      <t xml:space="preserve">
</t>
    </r>
  </si>
  <si>
    <t xml:space="preserve">Se trazó ruta para la conformación del Consejo de Participáción en el Distrito de Cartagena de acuerdo al Decreto 0434 de 27 de abril de 2017 asì: 
- Base de datos de organizaciones miembros del consejo de participaciòn. 
- Proyectar auto para convocatoria.
- Convocartoria de socializaciòn.
- Socialización del Decreto 0434 de 2017. 
Se proyectò reuniòn para el 23 de marzo pero por temas logísticos se repogramó la actividad para el mes de abril. </t>
  </si>
  <si>
    <t>No se ha avanzado en el tema pues  para poder iniciar con esta formulación se debe conformar el Consejo de Participación Ciudadana.</t>
  </si>
  <si>
    <t>Para los Planes de gestión social se inció articulación con la ESAP  para capacitar a dignatarios en la construcción de sus planes barriales. Sin embargo, la unidad previamente avanzó en el proceso de formación (VER informe técnico)</t>
  </si>
  <si>
    <t>A corte de marzo se han atendido 44 organizaciones comunales a través de asistencia técnica y visitas en campo para fortalecer las capacidades de los digantarios (VER informe técnico)</t>
  </si>
  <si>
    <t>Se garantizó  el ejercicio de liderazgo de líderes amenazados (VER informe técnico)</t>
  </si>
  <si>
    <t>En articulación el el sena y la unidad de proyectos productivos se promovió las actividades de emprendimiento en los organismos comunales a través de la ruta de atención definida. (VER informe técnico)</t>
  </si>
  <si>
    <t>Se articularon acciones con otras unidades para promover la participación ciudadana en el Distrito (ver informe)</t>
  </si>
  <si>
    <t>Para el mes de febrero se inició el proceso de socialización de la oferta institucional con el fin de poder articular con las diferentes entidades y organizaciones del distrito que prestan servicio de atención a la primera infancia así con instituciones educativas con el objetivo de poder definir espacios para la formación de familias, padres, madres y cuidadores en las diferentes temáticas para el fortalecimiento de capacidades endógenas en las familias y que estos puedan ser garantes de cuidado de los niños, niñas y sus derechos.
Los procesos formativos que se desarrollan con padres, madres y cuidadores de los niños y las niñas de cero a cinco años se llevan a cabo a través de talleres y actividades en los cuales se desarrollan las siguientes temáticas: Pautas de Crianza, Marco legal primera infancia, Nutrición, Crianza Amorosa y Lúdica. 
Entre enero y marzo del presente año han participado 505 padres, madres y cuidadores de las 3 localidades del Distrito. 
Estas acciones se han realizado en alianza con Instituciones Educativas, Juntas de Acción Comunal, Centros de Desarrollo Infantil y Organizaciones de la sociedad civil como: Hogar Comunitario Bienestar Burbujas de amor, Asociación Fragata, CDI Camino de Luz, CDI Pablo Freydel, Unión Temporal el Futuro de Colombia, Corporación Educativa Los Ángeles, Centro Educativo Los Ángeles Modalidad Familiar, Asociación Mundo infantil, Barrio Boston, CDI los Ángeles sede Nuevo Israel, CDI los Ángeles, Asociación La Unión, y la Fundación Madre  Herlinda de Pasacaballos.</t>
  </si>
  <si>
    <t xml:space="preserve">En el segundo trimestre del 2021 en el proceso de identificación de niños y niñas de primera infancia con signos de malnutrición que no estén vinculados a los programas de ICBF, se articuló con líderes de comedores comunitarios y fundaciones que trabajan con niños y niñas de primera infancia, con el fin de realizar el proceso de caracterización de esta población. De acuerdo con los criterios establecidos en el plan de gobierno y el plan de acción de la unidad de Infancia y Familia.
En el mes de enero de 2022 se llevó a cabo una jornada de entrega de 157 paquetes alimenticios de apoyo nutricional para niños y niñas de primera infancia con riesgo nutricional, población que fue previamente identificada acompañada de un ejercicio de caracterización de estas.
De los 174 paquetes alimenticios dispuestos para entregar en el mes este periodo se han logrado beneficiar a 157 familias con niños y niñas en este rego de edad.
Ahora bien, con este proceso se logró atender varias comunidades el Distrito de Cartagena como son:
Villa Hermosa
Olaya Herrera Sector Zarabanda, Sector Central
Corregimiento Arroyo de Piedra
Bicentenario
Flor del Campo
Villas de Aranjuez
San José de Los Campanos
República de Venezuela
Chiquinquirá
Fredonia Isla de Belén
Pozón Sector Isla de León, Sector Los Tamarindos
Nuevo Porvenir
Nelson Mandela
Corregimiento Bayunca, Reino de Pambele
Brisas de la Candelaria
La Esperanza
San Pedro Mártir
Corregimiento Boquilla
Altos de San Isidro
Zaragocilla
Durante el año 2022 se continuan realizando las actividades de identificacion de NN en riesgo nutricional, por lo que el equipo ha desarrollado las caracterizaciones a la poblacion identificada. </t>
  </si>
  <si>
    <t>De acuerdo al proceso de terminación del CDI Villas de Aranjuez, gestionado en anteriores vigencias, se encuentra en su primera fase de terminación, con los recursos aportados por el Fondo de Desarrollo local de la Alcaldía Local de la Virgen y Turística, así mismo se informa que las obras fueron adjudicadas y está bajo el acompañamiento de la Secretaria de Infraestructura y se encuentran a la espera de la notificación formal para su supervisión por parte de la Alcaldía Local
Reporte de avances en el proceso de construcción del nuevo CDI Villas de Aranjuez:
Dentro del Convenio tripartito entre Findeter, Fundación Mario Santo Domingo y el Distrito de Cartagena desde la SPDS se cuenta con el acompañamiento de la Secretaria de Infraestructura y la Sed quienes viene haciendo el seguimiento y la representación del distrito por delegación ante curaduría urbana para la aprobación de plano y todas las gestiones que corresponda
Alterno a este proceso se están visibilizando las pancartas en el sector las cuales cuenta precisamente del detalle de la construcción de las obras que se estarán adelantando en la zona para continuar con el proceso de construcción del nuevo CDI Villas de Aranjuez.</t>
  </si>
  <si>
    <t>En el mes de marzo se llevaron a cabo cinco jornadas lúdicas con niños y niñas de primera infancia en articulación con el CDI Fundación Hogar Juvenil , Fundación Perseverar, Hogar Infantil El faro, Corpogin en comunidad de Campo Bello. 
Estas actividades se realizan con el fin de promover el ejercicio y garantizar el derecho a la participación de los niños y niñas a través del juego y la lúdica como estrategia que permite que los niños y niñas se puedan involucrar en procesos donde pueda tomar decisiones y se sientan sujetos activos de su desarrollo.</t>
  </si>
  <si>
    <t xml:space="preserve">Durante el mes de febrero se dio inicio a la promocion de la campaña "Primero la Primera Infancia" a traves de la organización radial olimpica. En las fechas establecidas la Emisora Olimpica Estereo promocionara la pauta radial de la campaña para que toda la ciudadania la conozca. </t>
  </si>
  <si>
    <t xml:space="preserve">Con el objetivo de brindar protección a los niños, las niñas y adolescentes que han sido víctimas de violencia o maltrato en cualquiera de sus formas, la administración Distrital ejecuta convenios para garantizar a esta población un entorno protector fuera de su núcleo familiar, esta es una atención integral que se brinda en Hogares de Paso por espacio de 8 días mientras que se surte el proceso de verificación de derechos por parte de los comisarios de Familia.   
Durante el mes de enero se avanzó en la gestión para la contratación del Hogar de paso para la atención de NNA victimas con derechos amenazados o vulnerados, por lo que en la actualidad ya se cuenta con el servicio habilitado. El día 28 de enero de 2022 se logró establecer el convenio con la Fundación Hijos de Bolívar, entidad habilitada por el ICBF con licencia de funcionamiento para la prestación del servicio. 
Entre enero y marzo de 2022 se han atendido un total de 47 NNA con derechos amenazados o vulnerados.
En total se atendio un numero de 30 niños, y se dieron un total de 17 prorrogas, por lo cual fueron atendidos un total de 47 NNA con derechos amenazados o vulnerados. 
Las prorrogas hacen referencia a un aumento del tiempo de los NNA en el Hogar de Paso, puedo que su salida dependera de que la autoridad administrativa defina la medida a implementar para el restablecimiento de los derechos vulnerados al menor de edad. </t>
  </si>
  <si>
    <t>Esta atención especializada tiene como objetivo el fortalecimiento de factores de protección y disminución de factores de vulnerabilidad de los niños, niñas y adolescentes y sus familias, mitigando las alteraciones psicológicas o comportamentales, producto de situaciones de riesgo social como trabajo infantil o violencia sexual a fin de que contribuyan a la autoprotección y el autocuidado favoreciendo la garantía de sus derechos.
En el mes de febrero se elaboraron las necesidades de contratación para el servicio de atención complementaria a NNA en riesgo o víctimas de violencia sexual o situación de trabajo infantil.
Se avanza en las gestiones correspondientes a la contratación de un Operador con las exigencias requeridas para la atención especializada de niños, niñas y adolescentes con derechos amenazados, inobservados y/o vulnerados (en situación de explotación laboral y/o víctimas de violencia sexual u otro tipo de violencia).</t>
  </si>
  <si>
    <t>A través de plataformas virtuales y de manera presencial se han llevado a cabo actividades formativas para la prevención de riesgos sociales, socializando temas como prevención de la violencia sexual, prevención del embarazo en adolescentes, prevención del consumo de sustancias psicoactivas. 
Estas actividades buscan dar a niños, niñas y adolescentes herramientas de autoprotección frente aquellos riesgos sociales de los cuales pueden ser víctimas. Entre enero y marzo 968 NNA. 
Dentro de las Instituciones y comunidades con las que se han realizado alianzas para el desarrollo de estas actividades están:  Conjunto portales de alicante, Barrio 13 de Junio, Comunidad Bendición de Dios -La popa, Comunidad Villa Hermosa, Alcaldía Local Industrial y de la Bahía, Gestión Integral Corpogin, IDER Programa Jóvenes saludables, I.E Nueva América, I.E Nuestra Señora del Carmen, Institución Educativa Pedro Romero sede nuestra señora de victoria, Salvemos a Cartagena- PES, Ludoteca Primero los Niños, Institución Educativa 14 de Febrero, Biblioteca de Bayunca, Institución Educativa Pedro Romero, Fundación Alberto Merani, Institución Educativa La Sabiduría I.E Bayunca, I. E Santana y la JAC de Boston.</t>
  </si>
  <si>
    <t xml:space="preserve">Jornadas de Sensibilización y control presencial: teniendo como objetivo prevenir y atender la problemática de trabajo infantil y la explotación sexual con fines comerciales de NNA en el Distrito a través de la entrega de información a la ciudadanía que permita sensibilizarlos frente a la importancia de no tolerar estas malas prácticas por las afectaciones que genera en el desarrollo de niños, niñas y adolescentes. 
Durante el desarrollo de estas jornadas se realiza el abordaje a los menores de edad y los adultos que se encuentran vendiendo u ofreciendo productos o solicitando ayudas a los transeúntes, sensibilizándolos sobre los riesgos que implica que los NNA realicen o acompañen actividades laborales, así mismo se les deja un mensaje de la no tolerancia frente al trabajo infantil debido a las consecuencias que tiene en la vida de NNA limitando el ejercicio de sus derechos y afectando su normal crecimiento y desarrollo, igualmente se da a conocer las diferentes líneas de denuncia y rutas de atención, para que puedan reportar posibles casos de trabajo infantil, indicando las implicaciones que tiene ser cómplices de este tipo de delito cometido contra los NNA.
Los niños, las niñas y adolescentes identificados en trabajo infantil son ingresados en la base de datos de la Unidad con el objetivo de poder hacer seguimiento a ellos y sus familias. 
Entre los meses de enero y marzo se han llevado a cabo un total de 8 jornadas de sensibilización y control, atendiendo un numero de 11 NNA en riesgo o situación de trabajo infantil y mendicidad por lo que fueron abordados por el equipo psicosocial y trasladados hacia la autoridad administrativa comisaria de familia permanente, 3 NNA y su acompañante, para la verificación y el restablecimiento de sus derechos. 
En estas jornadas participan entidades como Migración Colombia, Policía de infancia y adolescencia. Secretaria del interior, ICBF y Secretaria de participación y desarrollo social.
</t>
  </si>
  <si>
    <t>Los días 10, 11 y 12 de marzo se llevaron a cabo jornadas de búsqueda activa de niños, niñas y adolescentes en situación de vida en calle en el sector de Chambacú y los alrededores del centro comercial Mall Plaza, estas jornadas se realizaron con el objetivo hacer búsqueda activa de niños, niñas en situación de vida en calle, para ser llevados ante la autoridad administrativa para el restablecimiento de sus derechos. Durante las jornadas se identificaron 3 adolescentes en situación de vida en calle y consumo de sustancia psicoactivas, se realizó activación de la ruta lo que garantizo la atención integral de estos adolescentes, siendo atendidos inicialmente desde el sector salud, luego fueron atendidos por la autoridad administrativa quien hizo la verificación y restablecimiento de derechos, aperturando PARD. Así mismo iniciaron proceso de desintoxicación y rehabilitación en la IPS niños de papel.  Esta jornada fue liderada por la secretaria de participación y desarrollo social con la participación de entidades como: ICBF, DADIS, Comisarias de Familia, Policía de Infancia y Adolescencia.</t>
  </si>
  <si>
    <t xml:space="preserve">Con el objetivo de mitigar las consecuencias de los riesgos sociales de los cuales son víctimas NNA, el equipo de profesionales de la Unidad desarrolla atenciones y orientaciones psicosociales a este grupo poblacional. Estas atenciones se solicitan a través de los canales habilitados como correo electrónico de la unidad, teléfonos de WhatsApp, oficios o de manera espontánea se dan en las actividades formativas de prevención que se llevan a cabo. 
Además de la atención que se realiza a NNA, se gestionan otro tipo de atenciones cuando es requerido, como por ejemplo atenciones en salud o de otro tipo, pues el objetivo es poder garantizar la protección y bienestar de este grupo poblacional altamente vulnerable. </t>
  </si>
  <si>
    <t xml:space="preserve">Con el objetivo de ejecutar acciones de movilización social que promocionen el respeto por los derechos de la infancia y la mitigación de riesgos sociales, anualmente se conmemoran fechas específicas como el día mundial de la lucha contra el trabajo infantil (12 de junio), el día internacional de la prevención de la Explotación Sexual Comercial de niños, niñas y adolescente (23 de septiembre), Semana Andina para la prevención del Embarazo en adolescentes (23 de septiembre), y el día mundial para la prevención del abuso contra niños, niñas y adolescentes (19 de Noviembre), entre otros. 
Dado que se inician a partir del mes de junio, para este primer trimestre no se reporta ningún avance. </t>
  </si>
  <si>
    <t xml:space="preserve">El dia 13 de febrero se presento al Secretario de Participacion la propuesta de plan de accion para la renovacion del Consejo de Infancia y Adolescencia del Distrito en el 2022. </t>
  </si>
  <si>
    <t xml:space="preserve">Durante los meses de enero y marzo el equipo de la Unidad de Infancia y Familia trabaja en la construccion de la Ficha de estructuracion de la PPPIIAFF y los instrumentos a utilizar en la fase de agenda publica. 
Igualmente se ha asistido a las reuniones del comite de Politicas Publicas de la Secretaria de Participacion y Desarrollo Social en el cual se han socializado los avances en el ejercicio de reformulacion de la PP en comento. </t>
  </si>
  <si>
    <t xml:space="preserve">Se elaboro documento tecnico para la contratacion del servicio y fue enviado al equipo responsable para su gestion. </t>
  </si>
  <si>
    <t xml:space="preserve">Durante el mes de enero fu enviado el oficio de solicitud de actualizacion del usuario y contraseña del Sistema SIRITI, el dia 13 de febrero se recibio respuesta por parte del Ministerio de Trabajo con el nuevo usuario y contraseña para la actualizacion de los datos relacionados con los NNA en situacion de trabajo infantil del Distrito. </t>
  </si>
  <si>
    <t xml:space="preserve">A partir del mes de febrero se inició el proceso de articulación y socialización de la oferta institucional con el fin de poder articular acciones desde la misionalidad de la Secretaria de participación y desarrollo social con diferentes entidades y organizaciones del Distrito y ONG  con el fin de poder definir espacios para la formación de familias, padres, madres y cuidadores en los diferentes temáticas para el fortalecimiento de capacidades en las diferentes localidades del Distrito de Cartagena.
El día 02 de febrero se realizó articulación para socialización de la oferta institucional de la Unidad de infancia, juventud y familia con las docentes de apoyo del centro de recursos de la IE Soledad Román de Núñez.
Es así como para dar cumplimiento a esta meta se han ejecutado actividades formativas y de sensibilización frente a la importancia de proteger a la infancia y la adolescencia de las situaciones de riesgo social como Violencia en todas sus formas, trabajo infantil, mendicidad, entre otras, en estas actividades han participado padres, madres, líderes comunitarios y organizaciones como:  Fuerza Naval del Caribe, CORPOGYN, CDI Cienega de la Virgen, Corporación Paulo Freire, Fundación Alberto Melani, Asociación de madres comunitarias César Flórez. 
A las familias, se les entregan, a través de estas actividades formativas, herramientas para la prevención de los riesgos sociales antes mencionados, pero además para que puedan convertir sus hogares en espacios de protección de la infancia, toda vez que los datos estadísticos relacionados con la violencia ponen como las mayores víctimas de los abusos sexuales a niñas y adolescentes en los rango de edad de 6 a 14 años, por lo que se requiere de familias formadas en informadas para que se puedan convertir en verdaderos garantes de derechos de los niños, las niñas y adolescentes.
Entre enero y marzo de 2022 se han beneficiado 233 familias de las tres localidades del Distrito de las acciones de prevención de riesgos sociales que afectan a los niños, niñas y adolescentes. </t>
  </si>
  <si>
    <t>Con el objetivo de promover los vínculos afectivos, estables y seguros que permitan a los/as niños/as crecer y desarrollar su Autonomía, potenciando el papel educativo de los adultos en la transmisión de normas y valores y reconociendo a los adultos mayores como portadores y trasmisores de conocimientos, costumbres, cultura y normas de convivencia, valorando sus experiencias y habilidades se llevan a cabo estas jornadas lúdicas intergeneracionales. 
Para desarrollar estas jornadas se articula con la unidad de adulto mayor quien convoca a sus beneficiar ios de los centros de vida, grupos organizados y/o adultos mayores de las zonas de influencia quienes en compañía de sus nietos o familiares NNA participan activamente de estas jornadas lúdicas. 
El día 16 de marzo del 2022 se realizó un encuentro intergeneracional en el Centro de vida del corregimiento de Bayunca   ubicado en la localidad 2 unidad comunera de gobierno rural en la que participaron 42 personas de las cuales 20 corresponden a población de adultos mayores y 22 asistentes corresponden a NNA.</t>
  </si>
  <si>
    <t xml:space="preserve">Durante el mes de enero y lo que va del mes de febrero se llevó a cabo la actividad “Atención a familias de niños, niñas y adolescentes con discapacidad” esta actividad tiene como objetivo realizar acciones de apoyo educativo, psicosocial y alimenticio a  familias de niños, niñas y adolescentes pertenecientes a  comunidades vulnerables del Distrito de Cartagena, articulando la prestación de los   servicios de  salud,  educación y ayuda humanitaria a través de  entidades como el DADIS, la Secretaria de educación y la Secretaria de Participación y Desarrollo social, a fin de fortalecer las acciones que se generan alrededor de esta población desde un enfoque inclusivo. 
La atención a estas familias se realiza a partir de visitas en el hogar por parte de una profesional psicosocial y una fisioterapeuta quienes se encargan de identificar las necesidades de estos NNA  y si existe vulneración de derechos frente a la atención y oportunidad por parte de las entidades prestadoras de servicios, además de verificar con las familias que los niños, niñas y adolescentes se encuentren inscritos en el Registro de Localización y Caracterización de Personas con Discapacidad (RLCPD) sin descuidar al cuidador principal del NNA durante la visita a quien se le brindan  pautas de la estrategia “Cuidado al cuidador”. 
Igualmente se realizó entrega de paquetes nutricionales a 97 familias de niños, niñas y adolescentes con discapacidad pertenecientes a las 3 localidades de la ciudad de Cartagena. </t>
  </si>
  <si>
    <t xml:space="preserve">Con el objetivo de realizar atención psicosocial individual/grupal a través del equipo psicosocial de la unidad de infancia y familia a personas o grupos familiares detectados en estado de crisis, se implementó un servicio de atención psicosocial e identificación de necesidades de asesoría legal, de manera móvil.
Estas atenciones permiten que las familias puedan avanzar en la gestión de aquellas situaciones que afectan la sana convivencia en el hogar, o las situaciones que amenazan o vulneran los derechos de NNA, en este sentido se ha logrado atender a personas quienes han podido recibir orientación y apoyo para la solución de sus problemáticas. 
Durante los meses de enero a marzo de 2022, se han llevado a cabo jornadas de atención integral en las cuales se desarrolla el servicio de asesoría sociolegal, las comunidades beneficiarias con estas actividades son el corregimiento de Arroyo Grande y el asentamiento humano de Chambacú.  </t>
  </si>
  <si>
    <t>Con el objetivo de establecer un protocolo para el desarrollo de las Jornadas de control y sensibilización lideradas por la Secretaria del Interior y Convivencia Ciudadana El día 16 de febrero se llevó a cabo una mesa de trabajo para conocer la ruta y el protocolo establecido por ICBF para el desarrollo de las jornadas de control, la Unidad de Infancia presentó la propuesta de protocolo una vez el ICBF socializo su modelo, este documento fue revisado por las entidades que conforman la mesa entre las que se encuentran los miembros del Comité CIETI Distrital y los miembros del Comité Consultivo para la prevención y atención de las violencias sexuales con especial énfasis en niños, niñas y adolescentes, el día 21 de febrero se recibieron los comentarios y sugerencias por parte de las entidades y posteriormente fue presentado a la Mesa de Infancia, Adolescencia y Fortalecimiento Familiar quien dio paso para su presentación y aprobación en el Consejo Distrital de Política Social el día 31 de marzo. 
Este protocolo debe ser adoptado y puesto en marcha por la Secretaria del Interior y Convivencia Ciudadana en el desarrollo de las jornadas de sensibilización y de control convocadas por esta entidad.</t>
  </si>
  <si>
    <t>En el marco del fortalecimiento de las organizaciones comunales se brindó capacitación en mecanismos de elección comunal y modernización para una mejor gestión. (VER informe técnico)</t>
  </si>
  <si>
    <t>Desde la SPDS – Oficina de juventud se están desarrollando acciones de alistamiento para dar inicio a las actividades en el marco del programa "Empleo Inclusivo Para Los Jóvenes”, para esto se reportan las siguientes actividades:
1. Se realizó reunión el día 31 de enero del 2022 con unidad de Proyectos productivos con el fin de coordinar actividades y establecer estrategias para aunar esfuerzos y cumplir la metas de la oficina de juventud en el marco del programa: : "Empleo Inclusivo Para Los Jóvenes”
2. Se realizó reunión el 5 de febrero de 2022, con el fin de socializar programa Creame de Ecopetrol y coordinar acciones conjuntas entre diferentes entidades: Fundación Grupo Social, Ecopetrol, PES, SPDS, relacionadas con el tema de empleabilidad.
3. Se realizó reunión el 11 de febrero de 2022 con el fin de coordinar acciones conjuntas entre diferentes entidades: Fundación Grupo Social, Ecopetrol, PES, SPDS y Secretaria de Hacienda relacionadas con el tema de empleabilidad.
4. Se realizó reuniones los días 11 y 16 de febrero de 2022 con el fin de coordinar acciones conjuntas entre la Secretaria de Participación y desarrollo social y la secretaria de hacienda distrital, con el fin de conocer la propuesta para el inicio de acciones con la población joven, en el marco de la implementación de la estrategia H2O y avanzar en el cumplimiento de las metas del programa Empleo inclusivo para jóvenes.                                           5. Se realizó reunión el dia 14 de marzo de 2022 con el fin de realizar y coordinar acciones respecto a los programas de empleabilidad de la Secretaria de Participación y Desarrollo Social.
A la fecha no se reportan avances de ejecución en este programa.</t>
  </si>
  <si>
    <t>Se realizó convocatoria y talleres en las IE del Distrito de Cartagena con el fin de socializar el Estatuto de Ciudadanía Juvenil (Ley 1622 del 2013) y socialización del taller: Ciudadania informada en alianza con la fundación CIVIX. Estos espacios han permitido que los jovénes del Distrito conozcan la normatividad vigente en cuanto a participación juvenil y como informarse de manera correcta al momento de la toma de decisiones.</t>
  </si>
  <si>
    <t>Se socializó el Estatuto de Ciudadanía Juvenil (Ley 1622 del 2013) a jóvenes del Distrito</t>
  </si>
  <si>
    <t>Se realizó posesión de los Consejeros Distritales de juventudes y acompañamiento tecnico a los jovenes que inician como consejeros Distritales</t>
  </si>
  <si>
    <t xml:space="preserve">
Se realizó Campeonato deportivo con los jóvenes del barrio Nelson Mandela y se realizó recorrido por las fortificaciones y sitios emblemáticos de la ciudad de Cartagena con los Consejeros Distritales de juventudes electos. Además la oficina de juventud partició en las Jornadas de atención integral "Salvemos juntos a Cartagena", llevando la oferta institucional a los jovenes del Distrito.
</t>
  </si>
  <si>
    <t xml:space="preserve">
Actualmente la oficina de juventudes está desarrollando ficha técnica y términos de referencia con el fin de realizar acciones para el avance en la etapa final de la construcción de la Política Publica.
</t>
  </si>
  <si>
    <t>En el marco de las actividades especializadas de atencion de  adultos mayores en situacion de abandono y/o vulnerabilidad  en el primer trimestre de 2022 a corte de 29 de Marzo de 2022 se atendieron 13 casos a los cuales se le dio valoracion oportuna en el marco de la ruta de atencion de adultos mayorers en esta situacion de gran importancia para la Unidad  de la Secretaria de Participación y desarrollo social del distrito de Cartagena, en el marco de este proceso se repite la atencion del señor Oscar Rafael Perez Andara el cual es habitante de calle y se ubico en el centro Geriatrico-asilo san pedro claver y la segunda respuesta al caso obedece a un requerimiento del señor presidente de la junta de accion comunal del barrio los Cerezos el cual realizo requerimiento en referencia al caso del señor Perez Andara..</t>
  </si>
  <si>
    <t>En el marco de esta actividad misional que soporta la gestion de la unidad de adulto mayor se desarrollaron acividades de talleres, encuentros y jornadas con equipos multidisciplinarios en la totalidad de los centros de vida (CDV) del distrito de Cartagena y en algunos Grupos Organizados (G.O) de la sociedad civil, entre otras actividades desarrolladas que se profundizan en el formato de reporte anexo se encuentrann actividades de salud y nutricion,habitos de vida saludable, musicoterapia, manejo de sentimientos y emociones,resolucion de conlictos y tamizaje de signos vitales entte otros temas de interes, es importanhte destacar que estas actividades se desarrollaron previa inscripcion de los adultos mayores en Centros de Vida (CDV) y Grupos organizados (G.O) desde el 20 de enero de hasta el 15 de Febrero de 2022,los encuentros empezaron con la socializacion de los reglamentos internos de los Centros de Vida desde el 17 de Febrero de 2022 y desde ese momento  inicio la atencion formal de las personas mayores con equipos multidisciplinarios de la unidad de adulto mayor de la secretaria de participación y desarrollo social hasta la presente fecha de reporte.</t>
  </si>
  <si>
    <t>Se mantiene situacion de arrendamientos reportados en el primer trimestre  de 2022,Los sitios establecidos para el arriendo de los CDV obedecen a un estudio realizado  desde la Unidad de Adulto Mayor, en las zonas más vulnerables de la ciudad de Cartagena, para la operación y funcionamiento de los CDV de Piedra de Bolívar (78 adultos mayores beneficiados), la Reina (108  adultos mayores beneficiados), Ricaurte (119 adultos mayores beneficiados ) y Boquilla (148 adultos mayores beneficiados), se aportan imagenes de contratos perfeccionados en la plataforma Secop.</t>
  </si>
  <si>
    <t xml:space="preserve">En reunion realizada con la oficina Juridica del Proceso de suministro de alimentos  de la secretaria de participacion y desarrollo social del distrito de Cartagena se informa que el proceso en referencia cuenta con Certificado de Disponibilidad Presupuestal (CDP) en espera de aprobacion de la Secretaria de Planeación distrital de Cartagena, la actividad cuenta en este momento con estudios tecnicos y estudios de mercado actualizados y se espera la aprobacion del CDP  para envio a la Unidad asesora de contratación para inicio del proceso de contratación respectivo ante la bolsa mercantil, se esperan acciones de definicion del proceso entre la primera y segunda semana de abril del año 2022.
</t>
  </si>
  <si>
    <t>Esta actividad debe ejecutarse exclusivamente en el mes de Diciembre de 2022</t>
  </si>
  <si>
    <t xml:space="preserve">A corte 29 de marzo en el primer trimestre de 2022 se han realizado  diferentes actividades en los centros de vida tendientes a mejorar las condiciones fisicas y de interaccion recrerativa de las personas mayores, entre las cuales se destacan:
Celebracion de miercoles de ceniza 
Talleres de actividad fisica de envejecimiento saludable 
Celebracion del dia de la mujer
Celebracion del dia del  hombre
Celebracion de cumpleaños del trimestre
Estas actividades son de suma importancia para el desarrollo fisico y emocional de los adultos mayores del distrito de Cartagena y por tal motivo se desarrollaron actividades de caracter permanente evidenciadas en archivo drive anexo.
</t>
  </si>
  <si>
    <t>Esta actividad debe ejecutarse exclusivamente en el mes de Agosto de 2022</t>
  </si>
  <si>
    <t>La actividad requiere asignacion presupuestal para su ejecución, a la la fecha de corte del presente informe en el primer trimestre de 2022 no se ha avanzado en el proceso y se espera definicion  juridica y presupuestal para apropiacion  o reasignacion de recursos con el area de planeacion y proyectos de la SPDS.</t>
  </si>
  <si>
    <t>La actividad desarrollo procesos relacionados en los CDV de los barrios La Candelaria,El Socorro (2),el Pozon (2) ,nuevo paraiso.</t>
  </si>
  <si>
    <t>Se aporta comunicación oficial de oficina de apoyo logistico sobre legalizacion de predios  de propiedad del distrito de Cartagena para definicion de inversiones relacionadas a adecuacion de centros de vida del distrito, la definicion relacionada se encuentra en estudio del señor secretario de participacion y desarrollo social  previa valoracion de requerimientos de inversiones priorizadas de infraestructura con la señora coordinadora de la unidad de adulto mayor teniendo en cuenta que los precios de las adecuaciones inicialmente planteadas al finlizar el año 2021 aumentaron su valor de mercado, por lo que se requiere mayor tiempo para estudio de resignacion presupuestal a esta actividad que no cuenta con los recursos suficientes para las intervenciones requeridas, se espera inicio de actividades relacionadas en el segundo trimestre de 2022.</t>
  </si>
  <si>
    <t>No se contemplan inversiones relacionadas en la presente vigencia.</t>
  </si>
  <si>
    <t>Se reporta constitucion formal de la primera red de apoyo de familiares y cuidadores de personas mayores del distrito de Cartagena, inicialmente en la localidad 1 del distrito,para lo cual se realizaron las reuniones previas de socializacion y de convocatoria de participantes,</t>
  </si>
  <si>
    <t>Se realizaron actividades de CAPACITACION HABITOS SALUDABLES- ME CUIDO PARA CUDIAR MEJOR - AUTO-CUIDADO en los centros de vida (CDV) de Bayunca, San Francisco,San Isidro ,Nuevo Bosque,la Boquilla y la Esperanza.</t>
  </si>
  <si>
    <t>En el marco de esta actividad se realizaron actividdaes propias de Socialización de la política pública de envejecimeiento y vejez a familiares y/o cuidadores de personas mayores en seis centros de vida (CDV) del distrito de Cartagena de Indias.</t>
  </si>
  <si>
    <t xml:space="preserve">En las diferentes Jornadas de Atencion Integral, Jornadas de sensibilizacion y casos reportados por la comunidad se han caracterizado 139 habitantes de calle </t>
  </si>
  <si>
    <t>Aun no se ha contratado hogar de paso sin embargo ya se encuentra en Secretaria General para la revision de estudios previos, certificado de disponibilidad presupuestal, analisis del sector e invitacion publica, asi mismo se ha publicado por redes sociales la convocatoria</t>
  </si>
  <si>
    <t>Aun no se ha contratado hogar de paso</t>
  </si>
  <si>
    <t>En las diferentes Jornadas de Atencion Integral, y Jornadas de sensibilizacion se ha aplicado registro laboral 63 habitantes de calle</t>
  </si>
  <si>
    <t>Se han vinculado laboralmente 7 personas en condicion de calle,  las cuales no desean ser contactadas ni que se revele su identidad pues no quieren traer al presente su vida pasada</t>
  </si>
  <si>
    <r>
      <rPr>
        <b/>
        <sz val="10"/>
        <rFont val="Arial"/>
        <family val="2"/>
      </rPr>
      <t>Se han realizado 11 intervenciones</t>
    </r>
    <r>
      <rPr>
        <sz val="10"/>
        <rFont val="Arial"/>
        <family val="2"/>
      </rPr>
      <t xml:space="preserve">
</t>
    </r>
    <r>
      <rPr>
        <b/>
        <sz val="10"/>
        <rFont val="Arial"/>
        <family val="2"/>
      </rPr>
      <t>1.</t>
    </r>
    <r>
      <rPr>
        <sz val="10"/>
        <rFont val="Arial"/>
        <family val="2"/>
      </rPr>
      <t xml:space="preserve"> Jornadas de Sensibilizacion (9)
</t>
    </r>
    <r>
      <rPr>
        <b/>
        <sz val="10"/>
        <rFont val="Arial"/>
        <family val="2"/>
      </rPr>
      <t>2.</t>
    </r>
    <r>
      <rPr>
        <sz val="10"/>
        <rFont val="Arial"/>
        <family val="2"/>
      </rPr>
      <t xml:space="preserve"> Jornadas de Atencion Integral (2) </t>
    </r>
  </si>
  <si>
    <t>Desde el Programa de Asuntos para la Diversidad Sexual, se diseñó el "Plan de formación a funcionarios y funcionarias del Distrito para disminución del estigma, discriminación y reconocimiento de los derechos de las personas LGTBIQ+"
Este empezó su implentación en alianza con la Oficina de Atención a las Familias de la Fuerza Naval del Caribe realizando un intercambio de conocimientos con 23 funcionarios y miembros de diferentes fuerzas y áreas militares de las Fuerzas Armadas de Colombia. La actividad se llevó a cabo el día 25 de enero de 2022 de 09:00 am a 11:00 am.
Una segunda implementación del plan de formación, en este período, se realizó el sábado 26 de marzo. En esta ocasión la formación fue dirigida a funcionarios, funcionarias y enlaces LGBTIQ+ de diferentes municipios del departamento de Bolívar, al cual asistieron 23 participantes, la cual se realizó el sábado 26 de marzo de 2022 de 08:00 am a 02:00 pm.</t>
  </si>
  <si>
    <t xml:space="preserve">En el marco de "Marzo: Mes de la No Discriminación" y en alianza estratégica con la Alcaldía Localidad 3 Industrial y de la Bahía, se realizaron cuatro actividades:
22 de marzo: PANEL: Oferta institucional del distrito de Cartagena para las personas con orientación sexual e identidades de género diversas, en la que participaron la Secretaría de Participación y Desarrollo Social, DADIS, IDER, IPCC, socializando las rutas para acceder a los diferentes programas que el Distrito tiene para las personas LGBTIQ+.
24 de marzo: PANEL: Organismos y mecanismos de protección de derechos. Panel con instituciones encargadas de proteger y defender los derechos de las POSIGD, donde la Policía Nacional, la Personería Distrital de Cartagena y la Secretaría del Interior dieron a conocer los mecanismos y medios para denunciar vulneraciones a derechos de las personas de los sectores sociales LGBTIQ+.
29 de marzo: PANEL: Estigma y discriminación sentido: Panel con personas de los sectores sociales LGBTIQ+ donde se identificaron las problemáticas vividas por la orientación sexual e identidades de género en diferentes ámbitos.
31 de marzo: MUESTRA CULTURAL:  puesta en escena con artistas, grupos musicales y gestores culturales LGBTIQ+ donde se conmemoró el día de la visibilidad trans. 
Cada panel contó con la participación de 50 asistentes de los diferentes sectores sociales LGBTIQ+. La muestra cultural contó con la participación de al menos 200 personas y fue abierta a la comunidad. </t>
  </si>
  <si>
    <t>Con el propósito de aunar esfuerzos para la creación del observatorio de diversidad sexual e identidades de género del Distrito de Cartagena de Indias, se llevó a cabo un encuentro con el "Observatorio para la equidad y el desarrollo con enfoque de género" liderado por la Universidad de Cartagena, el día miércoles 9 de marzo de 2022 a las 09:00 am en la sede del Claustro de San Agustín de la U de C. Al culminar la reunión se acordaron estos compromisos: (1) Crear alianza de tipo convenio marco, comprendido como acuerdo de voluntades para hacer mesas de trabajo para el contenido y el plan de trabajo conjunto y (2) Consultar figura jurídica para configurar la articulación y hacerla una realidad.</t>
  </si>
  <si>
    <t>En seguimiento a reunión realizada el 8 de marzo a las 09:00 am, en la sede de la Secretaría de Participación y Desarrollo Social, se envíaron mediante Oficio AMC-OFI-0032730-2022 de fecha 16 de marzo de 2022 a la Secretaría Distrital de Planeación, la Ficha de Estructuración y sus documentos anexos como productos de la etapa de alistamiento de la política de pública de diversidad sexual e identidades de género del Distrito de Cartagena de Indias, con el ánimo de que esta entidad como rectora de las políticas públicas del Distrito, emita concepto positivo para avanzar a la Etapa de Agenda Pública, donde se desarrollará todo el esquema de participación ciudadana. Como acuerdos, se concertaron: (1) Escoger la plataforma en la cual estará disponible el instrumento de caracterización, debe hacerse una validación previa del uso de la misma con el equipo dinamizador e (2) Iniciar un mapeo de las personas interesadas en participar en el esquema de participación ciudaddana que permita hacer una programación efectiva de las diferentes mesas de trabajo.</t>
  </si>
  <si>
    <t>No se ha avanzado a la espera de concepto positivo de la Etapa de Alistamiento.</t>
  </si>
  <si>
    <t>No se avanza hasta concepto positivo de la Etapa de Agenda Pública.</t>
  </si>
  <si>
    <t>Se está realizado analisis del sector y estudios previos para solicitud de CDP, ademas, se realizaron reuniones con clínicas veterinarias de la ciudad para establecer precios con cotizaciones previas.</t>
  </si>
  <si>
    <t>Se están revisando los procesos de censo de animales domésticos en compañía de las fundaciones de protección animal, con el fin de establecer los responsables y el apoyo de la comunidad / se tuvo reunión con el EPA y Sec Planeación para definir los respondables precisos del proceso.</t>
  </si>
  <si>
    <r>
      <t>Se están definiendo criterios y formas de establecer 1 albergue, ya que los recursos son limitados -</t>
    </r>
    <r>
      <rPr>
        <b/>
        <sz val="11"/>
        <rFont val="Arial"/>
        <family val="2"/>
      </rPr>
      <t xml:space="preserve"> Pero se están realizado atención de urgencias a caninos y felinos en el distrito, se atendieron caninos y felinos 33  de urgencias y 83 en jornadas de salud animal. </t>
    </r>
  </si>
  <si>
    <t>Se están reactivando las conversaciones con las fundaciones y asociaciaciones de protección animal para establecer el grupo de lucha contra el maltrato animal.</t>
  </si>
  <si>
    <t xml:space="preserve">Se están realizando reuniones con la Secretaria de Planeacion y los profesionales de planta para iniciar formulacion de politicia publica </t>
  </si>
  <si>
    <t>Se encuentra en revisión del abogado, ya que deacuerdo a la nueva modificacion del Decreto a nivel nacional se deben hacer una actualizacion.</t>
  </si>
  <si>
    <t>El proyecto se encuentra en revision, para definir nuevos procesos.</t>
  </si>
  <si>
    <t>Se está evualuando los sectores para priorizar y realizar visitas para identificar posibles.</t>
  </si>
  <si>
    <t>El proyecto se encuentra en revision para definir nuevos procesos.</t>
  </si>
  <si>
    <t>Se realizaron 5 demostraciones de métodos en los corregimientos de Bayunca, Pasacaballos y la Boquilla liderada por el profesional agronomo Luis Angel Mendoza Leiva.</t>
  </si>
  <si>
    <t>Se esta realizado la planeación para las técnicas de producción en parcelas, ya que la mayoria de las parcelas dependen del ciclo de las lluvias.</t>
  </si>
  <si>
    <t xml:space="preserve">Se realizaron 16 visitas de seguimiento apequeños campesinos rurales y 62 caracterizaciones a pequeños productores del corregimiento de bayunca y pasacaballos </t>
  </si>
  <si>
    <t>Se están capacitando a pequeños productores para la creación de planes finca en los corregimientos de Bayunca y la Boquilla para realizarlos el proximo trimestre</t>
  </si>
  <si>
    <t>Se esta realizado la planeacion de el primer espacio agroempresarial, para definir lugar y beneficiarios</t>
  </si>
  <si>
    <t>Se realizaron talleres teorico practicos de buenas practicas, y sembrado y preparacion de eras y huertas de hortaliza, manejo de cultivo de cuatro filo y talleres contables para manejo de inventarios y estados financieros de organizaciones rurales.</t>
  </si>
  <si>
    <t xml:space="preserve">Se realizaron 31 visitas de seguimiento a pequeñas productoras rurales y 6 caracterizaciones a pequeñas productoras del corregimiento de bayunca y pasacaballos </t>
  </si>
  <si>
    <t>Se está realizado la planeación y caracterización de las organizaciones de pescadores que será beneficadas en esta vigencia, visitas realizadas a Ararca y Isla Grande para compartir oferta insititucional.</t>
  </si>
  <si>
    <t xml:space="preserve">Se esta realizado la planeacion y caracterizacion de las organizaciones de pescadores que sera beneficadas en esta vigencia </t>
  </si>
  <si>
    <t>Se realizaron visitas a 6 mujeres beneficiadas en la vigencia anterior, con seguimiento a las huertas, gallinas ponedoras y procesos productivos para verificar los avances y guiarlas en el proceso.</t>
  </si>
  <si>
    <t xml:space="preserve">Se esta realizado la planeacion y caracterizacion de las organizaciones de las mujeres que seran beneficadas en esta vigencia </t>
  </si>
  <si>
    <t xml:space="preserve">Se esta evaluando la contratacion de albergue temporal para VTA abandonados, entregados voluntariamente, para recuperacion o sustotuidos por el DATT </t>
  </si>
  <si>
    <t>Se esta evaluando la sustotucion, ya que primero se debe actualizar el Censo</t>
  </si>
  <si>
    <t>Se esta evaluando posibles adoptante a equidos entregados voluntariamente en la vigencia anterior y los custodiados entregados por la policia ambiental, con revision de las solicitudes de los posibles adoptantes.</t>
  </si>
  <si>
    <t xml:space="preserve">Se realizaron 30 atenciones a equinos VTA, 16 de urgencias, en los cuales se les atendio y aplico medicamnetos  y 14 equinos atendidos en jornadas donde se les aplico vitaminas y desparacitante. 2 quedaron en custodia de la umata. </t>
  </si>
  <si>
    <t>Se están llevando a cabo en 2 grupos de mujeres, uno en el barrio Nelson Mandela, y otro en el barrio San Fernando sector El Silencio. En las evidencias se registra la formación del modulo El Ser en ambos grupos la cual se lleva a cabo en 3 sesiones. A parte de este modulo introductorio al proceso, se han llevado 4 sesiones del proceso Emprendimiento Social en Nelson Mandela y 3 en el Silencio, se detalla los contenidos y avances de cada grupo en los informes presentados en las evidencias.</t>
  </si>
  <si>
    <t xml:space="preserve">Actividad proyectada para el mes de abril según las etapas del ciclo de formación. </t>
  </si>
  <si>
    <t>Los Centros para el Emprendimiento y la Gestión de la Empleabilidad no se ha empezado a ejecutar por lo tanto no se han desarrollado acciones o actividades concernientes a estos</t>
  </si>
  <si>
    <t>Corresponden a un registro de mujeres que están interesadas en desarrollar un programa de emprendimiento y búsqueda de opciones de inclusión laboral, esta base de datos corresponde a los aplicados en el primer trimestre del año 2022. Se anexa acta de evento en el cual se selecciono productos y servicios que cumplían requisitos de calidad con miras a la misión comercial internacional que se realizará en Alianzas con la Armada nacional y acta de reunión con creppes &amp; wafles con quienes se adelanta un proceso para favorecer la vinculación laboral de mujeres atendidas por la Unidad de mujer.</t>
  </si>
  <si>
    <t>Se presenta base de datos de Organizaciones civiles y se adelanta plan de formación para iniciar capacitaciones y formar a las mujeres agremiadas</t>
  </si>
  <si>
    <t>Se avanzó en la construcción del instrumento para la caracterización de las organizaciones sociales con enfoque diferencial, se espera aprobación de dicho instrumento para poder aplicarlo, la fecha en la que se espera comenzar con estas caracterizaciones es para el mes de mayo.</t>
  </si>
  <si>
    <t>Cuando se inicien las caracterizaciones  y las capacitaciones en el mes de mayo se empezara la asistencia técnica estipulado en el plan de formación</t>
  </si>
  <si>
    <t xml:space="preserve">
Se realizó evento de presentación de informe de gestión de la política pública ¨ Cartageneras en pleno goce de nuestros derechos 2008-2019¨ para socializar lo que se hizo frente a esta política pública durante su periodo de vigencia. 
Se anexa  informe con correcciones sugeridas los resultados de los diálogos se encuentran desde la pagina 6 hasta la 12 </t>
  </si>
  <si>
    <t>Etapa prevista para mes de abril</t>
  </si>
  <si>
    <t xml:space="preserve">Etapa prevista para mes de noviembre </t>
  </si>
  <si>
    <t>Etapa prevista para mes de septiembre</t>
  </si>
  <si>
    <t>Se realizaron 4 jornadas de sensibilización para la toma de conciencia frente a las VBG "MUJERES CARTAGENERAS POR SUS DERECHOS".  estas jornadas fueron las siguientes: 
1.  Jornada segundo festival del frito del pozón: se realizó el día 23 de febrero del 2022 en el que se impactaron al rededor de 35 personas identificadas como hombres, mujeres y población LGTBIQ+. En esta se realizó sensibilización frente a estereotipos de género, Violencias Basadas en Género y oferta de servicios de la Oficina de Asuntos para la Mujer.   
2.El 8 de marzo se conmemoró el día Internacional de la Mujer en la Secretaría de Participación y Desarrollo Social con acto simbólico que involucró a todas las mujeres funcionarias y servidoras de la entidad. En este participaron 52 mujeres. Se resaltó el rol trabajador de las mujeres y la importancia por la disminución de las brechas de género. Se realizó la actividad "Manos de mujeres", con el fin de crear lazos y reconocimiento de las mujeres funcionarias. 
3.El 8 de marzo, se realizó socialización de oferta de servicio de la Oficina de Asuntos para la Mujer en el primer piso de las instalaciones de la Secretaría de Participación. En este se sensibilizó sobre la conmemoración del 8 de marzo y se informó sobre los servicios y programas de la Oficina. En esta se impacto a 33 personas. 
4.El día 8 de Marzo en horas de la tarde, se realizó socialización de los programas de la oficina y se promovió la importancia de trabajar en la autoestima y autocuidado como una forma de rescatar los derechos como mujer. En esta se impactó a 65 mujeres que están sindicadas.</t>
  </si>
  <si>
    <t>El Mecanismo Articulador del Distrito de Cartagena, se materializa como consecuencia del mandato normativo del Decreto 1710 de 2020, que busca dar respuesta institucional a las violencias basadas en sexo y genero con la participación de los actores que hacen parte de la ruta de atención para un abordaje integral de las violencias.
Una vez se promulgó el Decreto 0220 de 2022, el Distrito se obliga a dar cumplimiento en el artículo 3 concretado en un plan de trabajo con vigencia  para el 2022 para ejecutar 3 sesiones de la instancia de coordinación  y gestión.</t>
  </si>
  <si>
    <t>Se realizaron 3 reuniones de la secretaria técnica para organizar la sesiones del comité de trata y el primer encuentro entre Secretaria del Interior y Secretaria de Participación y Desarrollo Social</t>
  </si>
  <si>
    <t>Se proyecta actividad para mes de junio</t>
  </si>
  <si>
    <t xml:space="preserve">Se brindo atención psicojuridica a 40 usuarias remitidas de diversas entidades, eliminando barreras de acceso y remitiendo a entidades competentes.
Aun no se ha contratado Hogar de Acogida para la atención de mujeres, se espera que el proceso de contratación se ejecute </t>
  </si>
  <si>
    <t>Se realiza adelanto del Plan de Formación, el cuál consta de un análisis diagnóstico de las causas y consecuencias que conllevan la Violencias Basadas de Género en la ciudad de Cartagena. Para este, partiendo de un enfoque de derechos, enfoque diferencial y enfoque de Género se plantea el abordaje en distintos grupos poblacionales vulnerados, así como sectores con mayores índices de Violencias como zonas periféricas e insulares. Asimismo este se sustenta principalmente en una metodología de formador de formadores, para propiciar la réplica y continuidad de los saberes con enfoque de género. Este plan de formación recoge los programas "Una vida libre de violencia, Mujeres con autonomía económica, Las mujeres decidimos sobre el ejercicio del poder y Cartagena libre de una cultura machista" cómo Líneas de Acción. 
Dentro del marco del plan de formación y en la línea de acción "Cartagena Libre de una Cultura Machista" se realiza taller en la Institución Educativa Bayunca, abordando a 67 estudiantes, distribuidos en grado 9, 10 y 11. En este se sensibilizó sobre Violencias Basadas en Genero en relaciones adolescentes a través de la herramienta didáctica "Violentometro". 
Se realiza taller en la Institución Educativa San Juan De Damasco, al curso 8-2 comprendido por 32 estudiantes. En este se abordo diferenciación sexo-genero, estereotipos de género, lenguaje sexista, mitos del amor romántico y pilares del amor romántico.</t>
  </si>
  <si>
    <t>Se realizó una reunión en articulación con Secretaria del Interior para la  planeación con miras a organizar las actividades a ejecutar  este año.
Se programó para el día 18 de abril una reunión donde se comenzara con la socialización del  diseño del plan  de formación.</t>
  </si>
  <si>
    <t>El día 25 de marzo se convocó y se llevo a cabo la primera mesa migratoria, con el objetivo de socializar el plan de trabajo de la mesa migratoria de la vigencia 2022, se realizó la presentación de los participantes convocados, luego se hizo la presentación de la mesa de Cooperación Internacional OIM y USAID, los cuales presentaron el Programa Integrate- Centros de Integración para el Desarrollo.
También se realizo la presentación del Plan de Trabajo de esta vigencia de dicha mesa, el cua es liderado por la Secretaria del Interior que busca a través de varios ejes desarrollar acciones articuladas para la población de interés.</t>
  </si>
  <si>
    <t>Etapa prevista a ser desarrollada en el mes de Junio.</t>
  </si>
  <si>
    <t>En los meses de febrero y marzo se han desarrollado varios espacios de socialización de la Ruta Integral de Atención a la primera Infancia RIA con las organizaciones que cuentan con atención a la primera infancia y tienen vinculo o asocio con ICBF ya que desde estos ámbitos es posible que se garanticen las acciones de cuidado y protección de los niños y niñas desde su gestación.
Se compartió con los padres, madres y cuidadores que La RIA es La Ruta Integral de atención a la primera infancia, como un conjunto de atenciones y servicios universales mínimos y diferenciados, enrutadas en el marco de las competencias misionales de las distintas entidades y dependencia del distrito a garantizar derechos y prevenir la vulneración de los mismos en NN en primera infancia (niñas y niños 0 a 5 años)
Adicionalmente es un Instrumento que sirve de referente para orientar a las autoridades territoriales y a los demás actores responsables de la implementación de la Estrategia de Atención Integral a la Primera Infancia, respecto del conjunto de atenciones en procura de garantizar el pleno desarrollo de cada niño y niña.
Así entonces, se trata de una herramienta que permite ordenar la gestión de la atención integral de manera consecuente con la situación y características de las niñas y los niños de cada territorio, así como de sus respectivos contextos y es aplicable en cualquier momento del ciclo de la política pública.
Entre las comunidades e instituciones beneficiadas con estas actividades están: CDI San Pedro Mártir y la UT. Futuro Colombia.</t>
  </si>
  <si>
    <t>Estas acciones se lideran a través de las Ludotecas Distritales quienes a través de procesos metodológicos realizan acciones de carácter formativo y preventivo, mediante el juego, llevando la oferta de servicio a los diferentes barrios y corregimientos, a través de la realización de actividades lúdicas y del ejercicio del derecho al juego al interior de las ludotecas y con la estrategia Ludoteca Viajera, en consecuencia el equipo de las cuatro ludotecas Distritales, Ludoteca Naves Valentina (Olaya), Ludoteca Naves Sonrisas de Cartagena (Nelson Mandela), Ludoteca Primero los niños (Bayunca),  y de la Casa Lúdica de Colombiaton, entre los meses de enero y marzo de 2022 se han beneficiado 1099 niños, niñas y adolescentes.
Entre las instituciones y comunidades beneficiadas con las acciones de lúdica están: Comunidad de Getsemaní, Alcaldía Local Industrial y de la Bahía, Gestión Integral CORPOGIN, Institución Educativa Fe Y Alegría El Progreso, Policía de Infancia y Adolescencia, Hogar Comunitario Bienestar Burbujas de amor, CDI San Pedro Mártir, Articulación con Afinia, comunidad del 13 de junio, Góticas De Amor, Centro Educativo Los Ángeles, Hogar infantil la abejita, CDA villa estrella, Hogar centro Infantil El Faro, Institución Educativa Jose Gonzalez Vergara, Institución educativa José de la Vega, Cárcel distrital de Mujeres, Institución educativa José María Córdoba, Fundación Alberto Melani y Fundación Madre Herlinda.</t>
  </si>
  <si>
    <t xml:space="preserve">La ruta esta siendo implementada internamente por la unidad de proyectos productivos, para su ajuste se espera la documentacion tecnica con la puesta en marcha del centro de emprendimiento. </t>
  </si>
  <si>
    <t>El avance reportado de 14 rutas se obtuvo a partir del trabajo realizado a mediados de febrero, fecha en la cual se legalizaron los contratos del personal de la unidad. Se prevee que la accion del centro de emprendimiento aporte al rededor de 2000 personas atendidas en emprendimiento y empresarismo.</t>
  </si>
  <si>
    <t>El avance reportado de 397 participantes se obtuvo a partir del trabajo realizado a mediados de febrero, fecha en la cual se legalizaron los contratos del personal de la unidad. Se prevee que la accion del centro de emprendimiento aporte al rededor de 2000 personas atendidas en emprendimiento y empresarismo.</t>
  </si>
  <si>
    <t>Teniendo en cuenta la legalizacion del los contratos que fueron a mediados de febrero y la No puesta en marcha del centro de emprendimiento la unidad de proyectos productivos ha capacitado en emprendimiento y empresarismo a 304 personas. Ademas se ha articulado con sena  para cursos certificables por la entidad. (se envia docuemento en PDF).</t>
  </si>
  <si>
    <t>La finalizacion de la ruta Empresarial por la falta de recursos para implementacion es el plan de inversion, es decir ya las personas con plan de inversion fueron capacitadas en Emprendimiento y Empresarismo y estan esperando los recursos para poder financiar o fortalecer las unidades productivas. La generacion de Estos recursos esta ligado a la consecucion de aliados que puedan financiar la entrega de capital semilla y a la creacion del centro de emprendimiento.</t>
  </si>
  <si>
    <t>La puesta en marcha de esta actividad esta enmarcada dentro del desarrollo del Centro de Emprendimiento y Fue programada para dar inicio en el mes de Julio.</t>
  </si>
  <si>
    <t xml:space="preserve">En las rutas comunitarias se realiza la caracterizacion de perfiles socio productivos y perfiles de empleabilidad según el interes de la comunidad. Se ha encontrado que las personas tienen la intencion mayoritaritamente de emprender y por ende los perfiles de empleabilidad que se han aplicado son pocos. </t>
  </si>
  <si>
    <t>Meta NO PROGRAMADA para la vigencia 2022.</t>
  </si>
  <si>
    <t>La puesta en marcha de esta actividad esta programada para el mes de Septiembre pero se etapa de planeacion iniciara en el mes de Julio.</t>
  </si>
  <si>
    <t xml:space="preserve">La puesta en marcha de esta actividad esta programada para el mes de Julio </t>
  </si>
  <si>
    <t>La puesta en marcha de esta actividad esta programada para el mes de Abril.</t>
  </si>
  <si>
    <t>Esta actividad esta relacionada con el desarrollo de Centro de emprendimiento el cual no esta en funcionamiento. Se necesita el centro de emprendimiento por la necesidad de recursos.</t>
  </si>
  <si>
    <t>NO</t>
  </si>
  <si>
    <t>MILCIADES OSORIO</t>
  </si>
  <si>
    <t>GLEDIS SALCEDO</t>
  </si>
  <si>
    <t>BLANCA FLORIAN</t>
  </si>
  <si>
    <t>SÍ</t>
  </si>
  <si>
    <t>SÏ</t>
  </si>
  <si>
    <t>Esterilización de 7000 animales callejeros</t>
  </si>
  <si>
    <t>REPORTE META PRODUCTO
EJECUTADO DE ABRIL 01 A JUNIO 30 DE 2022</t>
  </si>
  <si>
    <t>N/A</t>
  </si>
  <si>
    <t>NP</t>
  </si>
  <si>
    <t>En el marco del acompañamiento que realiza la Secretaría de Participación ciudadana a través del grupo de Formación Ciudadana a los organismos de primer y segundo grado en el Distrito de Cartagena se realizaron las siguientes acciones durante el segundo trimestre así: 
- Revisión de libros de los libros debidamente registrados ante el ente de inspección, vigilancia y control
- Asistencia técnica y jurica sobre procedimiento electoral 
- Acompañamiento en la reactivación de los organismos de acción comnal inactivos de acuerdo a las solicitudes de acompañamiento 
- Acompañamiento en los procesos de segregación y conformación de nuevos organismos de acción comunal para surtir los procesos acorde a la legislación comunal 
- Acompañamiento en asambleas previas a las elecciones, requisito fundamental para el debido proceso de las justas</t>
  </si>
  <si>
    <t xml:space="preserve">En concordancia con el fortalecimiento de la capacidad administrativa de los organismos de acción comunal y la ampliación de capacidades de los dignatarios la unidad de Formación Ciudadana desarrolló diferentes encuentros, virtuales y presenciales en aras de dar herramientas conceptuales a los integrante de las OAC para una mejor gestión así: 
- Elecciones de organimos de acción comunal: fundamentado en la resolución 0108 de 2022 emitida por el Ministerio del Interior para la realización de las elecciones de organimos de acción comunal de primer grado el 24 de abril, se abrieron espacios de formación en las comunidades en aras fortalecer el proceso a través de la generación de capacidades. En estos espacios se abordaron temas como: escogencia del  tribunal de garantias, funciones de los miembros del tribunal, documentación reglamentaria, couciente electoral, quorum, entre otros. 
- Seminario: se abordó con dignatrios y población afiliada a través de espacio virtual ecuentro para brindar herramientas que permitan y garanticen la participación ciudadana en la construcción de lo público, buscado formar ciudadanos con sentido critico </t>
  </si>
  <si>
    <t xml:space="preserve">No se ha avanzado en cumplimiento de esta meta, pues se está revisando convenio celebrado entre la Secretaría y la Corporación Universitaria Rafael Nuñez </t>
  </si>
  <si>
    <t xml:space="preserve">El grupo de Formación ciudadana cumple con un papel articulador entre las entidades coresponsables de garantias de los derechos de los lideres amenazado, en consecuencia se desarrollaron las siguientes acciones: 
- Mesa de trabajo con Personería Distrital y personal de la Alcaldia Local para trabajar sobre la socialización de la ruta de atención.
- En el marco de las elecciones de organismos de acción comunal se logró instuit puesto de mando unificado con personeria, policia, UNP y la Secretaría de Participación en aras de garantizar el pleno ejercicio de los lideres de la ciudad.
- Se brindó acompañamiento a lider amenzado a través de mesa técnica a lider que reportó amenaza indicandole la ruta a seguir para la salvaguardar su integridad </t>
  </si>
  <si>
    <t xml:space="preserve">En articulación con el SENA y la Unidad de Proyectos Productivos se atendieron organismos de acción comunal así: 
- Espíritu emprendedor 
-Caracterización del emprendedor 
-Atención psicocosocial 
- Comportamiento emprendedor 
Con estas acciones se busca fortalecer las habilidades y competencias a los participantes, que le permitan encontrar oportunidades de negocios en sus comunidades para la generación de ingresos a través de la cooperación. </t>
  </si>
  <si>
    <t xml:space="preserve">Durante el segundo trimestre se hizo revisión del esquema de participación se hiceron encuestros que permitieron identificar oportunidades de mejora en la formulación de la Politica Pública Comunal, especialmente lo relacionado con el esquema de participación, paso final para pasar a agenda pública. </t>
  </si>
  <si>
    <t xml:space="preserve">No se ha avanzado en cumplimiento de esta meta, se abordará con el proyecto de regalías </t>
  </si>
  <si>
    <t xml:space="preserve">durante este segunoo trimestre se realizaron los ajustes al proyecto de decreto de convocatoria a través del cual se pretende poner un funcionamiento el Consejo de Participación Distrital. Por otro lado, se ha recibido asistencia técnica por parte del Ministerio del Interior para su correcta conformación y funcionamiento. además de lo anteriormente señalado, se realizaron los siguientes avances: 
- Mapeo de actores 
- Mapeo de veedurías ciudadanas </t>
  </si>
  <si>
    <t xml:space="preserve">La Política Pública de Participación busca establecerse como instancia de participación que brinde a la ciudadanía las herramientas que permitan su goce efectivo de los derechos, donde sus voces puedan ser escuchadas para la solución dialogada de problemas. 
Por lo anterior, durante este segundo trimestre se adelantó la ficha de estructiuración de esta política, tomando como insumos un grupo focal y encuesta para identificar los principales desafios que tiene la participación en el Distrito. </t>
  </si>
  <si>
    <t>En el marco del fortalecimiento de participación ciudadana en la construcción de lo público se realizaron las siguientes acciones: 
- Acompañamiento en el marco de las elecciones de organismos de acción comunal. 
- Fortalecimiento y acompañamiento del voto estudiantil. Esta acciones buscan generar un sentido critico en la población joven a través de jornadas lúdicas. esta acción finalizó con una simulación de elecciones presidenciales. 
- Acompañamiento en audiencias públicas a través de asistencia y convocartoria de la ciudadanía. 
- Asistencia a Salvemos juntos a Cartagena a través de la oferta de servicios. 
- Capacitación en construcción de lo públcio.
- Atención personalizada sobre formas de participación.</t>
  </si>
  <si>
    <t>Se vuelve a presentar la misma base de datos de Organizaciones sociales, ya que son las organizaciones que se van a formar posteriormente</t>
  </si>
  <si>
    <t>Cuando se inicien las caracterizaciones  y las capacitaciones  se podrá empezar  con la asistencia técnica estipulado en el plan de formación</t>
  </si>
  <si>
    <t xml:space="preserve">
En el marco de la elaboración del proyecto para la reformulación de la política pública de la mujer del Distrito de Cartagena se construyeron términos de referencia para la invitación a cotizar de proveedores para el Diplomado propuesto a desarrollar en la etapa de alistamiento en la que se pretende formar a 225 mujeres en política pública, liderazgo y control social. 
Se adjunta invitación y link publicado en Secop
</t>
  </si>
  <si>
    <t>El 27 de mayo del 2022 se realizó el conversatorio "Experiencias de resistencia y retos en la participación y liderazgo de las mujeres afro en el Distrito de Cartagena" en el MUHCA. En este fueron invitadas 3 lideresas de Bayunca, Pontezuela y Punta Canoa y una moderadora de Santa Rita. En esta actividad participaron 58 personas principalmente de los sectores de las lideresas mencionadas. 
El día 8 de junio en horas de la mañana, se realizó en la Escuela Naval de Cadetes Almirante Padilla la charla “El papá que quiero y puedo ser”, en el que se socializó sobre el trabajo no remunerado, la carga mental que sufren las mujeres y los roles que como hombres pueden asumir en los hogares y en la relación de sus parejas, hijos e hijas. En esta participaron 182 personas pertenecientes a la Escuela Naval de Cadetes Almirante Padilla. 
El día  8 de junio en horas de la tarde, se realizó en la Escuela Naval de Cadetes Almirante Padilla la charla "Nuevas masculinidades". En esta se socializó sobre la caja de la masculinidad y sus implicaciones en la vida de los hombres, su relación con las demás personas y en la de las mujeres. En la charla participaron 396 jóvenes estudiantes de la escuela entre los 18 y 23 años de edad. 
El día 20 de mayo se realizó la actividad Salvemos, organizada por el PES. Esta fue llevada a cabo en el barrio Cerros de Albornoz.  Se socializó la oferta de servicios de la oficina; los programas y la atención que se brinda desde el eje una vida libre de violencias para las mujeres por razón de su sexo y genero. En esta se impactó a 14 Mujeres</t>
  </si>
  <si>
    <t>Se realizaron dos  acciones de prevención en el marco del cumplimiento del  Mecanismo Articulador, en la Fundacion Juan Felipe Gomez Escobar, "JUANFE", Se realiza una Brigada de oferta  institucional en las instalaciones de la FUNDACION JUANFE,  EL DIA MIERCOLES 18 DE MAYO DE 2022, atendiendo a usuarias, jóvenes hasta los 19 años de edad quienes requieren formación en diferentes temas que potencializan y restituyen sus derecho a una vida libre de violencias.</t>
  </si>
  <si>
    <t>Se convocaran a las mujeres migrantes para iniciar la creación de la Mesa Distrital e iniciar la articulación con el Distrito y la construcción de estrategias para romper barreras a sus necesidades y protección de sus Derechos y plasmar sus sentires en la Mesa Distrital de Mujeres Migrantes</t>
  </si>
  <si>
    <t>A principio de año se realizó la socialización del plan con la Oficina de Planeación de la Secretaria de Participación y Desarrollo Social , y de acuerdo a la directriz del  jefe de esa oficina se estableció que se ajustaría y reemplazaría la actividad de línea de investigación, sin embargo esta actividad sigue en el plan de accion, por tal  motivo se aclara que esta actividad no es competencia de la Oficina de la mujer.</t>
  </si>
  <si>
    <t>La campaña no es anual es una sola, la cual se cumplió el año pasado con la Campaña Cuál Leona Fiera, este año se propuso fortalecerla con cooperación internacional.</t>
  </si>
  <si>
    <t>La conmemoración es el 30 de julio de cada año y en este momento se está a la espera de laplaneacion de la acciones a realizar . Importante saber que si bien es nuestra responsabilidad cómo secretaría técnica  la propuesta de conmemoración debe ser construida  y aprobada conjuntamente  por el comité , sesión que esta próxima a convocarse.</t>
  </si>
  <si>
    <t>El plan de formación se está articulando con la Escuela de Gobierno y cooperantes como USAID  para poderlo desarrollar porque este es un programa que está desfinanciado.
El eje de trata no tiene recurso  y por lo tanto corresponde hacer articulación interinstitucional y de cooperación para poder cumplir.</t>
  </si>
  <si>
    <t>Se brindó atención psicojuridica a 45 usuarias remitidas de diversas entidades, eliminando barreras de acceso y remitiendo a entidades competentes.
Se contrató Hogar de Acogida para las usuarias que lo requieran, este se contrató a partir del 29 de Abril por un tiempo de 3 meses.</t>
  </si>
  <si>
    <t xml:space="preserve">Se realiza Plan de Formación "Formar para Transformar: por la equidad e igualdad de género", el cual consta de un análisis diagnóstico de las causas y consecuencias que conllevan la Violencias Basadas en Género en la ciudad de Cartagena. Para este partiendo de un enfoque de derechos, enfoque diferencial y enfoque de Género se plantea el abordaje en distintos grupos poblacionales vulnerados, así como sectores con mayores índices de Violencias como zonas periféricas e insulares. Así mismo, este se sustenta principalmente en una metodología de formador de formadores, para propiciar la réplica y continuidad de los saberes con enfoque de género. Este plan de formación recoge los programas "Una vida Libre de Violencia, Mujeres con Autonomía Económica, Las Mujeres Decidimos sobre el Ejercicio del Poder y Cartagena Libre de una Cultura Machista" como Líneas de Acción. Para la línea Cartagena Libre de una Cultura Machista, se plantean 4 talleres: 1, DDHH y de las mujeres. 2, Diferenciación sexo-género. 3, Sexismo y feminidad y masculinidad.  
4, Diagnóstico sobre sexismo en la institución educativa. 
Asimismo, se plantea un espacio para la creación de una estrategia que permita trabajar en una cultura libre de sexismo dentro de la institución por parte de los actores involucrados. Para ello, se desarrollan unas Guías Metodológicas que permiten indicar la metodología y toda la información necesaria para el desarrollo de cada uno de los talleres.
Para la implementación de este Plan de formación, se articuló con ACNUR y el Programa Somos Panas quienes trabajan con adolescentes y jóvenes quienes se encuentran desarrollando su servicio social.  Desde el 17 de mayo, se ha logrado impactar a estudiantes de 10 Instituciones Educativas del Distrito (distribuidas en las 3 Localidades), ejecutando en estas los talleres "Veo mis derechos, ¿Sé dónde hay sexismo?, Reconociendo el género y Mi escuela libre de sexismo" planteados en el plan de formación. </t>
  </si>
  <si>
    <t>Campaña: 
Desde el equipo de la Oficina de la Mujer, se propone trabajar en la Campaña para la promoción de una cultura libre de sexismo, una línea orientada sobre la problemática de la hipersexualización y las violencias simbólicas hacia las mujeres. Por lo que se acuerda denominar a la campaña "Más que un cuerpo". Con esta se busca trabajar en la percepción y creencias sobre los cuerpos de la mujer y orientar la mirada hacia las capacidades, competencias y el respeto sobre el cuerpo del otro, incluyendo en esto a las personas con orientación e identidad diversa. Asimismo, se propone orientar el lenguaje de la campaña tanto para las personas que perpetúan las violencias, como para aquellas que son victimas. Para ello, se solicitó el asesoramiento técnico y acompañamiento al equipo de Comunicaciones de la Secretaría, para la construcción de la línea de trabajo y línea de comunicación de la campaña.</t>
  </si>
  <si>
    <t>El avance reportado se obtuvo a partir del trabajo realizado en distintas zonas del Distrito. En la unidad se establece una estrategia de intervención con los alumnos de las media técnica de los colegios oficiales, lo cual permitirá un avance significativo en la meta de atendidos en emprendimiento y empresarismo.</t>
  </si>
  <si>
    <t>El indicador arroja los resultados de los asistentes a las rutas realizadas por el equipo de proyectos productivos, en el período comprendido entre enero y Junio de 2022. El número total de atendidos es mayor a los asistentes a las rutas, debido a que se realizaron varias articulaciones y acompañamiento de actividades con otras organizaciones que aumenta el número de personas atendidas.</t>
  </si>
  <si>
    <t>El indicador es el resultado del ciclo completo de la ruta de emprendimeinto.</t>
  </si>
  <si>
    <t>El indicador corresponde a la finalización de la ruta Empresarial, es preciso resaltar que la ruta en estos momentos llega hasta la formulación del plan de inversion. Las personas con planes de inversión se encuentran a la espera de la consecución de aliados que puedan financiar la entrega de capital semilla. En la unidad se recibió la directriz de vincular los recursos que se tienen al centro de emprendimiento para tratar de alcanzar la meta del plan de desarrollo con los pocos recursos asignados.</t>
  </si>
  <si>
    <t>Este indicador se aumenta en la medida que las unidades con planes de inversión logren tener una finaciación.
En el período se impulsaron unidades productivas de los adultos mayores asistentes a los CDV del distrito.</t>
  </si>
  <si>
    <t>En el período reportado se realizó jornada de empleabilidad en la Fundación Juan Felipe Gómez Escobar, se diligenciaron los perfiles reportandos y en articulación con la agencia de Comfamiliar se registraron en su plataforma pública.</t>
  </si>
  <si>
    <t>Dentro de período reportado se realizó una jornada de empleabilidad.</t>
  </si>
  <si>
    <t>Se han buscado alianzas con empresas y organizaciones para acompañar los proceso de empleabilidad, sin embargo se está a la espera de la aprobación de los mismos.</t>
  </si>
  <si>
    <t xml:space="preserve">Se elaboró la ficha de necesidades de contratación por parte de la unidad para toda la logística de la semana de productividad. </t>
  </si>
  <si>
    <t>En articulación con la unidad de mujer de la secretaría se reportan 25 unidades particiapnets de feria de emprendimiento de Mujer. Además, se reporta las unidades productivas del espacio comercial Mercado de Santa Rita, las cuales han sido vinculadas al proceso de la unidad de proyectos productivos, en articulación con la Secretaría General administradora del mercado en mención.</t>
  </si>
  <si>
    <t>Se espera la adjudicación del proceso de entrega de capital semilla, para planear ferias y espacios comerciales con esas unidades.</t>
  </si>
  <si>
    <t>Esta actividad esta relacionada con el desarrollo de Centro de emprendimiento, se realizarán acciones tendientes a vincular los recursos de la unidad al desarrollo del centro.</t>
  </si>
  <si>
    <t>Esta actividad esta relacionada con el desarrollo de Centro de emprendimiento, se realizarán acciones tendientes a vincular los recursos de la unidad al desarrollo del centro. Sin embrago, se buscan opciones de articular con el laboratorio laboral de la Universidad de Cartagena para encontrar acciones conjuntas.</t>
  </si>
  <si>
    <t>En el mes de abril se desarrollaron varios espacios de formación dirigidos a padres, madres y cuidadores de niños y niñas de primera infancia en el tema de Crianza Amorosa y Fortalecimiento de Entornos Protectores en estos espacios se trabaja Importancia de la lúdica en la primera Infancia, Importancia de gozar de una buena salud y nutrición, la prevención de riesgos en el hogar y prevención de riesgos sociales, así como el reconocimiento de la Ruta de atención en caso de vulneración a niños y niña de primera infancia, entre las entidades y organizaciones con las que se desarrollaron estas actividades durante el mes de abril están: UDS Dibujando Sonrisas Corporación Educativa Los Angeles CDI Dibujando Sonrisas, CDI Libertador, Mercy Corp, Hogar Infantil Comunitario La Abejita, UDS Mundo Feliz, Corporación Educativa Los Úngeles CDI Mundo Feliz, Hogar Infantil Unidos Trabajando, Madres Comunitarias ICBF, Corporación Educativa Los Ángeles, UDS Jugando Juntos, Corporación Paulo Freire, JAC Los Trupillos, CDI Huellas Mágicas, Corporación Gran Colombia, CDI San Pedro Mártir, Gran Colombia, CDI San Pedro Mártir, Corporación Educativa Los Ángeles UDS Paisaje De Aprendizaje Paisaje De Aprendizaje, I.E. Jorge García Usta – Bicentenario, CDI Ternera, Hogar Infantil Los Anturios, Fundesol, Fundación Hogar Juvenil, Hogares Comunitarios Colombiaton ICBF, I.E Jorge Garcia Usta, La Salle Bicentenario, Gran Colombia, Hogar Comunitario La Abejita. En mayo Corporación Colegio Gran Colombia, Corporación Paulo Freire, CORPORACION EDUCATIVA GRAN COLOMBIA, INSTITUCION EDUCATIVA MI PRIMERA ESTACION, Institución Educativa Bajos del Tigre, CDI Don Blas, Ludoteca Nelson Mandela, jornada Salvemos Cartagena, Fundación Gustavo Martinez Caffyn, Fundación Hogar Juvenil, HIC La Abejita y en el mes de junio FUNDACION ALUNA, Fundación Batuta, Colgracol, CDI Bicentenario ICBF, Asociación Hogares Infantiles de Bayunca, Mercy Corp, Colgracol, Fundación Educativa Semilla de Amor, Corporación Gran Colombia, CDM Familiar, Asociación Anturios, FUNDACION JULIAN DAVID LA BOQUILLA.</t>
  </si>
  <si>
    <t xml:space="preserve">Durante los meses de abril y mayo se llevaron a cabo espacios de socialización de la Ruta Integral de Atención a la primera Infancia RIA con las organizaciones que cuentan con atención a la este grupo poblacional  y hacen parte del SNBF ya que desde estos ámbitos es posible que se garanticen las acciones de cuidado y protección de los niños y niñas desde su gestación. 
El día 29 de abril se llevó a cabo la socialización de Ruta Integral de Atenciones a la Primera Infancia, esta actividad fue dirigida a Docentes de la Institución educativa Gran Colombia, quienes manifestaron gran interés por la temática desarrollada durante la actividad.
El día 5 de mayo con la participación de 11 padres, madres y cuidadores de primera infancia, en la Institución Educativa Paulo Freire se llevó a cabo la socialización de la ruta integral de atenciones a la primera infancia. </t>
  </si>
  <si>
    <t>En el mes de abril se desarrolló una jornada de identificación y caracterización de niños y niñas de primera infancia con necesidades nutricionales, que adicionalmente no estén vinculados a los programas de atención a la primera infancia por parte de ICBF, se articuló con líderes de comedores comunitarios y fundaciones que trabajan con niños y niñas de primera infancia, con el fin de realizar el proceso de caracterización de esta población, de acuerdo con los criterios establecidos en el plan de gobierno y el plan de acción de la unidad de Infancia, Juventud y Familia.
Se atendieron 10 niños y niñas de primera infancia en articulación con la Corporación Koffe Anan, así mismo se les hizo entrega de un alimento fortificado Mannapack donado por Coosalud, alimento que brinda nutrientes y vitaminas a los niños y niñas. 
En el mes de mayo se logró la Identificación y caracterización de 34 NN de primera infancia con riesgo nutricional que ha  sido identificados como niños y niñas que no están vinculados a ningún programa de atención a la primera infancia por parte de ICBF, en la comunidad de Cerros de Albornoz Sector s Los Girasoles y Campo Elias y en el mes de junio fueron identificados 18 de las siguientes comunidades: Olaya Herrera, Cerros de Albornoz y Colombiaton.</t>
  </si>
  <si>
    <t xml:space="preserve">El dia 2 de junio se realizó visita de verificación de condiciones y levantamiento de medidas  a los CDI El Rosedal y el CDI Flor del Campo en acompañamiento del Arquitecto asignado a la Secretaria de Participación, actividad que facilitará la construcción de los presupuestos para la gestión de recursos para la adecuación y mantenimiento de estos espacios donde se brinda atención integral a niños y niña de primera infancia. </t>
  </si>
  <si>
    <t xml:space="preserve">En el mes de abril se desarrolló una jornada lúdica con niños y niñas de primera infancia en articulación con el Hogar Comunitario El Faro.
Estas actividades se realizan con el fin de promover el ejercicio y garantizar el derecho a la participación de los niños y niñas a través del juego y la lúdica como estrategia que permite que los niños y niñas se puedan involucrar en procesos donde pueda tomar decisiones y se sientan sujetos activos de su desarrollo
Se atendieron 20 niños y niñas de primera infancia. </t>
  </si>
  <si>
    <t xml:space="preserve">Durante los meses de abril a junio se atendió un total de 46 NNA con derechos amenazados o vulnerado en el Hogar de paso. Entre las problemáticas por las que ingresaron están: Alta Permanencia en calle, Violencia. 
En las visitas realizadas al Hogar se evidencia el buen estado del lugar y el cumplimiento en la atencion de los NNA. 
Igualmente mediante oficio en el mes de junio, se solicitó a la Unidad interna de contratación la adición en tiempo para el convenio del Hogar de Paso, debido a que no se llegó al cumplimiento de la meta establecida, lo que indica que aún existen recursos económicos dentro del convenio que se pueden ejecutar, pero se hace necesario la adición formal del tiempo para su cumplimiento. </t>
  </si>
  <si>
    <t xml:space="preserve">Se elaboraron las necesidades de contratación para el servicio de atención complementaria a NNA en riesgo o víctimas de violencia sexual o situación de trabajo infantil. </t>
  </si>
  <si>
    <t>Con el objetivo de formar y brindar herramientas a los NNA para prevenir riesgos sociales como el trabajo Infantil, la violencia sexual, el consumo de SPA, la alta permanencia en calle, entre otros, se llevan a cabo actividades formativas donde a través de una metodología lúdica se brindan herramientas que les permitan desarrollar habilidades de autoprotección para prevenir los riesgos sociales antes mencionados. Entre las comunidades, instituciones y organizaciones con las que se articuló para el desarrollo de estas actividades durante el mes de abril están: Institución Educativa Pedro Romero, Grupo Ambiental  Yo Cuido Mi Barrio, Colegio La Sabiduria, I.E Nuestra señora del Carmen, Viejo porvenir, Comunidad Bocachica, Fundación Sonrisas de León, I E pino verde. En el mes de mayo: Institución Educativa Berta Gedeón, Institución Educativa, I.E María Auxiliadora, INSTITUCION EDUCATIVA 20 DE JULIO, Institución educativa Buen Aire, institución Educativa de Bayunca - Sede Las Latas, I.E Nuestra Señora del Carmen sede S.A.C, I.E Nuestra Señora del Carmen Sede Miguel Antonio lengua, Jornada Salvemos a Cartagena PES, comunidad de Reino de Pambele, Colegio de Bayunca sede Ceibal, Feria de servicios en Casa de Justicia de Chiquinquirá, Cabildo Zenú de Menbrillal, Fundación social metropolitana San Vicente Perán, Institución Educativa Jorge Artel, INSTITUCION EDUCATIVA TIERRA BOMBA SEDE PRINCIPAL, INSTITUCION EDUCATIVA JOSÉ MARIA CORDOBA, Salvemos a Cartagena- Casa cultural Orika, Ludoteca Mandela I.E LA SALLE BICENTENARIO, I.E San Francisco de Asís sede Policarpa, I.E NUEVA AMERICA, y en el mes de junio: INSTITUCION EDUCATIVA JOSE MARIA CORDOBA SEDE CERES, Instalación Educativa José María Córdoba, COLEGIO MODERNO DEL NORTE, Colegio Moderno del Norte, Casa Ludica Colombiaton, Institución Educativa Colegio Bayunca sede Ceibal, Ludoteca primero los niños Bayunca, Institución Educativa Técnica de la Boquilla, INSTITUCION EDUCATIVA LICEO DE BOLIVAR, Programa Talitha Qum arquidiócesis de Cartagena, Institución Educativa Colegio Bayunca las latas, Ludoteca Sonrisas de Cartagena, Fundación Alberto Merani.</t>
  </si>
  <si>
    <t xml:space="preserve">Los días 11, 12 y 13 de abril se realizaron jornada de sensibilización para la prevención de la ESCNNA y el trabajo infantil en el marco de la temporada de semana santa. Estas jornadas se realizaron en el sector de la castellana, SAO, playas de bocagrande y centro histórico, sitios identificados como críticos por la presencia de NNA en riesgo o situación de vulnerabilidad. El objetivo de esta estrategia de sensibilización es llevar un mensaje a los, vendedores ambulantes, turistas, prestadores de servicios y ciudadanía en general sobre la importancia de prevenir y no tolerar estos flagelos por las afectaciones que genera en el desarrollo integral de nuestros NNA, además de poder sensibilizarlos para que sean garantes de la protección de los derechos de la niñez y la adolescencia sobre todo en esta época del año en la que incrementa el turismo en la ciudad.
En estas jornadas lideradas por la Unidad de Infancia y Familia de la Secretaria de Participación y Desarrollo Social, participaron entidades como ICBF, Corpoturismo, Renacer y Policía de Infancia y Adolescencia. 
Durante el mes de mayo se llevaron a cabo 4 jornadas de sensibilizacion y control en el Centro Historico, estas se realizaron en alianza con la SICC, los dias 13, 18, 20 y 26 de mayo, fueron identificados 2 niños y uno de estos fue presentado ante la autoridad administrativa. En el mes de junio las jornadas fueron realizadas en el marco de la conmemoracion del dia mundial de la lucha contra el trabajo infantil,  Se desarrollaron el día martes 14 de junio en las estaciones de Transcaribe, contaron con la participación de las entidades miembros del CIETI, quienes se dirigieron a los usuarios del sistema para darles un mensaje de prevención del Trabajo Infantil y donde denunciar los casos que conozcan. Esta actividad se llevó a cabo en el marco de la semana del dia mundial de la lucha contra el trabajo infantil. Las estaciones intervenidas fueron: Estación Madre Bernarda, Estación Castellana, Estación Chambacu, Estación Bodeguita. </t>
  </si>
  <si>
    <t>El día 22 de abril se llevó a cabo una jornada de búsqueda activa de NNA en situación de vida en calle en el sector de Chambacú, gracias al reporte y trabajo articulado de la fundación dones de misericordia y la secretaria de participación y desarrollo social, se logró convocar a esta jornada a DADIS y Policía de Infancia y Adolescencias. Durante la jornada logramos identificar a un grupo de adolescentes y jóvenes en situación de vida en calle y consumo de sustancias psicoactivas, quienes fueron abordados por el equipo psicosocial de la unidad de infancia, quienes lograron sensibilizar a tres adolescentes para que iniciaran proceso de atención integral y de restablecimiento de derechos. Se realizó la activación de la ruta, los adolescentes fueron traslados hasta la IPS niños de papel para recibir valoración y atención en salud; paralelo a ello, se reportó el caso ante el instituto Colombiano DE Bienestar Familiar quien en cabeza de un defensor de Familia hizo presencia en la IPS para empezar el proceso de verificación de derechos y restablecimiento de los mismo.
Durante el mes de Junio se llevó a cabo una jornada de busqueda activa en el Mercado de Bazurto, esta actividad se celebró en el marco del día mundial de la lucha contra el trabjo infantil, contó con la participación de las entidades miembros del CIETI Distrital y el apoyo de la Administracion del Mercado Público. 
Durante la actividad, se logró identificar a 9 NNA en riesgo, de los cuales 3 fueron remitidos a la autoridad administrativa para atender su situación.</t>
  </si>
  <si>
    <t xml:space="preserve">El equipo psicosocial desarrolla las atenciones psicosociales, las cuales llegan a través de las solicitudes de la comunidad y de los NNA atendidos en las ludotecas y casas lúdicas. </t>
  </si>
  <si>
    <t xml:space="preserve">Durante el segundo trimestre se llevó a cabo la socialización de las rutas de atención existentes para la garantía de derechos de los NNA del distrito, esta actividad se llevó a cabo con el equipo de funcionarios de la Unidad, a quienes se les socializaron todas las rutas y protocolos para el desarrollo de las jornadas de sensibilización, control y búsqueda activa. 
La actividad tuvo una duración de media jornada laboral y el dia 3 de junio en las instalaciones de la ludoteca naves sonrisas de Cartagena en el barrio Nelson Mandela. </t>
  </si>
  <si>
    <t>Semana de la protección para poner fin al  trabajo infantil en el Distrito de Cartagena 12 al 17 de Junio del 2022 .
El Día Mundial contra el Trabajo Infantil se celebra bajo el lema “Protección social universal para poner fin al trabajo infantil”, como un llamado para que se invierta más en los sistemas y planes de protección social, a fin de establecer pisos de protección social sólidos y proteger a los niños contra el trabajo infantil.
Para conmemorar el Día Mundial contra el trabajo infantil este año, desde el CIETI y en concordancia con los lineamientos de la OIT realizaremos una Semana de acción en torno al 12 de junio, que hemos denominado “Semana de la protección para poner fin al  trabajo infantil el Distrito de Cartagena 2022”; las cuales buscan prevenir y  atender esta problemática, así como sensibilizar y  movilizar a la ciudadanía cartagenera frente a su rol protector para poner fin al trabajo infantil.
Estas acciones van dirigidas a NNA en situación o riesgo de trabajo infantil, a padres, madres y cuidadores de estos menores de edad, así como a actores importante en la prevención de este flagelo como lo son: comerciantes, vendedores, compradores, usuarios de transcribe, instituciones y organizaciones que trabajan por protección de los derechos de la infancia y la adolescencia y a la ciudadanía en general.  
Se programaron diversas actividades que se llevaron a cabo del 12 al 17 de junio. 
1. Lanzamiento Semana de la protección para poner fin al trabajo infantil - Evento "TARJETA ROJA AL TRABAJO INFANTIL" Domingo 12 de junio - 08:00 am, Estadio Jaime Moron. 
2. Jornada de sensibilización - "Todos Unidos para poner fin al Trabajo Infantil "- Estaciones de Transcaribe, martes -14 junio de 2022, en las siguientes estaciones: Estación Madre Bernarda, Estación Castellana, Estación Chambacu, Estación Bodeguita. 
3. Jornada de Prevención y Atención para poner fin al Trabajo Infantil (Búsqueda activa y prevención) miércoles 15 de Junio 07:00 am
4. Piezas Comunicacionales y cubrimientos de medios</t>
  </si>
  <si>
    <t xml:space="preserve">El mes de abril es el mes de la niñez y la recreacion, motivo por el cual se llevaron a cabo multiples actividades para homenajear a este grupo opblacional y que pudieran ejercer su derecho al juego. 
Se desarrollaron jornadas de ludoteca viajeras macro a traves de alianzas con instituciones y organizaciones de base comunitaria entre las que se encuentran: CDI Libertador, JORNADA SALVEMOS JUNTOS A CARTAGENA, Centro Comercial Caribe Plaza, CORPORACION EDUCATIVA LOS ANGELES CDI DIBUJANDO SONRISAS, CORPORACION EDUCATIVA LOS ANGELES CDI MUNDO FELIZ, SALVEMOS JUNTOS A VILLA HERMOSA- PES, CORPORACION EDUCATIVA LOS ANGELES, Junta de acción comunal sector Los Trupillos, Pes salvemos a cartagena la paz, CORPORACION EDUCATIVA LOS ANGELES, CDI MADRE MATILDE, Hogar Infantil El Portalito, Casa Lúdica Colombiaton, DADIS, Institución Educativa Pino Verde, institución Gustavo Fulgencio, MERCY CORP, HOGAR INFANTIL COMUNITARIO SAN LUCAS, JORNADA SOCIO LEGAL- JAC 9 DE ABRIL, PES Y JAC VILLA HERMOSA, FUNDACION EL ROSARIO, LIDER COMUNAL DEL BARRIO CHIQUINQUIRA, ALUNA, JAC sector Los Trupillos, CDI LOS CAPULLITOS, Comunidad Olaya sector central, Alianza club patinaje, Alianza Club Patinaje, INSTITUCION EDUCATIVA PEDRO ROMERO, Afro Sentir Boquilla, Pro parques Comité Ambiental, Nuevo Israel, Corporación Gran Colombia Pozón, Asociación Simón Bolívar y César Florez, CDI semillitas del Futuro, UNION TEMPORAL FUTURO DE COLOMBIA, Fundación Puerto bahía, CDI Pontezuela, Institución Educativa Nelson Mandela, Fundación Sonrisas de León y Fundación Madre Herlinda, para llevar a cabo todas estas acciones. 
El día 1ro de abril se realizó el lanzamiento del mes de la Niñez en el Centro Comercial Caribe Plaza, el objetivo de esta actividad es promocionar la estrategia Crianza Amorosa + Juego, en línea con el orden Nacional que norma la ley 724 de 2001 en homenaje a la niñez y la recreación de los niños, niñas y adolescentes, primeramente, se organizó toda la ambientación del espacio para recibir a los niños, niñas y adolescentes. 
En el lanzamiento se contó con el acompañamiento de la Gestora Social María Angélica Klee, la cual se dirigió a los niños, niñas y adolescentes presentes hablándoles sobre la importancia del juego, la crianza amorosa, sobre las actividades que se van hacer en el mes de niñez, seguidamente intervino la doctora Milady Niño quien también se enfatizó en la importancia que tiene el juego en el desarrollo de los niños y niñas e invito a los padres de familia a que se involucren en el juego de sus hijos, adicionalmente resaltó la ley 724 de 2001 por la cual se institucionaliza el Día de la Niñez y la Recreación, que este año será el día 30 de abril y desde la Secretaria de Participación y Desarrollo Social se estarán organizando diferentes actividades en toda la ciudad para conmemorar esta fecha tan importante con los niños, niñas adolescentes y su familia. 
Posteriormente, se invitó a todos los niños y sus familias del Centro comercial Caribe Plaza a unirse a actividad. los asistentes empezaron a participar de cada una de las estaciones de juego dispuestas para ellos, pintura, dibujos, juegos de armados, ula ulas, cuerdas para saltar, también podían realizarse pintucaritas con sus personajes favoritos. Una de las instituciones que acompañó la actividad fue IDER quien con sus juegos y rondas pusieron a jugar y a saltar a todos los niños, niñas y adolescentes.
Una de las presentaciones más esperadas fue la del grupo musical Son de Mandela, conformada por adolescentes y jóvenes del barrio Nelson Mandela, quienes armonizaron el evento y pusieron a bailar a más de uno, seguido a esto se presentó el grupo de baile Innovación Dance de la Ludoteca Sonrisas de Cartagena, quienes mostraron su gran talento y pusieron a bailar a todos los asistentes, finalmente se dio el cierre de la actividad enfatizando a los niños, niñas, adolescentes y sus familia la importancia del juego en la familia y en el desarrollo optimo del ser humano.
El día 22 de abril se realizó una jornada lúdica en el corregimiento de La Boquilla con 17 niños, niñas y adolescentes con discapacidad de la Asociación Afrosentir Boquilla, con el apoyo de la unidad de discapacidad y el IDER. Primeramente, se dio la bienvenida a los niños, niñas y adolescentes con discapacidad y sus familias, se les socializo que esta jornada lúdica iba dirigida a ellos en conmemoración al Mes de la Niñez, se invitó a los padres a tener una crianza amorosa dentro del hogar, jugar con sus hijos para conocerlos, identificar sus habilidades y fortalecer ese vínculo entre padres e hijos, por sus parte IDER llevó consigo profesionales especializados en el área de discapacidad donde les informaron todas las ofertas que ellos tenían para esta población, como por ejemplo natación y explicaban sus beneficios como la reducción del estrés, mejor comportamiento y el fortalecimiento de habilidades físicas. 
Seguidamente se realizaron rondas infantiles como “La Serpiente” luego los niños, niñas y adolescentes jugaron en las diferentes estaciones de juego, la mayoría con el apoyo de sus padres, aquí mostraron sus grandes talentos, pues pintaron casas, atardeceres, y otros dibujos a su imaginación, otro de las estaciones fue la de construcción, aquí edificaron grandes cosas como aviones, construyeron laberintos y casa, también realizaron juegos con IDER donde igualmente participaron con sus padres. Al finalizar se les preguntó que juegos les había gustado más, las familias dieron las gracias y se comprometieron a jugar más con sus hijos e hijas.
El objetivo de esta ludoteca viajera es conmemorar y celebrar el dia de la niñez con los niños de la fundación Puerto Bahía en el corregimiento de Bocachica, en esta jornada participaron 50 niños entre las edades de 6 a 13 años de edad.
Primeramente, se les explico a los niños y niñas cual es el objetivo de la actividad, que es la ludoteca viajera, se les consultó si habían estado alguna vez en una de ellas, además se resalto que en la actividad se deben respetar los unos con los otros, no decir groserías, compartir y no llevarse los juegos.
Seguidamente se trabajó con ellos un taller formativo en la prevención del abuso sexual y la explotación sexual infantil, pues en estas zonas por el alto nivel de turismo se suelen presentar estos casos. 
En el taller se les explicó que es el abuso sexual infantil, quien lo puede cometer, cuáles son las principales amenazas que utilizan los victimarios para callar a sus víctimas, por tanto se les explico a los niños y niñas que si desafortunadamente conocen algún casos es importante hablar y no quedarse callado, también se les habló sobre la importancia de no recibir regalos de extraños y no aceptar situaciones en las cuales se sientan en peligro o incomodos, entre otra información que serán de gran utilidad para prevenir este tipo de flagelos.
Seguidamente los niños participaron de los juegos que se habían dispuestos ´para la jornada, muchos pintaron expresando su creatividad e imaginación, otros se pintaron la cara con las pintucaritas de sus personajes favoritos, también jugaron ludo donde ellos mismos eran las fichas, las niñas mas pequeñas por su parte hicieron el papel de grandes cocineras donde preparaban “grades manjares” otras hicieron el papel de mamás donde incluso llegaron a bañar a los bebes con agua gresca. 
Otro de los juegos mas llamativos para ellos fueron los de armados, pues pudieron construir grandes edificaciones, adicionalmente jugaron con rompecabezas, ulas ulas y el jenga.
Al finalizar los niños y niñas dieron las gracias por la jornada pues manifestaron que tenían mucho tiempo que no se divertían tanto.  
Jornada Macro de Conmemoracion del mes de la Niñez:  esta actividad se llevo a cabo el dia 30 de abril en la Plaza de la Paz del Centro Historico de la Ciudad, conto con la participacion de entidades como IDER; COOSALUD; ICBF; COMFENALCO; Fundacion Aldeas Infantiles, policia de Infacnia y Adolescencia quienes llevaron su oferta  para homenajear a los niños, niñas y adolescents en su dia. en la jornadas participaron mas de 600 NNA. 
Igualmente durante mayo y junio se llevaron a cabo las jornadas de ludotecas viajeras en alianza con las siguientes instituciones y comunidades: Fundación Madre Herlinda, INSTITUCION EDUCATIVA 20 DE JULIO, Barrio la Perimetral, FUNDACIÓN VENEPLAS, Institución Educativa 20 de Julio sede Yira Castro, CDI Bicentenario 2 fundación manos amigas, PES servicios migratorio, Corporación Gran Colombia, CORPORACION EDUCATIVA NUEVA COLOMBIA, Cabildo Indígena Zenú de Membrillal, Unidad Familiar Desarrollo Infantil, CORPORACION EDUCATIVA  GRAN COLOMBIA, Institución Educativa José María Córdoba, INSTITUCION EDUCATIVA PRINCIPAL TIERRA BOMBA, institución educativa de Punta Arena, comunidad de CERROS DE ALBORNOZ, vereda El Recreo, Hogar Infantil Lo Armador, H.C.I MIS PEQUEÑOS ARTISTAS. 
Con estas jornadas se beneficiaron más de 1000 niños, niñas y adolescentes quienes tuvieron la oportunidad de ejercer el derecho al juego y a la recreacion y ademas de aprender, no solo juegos y rondas infantiles si no la puesta en practica de valores como el respeto a traves de las diferentes actividades desarrolladas. 
</t>
  </si>
  <si>
    <t xml:space="preserve">Durante el segundo trimestre se llevaron a cabo talleres de promoción de la participación y el liderazgo infantil y adolescente, los NNA participantes han sido de la ludoteca Naves Sonrisas de Cartagena, además de entidades como la Fundación Alberto Merani y las Instituciones Educativas Pedro Romero y Nuestra Señora del Carmen. 
En estas actividades se da a niños, niñas y adolescentes información relacionada con los diferentes espacios de participación existentes, además conceptos sobre la participación y el liderazgo que pueden poner en práctica en su vida cotidiana, con el fin de promover nuevos liderazgos al interior de las comunidades y las Instituciones Educativas. </t>
  </si>
  <si>
    <t xml:space="preserve">El día 8 de abril se llevó a cabo una reunión con el equipo de políticas públicas de la Secretaria de Planeación, el Secretario de Participación y Desarrollo Social, Diego Dueñas y el equipo formulador de la Unidad de Infancia Milady Niño y Janeth León.
El compromiso principal de esta mesa de trabajo fue la entrega de la Ficha de Estructuración de la PPPIIAFF para el día 2 de mayo, por lo que los días próximos se estuvo trabajando en el documento de Ficha de Estructuración. 
El día 20 de abril se llevó a cabo la reunión del comité de Políticas Publicas de la Secretaria de Participación y Desarrollo Social, desde la Unidad de Infancia participo Janeth Leon.
Durante el mes de mayo se avanzó en la elaboración de la Ficha de Estructuración de la Política Publica, desde la Unidad de Infancia se hicieron los ajustes correspondientes a la metodología que se llevara a cabo en el esquema de participación definido, igualmente se ajustó el esquema de participación, el presupuesto y se elaboró el cronograma, esta información se entregó al equipo de Políticas Publica de la Secretaria de Participación para su consolidación en el documento final, sin embargo no pudo ser enviada la ficha completa porque hizo falta el desarrollo de los espacios para la formulación de la parte estratégica de la Política. 
El día 10 de junio se hizo el envío formal, a través de oficio SIBOG AMC-OFI-0078860-2022 la ficha de estructuración de la PPPIIAFF para su aprobación y así poner en marcha el esquema de participación de la PP. El oficio además de contener el Link de la Ficha de estructuración indica los anexos con los que cuenta el documento que son: 
ANEXO 1 Documento de recolección de Información y Metodología de sesiones
ANEXO 2 Cronograma de Agenda Pública
ANEXO 3 Presupuesto
ANEXO 4 Estrategia de Comunicación 
ANEXO 5 Imagen Institucional de la Política Pública
</t>
  </si>
  <si>
    <t xml:space="preserve">Se elaboró documento técnico para la contratación del servicio y fue enviado al equipo responsable para su gestion. </t>
  </si>
  <si>
    <t xml:space="preserve">Durante el mes de enero fue enviado el oficio de solicitud de actualizacion del usuario y contraseña del Sistema SIRITI, el dia 13 de febrero se recibio respuesta por parte del Ministerio de Trabajo con el nuevo usuario y contraseña para la actualización de los datos relacionados con los NNA en situacioón de trabajo infantil del Distrito. </t>
  </si>
  <si>
    <t>En alianza con la Fundación FUPAD se llevó a cabo un taller de prevención de riesgos sociales, específicamente para prevenir la violencia sexual cometida contra NNA, durante esta actividad se realizaron a actividades que permitieron a los padres y madres, afianzar sus conocimientos sobre esta problemática, como prevenirla y cuál es la ruta para la atención de los casos. Las personas participantes mostraron su interés en el tema y dieron sus opiniones frente a la importancia de la prevención. 
En el marco del día de la familia, durante el mes de mayo se realizaron 2 actividades formativas con padres, madres de familia para la prevención de riesgos sociales, estas fueron en alianza con la Fuerza Naval del Caribe y el Hogar Infantil el Portalito, 
Durante estas actividades se llevaron a cabo juegos que permitieron además la integración de las familias y el fortalecimiento de los lazos y conocimientos alrededor de esos temas que permiten que las familias se conviertan en entornos protectores de los NNA.</t>
  </si>
  <si>
    <t xml:space="preserve">Jornadas lúdicas con adultos mayores y NNA para el fortalecimiento del buen trato en la familia:  en alianza con Pastoral Social, en la Parroquia del Barrio Arroz Barato se llevo a cabo un encuentro Intergeneracional, en el cual, NNA y adultos mayores tuvieron la oportunidad de compartir a traves de la ludica, conocimientos y experiencias de vida de los adultos mayores, los menores de edad tuvieron la oportunidad de conocer vivencias de los adultos y compartir con juegos, y cantos un momento de alegria para todos. 
En el encuentro participaron 21 personas entre adultos mayores y NNA. </t>
  </si>
  <si>
    <t xml:space="preserve">Durante el mes de mayo se realizó seguimiento a 24 familias de NNA con discapacidad para verificar el estado de salud, asistencia a controles médicos, estado emocional de cuidadores principales, actualización de información en base de datos, entre otras. 
Estas familias pertenecen a las comunidades de Santa Ana, Altos de San Pedro Mártir, 20 de Julio, Villa Rosa, Boston. </t>
  </si>
  <si>
    <t xml:space="preserve">Esta actividad tiene como objetivo acercar la oferta de servicios de la Unidad de Infancia juventud y familia a las comunidades vulnerables del Distrito de Cartagena, vinculando otros servicios de la Secretaria de Participación y Desarrollo Social, a fin de fortalecer las acciones de esta dependencia, beneficiando con los diferentes programas, a la población pobre y vulnerable del Distrito. 
A estas jornadas se vinculan entidades del orden Público y Privado, tales como DADIS, SISBEN,IDER , oficina de asuntos para la mujer, Unidad de adulto mayor, Programa de discapacidad,   Programa Familias en acción, OIM , entre otras, de acuerdo con la disponibilidad que tengan. 
El día 4 de mayo en alianza con la Fundación Madre Herlinda de Pasacaballo se llevó a cabo el servicio de asesoría socio legal a Familias, a la actividad se vincularon a través de los diferentes servicios ofertados 39 personas, ademas el 7 de junio se realizó otro servicio en la comunidad de Reino de Pambele, en el cual se atendió un total de 35 adultos. 
</t>
  </si>
  <si>
    <t xml:space="preserve">En el marco del proceso de atención integral para el adulto mayor en condición de vulnerabilidad en el segundo trimestred e 2022  a corte 30 de Junio se le dio respuesta a 49 casos de vulneración de derechos que requerían atención integral y la vinculación a programas sociales. Cabe anotar que la solicitud no garantiza el acceso al servicio o pretensión del solicitante y no siempre el requerimiento lo realizaba el adulto mayor. También un tercero sea una institución o un particular podrían motivar una atención.  </t>
  </si>
  <si>
    <t>En el marco de esta actividad misional que soporta la gestion de la unidad de adulto mayor se desarrollaron acividades de talleres, encuentros y jornadas con equipos multidisciplinarios en la totalidad de los centros de vida (CDV) del distrito de Cartagena y Grupos Organizados (G.O) de la sociedad civil, entre otras actividades desarrolladas que se profundizan en el formato de reporte anexo se encuentrann actividades de salud y nutricion,habitos de vida saludable, musicoterapia, manejo de sentimientos y emociones,resolucion de conlictos y tamizaje de signos vitales entre otros temas de interes, desarrolladas en centros de vida (CDV) y Grupos organizados (G.O) en el segundo trimestre de 2022 desde el 01 de abril  hasta el 30 de Junio de 2022.</t>
  </si>
  <si>
    <t>Se mantienen  las mismas condiciones en la unidad asesora de contratación para inicio del proceso de contratación respectivo ante la bolsa mercantil, se esperan acciones de definicion del proceso en curso teniendo en cuenta el avance "cero" de la actividad a la fecha del presente corte (30 de junio de 2022).</t>
  </si>
  <si>
    <t>La actividad desarrollo procesos relacionados en los CDV de los barrios Piedra de Bolivar,Zaragocilla 2 (grupo organizado), Bellavista,Calamares.</t>
  </si>
  <si>
    <t>La actividad no cuenta con recursos asignados a la fecha de corte.</t>
  </si>
  <si>
    <t>Se reporta constitucion formal de la segunda y tercera red de apoyo de familiares y cuidadores de personas mayores del distrito de Cartagena,  en la localidad 2 y en el corregimiento de pontezuela del distrito de Cartagena.</t>
  </si>
  <si>
    <t>Se realizaron actividades relacionadas en los siguinetes centros de vida en el segúndo trimestre del año 2022: : 
Centro de Vida Piedra de Bolívar 
Centro de Vida Isla Fuerte 
Centro de Vida Ciudadela 2000
Centro de Vida Bellavista</t>
  </si>
  <si>
    <t>En el marco de este proceso  se realizaron actividades de socializacion de la ley de adulto mayor  y promocion del buen trato  y prevencion del maltrato al adulto mayor.</t>
  </si>
  <si>
    <t>Esta actividad se cumplió en el 1er trimestre de la vigencia 2022</t>
  </si>
  <si>
    <t>Se realizó entrega de 10 dispositivos de apoyo “silla de rueda” a persona con discapacidad, en calidad de préstamo a través de un comodato.</t>
  </si>
  <si>
    <r>
      <t>Se llevaron a cabo 12 ofertas institucionales en los diferentes barrios del Distrito de Cartagena, en las cuales se dieron a conocer la oferta de servicio del programa de discapacidad,</t>
    </r>
    <r>
      <rPr>
        <sz val="10"/>
        <color theme="1"/>
        <rFont val="Arial"/>
        <family val="2"/>
      </rPr>
      <t xml:space="preserve"> concepto de discapacidad, tipos de discapacidad, términos  correctos e incorrectos para referirse a la población con discapacidad y se socializo la ruta para acceder al certificado de discapacidad- Registro de Localización y Caracterización de Discapacidad (RLCD), algunas de esta fueron en compañía del DADIS.</t>
    </r>
  </si>
  <si>
    <t>Se realizó mesa de trabajo con DATT para brindar asesoría en propuesta de ajuste razonable y de accesibilidad vial.</t>
  </si>
  <si>
    <t>Se prevee adelantar acciones para avanzar en esta actividad en el 3er trimestre de 2022</t>
  </si>
  <si>
    <t xml:space="preserve">Se realizó II mesa en sala situacional con la Secretaria de Educación, DADIS y CORVIVIENDA, para exponer casos de personas con discapacidad que requieren de acciones articuladas para dar respuesta a sus necesidades. </t>
  </si>
  <si>
    <t xml:space="preserve">Se realizaron 6 brigada formativa por escenarios desde el enfoque de derechos y deberes, en el cual se socializo la ruta de intervención del Programa de Discapacidad, alineada a la estrategia de Rehabilitación Basada en Comunidad,; también se llevó a cabo, actividades de sensibilización “ponte en mi lugar”, construcción del concepto de discapacidad, tipos de discapacidad, términos  correctos e incorrectos para referirse a la población con discapacidad y se socializo la ruta para acceder al certificado de discapacidad- Registro de Localización y Caracterización de Discapacidad (RLCD) y normatividad. </t>
  </si>
  <si>
    <t>Se han establecido dos pactos/alianzas con el Plan de Emergencia Social PR (desde los subprogramas de Ingreso y Trabajo, Nutrición y Seguridad Alimentaria, Dinámica Familiar y acceso a la justicia)  y con la Caja de Compensación Familiar de FENALCO-ANDI Comfenalco Cartagena, con los cuales se pretende trabajar para el beneficio de la población con discapacidad. En la evidencia se comparte los documentos técnicos que firmaran las partes, aun cuando ya fueron constituidos a través de mesas de trabajo con estas entidades.</t>
  </si>
  <si>
    <t>Durante el 2do trimestre de la vigencia se acompañaron en la creación 2 organizaciones.</t>
  </si>
  <si>
    <t>Se realizó 1 campañas de información, sensibilización y/o capacitación pertinentes al Sistema Distrital de Discapacidad e Inclusión Social y su agenda de trabajo distrital y local.</t>
  </si>
  <si>
    <t>Se diseñó y difundió 2 piezas publicitarias para Dar a conocer a la población en general el decreto de convocatoria del Comité Distrital de Discapacidad y el acto de posesion.</t>
  </si>
  <si>
    <t>Durante el 2do trimestre las acciones se han concentrado en la conformación del Comité Distrital de Discapacidad, se prevé visitas técnicas a los Comités Locales de Discapacidad en el 3er trimestre timestre de 2022.</t>
  </si>
  <si>
    <t>Se adelantaron entrevistas grupales con entidades publicas y privadas para el diagnostico de la politica publica e inclusion social de discapacidad</t>
  </si>
  <si>
    <t xml:space="preserve">En la implementación del "Plan de formación a funcionarios y funcionarias del Distrito para disminución del estigma, discriminación y reconocimiento de los derechos de las personas LGTBIQ+", que viene realizando el Programa de Asuntos para la Diversidad Sexual de la Unidad de la Mujer de la SPDS, se abordó en esta ocasión el tema de “Nuevas Masculinidades-Repensando las relaciones de género en masculino plural”.
La actividad de formación fue dirigida a funcionarios, funcionarias y miembros de la Armada Nacional de Colombia, en la cual asistieron 36 personas.
La actividad se realizó el día 09 de junio de 2022 de 02:30 pm a 04:30 pm, bajo tres grandes objetivos:
1. Incrementar la comprensión sobre relaciones de género y deconstrucción de prácticas masculinas patriarcales.
2. Identificar el rol masculino en la prevención de la violencia basada en género.
3. Ser agentes de cambios en las comunidades.
La jornada de formación se realizó de manera lúdica, constructiva y participativa, desarrollando cinco momentos:
1. Presentación de participantes y expectativas.
2. Presentación de estadísticas respecto a violencias basadas en género.
3. Ejercicio grupal de construcción de masculinidad y feminidad.
4. Conceptos claves sobre nuevas masculinidades.
5. Conversatorio sobre el papel del hombre en la prevención de las violencias basadas en género.
El taller buscó:
• Reconocer el papel del hombre como agente constructor de paz.
• Derribar mitos machistas generadores de violencia.
• Crear conciencia de la importancia de la igualdad y equidad de género.
• Evaluar conductas nocivas del hombre para generar un cambio.
Al finalizar la jornada de aprendizaje e interiorizar nuevos conceptos, los asistentes expresan su compromiso, como funcionarios y ante todo como personas a ser agentes constructores de paz y desmitificar creencias e imaginarios negativos sobre las nuevas masculinidades.
</t>
  </si>
  <si>
    <t>En el marco de "Junio: Mes del Orgullo", la SPDS en alianza con organizaciones, colectivos y asociaciones con trabajo en diversidad sexual y contando con el apoyo de dependencias del Distrito, tales como, Secretaría del Interior y Convivencia Ciudadana, IPCC, IDER, Transcaribe y la Policía Metropolitana de Cartagena, realizaron la "Marcha del Orgullo-Cartagena 2022" bajo el lema "Con orgullo y en resistencia-Qué tu voz nunca se apague y tu lucha siga viva".
Esta se llevó a cabo el domingo 26 de junio y partió de la plazoleta de María Auxiliadora desde las 02:30 pm, por toda la Avenida Pedro de Heredía, hasta llegar a la Plaza de la Aduana, donde se realizó una muestra cultural protagonizada por artistas LGBTIQ+. La marcha movilizó más de 3.000 personas.</t>
  </si>
  <si>
    <t>Durante este período se realizaron contactos con ONGs que tienen experiencia en el manejo de observatorios en derechos humanos, sin embargo, no se concretaron reuniones. Se confirmó reunion con la Organización Colombia Diversa para el viernes 08 de julio a las 02:00 pm</t>
  </si>
  <si>
    <t xml:space="preserve">La Secretaría de Planeación, realizó retroalimentación de la documentación enviada con Oficio AMC-OFI-0032730-2022 de fecha 16 de marzo de 2022. mediante asistencia técnica el 01 de abril de 2022. Realizados los ajustes recomendados, la SPDS envío nuevamente la Ficha de Estructuración con sus respectivos anexos con el Oficio AMC-OFI-0078868-2022 de fecha viernes, 10 de junio de 2022. A la fecha de reporte la Secretaría de Planeación Distrital no había enviado respuesta sobre la documentación enviada.
</t>
  </si>
  <si>
    <t xml:space="preserve">Se realiza reporte de 1.391 esterilizaciones realizadas por las alcadias locales en la vigencia 2021, Asi. Alcaldia local 1 (149), alcaldia Local 2 (812), Alcaldia local 3 (430).  Tambien Se informa que se realizó contratación para realizar 900 esterilizaciones a caninos y felinos en con condición de calle o con tenedores de estratos 1 y 2, 
La cual se publicó el día 27 de abril en Secop II para solicitar cotizaciones y establecer un precio de mercado real y poder utilizar de forma eficiente los recursos destinados.
 El proceso de contratación, para esterilizaciones se publicó para recibir ofertas el día 24/05/2022 con el número de proceso MC-SPDS-002-2022, amparado con el CDP N° 59 del 10/05/2022 por $69.975.000, 
 El cual quedo adjudicado a Asociación Protectora de animales Amigo Fiel, como mejor oferta recibida por valor de $58.500.000 Con RP N°281
</t>
  </si>
  <si>
    <t xml:space="preserve">Se están reactivando las conversaciones con las fundaciones y asociaciaciones de protección animal para establecer el grupo de lucha contra el maltrato animal.               La unidad se encuentra en proceso de creación de la Red de Protección Animal del Distrito de Cartagena (RED-PAC). Que tiene como objetivo:  
• Defender los derechos de los animales
• Apoyar campañas educativas contra el maltrato animal
• Promover la adopción responsable
• Se está recopilando la información para actualización de regulación de tenencia responsable de caninos de razas especiales o potencialmente peligrosas.                            El lanzamiento se realizara el dia 09 de Julio de 2022 con un total de inscritos a la fecha de 39 personas.
  </t>
  </si>
  <si>
    <t>Nos encontramos revisando las ideas de negocio para definir la viabilidad</t>
  </si>
  <si>
    <t>Se estan realizando visitas a las comunidades de arroyo grande y pua para socializar el programa de la unidad y definir la viabilidad de sus proyectos</t>
  </si>
  <si>
    <t>Se realizaron 4 demostraciones de métodos en los corregimientos y/o veredas de Pontezuela, Santana, Colombiaton y Arroyo Grande liderada por el profesional agronomo Luis Angel Mendoza Leiva.</t>
  </si>
  <si>
    <t>Se esta realizado técnicas de producción en parcelas de maiz que nos encontramos realizando.</t>
  </si>
  <si>
    <t xml:space="preserve">Se realizaron 18 visitas de seguimiento apequeños campesinos rurales y 113 caracterizaciones a pequeños productores </t>
  </si>
  <si>
    <t>se realizo 3 planes finca en los corregimiento y/io vereda de Pasacaballo, Cabildo CAIZEM Membrillal, PUA II</t>
  </si>
  <si>
    <t>Se esta realizado la planeacion de el primer espacio agroempresarial, e la plaza de la paz, en compañía de diferentes dependencias del distrito, y se celebrara el dia del campesino, en compañía de entidades como ADR, ART, SENA entre otras el dia 15 de julio de 2022</t>
  </si>
  <si>
    <t>Se realizaron 7 visitas de seguimiento a pequeñas productoras rurales y  55caracterizaciones a pequeñas productoras del distrito</t>
  </si>
  <si>
    <t>Se realizo taller de artes de pesca y normatividad vigente en la vereda de santana  con 15 participantes de las organizaciones ASOPESAR, ASAACBAHIA, ASOCOPEZ, COOPSANA Y ASEBI BARU</t>
  </si>
  <si>
    <t>Se está realizado la planeación y 34 caracterización en tierra bomba de las organizaciones de pescadores que será beneficadas en esta vigencia. Se realizo distribucion y selección de los corregimentos o zona insular que seran beneficiadas en esta vigencia, asi como la participacion de las fiestas patronales d ela boquilla</t>
  </si>
  <si>
    <t>Se realizaron visitas a 20 mujeres beneficiadas en la vigencia anterior, con seguimiento a las huertas, gallinas ponedoras y procesos productivos para verificar los avances y guiarlas en el proceso. Y se realizo caracterizacion a las posibles beneficiaris de esta vigencia, a las cuales se capacito organizacional y psicologicamente.</t>
  </si>
  <si>
    <t>Se realizo caracterizacion de 24 posibles beneficiarias, pero estan sujetas a cambios</t>
  </si>
  <si>
    <t>Nos encontramos en proceso de contratacion de insumos para la realizacion del censo de VTA</t>
  </si>
  <si>
    <t>Se estan realizando visitas para posibles adootantes de equinos y aasnales</t>
  </si>
  <si>
    <t xml:space="preserve">Se realizaron 56 atenciones a equinos VTA, 8 de urgencias, en los cuales se les atendio y aplico medicamnetos  y 47 equinos atendidos en jornadas donde se les aplico vitaminas y desparacitante. </t>
  </si>
  <si>
    <t>OBSERVACIONES A 30 DE JUNIO DE 2022</t>
  </si>
  <si>
    <t>OBSERVACIONES A 31 DE MARZO DE 2022</t>
  </si>
  <si>
    <r>
      <t>Se están definiendo criterios y formas de establecer 1 albergue, ya que los recursos son limitados -</t>
    </r>
    <r>
      <rPr>
        <b/>
        <sz val="10"/>
        <rFont val="Arial"/>
        <family val="2"/>
      </rPr>
      <t xml:space="preserve"> Pero se están realizado atención de urgencias a caninos y felinos en el distrito, La unidad realiza acompañamiento Jornadas ”Salvemos Juntos a Cartagena” del PES-Pedro Romero para atención a caninos y felinos con desparasitación y vitaminizacion en los diferentes barrios y corregimientos del distrito para personas en extrema pobreza
Se están realizando atención de urgencias y jornadas de salud animal a felinos y caninos en condición de calle anexamos detalle de las atenciones y jornadas de enero al 15 de mayo de 2022:
• 11 atenciones de urgencias en abril 2022
• 11 atenciones de urgencias en mayo 2022.
• 30 caninos y felinos atendidos en jornada de salud animal aplicación de desparasitación y aplicación de vitaminas en el corregimiento de Pasacaballos, vereda el Recreo, 15/05/2022.
• 59 caninos y felinos atendidos en jornada de salud animal aplicación de desparasitación y aplicación de vitaminas en el barrio Nelson Mandela, sector trupillo, 02/05/2022.
</t>
    </r>
  </si>
  <si>
    <r>
      <rPr>
        <b/>
        <sz val="10"/>
        <rFont val="Arial"/>
        <family val="2"/>
      </rPr>
      <t>Se han realizado 11 intervenciones</t>
    </r>
    <r>
      <rPr>
        <sz val="10"/>
        <rFont val="Arial"/>
        <family val="2"/>
      </rPr>
      <t xml:space="preserve">
</t>
    </r>
    <r>
      <rPr>
        <b/>
        <sz val="10"/>
        <rFont val="Arial"/>
        <family val="2"/>
      </rPr>
      <t>1.</t>
    </r>
    <r>
      <rPr>
        <sz val="10"/>
        <rFont val="Arial"/>
        <family val="2"/>
      </rPr>
      <t xml:space="preserve"> Jornadas de Sensibilizacion (7)
</t>
    </r>
    <r>
      <rPr>
        <b/>
        <sz val="10"/>
        <rFont val="Arial"/>
        <family val="2"/>
      </rPr>
      <t>2.</t>
    </r>
    <r>
      <rPr>
        <sz val="10"/>
        <rFont val="Arial"/>
        <family val="2"/>
      </rPr>
      <t xml:space="preserve"> Jornadas de Atencion Integral (4) </t>
    </r>
  </si>
  <si>
    <r>
      <t xml:space="preserve">En las diferentes Jornadas de Atencion Integral, Jornadas de sensibilizacion y casos reportados por la comunidad se han caracterizado </t>
    </r>
    <r>
      <rPr>
        <b/>
        <sz val="10"/>
        <rFont val="Arial"/>
        <family val="2"/>
      </rPr>
      <t>173</t>
    </r>
    <r>
      <rPr>
        <sz val="10"/>
        <rFont val="Arial"/>
        <family val="2"/>
      </rPr>
      <t xml:space="preserve"> habitantes de calle </t>
    </r>
  </si>
  <si>
    <t>Dentro del proceso de capacitacion en la Fundacion Maria Revive se han aplicado 27 Perfiles Laborales</t>
  </si>
  <si>
    <t>Se han vinculado laboralmente 3 personas en condicion de calle,  las cuales no desean ser contactadas ni que se revele su identidad pues no quieren traer al presente su vida pasada</t>
  </si>
  <si>
    <t>Se han capacitado en convenio con la Casa Maria Revive y la empresa de reciclaje FENACICLAR 32 hombres y 1 mujer, en este trimestre se han realizado 3 encuentros:  INDUCCION, INSCRIPCION Y APLICACIÓN DE PERFIL OCUPACIONAL, EMPRENDIMIENTO, en el primero participaron 20 personas, el segundo dia 25 y el tercer dia 21 personas</t>
  </si>
  <si>
    <t xml:space="preserve">El convenio quedó adjudicado en el mes de junio y está en trámite la solicitud de RP. Se espera para la primera semana de julio la suscripción del apta de inicio. </t>
  </si>
  <si>
    <t>El 8 de junio en las oficinas del CRAV se llevó a cabo la reunión de articulación con la población del SALADO en el marco de la sentencia T-045 y las distintas entidades de la Alcaldía Distrital de Cartagena, para la socialización de las ofertas institucionales, de las entidades que participantes (DADIS, SECRETARIA DE PARTICIPACION, CORVIVIENDA, SECRETARIA DE EDUCACION, SECRETARIA DEL INTERIOR Y CONVIVENCIA CIUDADANA PRGRAMA ATENCION A VICTIMAS).
En esta reunión se dio a conocer la oferta institucional de la oficina, con el objetivo de dar respuesta a necesidades de población victima proveniente de El Salado, estos encuentros sirven para construir el plan de acción a implementa.</t>
  </si>
  <si>
    <t>FORTALECIMIENTO DE UN ESTILO DE VIDA LIBRE DE VIOLENCIAS PARA LAS MUJERES CARTAGENA DE INDIAS</t>
  </si>
  <si>
    <t>ACTUALIZACIÓN Y REFORMULACION DE LA POLÍTICA PÚBLICA DE MUJER CARTAGENA DE INDIAS</t>
  </si>
  <si>
    <t>Contribución PACTO O ALIANZA POR LA INCLUSION SOCIAL Y PRODUCTIVA DE LAS PERSONAS CON DISCAPACIDAD EN Cartagena de Indias</t>
  </si>
  <si>
    <t>Desarrollo LOCAL INCLUSIVO DE LAS PERSONAS CON DISCAPACIDAD: RECONOCIMIENTO DE CAPACIDADES, DIFERENCIAS Y DIVERSIDAD EN Cartagena de Indias</t>
  </si>
  <si>
    <t>Apoyo A LA FORMACIÓN PARA EL TRABAJO, GENERACIÓN DE INGRESOS Y RESPONSABILIDAD SOCIAL EMPRESARIAL A PERSONAS HABITANTES DE CALLE EN Cartagena de Indias</t>
  </si>
  <si>
    <t>APOYO PARA LA ATENCION INTEGRAL AL ADULTO MAYOR EN ESTADO DE ABANDONO, MALTRATO Y SITUACION DE CALLE EN EL DISTRITO DE CARTAGENA DE INDIAS.</t>
  </si>
  <si>
    <t>OBSERVACIONES A 30 DE SEPTIEMBRE DE 2022</t>
  </si>
  <si>
    <t>LINK DE EVIDENCIAS A 30 DE SEPTIEMBRE DE 2022</t>
  </si>
  <si>
    <t>REPORTE META PRODUCTO
EJECUTADO DE JULIO 01 A SEPTIEMBRE 30 DE 2022</t>
  </si>
  <si>
    <t>https://participacion.cartagena.gov.co/index.php?option=com_sppagebuilder&amp;view=page&amp;id=32</t>
  </si>
  <si>
    <t>En el marco de la gestión social integral, se brindó atención y acompañamiento a 538 personas con discapacidad, familia y/o cuidadores, a través de los servicios en visitas psicosociales domiciliarias y virtuales, entrega de sillas de rueda, acompañamiento jurídico, participación en ofertas institucionales y Brigadas formativas.</t>
  </si>
  <si>
    <t xml:space="preserve">Se realizó 20 entregas de dispositivos de apoyo “sillas de rueda” en calidad de Préstamo a personas con discapacidad, priorizadas en el acompañamiento psicosocial. </t>
  </si>
  <si>
    <t>Se llevaron a cabo 15 jornadas de socialización de la oferta institucional, durante esos espacios de focalizó y orientó a personas con discapacidad, familia y/o cuidadores en temas de Discapacidad. Algunas de estas jornadas se hicieron a través de jornadas socios legales promovidos por la Unidad de Infancia, Juventud y Familia.</t>
  </si>
  <si>
    <t xml:space="preserve">Se realizó una tercera mesa situacional e inclusión social de discapacidad, en ella participaron entidades como el DADIS, Secretaria de Educación, Transcaribe y Caja de Compensación Comfenalco, durante la mesa se hizo seguimiento a los compromisos adquiridos en las salas situacionales anteriores,  se conoció el estado de la certificación de discapacidad, se dieron a conocer nuevos casos de personas con discapacidad atendidas, ante las entidades participantes y se generaron nuevos compromisos. </t>
  </si>
  <si>
    <t>A corte de octubre 30 se tiene previsto presentar un documento técnico o consolidado de todos los pactos/alianzas suscritos hasta fecha con sus respectivos anexos.</t>
  </si>
  <si>
    <t>Se envió a la Unidad Interna de Contratación la ficha técnica de generación de ingreso para surtir el proceso de apalancamiento y fortalecimiento de unidades productivas. Esta ficha cuenta con la información, lineamientos y especificación de lo que se requiere en materia de contratación; una vez se contraten estos suministros, se realicen las respectivas entregas a los usuarios con discapacidad ya focalizados a través del acompañamiento jurídico psicosocial se cumple con la actividad. Se anexa la ficha.</t>
  </si>
  <si>
    <t>Se realizó acompañamiento y asistencias técnicas para la creación y fortalecimiento a 3 organizaciones de personas con discapacidad, en el marco de la actividad “Implementar procesos de desarrollo para la creación y fortalecimiento del liderazgo organizacional de las PcD dentro de las capacidades y generación de oportunidades individuales y organizativas”. Entre las organizaciones se encuentran: Asociación Sueños y Oportunidades Cartagena, Fundación THAI Cambiando Vida y ASORBOL.</t>
  </si>
  <si>
    <t>Se realizaron 5 campañas de información, sensibilización y/o capacitación pertinentes al Sistema Distrital de Discapacidad e Inclusión Social y su agenda de trabajo distrital y local.</t>
  </si>
  <si>
    <t>Se orientó y acompaño en el diseño de 3 piezas publicitarias de convocatoria a participar en la construcción del plan local de discapacidad de la localidad 2</t>
  </si>
  <si>
    <t>Se realizaron 7 asesoría, asistencia y/o capacitación encaminadas al funcionamiento del Sistema Distrital de Discapacidad el marco del derecho local inclusivo.</t>
  </si>
  <si>
    <t xml:space="preserve">Actividad cumplida al 100 por ciento dada la aprobación de la fase de alistamiento de la política pública de discapacidad acuerdo al marco metodológico conpes, por parte de planeación </t>
  </si>
  <si>
    <t>Para esta actividad se pretende en el último trimestre actualizar cierta información en la plataforma virtual para dar cumplimiento total a la actividad  
https://participacion.cartagena.gov.co/index.php?option=com_sppagebuilder&amp;view=page&amp;id=32</t>
  </si>
  <si>
    <t xml:space="preserve">Se adelantan acción para llevar acabo la implementación de la fase de agenda pública </t>
  </si>
  <si>
    <t xml:space="preserve">•	Se realizaron dos ferias de emprendimiento: Feria Emprendimiento Mall Plaza en el marco de la semana de la juventud del 08 al 14 de agosto, donde participaron 8 emprendimiento de jóvenes de la ciudad incluidos jóvenes del SRPA. 
•	Feria Emprendimiento Colegio Seminario el 21 de septiembre, esta feria se realizó con estudiantes quienes expusieron sus idea y emprendimientos, dando a conocer sus talentos y habilidades, participaron en esta feria 242 jóvenes estudiantes. 
•	Durante el mes de septiembre se desarrollaron tres procesos formativos en emprendimiento, dirigido a Jóvenes de las instituciones educativas del distrito, el objetivo de estos espacios formativos proporcionar herramientas necesarias para crear, desarrollar y poner en marcha ideas de negocios, en estos talleres participaron 201 jóvenes de la ciudad. </t>
  </si>
  <si>
    <t xml:space="preserve">•	En el marco de la conmemoración de Semana nacional de juventudes, se desarrollaron espacios formativos y participativos en Instituciones educativas de las tres localidades dirigidos a jóvenes de los grados 9, 10 y 11. El objetivo de estos espacios es promover la discusión, aprendizaje y participación, además de socializar el estatuto de Ciudadanía Juvenil. Así mismo se logró desarrollar una gran jornada de sensibilización y socialización de la conmemoración del día internacional de juventud, dirigido a los jóvenes usuarios del sistema integrado de transporte Transcaribe. Esta jornada busca promover la participación de los jóvenes en las actividades a desarrollar en el marco de esta semana y socializar el estatuto de ciudadanía juvenil.
•	En el mes de septiembre realizamos acompañamiento a la unidad de infancia en el proceso de lanzamiento de la elección del consejo de infancia y adolescencia, en este espacio los consejeros distritales  de juventud participaron motivando a los estudiantes a participar de este proceso democrático, donde asistieron 88 jóvenes. </t>
  </si>
  <si>
    <t xml:space="preserve">•	Se desarrollaron mesas talleres para el levantamiento de información sobre las problemáticas que afectan a los y las jóvenes como insumo para la ampliación del diagnóstico de la política publica de juventud en estos espacios se socializo el Estatuto de Ciudadanía Juvenil ( Ley 1622 del 2013) 
•	Se realizó socialización del Estatuto de Ciudadanía Juvenil (Ley 1622 del 2013) a jóvenes estudiantes de UNICOLOMBO, a través de un taller formativo los jóvenes conocieron cual es marco normativo e institucional para garantizar el ejercicio pleno de su ciudadanía juvenil, así como el goce efectivo de sus derechos. Estos talleres buscan promover el desarrollo de capacidades, el reconocimiento de las juventudes y la participación e incidencia de los jóvenes.
•	Se llevo a cabo un encuentro de dialogo liderado la secretaria de participación y desarrollo social y Colombia Joven de la consejería presidencia, que posibilito el dialogo y discusión entre los jóvenes de la ciudad y la consejera presidencial de juventudes, en este espacio participaron 11 jóvenes representantes de los consejos locales, distritales y plataforma juvenil. </t>
  </si>
  <si>
    <t xml:space="preserve"> •	Con el fin de promover la participación juvenil y fortalecer las organizaciones juveniles, se realizó entrega de herramientas técnicas a 5 organizaciones juveniles en el distrito, esta entrega se realizó el pasado 28 de julio, beneficiando a las siguientes organizaciones: Superación Dance, Gestores del plan del buen vivir, Resistimos desde el sur, Casa Cultura Sueños, Arte y cultura. Estas herramientas permitirán mejorar sus planes de trabajos y orientar la gestión de estas organizaciones. 
•	Se desarrollaron mesas talleres para el levantamiento de información sobre las problemáticas que afectan a los y las jóvenes como insumo para la ampliación del diagnóstico de la política pública de juventud. En estas mesas participaron jóvenes de los consejos de juventud y de la plataforma de juventud, cabe resaltar que Estos espacios promueven la participación juvenil. 
•	Conmemorar la semana de la prevención e embarazo adolescente, con jóvenes estudiantes del SENA, llevando la oferta de servicios de la oficina de juventud. Así mismo participamos en la conmemorar el día mundial contra la explotación sexual comercial de Niños, niñas y adolescencia, a través de actividades de lúdico pedagógicas de prevención de esta problemática social dirigida a  jóvenes 156 jóvenes participaron en estas actividades de prevención de e riesgos sociales. </t>
  </si>
  <si>
    <t xml:space="preserve">•	Se desarrolló un Conversatorio denominado Juventudes Incidiendo por las vidas y cuerpos libres de violencias, así mismo se desarrolló el foro La Otra Esquina en Cartagena, estos espacios buscan promover y genera discusión acerca de las necesidades y problemáticas que afectan a los jóvenes de Cartagena y plantear propuestas de soluciones a las mismas, convirtiendo a los jóvenes en actores de su propio cambio. Así mismo, se desarrolló una jornada de siembra, un camping por la juventud y el festival Cultural Juvenil Parche de Talentos, estas actividades deportivas y culturales buscan promover el esparcimiento, aprovechamiento del tiempo libre la integración social, formas de expresión y empoderamiento juvenil. De igual forma se participó en dos jornadas de atención integral dirigida a jóvenes donde se promovía la participación de los jóvenes.  
•	Se realizo acompañamiento al cierre y socialización de las iniciativas Juveniles implementadas en las comunidades de Colombiaton, Nelson Mándela y Bicentenario, que promueven la promoción de una cultura de paz en la ciudad de Cartagena. En el marco de la estrategia Encuentro Juvenil Haz Que Paze. </t>
  </si>
  <si>
    <t xml:space="preserve">Se desarrollaron mesas talleres para el levantamiento de informacion sobre las probelmaticas que afectan a los y las jovenes comoinsumo para la ampliacion del diagnostico de la politica publica de juventiud. Se realziaron 5 mesas que vincularon a jovenes con enfoque diferencia. : indigenas, migrantes, Corregimiental. </t>
  </si>
  <si>
    <t>En el desarrollo del "Plan de formación a funcionarios y funcionarias del Distrito para disminución del estigma, discriminación y reconocimiento de los derechos de las personas LGTBIQ+", se desarrolló un taller dirigido a funcionarios, docentes y estudiantes de la Universidad Tadeo Lozano, con el énfasis de “Espacios educativos incluyentes”, donde se buscó, a través del taller impartido, propiciar el respecto por el otro u otra, más allá de su creencias religiosas, pertenencia étnica u orientación sexual. El taller, que fue realizado el 31 de agosto de 10:30 am a 12:30 pm, participaron 15 personas y se realizó bajo dos grandes objetivos:
1. Comprender la orientación sexual y las identidades de género diversas como una deconstrucción social a partir de la constitución de sujetos autónomos.
2. Reconocer los derechos de las personas con orientación sexual e identidades de género diversas.
De una manera lúdica, incentivando la participación activa de los asistentes y la autoconstrucción de conceptos, se desarrollaron tres momentos:
1. Construcción de masculinidad y feminidad. 
2. Conceptos claves. Socialización de los derechos de las personas con orientación e identidades de género diversas.
3. Conversatorio sobre prácticas inclusivas en la atención a la población con orientación sexual e identidades de género diversas a cargo de los y las asistentes.
Al finalizar la jornada de aprendizaje e interiorizar nuevos conceptos, algunos asistentes expresan su compromiso, como funcionarios, docentes, estudiantes y ante todo como personas, al respeto por el otro desde su diferencia.</t>
  </si>
  <si>
    <t xml:space="preserve">Para la efectiva participación de los sectores sociales LGBTIQ+ en los actos que se realizan en las fiestas de independencia, desde la SPDS se propiciaron varios espacios de concertación para definir una agenda académica-cultural y los insumos logísticos necesarios para cada actividad. 
La primera reunión se realizó el 12 de septiembre, con los colectivos LGBTIQ+, donde se proyectó una propuesta de agenda. Posteriormente, la agenda propuesta se socializó con el IPCC, el 13 de septiembre, donde se lograron acuerdos de cooperación para el cumplimiento de la misma. 
Una última reunión en este período fue el 23 de septiembre, con la SICC, Policía Nacional y JAC del Barrio Getsemaní, donde se coordinó el apoyo en cada una de las actividades de la agenda académica-cultural, para garantizar la seguridad e integridad de los asistentes. </t>
  </si>
  <si>
    <t>Para el diseño de la plataforma del Observatorio de Diversidad Sexual e Identidades de Género, se realizaron dos reuniones con la Oficina de Informática y Oficina de Comunicaciones de la SPDS. (18 de agosto y 29 de septiembre)
En dichas reuniones se definió:
1. Utilizar la línea de colores de la política pública.
2. Diseñar logotipo del observatorio.
3. Centrar los textos.
4. Colocar logotipo de posibles aliados.
5. Menú: Inicio-El Observatorio-Normatividad-Reporte de Casos-Participación Ciudadana-Aliados-Contáctenos.
Fecha de lanzamiento entre el 20 y el 31 de octubre.</t>
  </si>
  <si>
    <t>Mediante oficio AMC-OFI-0095918-2022, se envío a la Secetaría Distrital de Planeación la Ficha de Estructuración de la Política Pública de Diversidad Sexual e Identidades de Género con todos los documentos anexos que requiere la metodología CONPES para su revisión y obtener concepto positivo para avanzar a la Etapa de Agenda Pública.
En reunión de seguimiento a las Políticas Públicas a cargo de la SPDS, se hizó saber de la importancia de hacer seguimiento al envío de la ficha de estructuración para conocer comentarios o aportes a la misma. Igualmente, se hace necesario conocer el estado de la creación del Consejo Técnico Intersectorial de Diversidad Sexual, cuya proyección de decreto se encuentra en la Oficina Jurídica de la Alcaldía Mayor.</t>
  </si>
  <si>
    <t xml:space="preserve">Se encuentra a corte del 30 de septiembre  110 personas en lo Hogares Geriatreicos con los que se tienen contratacion , y 43 casos de seguimiento  a la atencion de personas mayores en condicion de vulnerabilidad </t>
  </si>
  <si>
    <t xml:space="preserve">
9.688 Adultos mayores formalmente inscritos y atendidos en Centros de Vida (CDV) y Grupos organizados (G.O) bajo esquemas de asistencia técnica y profesional con equipo interdisciplinario para la atención integral a las personas mayores en el Distrito de Cartagena, recibieron talleres y/o capacitaciones en marcadas entre las siguientes temáticas: 
1.Taller Sobre Trastornos Del Aparato Digestivo En Personas Mayores 
2.Taller Sobre Fracturas y Golpes En Adultos Mayores 
3.Ejercicios Prácticos Para Potenciar La Atención En Las Personas Mayores 
4.Taller Sobre Habilidades Sociales
5.Proyecto De Alfabetización Clei 1
6.Taller Sobre Enfermedades De Transmision Sexual 
7.Actividad Fisica y Terapias Individuales
8.Accidentes Cardiovasculares
9.Autoestima Y Autoconocimiento
10.Fatiga Crónica 
11.Brigada De Salud Oral
12.La Sexualidad En Las Personas Mayores Y Enfermedades De Transmisión Sexual En Personas Mayores
13.Visitas Domiciliarias
14.Resolución Pacífica De Conflictos 
15.Actividad Mental  (Juegos De Mesa)
16.Des Acondicionamiento Físico
17.Ejercicio De Estimulación Cognitiva 
18.Orientaciones Nutricionales 
19.Talleres Sobre El Perdón y Reconciliación
20.Atención Integral En Salud
21.Festival Dela Afecto .....Mis Compañeros...... Mi Familia
22.La Lúdica Para Fortalecer La Memoria En Las Personas Mayores
23.Incontinencia Mixta
24.Beneficios Que Tiene La Lectura En La Tercera Edad.
25.Delirios Más Comunes En Personas Mayores
26.Campaña De Sensibilización Para El Buen Trato De Las Personas Mayores 
27."Fortalezco Mi Motricidad Fina Y Gruesa"
28.“Salud Mental Y Habilidades Sociales”
29.Taller sobre concepto de Eutanacia
30.Jornada De Vacunación Covid -19
31.Prevención y manejo de síntomas generados por Dengue 
32.Curso De Liderazgo Efectivo- Sena</t>
  </si>
  <si>
    <t>Dando cumplimiento a la Atención Integral para las personas mayores inscritas en la Unidad de Adulto Mayor de la SPDS de la Alcaldía De Cartagena, (en los 30 Centros De Vida y en los 106 Grupos Organizados) se inicia el proceso de suministro de alimentación para este sector de población del Distrito de Cartagena.
Desde el martes 6 de septiembre la firma Contratista encargada de suministrar los alimentos, entrego los insumos en los CDV y GO que pertenecen a la Unidad De Adulto Mayor SPDS
Las personas mayores beneficiadas se mostraron complacidas por la entrega de estos alimentos, los cuales son supervisados por profesionales del área nutricional para brindar productos de óptima calidad a los usuarios de los CDV y GO, estas raciones alimenticias en la modalidad de merienda reforzadas y almuerzos serán suministrados mediante platos servidos en los respectivos CDV y GO.  
Se pretende lograr proporcionar estos alimentos a las personas mayores, inscritos al programa. 
La gran expectativa con respecto a la modalidad de la entrega de estos alimentos por parte de las personas mayores estaba centrada en la modalidad de los mercados individualizados que durante la época de pandemia por el COVID -19 se entregaron.
De parte los funcionarios de la Unidad de Adulto Mayor se continua el proceso de motivación y la pedagogía en la modalidad de entrega de los alimentos servidos tal como era la dinámica antes de la Pandemia COVID-19.</t>
  </si>
  <si>
    <t xml:space="preserve">Este proceso se encuentra en la elaboración de la Ficha Técnica para definir la contratación logística de la Cena Navideña mediante estudios previos  , la cual se programa para todos las personas vinculadas a la Unidad de Adulto mayor </t>
  </si>
  <si>
    <t xml:space="preserve">A corte  del 30  septiembre del 2022, La Unidad De Adulto Mayor SPDS ha desarrollo 7 grandes actividades donde 438 personas participaron en los siguientes eventos:
Lúdicos Recreativas 
Concurso de Talentos 
Conmemoración de Fechas Patrias 
Estimulación Cognitiva y Motriz
Visitas al Planetario
Actividades Deportivas con el IDER 
Conmemoración del mes del Adulto Mayor </t>
  </si>
  <si>
    <t>Se destaca adicionalmente en la Celebración del mes de agosto: Día Nacional de las Personas de la Tercera Edad y del Pensionado (Ley 271 de 1996)
La realización de diversas actividades en las cuales participaron 2.265 personas mayores, se destacan las siguientes actividades:
1.Prueba De Talentos Localidad 3
2.Actividades Mes De Adulto Mayor
3.Conmemoración 7 De agosto
4.Prueba De Talentos Localidad 2
5.Pruebas De Talentos Localidad 1
6.Semana De Las Personas Mayores
7.V Encuentro Cultural (Comfenalco/Secretaria De Participacion/Gobernacion 
8.Visita Al Planetario
9.Taller De Manualidades
10.Taller De Pintura
11.Taller: Elaboracion De Juegos De Mesa
12.Campaña Ider: Volvamos A Ser Niños
13.Rescate De Juegos Tradicionales
14.Actividad De Cierre De La Semana Del Adulto Mayor
15.Taller De Manualidades
16.Celebración Del Día Del Adulto Mayor
17.Muestra Cultural
18.La Música Como Recurso Motivador En Las Personas Mayores
19.Celebración De La Eucaristía
20.Paseo De Integración En Conmemoración Al Mes De Las Personas Mayores
21.Celebración De La Semana De Los Adultos Mayores</t>
  </si>
  <si>
    <t>Se cuenta con CDP, se espera de la UAC (Unidad Asesora De Contratación) la publicación de la oferta para licitación de posibles proveedores.</t>
  </si>
  <si>
    <t>PROYECTOS PRODUCTIVOS ADULTO MAYOR (Panaderías,
Traperos, Bisutería, Cojines, Artesanías (Bolsos En Suncho,
Mochilas, Tejidos (Salidas De Baño, Gorros Y Vestidos), Venta
De Reciclables, Zapatería)
En el marco del proceso de reactivación de unidades productivas se realizaron pruebas piloto de alistamiento de personas mayores con inclinación al desarrollo de determinadas actividades económicas, primera producción de panadería, planeación de estructura organizacional de las mismas, preparación de ingredientes y compra de los insumos para producción.
Los CDV donde se realizan estas reactivaciones son los siguientes:
oPOZON
oSOCORRO
oPALMERAS
oCANDELARIA
oCALAMARES
oBELLA VISTA</t>
  </si>
  <si>
    <t xml:space="preserve">A corte 17 de junio en el segundo  trimestre de 2022 se han realizado  diferentes actividades en los centros de vida tendientes a mejorar las condiciones fisicas y de interaccion recrerativa de las personas mayores, entre las cuales se destacan:
Festival del dulce
Celebracion de cumpleaños del segundo trimestre
Celebracion del dia de la tierra
Jornadas de actividad fisica apoyo IDER
Dia del idioma
Celebracion del dia de las madres
Jornadas de embellecimiento para personas mayores
Jornadas de actividad fisica con equipos de profesionales de tiempo libre
Conmemoracion del dia de la afrocolombianidad
Torneo de domino
Dia del trabajo
Celebracion del dia del padre
Visita al planetario
Celebracion cumpleaños de Cartagena de Indias
Concurso de talentos
Estas actividades son de suma importancia para el desarrollo fisico y emocional de los adultos mayores del distrito de Cartagena y por tal motivo se desarrollaron actividades de caracter permanente evidenciadas en archivo drive anexo.
</t>
  </si>
  <si>
    <t>Se mantiene situación de arrendamientos reportados en el SEGUNDOtrimestre de 2022, los sitios establecidos para el arriendo de los CDV obedecen a un estudio realizado desde la Unidad de Adulto Mayor, en las zonas más vulnerables de la ciudad de Cartagena, para la operación y funcionamiento de los CDV de Piedra de Bolívar (78 adultos mayores beneficiados), la Reina (108  adultos mayores beneficiados), Ricaurte (119 adultos mayores beneficiados ) y Boquilla (148 adultos mayores beneficiados), se aportan imagenes de contratos perfeccionados en la plataforma Secop.</t>
  </si>
  <si>
    <t>Se mantiene situación de arrendamientos reportados en el tercer trimestre de 2022, los sitios establecidos para el arriendo de los CDV obedecen a un estudio realizado desde la Unidad de Adulto Mayor, en las zonas más vulnerables de la ciudad de Cartagena, para la operación y funcionamiento de los CDV de Piedra de Bolívar (78 adultos mayores beneficiados), la Reina (108  adultos mayores beneficiados), Ricaurte (119 adultos mayores beneficiados ) y Boquilla (148 adultos mayores beneficiados), se aportan imagenes de contratos perfeccionados en la plataforma Secop.</t>
  </si>
  <si>
    <t xml:space="preserve">Se constituyó una la cuarta Red de Apoyo en el periodo comprendido, esta Red de Apoyo desde el CDV CARACOLES desarrolló el siguiente proceso: 
•	Reunión de coordinación entre el equipo de coordinación del Proceso, la directora del Centro de Vida y el Comité de Usuarios de las personas mayores.
•	Estructura de la programación: Orden del día y estrategia metodológica a implementar.
•	Elaboración y entrega de cartas de invitación a las instituciones, organizaciones, como: Policía Nacional, Sisbén, Comisaria de Familia, Alcaldía Menor, Sena, instituciones educativas, Colegio Almirante Colón, IPS, Camino, Junta de Acción Comunal, Empresario, iglesia católica.
Con el desarrollo de la reunión se establecen compromisos de los participantes con miras al fortalecimiento de procesos que apuntan al bienestar de las personas mayores. Es importante destacar que la instalación de la Red de Apoyo constituye una estrategia concebida dentro de la Política Pública de Envejecimiento y Vejez; que contribuye a la gestión para el mejoramiento de la calidad de vida de las personas mayores vinculadas a Centros de Vida. </t>
  </si>
  <si>
    <t>447 familiares y/o cuidadores nuevos fueron formados en derechos, autocuidado y hábitos de vida saludable, también en socialización de la Ley de protección de las personas mayores (ley 1850).</t>
  </si>
  <si>
    <t>Con respecto a la adecuación de los CDV, por medio de los estudios previos, se busca la gerencia integral para realizar los mantenimientos correctivos, preventivos, reparaciones y/o adecuaciones en las instalaciones físicas de los Centros De Vida para las personas mayores en el Distrito de Cartagena de Indias. Se celebró convenio interadministrativo con Edurbe y se presentó propuesta técnico – económica para gerencia integral y así realizar los mantenimientos correctivos, preventivos, reparaciones y adecuaciones en las instalaciones físicas de Centros de Vida. Se tienen proyectados adecuar los siguientes: CDV Caracoles, CDV Pasacaballo, CDV Calamares, CDV San Isidro y CDV Ciudadela 2000.</t>
  </si>
  <si>
    <t>El indicador muestra el desarrollo de rutas comunitarias en comunidades vulnerables del distrito de Cartagena, en el período comprendido de julio a septiembre de 2022. Entre julio yagosto se realizaron 23 rutas, en el mes de septiembre no se avanzó debido a la terminación de contratos del personal operativo, los cuales se encuentran en proceso de contratación nuevamente. En la unidad se trabaja en estrategias con la población de la media técnica de las Instituciones Educativas Distritales y en otras poblaciones de la ciudad, lo que permitirá ampliar la cobertura de atención en el distrito y ofrecer mayores beneficios a esa población atendida.</t>
  </si>
  <si>
    <t>El indicador muestra los resultados de los asistentes a las rutas realizadas en el período comprendido entre julio y septiembre de 2022. El númeto total de atendidos es mayor a los asistentes a las rutas, esto es por distintas articulaciones y acompañamiento de actividades realizadas con otras unidades y organizaciones que aumenta el número de personas atendidas.</t>
  </si>
  <si>
    <t>Con los participantes en las rutas comunitarias se desarrolla la ruta de emprendimeinto y empresarismo, para este indicador se llega al 61% de cumplimiento.</t>
  </si>
  <si>
    <t>Los participantes de la ruta de emprendimiento finalizan el ciclo con un plan de inversión de su idea de negocio. Para efectos de evidenciar esos planes de inversión, es necesario escanear todo lo realizado en el año 2022. Se está en proceso de tener lista esa evidencia, cuando se complete el proceso se reportarán los planes de inversión elaborados.</t>
  </si>
  <si>
    <t>Este indicador avanza si las unidades con planes de inversión logren tener una finaciación, se está en el proceso de contratar un operador que maneje la entrega de capital semilla de la unidad de proyectos productivos, con lo cual se impactará positivamente a las comunidades vulnerables cartageneras.</t>
  </si>
  <si>
    <t>En el peíodo se están en proceso de caracterización de personas en empleabilidad, al tener la base de datos completa se reportará el indicador.</t>
  </si>
  <si>
    <t>En el período no se desarrollaron jornadas de empleabilidad.</t>
  </si>
  <si>
    <t>No desarrolalda en el período.</t>
  </si>
  <si>
    <t>Se realiza seguimiento al proceso de contratación de toda la logística para la semana de la productividad, en espera de la finalización del proceso.</t>
  </si>
  <si>
    <t>En articulación con la unidad de juventud de la secretaría se reportan 8 unidades participantes de feria de emprendimiento de la juventud, realizada en el marco de la semana de la juventud.</t>
  </si>
  <si>
    <t>Se realiza seguimiento al proceso de contratación del operador para la semana de la productividad, en el marco de ese evento se desarrollaran ferias empresariales, de emprendimeinto y de empleo.</t>
  </si>
  <si>
    <t>Se trabaja en articular acciones con el Min. De las Tecnologías de la información de tal manera de conseguir alianzas que permitan movilizar esta meta.</t>
  </si>
  <si>
    <t>Se iniiciaron las primeras acciones con la población estudiantil de las medias técnicas del distrito, este es un primer paso para la realización de acciones de un laboratorio laboral juvenil.</t>
  </si>
  <si>
    <t>https://community.secop.gov.co/Public/Tendering/OpportunityDetail/Index?noticeUID=CO1.NTC.2484030&amp;isFromPublicArea=True&amp;isModal=False</t>
  </si>
  <si>
    <t>Mediante la resolución 4721 del 03 de agosto de 2022, se ordenó la convocatoria para la conformación del Consejo Distrital de Participación Ciudadana del Distrito de Cartagena, la cual fue socializada a los diferentes grupos poblacionales de la ciudad. Se contó con la participación con 105 representantes de grupos de mujeres, Población con discapacidad, Adultos mayores, Jóvenes, Población LGTBIQ+, Comunales, Ediles, Afrodescendientes, Indígenas, Representantes de Universidades, ONG, Veedurías Ciudadanas, Sindicatos, entre otros.   Esta resolución además de convocar a la conformación del Consejo de Participación, traza la ruta metodológica para lograr tal finalidad.   Este Consejo liderado por la unidad de Formación Ciudadana, se constituye en una instancia consultiva que marca el derrotero en el distrito para la promoción y materialización de instancias que obedezcan a los intereses de la ciudadanía y se promueva una verdadera incidencia en la construcción de lo público</t>
  </si>
  <si>
    <t xml:space="preserve">se espera en el ultimo trimestre Finalizar la etapa de formulación y poner en ejecución el proyecto dotación tecnológica, el cual busca la financiación a través de los recursos de regalías de la compra de equipos de cómputo para las juntas de acción comunal del Distrito de Cartagena. </t>
  </si>
  <si>
    <t>La Política Pública de Participación Ciudadana Avanza en la ficha de estructuracion, a corte de 30 de septiembre se reporta un avance de  0.10. Nota: El cumplimiento en el actual trimestre aumenta el global de cumplimiento a 0.10.</t>
  </si>
  <si>
    <t xml:space="preserve">Debido a una mala intepretación en la forma en que se debia diligenciar el formulario, a corte de de 30 de junio se reportó  el avance de forma acomulativa con el trimestre acterior; por tal se reportaron 4 OAC, cuando lo realizado en el trimestre fueron  0. 
No se ha avanzando en el tema. Está en revisión el convenio con la CURN, para reactivaciòn y adiciòn en tèrminos de tiempo y recursos para el cumplimiento de la meta </t>
  </si>
  <si>
    <t>La Política Pública Comunal: Avanza en la ficha de estructuración de la fase de Alistamiento de la Metodologóa CONPES,  esta  ficha se encuentra en revisión en Sec de Planeación, a corte del actual trimestre se evidencia un avance del 0.05. Nota: El cumplimiento en el actual trimestre aumenta el global de cumplimiento a 0.25%</t>
  </si>
  <si>
    <t>	ACCIONES MECANISMO ARTICULADOR. 
Luego de la creación del Mecanismo Articulador, el cual busca alianzas para la prevención y mitigación del riesgo de la violencia basadas en género en Cartagena, incluye la articulación interinstitucional para el abordaje de casos, los esfuerzos aunados de cooperación internacional y las acciones tejidas con la comunidad. A continuación, se mencionan las acciones realizadas en el Mecanismo Articulador:
-	Una (1) sesión del mecanismo articulador a septiembre del 2022
-	Una sesión extraordinaria (1)
-	Cuatro (4) Reuniones del equipo psico jurídico para la consolidación del plan de acción.
-	Dos (2) Reuniones del subcomité de prevención.
	JORNADAS DE PREVENCIÓN.
La dupla Psico jurídica en fortalecimiento de ACNUR, ha participado en diferentes ofertas institucionales y ha llevado los servicios de asesoría psicológica y jurídica a diferentes territorios de Cartagena. 
-	Ofertas institucionales
-	Territorios de Cartagena intervenidos: Bazurto, Santa Rita, Centro Y Casa De Justicia De Chiquinquirá.</t>
  </si>
  <si>
    <t>	ATENCIÓN DE CASOS.
-	41 casos de violencia basada en género, atendidos y gestionados.
-	79% personas colombianas atendidas.
-	21% personas con necesidad de protección internacional (Provenientes de Venezuela).</t>
  </si>
  <si>
    <t>Como celebración del Día del Pescador, el Puerto deMamonal realiza jornadas de sensibilización, formación yrecreación para los pescadores y su familia. Dentro de laprogramacióndeactividadesconlasmujeres,solicitaapoyode la Oficina de Asuntos para la Mujer para realización decharla sobre empoderamiento femenino con el objetivo deempezar un proceso de sensibilización y promoción de laautonomía económica como base del proyecto enfocado enesta área con las mujeres que tienen un rol de esposas oparejasdelospescadores.Porello,sedictacharladenominada“cuidodemí”enlaquese trabajan dos componentes de la agencia personal, elautocuidado y la autoestima. Se socializan estrategias parafortalecer estas áreas del ser. En esta se trabaja con 25 mujeresdePolicarpa,puertadehierroyVillaHermosa.</t>
  </si>
  <si>
    <t xml:space="preserve">	El 18 de agosto en la Institución Educativa Isla Fuerte se realizaron talleres de prevención de violencias impactando a 145 estudiantes, en estos se desarrollaron temas tales como: 
•	Lenguaje sexista. 
•	Derechos sexuales y reproductivos 
	Desde el Programa Cartagena Libre de una Cultura Machista se realizan acercamientos a las instituciones educativas en el marco del plan de formación de la Oficina de Asuntos para la Mujer, el cual consta de un análisis diagnóstico de las causas y consecuencias que conllevan a las Violencias Basadas en Género en la ciudad de Cartagena. 
Se realizó el 27 de septiembre un taller, a través de la estrategia ludicopedagogica  Sin Tapujo, con el cual se buscaba prevenir todo tipo de violencia con niños y niñas de la institución educativa El Mtropolitano </t>
  </si>
  <si>
    <t xml:space="preserve">Se realizaron 8 jornadas de atención ambulatoria en el Centro Histórico de la ciudad (Banco Popular, Parque Simón Bolívar, Plaza de los Coches, Plaza del Joe Arroyo, Plaza de Benkobiojó, Chambacú, Puente Heredia, entre otros), lo anterior debido al incremento de esta población, donde se lograron sensibilizar a más de 99 habitantes de calle. </t>
  </si>
  <si>
    <t>En el proceso de caracterización de los habitantes de calle durante este periodo se caracterizaron 88 habitantes de calles.</t>
  </si>
  <si>
    <t>En el marco del modelo de empleo productivo, se vincularon 9 habitantes de calle en el área laboral como vigilantes, conductor, vendedores ambulantes y actividades generales en el agro.</t>
  </si>
  <si>
    <t>Con miras a la apertura de un emprendimiento en esta población asistente al hogar de paso CORDESHU, se inició el proceso de capacitación en bisutería, donde participan 20 Personas en su totalidad hombres.</t>
  </si>
  <si>
    <t>Se elaboraron dos planes de negocios con miras a la apertura de estos: * Bisutería donde participan 20 habitantes de calles. * Manejo de residuos sólidos donde participaron 30 habitantes de calles los que se certificaran en el mes de octubre.</t>
  </si>
  <si>
    <t>En el mes de julio se firmó convenio de asociación con la Corporación para el Desarrollo Humano CORDESHU. El hogar de paso inició la atención a los habitantes de calle el 14 de julio 2022 y el contrato se ejecutará hasta diciembre.</t>
  </si>
  <si>
    <t>Apropiación Vigente Sept 30.22
(en pesos)</t>
  </si>
  <si>
    <t xml:space="preserve">JUL - AGO: Se realizó proceso de contratación para la realización de esterilizaciones de animales en condición de calle, el cual se formalizó mediante el contrato No. MC-SPDS-002-2022.
Se han realizaron seis jornadas de esterilización en diferentes sectores de la ciudad como: 
•13-jul-22, Barrio Torice,                       60 esterilizaciones
•18-jul-22, La Boquilla- Villa Gloria        54 esterilizaciones
•28-jul-22, Portal de la Cordialidad        64 esterilizaciones
•4-ago-22, Barrio el Paraguay	        62 esterilizaciones
•17-ago-22, Barrio Nelson Mandela       65 esterilizaciones
•26-ago-22, Barrio Olaya Herrera          65 esterilizaciones
En estas jornadas se lograron esterilizar 371 animales entre perros y gatos, en condición de calle, o de familias de estratos bajos. 
El incremento en la meta, se debe a la inclusión de las esterilizaciones realizadas por las Alcaldías Locales. 
SEPT: Se han relizado tres  jorndas de esterilización en diferentes sectores de la ciudad como: 
•6-sep-22,	 Barrio el Pozón                       62 esterilizaciones 
•15-sep-22, Barrio Ciudadela 2000           61 esterilizaciones
•27-sept 22, Barrio La Esperanza              57 esterilizaciones
En estas jornadas se lograron esterilizar 180 animales entre perros y gatos, en condición de calle, o de familias de estratos bajos. 
La meta UMATA siguen en ejecución, esperando reporte de las Alcaldías Menores para acumular al gran total. </t>
  </si>
  <si>
    <t>Dentro de la campaña, se han realizado las siguientes publicaciones:
 *Publicación realizada el 12 de julio para jornada de esterilización el 13 de julio: https://www.instagram.com/p/Cf6j4Dzg19N/
*Publicación realizada el 14 de julio para jornada de esterilización el 18 de julio: https://www.instagram.com/p/CgAMrt3ArJN/
*Publicación realizada el 25 de julio para jornada de esterilización el 28 de julio: https://www.instagram.com/p/CgcYzFcA8GY/
*Publicación realizada el 03 de agosto para jornada de esterilización el 04 de agosto: https://www.instagram.com/p/CgzdABWgwrb/
*Publicación realizada el 16 de agosto para jornada de esterilización el 17 de agosto: https://www.instagram.com/p/ChVJuR_gWn8/
*Publicación realizada el 24 de agosto para jornada de esterilización el 26 de agosto: https://www.instagram.com/p/ChqRSCCAleA/
*Publicación realizada el 05 de septiembre para jornada de esterilización el 06 de septiembre: https://www.instagram.com/p/CiILwBbARD0/
* Publicación realizada el 14 de septiembre para jornada de esterilización el 15 de septiembre: https://www.instagram.com/p/CigdkryAof6/
*Publicación realizada el 24 de septiembre para jornada de esterilización el 27 de septiembre: https://www.instagram.com/p/Ci5utptA3DI/</t>
  </si>
  <si>
    <t>*Durante este trimestre, se han realizado los estudios precontractuales y se cuenta con el CDP No. 104, expedido el 6 de septiembre, para la realización de un Convenio de Asociación con una ESAL, para poder tener el albergue temporal para la atención integral de caninos y felinos en condición de calle.                                                                                    
*El viernes 30 de septiembre fue enviado todo el expediente a la UAC de la Secretaría General para pasar a Comité de Contratación.     
*Durante los meses de julio y agosto se brindó atención médico veterinaria integral a 50 caninos y felino en condicion de calle por el equipo veterinario de la UMATA   .                                                                                                                                                                                                                                                                                                                                                                                                                                                                                                                                                                                                                                                                                                                                                                                                                                                                     *Durante el mes de septiembre se brindo atencion medico veterinaria integral a 59 caninos y felino en condicion de calle por el equipo veterinario de la UMATA.</t>
  </si>
  <si>
    <t xml:space="preserve">	Conjuntamente con el Señor Alfonso Amarís, responsable de Políticas Públicas de la Secretaría de Participación y Desarrollo Social, se realizó una revisión de los documentos encontrados en la Unidad sobre Política Pública de Bienestar y Protección Animal y se envió sobre ellos un informe a la Secretaría de Planeación. 
	Se envió OFICIO AMC-OFI-0104794-2022 a la Secretaría de Planeación, confirmando el inicio de la etapa de Alistamiento del Ciclo de Políticas Públicas del Distrito de Cartagena de Indias para la Política Pública de Protección y Bienestar Animal. 
	Conforme a la fecha de recepción del OFICIO AMC-OFI-0104794-2022 en la Secretaría de Planeación, dicha dependencia notificó a la UMATA, que el inicio de los procesos inmersos en el ciclo se registró con fecha martes, 02 de agosto de 2022.
	Se espera trabajar en la fase de alistamiento en el resto del último trimestre y las fases de agenda pública y formulación quedarán para el 2023, previa gestión de recursos para la vigencia 2023, para lograrlo. </t>
  </si>
  <si>
    <t xml:space="preserve">Se han dado todos los estudios y documentación previa para la elaboración del proyecto de acuerdo que permita modificar y actualizar el Acuerdo No. 011 de 2008, del Honorable Concejo Distrital, “POR MEDIO DEL CUAL SE CONSTITUYE EL CENSO DE PERROS POTENCIALMENTE PELIGROSOS EN D. T. Y. C., DE CARTAGENA, mediante la actualización de la regulación territorial con base en la nueva normatividad nacional para los caninos potencialmente peligrosos, hoy llamados de manejo especial.  
La propuesta del proyecto de acuerdo se encuentra elaborada para revisión final del equipo de Bienestar y Protección Animal.  
La propuesta del proyecto de acuerdo se elaboró y se ha enviado a la Oficina Jurídica del Distrito, para ser revisada previamente antes de ser remitida al Concejo Distrital. </t>
  </si>
  <si>
    <t xml:space="preserve">JUL - AGO: Durante este perido se hizo un proceso colaborativo con el Ministerio de Agricultura y Desarrollo Rural, en el marco de la convocatoria del proyecto El Campo Emprende, por medio del cual los planes de negocio que se construyeron con los grupos viabilizados en la convocatoria, que no se alcancen a financiar con recursos del Ministerio, serán trabajados y apoyados por parte de la UMATA Cartagena. Estos planes de negocios de los pequeños productores(a), del sector primario con viabilidad  técnica, ambiental y comercial, fueron apoyados por la Corporacion Colombia Internacional, especialmente para esta convocatoria del MADR. 
SEPT: Los Planes de Neogicos fueron presentados en el Comité Local de Asignación de Recursos realizado en la ciudad de Cartagena el 12 y 13 de septiembre, donde se evaluaron 17 proyectos, de los cuales 13 serán financiados por la convocatoria del Campo Emprende, conjunta entre el MADR y ECOPETROL y los demás serán apoyados por la UMATA.  En esta oportunidad se preseleccionaron dos para ser apoyados por UMATA. 
Adicinalmente, se anexa CDP, para iniciar el proceso de contratción de una ESAL para desarrollar un Convenio de Asociación, a través del cual se desarrollará todo el proceso de fortalecimiento. </t>
  </si>
  <si>
    <t xml:space="preserve">Se cuenta con el recuros humano para dar continuidad a los procesos de visita y seguimiento a los pequeños productores, identificado las potencialidades para los emprendimientos rurales. </t>
  </si>
  <si>
    <t>Observaciones: estas acciones están por comenzar en el mes de octubre, ya que las contrataciones del personal fueron el 15 de septiembre y se ha podido adelantar lo  mostrado en los enlaces de evidencias.
Adicionalmente, se anexa CDP, para iniciar el proceso de contratción de una ESAL para desarrollar un Convenio de Asociación, a través del cual se desarrollará todo el proceso de fortalecimiento.</t>
  </si>
  <si>
    <t>Se avanza en esta meta, en la medida que se desarrollen las instalaciones de nuevas parcelas, entre ella las de frijol, arroz  y las de hortícolas. Además de contar con el recurso humano dispensable.</t>
  </si>
  <si>
    <t>Se proyectó desarrollar en el último trimestre la instalación de tres parcelas de frijol y un mínimo de cuatro de hortalizas, en las comunidades rurales continentales.</t>
  </si>
  <si>
    <t>Las visitas a los pequeños productores, se continúan hasta final del año, actividad que se desarrollará en los predios de los pequeños productores agropecuarios,  Se incluyen los pequeños productores caracterizados en los meses de Julio - Agosto. Las vistas a estos pequeños productores, se han continuado, a partir de las nuevas contrataciones del recurso humano que se inició en la segunda semana del mes de septiembre</t>
  </si>
  <si>
    <t>Los panes fincas se llevarán a cabo en las fincas de los beneficiarios donde se instalarán las parcelas demostrativas de frijol blanco cabecita negra.</t>
  </si>
  <si>
    <t>La meta fue cumplida, sin embargo se continua con los talleres agropecuarios por ser una actividad normativa de la UMATA.</t>
  </si>
  <si>
    <t>Las vistas a las pequeñas productoras, se continúan hasta final dl año, actividad que se desarrollará en predios de las pequeñas productoras agropecuarios,  Teniendo en cuenta el inicio de los contratos del recurso humano, para reiniciar esta labor. Se incluyó las pequeñas productoras caracterizadas en los meses de Julio - Agosto</t>
  </si>
  <si>
    <t>Se realizo un taller en técnicas pesqueras y pesca responsable a 15 pescadores afro, de la Asociación de Pescadores Los Macanay, grupo seleccionado para el fortalecimiento programado por la UMATA, de acuerdo al Plan de Desarrollo, de la Isla de tierra Bomba, con una duración de 4 horas.</t>
  </si>
  <si>
    <t xml:space="preserve">JUL - AGO: Se realizó la solicitud de cotización No. 030-2022, con el fin de poder realizar análisis de mercado y para llevar a cabo un Convenio de Asociación con una ESAL, con el fin de “ANUAR ESFUERZOS TÉCNICOS Y ADMINISTRATIVOS ENTRE EL DISTRITO DE CARTAGENA DE INDIAS Y UNA ENTIDAD SIN AMINO DE LUCRO PARA LA IMPLEMENTACIÓN DE EMPRENDIMIENTOS E INICIATIVAS PRODUCTIVAS EN BENEFICIO DE COMUNIDADES VULNERABLES, EN EL MARCO DE LAS ACTIVIDADES INHERENTES A LOS PROYECTOS DE INCLUSIÓN PRODUCTIVA DE LA UMATA, CONTEMPLADOS EN EL PLAN DE DESARROLLO SALVEMOS JUNTOS A CARTAGENA 2020-2023”, en el marco del cual se implementará el proceso. 
SEPT: Se adjunta el CDP original, que da inicio al la segunda parte del proceso de contratación del Convenio de Asociación que se firmará con una ESAL y el Distrito, con el fin de aunar esfuerzos, técnicos, administrativos y económicos, para sacar adelante el fortalecimiento de las asociaciones de pescadores afro. </t>
  </si>
  <si>
    <t>Se realizó talleres donde se  diagnosticó las debilidades, para reforzar las necesidades de explotación en su producción propias..</t>
  </si>
  <si>
    <t xml:space="preserve">Se generó el CDP, y los estudios precontractuales para la solicitud de elaboración del respectivo convenio.
Se realizó la solicitud de cotización No. 030-2022, con el fin de poder realizar análisis de mercado y para llevar a cabo un Convenio de Asociación con una ESAL, con el fin de “ANUAR ESFUERZOS TÉCNICOS Y ADMINISTRATIVOS ENTRE EL DISTRITO DE CARTAGENA DE INDIAS Y UNA ENTIDAD SIN AMINO DE LUCRO PARA LA IMPLEMENTACIÓN DE EMPRENDIMIENTOS E INICIATIVAS PRODUCTIVAS EN BENEFICIO DE COMUNIDADES VULNERABLES, EN EL MARCO DE LAS ACTIVIDADES INHERENTES A LOS PROYECTOS DE INCLUSIÓN PRODUCTIVA DE LA UMATA, CONTEMPLADOS EN EL PLAN DE DESARROLLO SALVEMOS JUNTOS A CARTAGENA 2020-2023”, en el marco del cual se implementará el proceso. </t>
  </si>
  <si>
    <t>JUL - AGO: En este periodo, se dictaron los talleres del sector agropecuario arrojados en el l diagnostico, necesarios para reforzar las explotaciones agropecuarias de las mujeres indígenas beneficiadas en los renglones de producción y comercialización de sus productos..
SEPT: En este mes se realizo un taller de sensibilización y motivación enfocado al  proceso de producción y comercialización  de sus productos.</t>
  </si>
  <si>
    <t xml:space="preserve">Por parte de la UMATA se elaboró el censo de los VTA establecido en la Ley 2138 del 2021, el cual fue enviado al DANE para su revisión y aprobación. Se espera que desde el DATT se inicie la sustitución de los VTA en el Distrito de Cartagena, para poder continuar con el proceso y cumplimiento de la meta global. </t>
  </si>
  <si>
    <t xml:space="preserve">JUL - AGO: Se realizó un proceso para la adquisición de insumos requeridos para la actualización del censo de propietarios de Vehículos de Tracción Animal-VTA del Distrito de Cartagena.
Se conformó y capacitó un equipo interdisciplinario, con funcionarios de la UMATA, la Secretaría de Participación y Desarrollo Social y el PES, para la realización del censo de los propietarios de Vehículos de Tracción Animal del Distrito de Cartagena, teniendo en cuenta los lineamientos técnicos y metodológicos entregados por el DANE, en el marco de los establecido en la ley 2138 de 2021 y del Decreto Distrital 118 de 2022. 
Se realizó por diferentes medios, un proceso de convocatoria a los propietarios de VTA, para la realización de la actualización del censo de propietarios. 
	Entre el 8 y el 23 de agosto, se realizaron las jornadas de toma de información en campo para la actualización de la información del censo de propietarios de VTA. 
	Se realizó la depuración y sistematización de la información recolectada en las jornadas de campo, de acuerdo a los lineamientos requeridos por el DANE. 
SEPT: Se envío la información del nuevo censo al DANE y al DATT el día 7 de septiembre. Se espera continuar con el Plan de Acción de la Sustitución. Se adjunta las evidencias  adelantadas por la UMATA, </t>
  </si>
  <si>
    <t>JUL - AGO: 	Se realizo jornada de entrega de adopción de équidos el día 30 de junio en Puerto Rey en compañía de veterinarios de la UMATA. 
	Se actualizo documento Excel con la información de adoptantes de équidos; anexando tipo de animal y numero de chip que se entregó en adopción.
	Se diligenciaron los formatos de actas de entrega de adopción y se anexa firma de los adoptantes.
	Se realiza charla con los adoptantes sobre las condiciones ambientales, sanitarias y ambientales adecuadas que deben mantener para garantizar el bienestar del équido en sus predios.
	Se realiza visita el día 6 de julio a 3 predios en la vereda de Pua 2 en compañía de veterinarios de la UMATA con la finalidad de conocer las condiciones ambientales y sanitarias del predio; y buscar los posibles adoptantes de los équidos.
	Se ha organizado el archivo de carpetas VTA, con documentos de adoptantes, documentación de actas de visita a predios, y documentación del proyecto en general.
	Se realizo acompañamiento los días 14 y 15 de julio en la jornada de revisión trimestral de equinos pertenecientes a coches turísticos, realizando toma de registro de propietarios.
SEPT: Se envío la información del nuevo censo al DANE y al DATT el día 7 de septiembre. Se espera continuar con el Plan de Acción de la Sustitución. Se adjunta las evidencias  adelantadas por la UMATA</t>
  </si>
  <si>
    <t>*Durante los meses de julio y agosto se brindo atencion medico veterinaria a 8 equninos y asnales utilizados como VTA por el equipo veterinario de la UMATA.
*Se realizo acompañamiento los días 14 y 15 de julio en la jornada de revisión trimestral de equinos pertenecientes a coches turísticos, realizando toma de registro de propietarios.
*Se publicó la solicitud de cotización para abrir un proceso de convenio, para "AUNAR ESFUERZOS EN LA PRESTACIÓN DE SERVICIOS DE ALBERGUE TEMPORAL PARA ÉQUIDOS USADOS COMO VTA, ABANDONADOS O DECOMISADOS POR LA POLICÍA AMBIENTAL Y JORNADAS DE SENSIBILIZACIÓN DE BIENESTAR Y TENENCIA RESPONSABLE ANIMAL, EN EL MARCO DEL PROYECTO DE INVERSIÓN DEL PROGRAMA BIENESTAR Y PROTECCION ANIMAL DEL PLAN DE DESARROLLO DISTRITAL 2020-2023 SALVEMOS JUNTOS A CARTAGENA"
*Durante el mes de septiembre se brindo atencion medico veterinaria a 5 equninos y asnales utilizados como VTA por el equipo veterinario de la UMATA.                                                      *Se envío la información del nuevo censo al DANE y al DATT el día 7 de septiembre. Se espera continuar con el Plan de Acción de la Sustitución. Se adjunta las evidencias  adelantadas por la UMATA.
Se realizó Análisis del Sector, y estudios previos para el proceso de firma del Convenio de Asociación para: "AUNAR ESFUERZOS TÉCNICOS, PROFESIONALES Y ADMINISTRATIVOS ENTRE EL DISTRITO DE CARTAGENA DE INDIAS Y UNA FUNDACIÓN SI N ÁNIMO DE LUCRO PARA LA PRESTACIÓN DEL SERVICIO DE ALBERGUE TEMPORAL CON ATENCIÓN INTEGRAL PARA EQUIDOS DESAMPARADOS EN EL MARCO DEL PROYECTO DENOMINADO IMPLEMENTACIÓN PROYECTO OPERACIÓN CENTRO DE ATENCIÓN Y PROTECCIÓN ANIMAL - VEHÍCULO DE TRACCIÓN ANIMAL CARTAGENA DE INDIAS”, DEL PROGRAMA MOVILIDAD SOSTENIBLE EN EL DISTRITO DE CARTAGENA Y POLÍTICA PUBLICA DE
BIENESTAR Y PROTECCIÓN ANIMAL SALVEMOS JUNTOS A CARTAGENA POR UNA CARTAGENA LIBRE Y RESILIENTE 2020-2023"</t>
  </si>
  <si>
    <t>Los procesos formativos que se desarrollan con padres, madres y cuidadores de los niños y las niñas de cero a cinco años se llevan a cabo a través de talleres y actividades en los cuales se desarrollan las siguientes temáticas: Pautas de Crianza, Marco legal primera infancia, Nutrición, Crianza Amorosa y Lúdica. En este sentido, se han llevado a cabo actividades formativas con padres, madres y cuidadores, gracias a las alianzas establecidas con entidades y organizaciones del Distrito que prestan servicio de atención a la primera infancia como los Centros de Desarrollo Infantil (CDI), las asociaciones de madres comunitarias, entre otras, entre julio y septiembre de 2022 han participado 1235 padres, madres y cuidad</t>
  </si>
  <si>
    <t>	En el segundo semestre de 2022 se han desarrollado varios espacios de socialización de la Ruta Integral de Atenciones a la Primera Infancia – RIA - con las organizaciones que cuentan con atención a la primera infancia y tienen vínculo o asocio con ICBF, ya que desde estos ámbitos es posible que se garanticen las acciones de cuidado y protección de los niños y niñas desde su gestación. Entre las comunidades e instituciones beneficiadas con estas actividades están: Corporación Paulo Freire correspondiente al CDI Bicentenario II, Fundación Hogar Juvenil, Corporación Los Ángeles.</t>
  </si>
  <si>
    <t>Para el segundo semestre se desarrolló una jornada de identificación y caracterización de niños y niñas de primera infancia con necesidades nutricionales, que adicionalmente no estén vinculados a los programas de atención a la primera infancia por parte de ICBF, se articuló con líderes de comedores comunitarios y fundaciones que trabajan con niños y niñas de primera infancia, con el fin de realizar el proceso de caracterización de esta población y poder brindar una atención adecuada.
De acuerdo con los criterios establecidos en el plan de gobierno y el plan de acción de la unidad de Infancia, Juventud y Familia, se identificaron y caracterización 19 niños y niñas de primera infancia de la comunidad de Zarabanda en articulación con la Fundación Construyendo Caminos. En la comunidad de Boston se realizó una visita para la identificación de NN de primera infancia con necesidades de apoyo nutricional.</t>
  </si>
  <si>
    <t>En el periodo de julio a septiembre, se logró suscribir el convenio con EDURBE que permitirá intervenir a los dos CDI priorizados para la vigencia 2022 (CDI Ciénega de la Virgen en la Vía Perimetral y CDI Ángeles de Amor en Nelson Mandela), con un monto de inversión por valor de $792.000.000 y con ello, mejorar las condiciones de las infraestructuras para continuar prestando la atención segura y con calidad a niños y niñas de primera infancia.
Las obras están previstas para que inicien en octubre, para este tema vale la pena mencionar que teniendo en cuenta la necesidad de que lo espacios a intervenir estén habilitados, se notificó formalmente al Instituto Colombiano de Bienestar Familiar ICBF y a los operadores de estos dos centros de atención del inicio próximo de estos trabajos por lo que en aras de contribuir a ello se hacía necesario que hicieran un traslado temporal de sus servicios.</t>
  </si>
  <si>
    <t>En el segundo semestre se han llevado a cabo 2 jornadas lúdicas con niños y niñas de primera infancia en articulación con el Centro de Desarrollo Infantil El Rosedal y el HIC del Barrio España en el marco de la semana de la celebración de los derechos de la primera infancia. Igualmente, se llevaron a cabo otras jornadas en el Centro de Desarrollo Infantil 7 de Agosto, en la ludoteca Naves Sonrisas de Cartagena, en la Institución Educativa Jorge Artel y en el C D I Flor Del Campo.</t>
  </si>
  <si>
    <t>Se han realizado ejercicio de socialización de la campaña de comunicación Primero la Primera Infancia implementada para promover la garantía y cuidado de los derechos de los niños y niñas de la primera infancia en el Distrito de Cartagena.
El día 21 de julio se realizó un proceso de socialización con los servidores públicos y funcionarios de la dependencia de la SPDS.
En la semana de 25 al 29 de julio se estuvo movilizando los derechos a la vida, recreación, a tener un espacio de protección a la familia y el derecho a la salud. 
El día 29 de agosto se realizó la difusión y movilización del derecho a la vida y a una alimentación saludable a través de un video en el que comparte el ejercicio de acompañamiento a las madres gestantes y lactantes en un proceso de acoger la lactancia materna exclusiva y complementaria como una práctica de vida.
El pasado 02 de septiembre de 2022 durante el desarrollo de la Feria del Buen trato, en las instalaciones del Coliseo Deportivo Rock y Valdés</t>
  </si>
  <si>
    <t>Gracias a la gestión realizada por la Unidad de Infancia y Familia y el equipo Jurídico de la Secretaría se logró hacer una adición al contrato del Hogar de Paso Hijos de Bolívar en tiempo, por lo que se habilitó la atención a NNA con Derechos vulnerados durante 23 días del mes de Julio, durante este tiempo se atendieron NNA con problemáticas como maltrato, alta permanencia en calle, en total ingresaron 6 NNA y se dio una prórroga, por lo que se utilizaron un total de 6 cupos en el tiempo habilitado. En total de enero a julio se atendieron un total de 99 NNA.</t>
  </si>
  <si>
    <t xml:space="preserve">Desde el primer trimestre del año se elaboraron las necesidades de contratación para el servicio de atención complementaria a NNA en riesgo o víctimas de violencia sexual o situación de trabajo infantil y fueron entregadas al equipo de la Unidad Interna de Contratación.
Durante los meses de junio y agosto se hicieron nuevos ajustes a la ficha técnica del proceso de contratación, a fin de poder avanzar en el proceso y dar cumplimiento a la meta. </t>
  </si>
  <si>
    <t>Con el objetivo de formar y brindar herramientas a los NNA para prevenir riesgos sociales como el trabajo Infantil, la violencia sexual, el consumo de SPA, la alta permanencia en calle, entre otros, se llevan a cabo actividades formativas donde a través de una metodología lúdico se brindan herramientas que les permitan desarrollar habilidades de autoprotección para prevenir los riesgos sociales antes mencionados.</t>
  </si>
  <si>
    <t>Los días 01 y 07 de Julio, se realizaron en el centro Histórico de la ciudad, jornada de sensibilización y control para la prevención y atención de la ESCNNA, estas jornadas fueron lideradas por la Secretaría del Interior y participaron entidades como: SPDS, Migración, ICBF, Policía de Infancia y Adolescencia. Durante la jornada, se lograron identificar una (1) niña acompañando a su padre mientras este se dedica a la venta estacionario de comida, fueron abordados por el equipo psicosocial y se le dieron algunas recomendaciones y se sensibilizó sobre los riesgos a los cuales expone a su hija al llevarla con él a realizar esas actividades.
El día 9 de julio, se llevó a cabo jornada de sensibilización en el Mercado de Bazurto, en esta participaron entidades del nivel nacional como el Ministerio de Trabajo y el ICBF, se firmó el pacto contra el trabajo infantil y se realizó un recorrido por el lugar con la compañía de la Policía y la SPDS.
En el marco de la conmemoración del Día Mundial de la Lucha Contra la Trata de Personas, el día 29 de julio se realizó jornada de sensibilización para la prevención de la trata de personas</t>
  </si>
  <si>
    <t>Durante los meses de julio a septiembre se llevaron a cabo las jornadas de ludotecas viajeras en alianza con instituciones y comunidades. Con estas jornadas se beneficiaron más de 3000 niños, niñas y adolescentes quienes tuvieron la oportunidad de ejercer el derecho al juego y a la recreación y, además, de aprender no solo juegos y rondas infantiles, sino la puesta en práctica de valores como el respeto a través de las diferentes actividades desarrolladas.
Se mantiene la atención fija en las ludotecas de Nelson Mandela, Bayunca y en la casa Lúdica de Colombiaton.</t>
  </si>
  <si>
    <t>El día 26 de julio en la vereda El Recreo se desarrolló un taller de participación y liderazgo infantil, en el cual participaron 22 adolescentes y el día 13 de agosto en la ludoteca Sonrisas de Cartagena un taller de participación y liderazgo infantil, en este participaron 28 niños, niñas y adolescentes. Estos talleres están enfocados a dar a conocer a NNA qué es la participación infantil, cuáles son los tipos de participación (familiar, escolar y educativa), qué es el liderazgo, las características y cualidades de un buen líder, esto con la finalidad de fortalecer sus habilidades e ir motivando los nuevos liderazgos en el territorio.</t>
  </si>
  <si>
    <t>Se llevó a cabo sesión Ordinaria Mesa Intersectorial para la Prevención de embarazos en Adolescentes, 26 de julio de 2022. El día 11 de agosto se llevó a cabo la segunda sesión del Comité articulador para la prevención y atención de las violencias basadas en género, esta se llevó a cabo en el auditorio del ICBF. El 24 de agosto se llevó a cabo la segunda sesión del Consejo de Política Social del Distrito. Esta sesión fue desarrollada a través de la plataforma TEAM y contó con la participación del Señor Alcalde Mayor.</t>
  </si>
  <si>
    <t xml:space="preserve">Encuentros lúdicos intergeneracionales ENCUENTRO INTERGENERACIONAL PASACABALLOS: este encuentro intergeneracional tuvo lugar el día 14 de julio en las instalaciones de la Fundación Madre Herlinda de Pasacaballos y se realizó en articulación con la Pastoral Social con la participación de personas mayores del grupo organizado de la tercera edad de Pasacaballos y niños, niñas y adolescentes de la Fundación Madre Herlinda. ASISTENTES: 59 personas, 37 adultos mayores y 22 niños, niñas y adolescentes.
El encuentro intergeneracional se llevó a cabo el día 12 de agosto, contó con la participación de 82 personas entre personas mayores y niños y niñas, se llevó a cabo en alianza con el grupo organizado de la tercera edad de Policarpa en su sede, en esta oportunidad tanto las personas mayores como los niños y las niñas tuvieron la oportunidad de disfrutar actividades recreativas y culturales en las cuales aprendieron sobre la importancia de fortalecer las relaciones familiares y cuidar a los adultos mayores.
Se realizó otro encuentro el 07 de septiembre en el CDI Sueños de Amor del Barrio El Pozón, en este participaron 36 personas. </t>
  </si>
  <si>
    <t>Atención a familias con NNA con discapacidad: el miércoles 27 de julio en articulación con el programa de discapacidad se realizó visita para caracterización y atención a 3 familias de niños, niñas y adolescentes con discapacidad en el barrio San Francisco sector las casas caídas a 3 familias identificadas por la presidenta de la Junta de acción Comunal del sector Silvia Valdiris quien junto a su equipo de colaboradores identificaron estos casos. Para la atención se contó con dos profesionales del programa de discapacidad (profesional psicosocial y un abogado) y por parte de la unidad de infancia y familia (profesional psicosocial y fisioterapeuta) con la finalidad de realizar la caracterización e identificación de necesidades de los NNA con discapacidad, realizar recomendaciones a las madres, padres y/o cuidadores de estos niños, niñas y adolescentes para el manejo de la discapacidad en casa, adicionalmente se entregan pautas para la gestión de citas, registro de localización de personas con discapacidad, cuidado al cuidador, gestión de portabilidad para prestación de servicios de salud en el territorio, entre otras. En total se atendieron 3 niños y 1 una niña con discapacidades pertenecientes a tres grupos familiares.
Durante el mes de septiembre se realizó visita de caracterización a 3 familias de niños, niñas y adolescentes con discapacidad habitantes de los barrios Pozón sector Nueva Cartagena y Torres de flor de campo unidad comunera de gobierno # 6 en la ciudad de Cartagena. Del total de familias atendidas de niños, niñas y adolescentes con discapacidad 1 corresponde a sexo masculino y 2 a sexo femenino.</t>
  </si>
  <si>
    <t xml:space="preserve">El jueves 7 de julio a partir de las 8: 00 am se realizó jornada móvil de asesoría socio – legal a familias en el barrio Policarpa ubicado en la Zona Industrial de Cartagena de Indias organizado por la SPDS a través de la Unidad de Infancia y Familia.
En articulación con la Junta de Acción Comunal de la Vereda El Recreo jurisdicción del corregimiento de Pasacaballos, se realizó un servicio móvil de asesoría socio legal a familias el día 26 de julio.
</t>
  </si>
  <si>
    <t>Se han llevado a cabo sesiones de los siguientes comites: 
MIAF
CONSEJO DE POLITICA SOCIAL
CIEITI DISTRITAL
COMITÉ CONSULTIVO - MECANISMO ARTICULADOR
Mesa de primera infancia del Distrito 
Comité de Salud Mental y Drogas
Comité Sistema de Responsabilidad Penal para Adolescentes:
Sub comité temático Distrital</t>
  </si>
  <si>
    <t xml:space="preserve"> Se realizaron 4 brigadas formativas desde el enfoque de derechos, deberes y fortalecimiento institucional en temas de discapacidad (ruta de intervención de Programa de Discacidad, concepto, tipos de discapacidad, uso correcto e incorrecto para referirse a la población, normatividad, ruta para acceder a la certificación de discapacidad, Registro de Localización y Caracterización de Personas con Discapacidad y actividad de sensibilización “Ponte En Mi Lugar”, dirigidas a entidades públicas y privadas del Distrito de Cartagena. </t>
  </si>
  <si>
    <t>https://alcart-my.sharepoint.com/:f:/g/personal/seguimientodemetasspds_cartagena_gov_co/ErSfF9Vc75VFpEky4-9IGQ8BvfFSjaNBw4tqUcTWA2AJbQ?e=e5dvom</t>
  </si>
  <si>
    <t>https://alcart-my.sharepoint.com/:f:/g/personal/seguimientodemetasspds_cartagena_gov_co/EjZCF8bSJklAjpwT2hi6SHkBhFj9Y4c2S4cCmDJmJiRlWw?e=rNz3kQ</t>
  </si>
  <si>
    <t>https://alcart-my.sharepoint.com/:f:/g/personal/seguimientodemetasspds_cartagena_gov_co/EjZCF8bSJklAjpwT2hi6SHkBhFj9Y4c2S4cCmDJmJiRlWw?e=yljNuP</t>
  </si>
  <si>
    <t>https://alcart-my.sharepoint.com/:f:/g/personal/seguimientodemetasspds_cartagena_gov_co/EiicX3YN9K5Hm5GzDUvxDkMBFJoqqvb-IEbQTcLRRD4M6Q?e=FKXlpS</t>
  </si>
  <si>
    <t>https://alcart-my.sharepoint.com/:f:/g/personal/seguimientodemetasspds_cartagena_gov_co/EkRCDACko85AoIL9bCTzxGkB5Y1y47gpHRnkRhs64i-lEQ?e=bb8duq</t>
  </si>
  <si>
    <t>https://docs.google.com/forms/d/1TQR8F4hxyLE4xg2WHQLr0T1NAAqheO7YCR7wM0u2lcg/edit
https://alcart-my.sharepoint.com/:f:/g/personal/seguimientodemetasspds_cartagena_gov_co/EohLYtFQOulAq_SrHxueoZ4BJCDnBqHbcBMkSZl10eHNgg?e=7T3mDS</t>
  </si>
  <si>
    <t>https://alcart-my.sharepoint.com/:f:/g/personal/seguimientodemetasspds_cartagena_gov_co/Et4RK9YJQA9KqbESzq5QmXABw9-lnvmPceMTNGPD06K1lA?e=UzLnvm</t>
  </si>
  <si>
    <t>https://alcart-my.sharepoint.com/:f:/g/personal/seguimientodemetasspds_cartagena_gov_co/EiIg9OVCm1JPoyNQ5Cx2FR8BCG04j4tOnZVTOE2C3SkI7Q?e=hqQ14R</t>
  </si>
  <si>
    <t>https://alcart-my.sharepoint.com/:f:/g/personal/seguimientodemetasspds_cartagena_gov_co/Ei6p3fGtSW9Os4TvhNuNqPcBCfIVDJpLEpffnA9sZlaPfg?e=7O1alc</t>
  </si>
  <si>
    <t>https://alcart-my.sharepoint.com/:f:/g/personal/seguimientodemetasspds_cartagena_gov_co/Eg4O8_vipaRNtY-wimBW6tEBpPWjnPDAx5renaL1NNOx6g?e=0Q5gVd</t>
  </si>
  <si>
    <t>https://alcart-my.sharepoint.com/:f:/g/personal/seguimientodemetasspds_cartagena_gov_co/EqBDfU0tkxxEnhAjIgC_LSUB1iRwylSfNrK74u1PsxsYBw?e=f7PEED</t>
  </si>
  <si>
    <t>https://alcart-my.sharepoint.com/:f:/g/personal/seguimientodemetasspds_cartagena_gov_co/EoMdlyfqCIVHji1FvPiQyvsBmGL2ikRU_FPVevZqfIx9Ew?e=0WbyTs</t>
  </si>
  <si>
    <t>https://alcart-my.sharepoint.com/:f:/g/personal/seguimientodemetasspds_cartagena_gov_co/EqQV3DsRb85FsHuNKc9LNu8BwodJKJb0ScuyrAHx_yv-0A?e=RNHeLm</t>
  </si>
  <si>
    <t>https://alcart-my.sharepoint.com/:f:/g/personal/seguimientodemetasspds_cartagena_gov_co/EitxnCdjeUxOtPHovL6MR9YBzw9KlZy5DoTDjoce3bGu4w?e=skrJxj</t>
  </si>
  <si>
    <t>https://alcart-my.sharepoint.com/:f:/g/personal/seguimientodemetasspds_cartagena_gov_co/EudOfVQAXJJDn3ayjNdZeOEBgfQfcL4Ud6CnUF5ZH--QgQ?e=lLtQAq</t>
  </si>
  <si>
    <t>https://alcart-my.sharepoint.com/:f:/g/personal/seguimientodemetasspds_cartagena_gov_co/EkkF5X4ErhtNp6-yT4e5fs8BlhF1GF50Bhb-3tXwJy5F0Q?e=6mMmBz</t>
  </si>
  <si>
    <t>https://alcart-my.sharepoint.com/:f:/g/personal/seguimientodemetasspds_cartagena_gov_co/EgLeyZbw4U5PusYeXxh3_9YBN_0HVikuSHvbofJFyQuVNA?e=Knogs4</t>
  </si>
  <si>
    <t>https://alcart-my.sharepoint.com/:f:/g/personal/seguimientodemetasspds_cartagena_gov_co/ErG9-W4p8AxDuvaQVSBpU9gBkX8mKz20rMpIESGkuZGthw?e=sUjFEa</t>
  </si>
  <si>
    <t>https://alcart-my.sharepoint.com/:f:/g/personal/seguimientodemetasspds_cartagena_gov_co/Et2N7Zw7CvxMn9AvIv_aK40B3N4BApw4XGOZPa9pVkzXgA?e=U0nkzb</t>
  </si>
  <si>
    <t>https://alcart-my.sharepoint.com/:f:/g/personal/seguimientodemetasspds_cartagena_gov_co/Eoc47-a4yA9DuHvtx7AWH9EBIc-SmT804iJ4HddxDlM8Fg?e=Sibbqa</t>
  </si>
  <si>
    <t>https://alcart-my.sharepoint.com/:f:/g/personal/seguimientodemetasspds_cartagena_gov_co/EiavL_iBJ7xOiZ2PRC6FsY4BnXBV6oPjOgW3E5zIzEpVuA?e=ZsjW2K</t>
  </si>
  <si>
    <t>https://alcart-my.sharepoint.com/:f:/g/personal/seguimientodemetasspds_cartagena_gov_co/ErlKpJGIXtZIs4d1os4bc-YBQKFbDWAyyeUiZ0os210toA?e=0QTKkV</t>
  </si>
  <si>
    <t>https://alcart-my.sharepoint.com/:f:/g/personal/seguimientodemetasspds_cartagena_gov_co/Es0EnQZ83wtKsI_4m8fHedMBLQEsMTEgASNE2P6NBkjXbw?e=1PlkzN</t>
  </si>
  <si>
    <t>https://alcart-my.sharepoint.com/:f:/g/personal/seguimientodemetasspds_cartagena_gov_co/EtyVhYcNAfBPpZQ_OjTPT4cBivIpoNpWTFCO0F8zK3ilXQ?e=ge1LsW</t>
  </si>
  <si>
    <t>https://alcart-my.sharepoint.com/:f:/g/personal/seguimientodemetasspds_cartagena_gov_co/EgTEhOx8VQRJokLYGW7OAQYBL0d1KG_sp-XjigUqCLB-jQ?e=fLWPg2</t>
  </si>
  <si>
    <t>https://alcart-my.sharepoint.com/:f:/g/personal/seguimientodemetasspds_cartagena_gov_co/EgEQhApsPHJJkPEnd35kZjAB9Gf2PUlkG_6dnYs-2tn6ew?e=adacxe</t>
  </si>
  <si>
    <t>https://alcart-my.sharepoint.com/:f:/g/personal/seguimientodemetasspds_cartagena_gov_co/EiuE10jvQdpLvrfy-skVDWoBxCobrfHbw6bqXVBs16nw3A?e=wjIP3n</t>
  </si>
  <si>
    <t>https://alcart-my.sharepoint.com/:f:/g/personal/seguimientodemetasspds_cartagena_gov_co/EiwKDcsxUpJIo1T9_G3hF_QBUXD7lFH8kKXKH5zY118zmQ?e=LiXzk3</t>
  </si>
  <si>
    <t>https://alcart-my.sharepoint.com/:f:/g/personal/seguimientodemetasspds_cartagena_gov_co/EriT_FTMliNBgezvnFTlRFsBE1hqbCNbfleYxmoVNiD8aA?e=aODKTR</t>
  </si>
  <si>
    <t>https://alcart-my.sharepoint.com/:f:/g/personal/seguimientodemetasspds_cartagena_gov_co/EqOLbfSU4cpFnrt2BQwtB4ABLbAvGwLO6D8vhxPoEoq9EA?e=zc9awQ</t>
  </si>
  <si>
    <t>https://alcart-my.sharepoint.com/:f:/g/personal/seguimientodemetasspds_cartagena_gov_co/EgUT5Ez8gV1AuVxwOjJXKL8BDbk4qIqNCXkjMpck0NnLXg?e=TtCeHZ</t>
  </si>
  <si>
    <t>https://alcart-my.sharepoint.com/:f:/g/personal/seguimientodemetasspds_cartagena_gov_co/Eq3KuUqfuVZPiPgZnL0ECRoByC7FCdQarUk0c4UqzZxOPQ?e=Lw2axf</t>
  </si>
  <si>
    <t>https://alcart-my.sharepoint.com/:f:/g/personal/seguimientodemetasspds_cartagena_gov_co/Eqbk1sAkzFpOtsTaIckS-LMBtV137SsO3SXb7Ty0qUMiwQ?e=drE6S8</t>
  </si>
  <si>
    <t>https://alcart-my.sharepoint.com/:f:/g/personal/seguimientodemetasspds_cartagena_gov_co/Egh8bUnvmXBJu1p6bZQ1jlMBouq1PpsWZRERHipeua2_PA?e=ESbkKl</t>
  </si>
  <si>
    <t>https://alcart-my.sharepoint.com/:f:/g/personal/seguimientodemetasspds_cartagena_gov_co/EhEJz3Cz2tlIsi_Csg8qCE0Bq3Njks0TFH700kZS0bwDXQ?e=Slb0w1</t>
  </si>
  <si>
    <t>https://alcart-my.sharepoint.com/:f:/g/personal/seguimientodemetasspds_cartagena_gov_co/EvI9m0nXPKdNpU88PS3MvQoBh41BLnZ932Vsk5NaFtZs3g?e=t6Y5xk</t>
  </si>
  <si>
    <t>https://alcart-my.sharepoint.com/:f:/g/personal/seguimientodemetasspds_cartagena_gov_co/EgA5iA5IHb5CoevypSL2xaEBnYHZ1zXMxJNpx9X_RXYWPg?e=Z8qh5J</t>
  </si>
  <si>
    <t>https://alcart-my.sharepoint.com/:f:/g/personal/seguimientodemetasspds_cartagena_gov_co/EhC4HM4jLUVCtO3a8J_Cf-8BYI_HFlmPkePoC6cp2a4y_w?e=fId8OE</t>
  </si>
  <si>
    <t>https://alcart-my.sharepoint.com/:f:/g/personal/seguimientodemetasspds_cartagena_gov_co/EkzZMRa5HD5HvO09E65wSDkBVx5_8jtxeEBuN2fEkGIAZw?e=I7Ngpd</t>
  </si>
  <si>
    <t>https://alcart-my.sharepoint.com/:f:/g/personal/seguimientodemetasspds_cartagena_gov_co/EnLdHY_ZlotAs6VmUX0KqPwBoN7F-vxgcAIgvrNxVFYgPA?e=owmyfI</t>
  </si>
  <si>
    <t>https://alcart-my.sharepoint.com/:f:/g/personal/seguimientodemetasspds_cartagena_gov_co/EhdX_08OAVZFnp0j0jTfLjwBbOZQ6qFvZtMMKXzKcRZkvQ?e=DJoKDD</t>
  </si>
  <si>
    <t>https://alcart-my.sharepoint.com/:f:/g/personal/seguimientodemetasspds_cartagena_gov_co/Esiws8UYFudGiiOB9op1ujkBQl7GsPvKR0k93U-eQJeGKw?e=eoSEug</t>
  </si>
  <si>
    <t>https://alcart-my.sharepoint.com/:f:/g/personal/seguimientodemetasspds_cartagena_gov_co/Emh7d-r-3b1PmYXAQtelYtYBXDxOKDO-Ts6lh6UVeZh2Xg?e=rDU6Ss</t>
  </si>
  <si>
    <t>https://alcart-my.sharepoint.com/:f:/g/personal/seguimientodemetasspds_cartagena_gov_co/ErBdlZvj5dRKtg2X75k_4GkB5PCoeXtroaq4AsenPGg4JA?e=NpkdMS</t>
  </si>
  <si>
    <t>https://alcart-my.sharepoint.com/:f:/g/personal/seguimientodemetasspds_cartagena_gov_co/EkncRDzCmOVMoYv3We79ZLsB0iNmzgyxHlr-kCEAuG6Szg?e=L03BRM</t>
  </si>
  <si>
    <t>https://alcart-my.sharepoint.com/:f:/g/personal/seguimientodemetasspds_cartagena_gov_co/EhGdzgDreC5EtTSwd_MktHYBeVgr6dkUKTHgd32P6oN4NQ?e=nHQ2bE</t>
  </si>
  <si>
    <t>https://alcart-my.sharepoint.com/:f:/g/personal/seguimientodemetasspds_cartagena_gov_co/Epp9vGOvthZHjF75zXjYTEABfK7Pi0XvWtygjBysP5rHwg?e=8fHwOw</t>
  </si>
  <si>
    <t>https://alcart-my.sharepoint.com/:f:/g/personal/seguimientodemetasspds_cartagena_gov_co/EkiADB_FoyJOtNqGgCiwXqgBvZipReSYe-AX1VPDJqaLBQ?e=39lhyf</t>
  </si>
  <si>
    <t>https://alcart-my.sharepoint.com/:f:/g/personal/seguimientodemetasspds_cartagena_gov_co/Eo65ohyEmyxDjGUMB-SkCRUBFI-ss2kQWKF48qDeusy3CA?e=IkxAqq</t>
  </si>
  <si>
    <t>https://alcart-my.sharepoint.com/:f:/g/personal/seguimientodemetasspds_cartagena_gov_co/Evve9zeXeUZJoAm5MuiRw4UBCPpbA2sXAASeZtokU_YpTw?e=UZJMHU</t>
  </si>
  <si>
    <t>https://alcart-my.sharepoint.com/:f:/g/personal/seguimientodemetasspds_cartagena_gov_co/Elq7HVCfd2xCu9NJZI1ofMwB1RL95FdFYRn_b5wsYEBV5A?e=DaEYs7</t>
  </si>
  <si>
    <t>https://alcart-my.sharepoint.com/:f:/g/personal/seguimientodemetasspds_cartagena_gov_co/EnetHoZvtmtNmaMgmcbm1lEBC9nGak7YBEDTwW7O-LzxBQ?e=UeB6ib</t>
  </si>
  <si>
    <t>https://alcart-my.sharepoint.com/:f:/g/personal/seguimientodemetasspds_cartagena_gov_co/Ev9uipC-6WZGmi_gY2q1WvQBZbYQf4PHoAs8VU87MHAtSA?e=sfYmxs</t>
  </si>
  <si>
    <t>https://alcart-my.sharepoint.com/:f:/g/personal/seguimientodemetasspds_cartagena_gov_co/EuzAjSeT85lKmtxITJ4JWG0BErMkfkW9dSbZYtsDLKoFIw?e=P3a5gT</t>
  </si>
  <si>
    <t>https://alcart-my.sharepoint.com/:f:/g/personal/seguimientodemetasspds_cartagena_gov_co/Eq8SnkUi-W1CteUG5V_udqwBvXfm-SOLi59UNiPP8T8EUw?e=vAlX4V</t>
  </si>
  <si>
    <t>https://alcart-my.sharepoint.com/:f:/g/personal/seguimientodemetasspds_cartagena_gov_co/EnSb8zmyBkdEpkHemn-DoqkBgADxaUS9Ptg5_hV5iBohJQ?e=RvBJlf</t>
  </si>
  <si>
    <t>https://alcart-my.sharepoint.com/:f:/g/personal/seguimientodemetasspds_cartagena_gov_co/EglR2QCQTiJJsTAvLsFDd30Byl_miHOgzAzTwmjz8CsqRg?e=qHq8UE</t>
  </si>
  <si>
    <t>https://alcart-my.sharepoint.com/:f:/g/personal/seguimientodemetasspds_cartagena_gov_co/ErLr2v0oOAlFqyaF9F7q3bsB6-aMmEdgkODbIUTSlG7_lA?e=IPxcQJ</t>
  </si>
  <si>
    <t>https://alcart-my.sharepoint.com/:f:/g/personal/seguimientodemetasspds_cartagena_gov_co/EhRnHpH8WulFlIXX1vizEZ0BWTipKWePMTv9b_wrXQvdvg?e=satSbw</t>
  </si>
  <si>
    <t>https://alcart-my.sharepoint.com/:f:/g/personal/seguimientodemetasspds_cartagena_gov_co/Evj-Ivj1SS9HpapIZ_1AmhIBPfiGf9oiU1qqr7np28YWxw?e=mF6aF3</t>
  </si>
  <si>
    <t>https://alcart-my.sharepoint.com/:f:/g/personal/seguimientodemetasspds_cartagena_gov_co/EhOlJ5CyYmlClwjzQKVja7IBpcJdNYf7ZH8oJYsgkAxlYg?e=prn0lF</t>
  </si>
  <si>
    <t>https://alcart-my.sharepoint.com/:f:/g/personal/seguimientodemetasspds_cartagena_gov_co/ErNTcl5Dd8VEqpPxHEcGtPgBCEMkmlaliq_5MkjIpCJOBw?e=LCBMBK</t>
  </si>
  <si>
    <t>https://alcart-my.sharepoint.com/:f:/g/personal/seguimientodemetasspds_cartagena_gov_co/Erj9nc06O75JuOh0qrsQr1gBl_Dy2krZnp9D--LMTGxC_A?e=346TQT</t>
  </si>
  <si>
    <t>https://alcart-my.sharepoint.com/:f:/g/personal/seguimientodemetasspds_cartagena_gov_co/Eoro74xefBtNsCZqDDBVG78B8vz3c36OV4l9EG-Mz3ZdKA?e=k825sP</t>
  </si>
  <si>
    <t>https://alcart-my.sharepoint.com/:f:/g/personal/seguimientodemetasspds_cartagena_gov_co/Emjw2zdPWY1OtKx25K9s3LABVJ-WYcxnCyfkxysy_qhnvg?e=USVQtf</t>
  </si>
  <si>
    <t>https://alcart-my.sharepoint.com/:f:/g/personal/seguimientodemetasspds_cartagena_gov_co/ErVK7rwOfjJNra4tJUpZaWIBEDt6EZu9NK5fA9AP5t4oKA?e=PKYADW</t>
  </si>
  <si>
    <t>https://alcart-my.sharepoint.com/:f:/g/personal/seguimientodemetasspds_cartagena_gov_co/En7ljIB4r5hPjGzhB9XY5aUB-DyrE9u2TQvXAPLCSE_23Q?e=bWw1cT</t>
  </si>
  <si>
    <t>https://alcart-my.sharepoint.com/:f:/g/personal/seguimientodemetasspds_cartagena_gov_co/EnVhOJAiJaFLvnpvBcTMctgBVU6PLJMS62cHWDxJGUVsZg?e=F66vOE</t>
  </si>
  <si>
    <t>https://alcart-my.sharepoint.com/:f:/g/personal/seguimientodemetasspds_cartagena_gov_co/EuX0INdq39xOhV5scztOvpMBEjEDUvXrZ7haeOZsm4WDOg?e=lh6bkD</t>
  </si>
  <si>
    <t>https://alcart-my.sharepoint.com/:f:/g/personal/seguimientodemetasspds_cartagena_gov_co/EiRDsGCFpR5KoFlMBCPe9V0BdG7SRxTCC30mxMSzsw1kfw?e=Jf4yj4</t>
  </si>
  <si>
    <t>https://alcart-my.sharepoint.com/:f:/g/personal/seguimientodemetasspds_cartagena_gov_co/EoV4QfDZG6NCh5BNUAA5yBEBdFholsV-9s7OigcNxGPh8w?e=QGY8AG</t>
  </si>
  <si>
    <t>https://alcart-my.sharepoint.com/:f:/g/personal/seguimientodemetasspds_cartagena_gov_co/EkoJNn6oAsdMuFhfhu2gwIEBEjg-1ryDZdJFCVvJXoXIoA?e=p3EvW7</t>
  </si>
  <si>
    <t>https://alcart-my.sharepoint.com/:f:/g/personal/seguimientodemetasspds_cartagena_gov_co/EmBa-VbfEuFEq5pJH78-IeoBED2pqTlbo9IHY0nnwvAjJQ?e=a5RsVl</t>
  </si>
  <si>
    <t>https://alcart-my.sharepoint.com/:f:/g/personal/seguimientodemetasspds_cartagena_gov_co/Ep9Bncd3PhJMttmUQV1pWP0BMk0rojEOFxz2v3cdGulgcg?e=WjDCoX</t>
  </si>
  <si>
    <t>https://alcart-my.sharepoint.com/:f:/g/personal/seguimientodemetasspds_cartagena_gov_co/ElsdPJ6z_lZOvcWFB0fOSugB_c9TsLNLIvQyCKfoXVHzLA?e=Q7tFar</t>
  </si>
  <si>
    <t>https://alcart-my.sharepoint.com/:f:/g/personal/seguimientodemetasspds_cartagena_gov_co/EpIQGNgif_JOoZQydeOQL2wByxev7ilsThVD-Dr4wBgORw?e=fcGrki</t>
  </si>
  <si>
    <t>https://alcart-my.sharepoint.com/:f:/g/personal/seguimientodemetasspds_cartagena_gov_co/EhfeOOETC19EugDKfs9M66oBAKthHFkBFB1sEJl05908qQ?e=QjIsUR</t>
  </si>
  <si>
    <t>https://alcart-my.sharepoint.com/:f:/g/personal/seguimientodemetasspds_cartagena_gov_co/Ei5wnyY89IdCq2Ymt972VqgBXmVgiAiQDNMnvt-AicRsCQ?e=GKH6pM</t>
  </si>
  <si>
    <t>https://alcart-my.sharepoint.com/:f:/g/personal/seguimientodemetasspds_cartagena_gov_co/El-Rmub7LkJNj6s9iCTTucIBZwA3ALHKNvUIrDTby9C9Eg?e=Zplo2t</t>
  </si>
  <si>
    <t>https://alcart-my.sharepoint.com/:f:/g/personal/seguimientodemetasspds_cartagena_gov_co/EqKcduw-yOdAgGHZW5OASYgB_4C_HnVTVC7iCvCpFSU2Mg?e=ypbAmL</t>
  </si>
  <si>
    <t>https://alcart-my.sharepoint.com/:f:/g/personal/seguimientodemetasspds_cartagena_gov_co/EkqgktqtQrlHgliw_rjYEJkBdcqQCSEp4Qbkr0-vK5kMvA?e=oxOEq0</t>
  </si>
  <si>
    <t>https://alcart-my.sharepoint.com/:f:/g/personal/seguimientodemetasspds_cartagena_gov_co/EiDGeupwHmJGqjcVuxheVxQBzY3ALpdTwrqmYxpuc9pGlg?e=iiZCVL</t>
  </si>
  <si>
    <t>https://alcart-my.sharepoint.com/:f:/g/personal/seguimientodemetasspds_cartagena_gov_co/EuHKw7tjQAVLjwZgtRXjGXMBZO_dRImwtL2unSSWDVstwA?e=wkrjTZ
https://www.instagram.com/p/CfzKxlUg_pu/</t>
  </si>
  <si>
    <t>https://alcart-my.sharepoint.com/:f:/g/personal/seguimientodemetasspds_cartagena_gov_co/Eu2iRx_QqTZAnOencEmyfrMBA6atyaGm-H-v8IyoiP0-Ig?e=JpzgSz</t>
  </si>
  <si>
    <t>https://alcart-my.sharepoint.com/:f:/g/personal/seguimientodemetasspds_cartagena_gov_co/Eg7mUL_j8DNEs1LSTvKbIJ8Bz_0ajTyeUg7PQ0g0BLV8IA?e=sPVuUj</t>
  </si>
  <si>
    <t>https://alcart-my.sharepoint.com/:f:/g/personal/seguimientodemetasspds_cartagena_gov_co/Eg40rj9q7dRMmfUx2SYIKooBsBIMenKcbZYTNpme_L3E0A?e=oRfLO8</t>
  </si>
  <si>
    <t>https://alcart-my.sharepoint.com/:f:/g/personal/seguimientodemetasspds_cartagena_gov_co/ElslCKY_CflOsxiJSPosGIgBxkI99HaTcGOQb3Th3fy4Bw?e=AaFjwN</t>
  </si>
  <si>
    <t>https://alcart-my.sharepoint.com/:f:/g/personal/seguimientodemetasspds_cartagena_gov_co/EhRLQMPnWhFPhbCoJwE_TgoBjVK27_jIu1HEXqQn3ydi_g?e=ccSUca</t>
  </si>
  <si>
    <t>https://alcart-my.sharepoint.com/:f:/g/personal/seguimientodemetasspds_cartagena_gov_co/EnaYodep9SdJvtLFCBrHI4cBGdeOzFDnI9GQKjU1w51VkA?e=I8hJ5R</t>
  </si>
  <si>
    <t>https://alcart-my.sharepoint.com/:f:/g/personal/seguimientodemetasspds_cartagena_gov_co/EqDAboEdYttInM3KFvDPkUQBDSmhpL4_gkEWZLyKUpn7FA?e=RMvfc7</t>
  </si>
  <si>
    <t>https://alcart-my.sharepoint.com/:f:/g/personal/seguimientodemetasspds_cartagena_gov_co/EkLcuTMm7OlMvrFRNEXOgUwBZZLD6CB0O4BDYYo4kemg9w?e=qeyywB</t>
  </si>
  <si>
    <t>https://alcart-my.sharepoint.com/:f:/g/personal/seguimientodemetasspds_cartagena_gov_co/EiNWWgsYAzlCjCEbaod1d0YBRv4N40zPMBOkxtvKqunXbA?e=20VmaO</t>
  </si>
  <si>
    <t>https://alcart-my.sharepoint.com/:f:/g/personal/seguimientodemetasspds_cartagena_gov_co/EjZlbRATyXZDlZ3Z1sWqZ7IB7E1yg08B7Wh0485BoNxzuw?e=glnFfM</t>
  </si>
  <si>
    <t>https://alcart-my.sharepoint.com/:f:/g/personal/seguimientodemetasspds_cartagena_gov_co/EijCl77drXxPhibiSmmiBf0B1KLypYkNN20_2itHT15lhA?e=qo20nU</t>
  </si>
  <si>
    <t xml:space="preserve">https://community.secop.gov.co/Public/Tendering/OpportunityDetail/Index?noticeUID=CO1.NTC.3152058&amp;isFromPublicArea=True&amp;isModal=False 
https://alcart-my.sharepoint.com/:f:/g/personal/seguimientodemetasspds_cartagena_gov_co/EuLYqLH4O4FCpELOjHTyLAsBliUUlaJg7KVGUBka3148Gg?e=tQBRod          </t>
  </si>
  <si>
    <t>https://alcart-my.sharepoint.com/:f:/g/personal/seguimientodemetasspds_cartagena_gov_co/EjJS1T2dx3xEp1gCw1K4rTwBWmhcwrj13Kmag5SoN4uoOw?e=IfZxfs</t>
  </si>
  <si>
    <t>https://community.secop.gov.co/Public/Tendering/OpportunityDetail/Index?noticeUID=CO1.NTC.3152058&amp;isFromPublicArea=True&amp;isModal=False
https://alcart-my.sharepoint.com/:f:/g/personal/seguimientodemetasspds_cartagena_gov_co/EvCV5s4H7zFAj8uvjtZxV74BIaqaVL3WIeYMiunJQC3zFg?e=Ndkn5V</t>
  </si>
  <si>
    <t>https://alcart-my.sharepoint.com/:f:/g/personal/seguimientodemetasspds_cartagena_gov_co/EjkTTa4fJzRNtvTs29IWwrQB-9FebFp58DeghB-z8BkSaw?e=iitNQQ</t>
  </si>
  <si>
    <t>https://alcart-my.sharepoint.com/:f:/g/personal/seguimientodemetasspds_cartagena_gov_co/Egtn0yU4AsBCu3eNB0ltkjIBTbUQfZZY8j5OD8nEvB2KrQ?e=P5Sxzb</t>
  </si>
  <si>
    <t xml:space="preserve">Se conformó  el grupo RED DE PROTECCIÓN ANIMAL contra el maltrato animal, lanzamiento realizado en el Centro de Vida del Barrio San Sebastian de Ternera, el 9 de julio, con presencia del señor Alcalde William Dau Chamat. Para su conformación y vinculación, se abrió convocatoria pública voluntaria a través de las redes sociales, mediante un formato de google, en el cual se tomó información personal y técnica. Se creó un chat de whatsaap, en el cual están participando 89 personas; en este grupo se reportan casos de maltrato o de emergencias de animales y se busca solucionar entre todos los integrantes, con el apoyo de UMATA y Policía Ambiental especialmente. 
Como parte de la gestión de la UMATA en el marco de sus responsabilidades frente a la prevención de maltrato animal, el 28 de julio se realizó una jornada de capacitación, sobre “COMPETENCIAS DE LAS AUTORIDADES DE POLICÍA FRENTE AL MALTRATO ANIMAL”, con la participación del Coordinador Nacional del Grupo GELMA de la FGN y del Inspector de Policía para Asuntos Ambientales de Envigado Antioquia.
Meta cumplida en su totalidad.
Uno de los logros de la Red, es que ha permitido al equipo de urgencias de la UMATA, conocer y por tanto atender un mayor número de casos de urgencias veterinarias; el promedio mensual pasó de tener 15 casos al mes en el primer semestre del año, a atender 36 casos por mes entre el periodo de 1° de julio a 30 de septiembre. </t>
  </si>
  <si>
    <t>Debido a una mala intepretación en la forma en que se debia diligenciar el formulario, a corte de de 30 de junio se reportò  el avance de forma acomulativa con el trimestre acterior; por tal se reportaron 66 OAC, cuando lo realizado en el trimestre fueron 22.  
El equipo de la Secretaría en el tercer trimestre de 2022 realizó asesoría técnica y jurídica a 30 organismos de acción comunal de las tres localidades, en la que se hicieron las siguientes acciones: revisión de libros (libro de afiliados, libro de actas de asamblea), asesoría y orientación en manejo y diligenciamiento de libros de afiliados revisión de estatutos, procedimiento eleccionario. Este espacio contó con la participación de más de 400 personas</t>
  </si>
  <si>
    <t>Debido a una mala intepretación en la forma en que se debia diligenciar el formulario, a corte de de 30 de junio se reportò  el avance de forma acomulativa con el trimestre acterior; por tal se reportaron 50 OAC, cuando lo realizado en el trimestre fueron 22. 
En relación a la meta de capacitación, la cual tiene por objeto la ampliación de capacidades, técnicas y organizacionales de los OAC; la Unidad de Formación Ciudadana y Gestión Comunitaria atendió en la vigencia del 1 de julio al 30 de septiembre 10 organismos de acción comunal, completando así, 60 OAC atendidas durante el año 2022, Cumpliendo al 120% con la meta producto. De manera colectiva y personalizada se abordaron temas como qué es la organización comunal y cómo trabajar en ella, legislación comunal, procedimiento electoral, funciones de tribunal de garantías cuociente electoral y modernización, retos y posibilidades para los organismos de acción comunal, en aras de fortalecer la capacidad de gestión de los comunales.  </t>
  </si>
  <si>
    <t xml:space="preserve">Debido a una mala intepretación en la forma en que se debia diligenciar el formulario, a corte de de 30 de junio se reportò  el avance de forma acomulativa con el trimestre acterior; por tal se reportaron 5 lideres con garantia de derecho, cuando el avance  fueron 2 lideres. 
En la vigencia no se registraron avances, sin embargo se estan articulando con otras entidades del distrito para cumplir con maeta producto en el ultimo trimestre del año </t>
  </si>
  <si>
    <t>Debido a una mala intepretación en la forma en que se debia diligenciar el formulario, a corte de de 30 de junio se reportò  el avance de forma acomulativa con el trimestre acterior; por tal se reportaron 26 OAC, cuando lo realizado en el trimestre fueron 10. 
El fortalecimiento de las organizaciones se da desde la integralidad en la intervención, por lo cual en articulación con el Sena, en el tercer trimestre se atendieron 3 OAC mediante la ejecución del programa de formación complementaria “comportamiento Emprendedor”; el cual busca fomentar una cultura emprendedora en la población comunal, fortaleciendo habilidades y estableciendo competencias que les permitan encontrar oportunidades de negocios en sus comunidades y las organizaciones comunales puedan tener algún tipo de actividad productiva que redunde en un bienestar en la comunidad, este espacio contó con 33 participantes</t>
  </si>
  <si>
    <t>Debido a una mala intepretación en la forma en que se debia diligenciar el formulario, a corte de de 30 de junio se reportò  el avance de forma acomulativa con el trimestre acterior; por tal se reportaron 17741  personas que partciparon en la construccion de lo publico, cuando la participaciòn en el trimestre fueron 6463.  
A través de diferentes estrategias de articulación y de acciones desarrolladas por el equipo de profesionales de la Secretaría se logró la participación de 4029 personas en la construcción de lo público asi:  Elecciones de las asociaciones de juntas de acción Comunal. Jornadas de atención en las diferentes Juntas de Acción Comunal con participación de afiliados para promover el empoderamiento de nuevos liderazgos que le apuesten a la transformación social, conmemoración y reconocimiento a lideres del distrito por su labor en el marco del Dia del Comunero, entrega de sede para la Federación de juntas del Distrito de Cartagena.  Promoción de los servicios de la secretaria de Participación en el marco de las jornadas Salvemos a Cartagena y acompañamiento en las jornadas de empleabilidad en la diferentes Unidades Comuneras de Gobierno del Distrito</t>
  </si>
  <si>
    <t>PILAR TRANSPARENTE</t>
  </si>
  <si>
    <t>LINEA ESTRATEGICA: INCLUSION Y OPORTUNIDAD  PARA NIÑOS, NIÑAS Y ADOLESCENTES Y FAMILIAS.</t>
  </si>
  <si>
    <t xml:space="preserve">AVANCE META PRODUCTO SPDS - UMATA AÑO 2022 SEPTIEMBRE </t>
  </si>
  <si>
    <t>AVANCE META PRODUCTO SPDS - UMATA  CUATRENIO ACUMULADA SEPTIEMBRE  2022</t>
  </si>
  <si>
    <t>Avance Septiembre 2022 actividades proyecto</t>
  </si>
  <si>
    <t>poyo A LA FORMACIÓN PARA EL TRABAJO, GENERACIÓN DE INGRESOS Y RESPONSABILIDAD SOCIAL EMPRESARIAL A PERSONAS HABITANTES DE CALLE EN Cartagena de Indias</t>
  </si>
  <si>
    <t xml:space="preserve"> SERVICIO DE ESTERILIZACIÓN DE CANINOS Y FELINOS EN EL DISTRITO DE CARTAGENA. </t>
  </si>
  <si>
    <t>AVANCE PROYECTOS PLAN DE ACCIÓN SPDS - UMATA  CORTE JUNIO 2022</t>
  </si>
  <si>
    <t>APROPIACION DEFINITIVA SEGÚN PREDIS</t>
  </si>
  <si>
    <t>EJECUCION PRESUPUESTAL A SEPTIEMBRE  30 DE 2022</t>
  </si>
  <si>
    <t>PORCENTAJE DE AVANCE DE EJECUCION PRESUPUESTAL POR FUENTE A SEPTIEMBRE 30 DE  2022</t>
  </si>
  <si>
    <t>EJECUCION PRESUPUESTAL SPDS - UMATA  A SEPTIEMBRE  30-2022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</si>
</sst>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0_-;\-* #,##0_-;_-* &quot;-&quot;_-;_-@_-"/>
    <numFmt numFmtId="43" formatCode="_-* #,##0.00_-;\-* #,##0.00_-;_-* &quot;-&quot;??_-;_-@_-"/>
    <numFmt numFmtId="164" formatCode="&quot;$&quot;\ #,##0;[Red]\-&quot;$&quot;\ #,##0"/>
    <numFmt numFmtId="165" formatCode="_-&quot;$&quot;\ * #,##0_-;\-&quot;$&quot;\ * #,##0_-;_-&quot;$&quot;\ * &quot;-&quot;_-;_-@_-"/>
    <numFmt numFmtId="166" formatCode="_-&quot;$&quot;\ * #,##0.00_-;\-&quot;$&quot;\ * #,##0.00_-;_-&quot;$&quot;\ * &quot;-&quot;??_-;_-@_-"/>
    <numFmt numFmtId="167" formatCode="_-&quot;$&quot;\ * #,##0_-;\-&quot;$&quot;\ * #,##0_-;_-&quot;$&quot;\ * &quot;-&quot;??_-;_-@_-"/>
    <numFmt numFmtId="168" formatCode="0_ ;\-0\ "/>
    <numFmt numFmtId="169" formatCode="#,##0.0"/>
    <numFmt numFmtId="170" formatCode="&quot;$&quot;\ #,##0_);[Red]\(&quot;$&quot;\ #,##0\)"/>
    <numFmt numFmtId="171" formatCode="0.0"/>
    <numFmt numFmtId="172" formatCode="#,##0.000"/>
    <numFmt numFmtId="173" formatCode="0.0%"/>
    <numFmt numFmtId="174" formatCode="_-* #,##0_-;\-* #,##0_-;_-* &quot;-&quot;??_-;_-@_-"/>
  </numFmts>
  <fonts count="40" x14ac:knownFonts="1">
    <font>
      <sz val="11"/>
      <color theme="1"/>
      <name val="Calibri"/>
      <family val="2"/>
      <scheme val="minor"/>
    </font>
    <font>
      <sz val="11"/>
      <color theme="1"/>
      <name val="Calibri"/>
      <family val="2"/>
      <scheme val="minor"/>
    </font>
    <font>
      <sz val="9"/>
      <name val="Arial"/>
      <family val="2"/>
    </font>
    <font>
      <sz val="12"/>
      <name val="Arial"/>
      <family val="2"/>
    </font>
    <font>
      <b/>
      <sz val="12"/>
      <name val="Arial"/>
      <family val="2"/>
    </font>
    <font>
      <b/>
      <sz val="14"/>
      <name val="Arial"/>
      <family val="2"/>
    </font>
    <font>
      <b/>
      <sz val="10"/>
      <name val="Arial"/>
      <family val="2"/>
    </font>
    <font>
      <sz val="10"/>
      <name val="Arial"/>
      <family val="2"/>
    </font>
    <font>
      <sz val="11"/>
      <name val="Arial"/>
      <family val="2"/>
    </font>
    <font>
      <b/>
      <sz val="11"/>
      <name val="Arial"/>
      <family val="2"/>
    </font>
    <font>
      <b/>
      <sz val="9"/>
      <name val="Arial"/>
      <family val="2"/>
    </font>
    <font>
      <sz val="14"/>
      <name val="Arial"/>
      <family val="2"/>
    </font>
    <font>
      <b/>
      <sz val="16"/>
      <name val="Arial"/>
      <family val="2"/>
    </font>
    <font>
      <b/>
      <sz val="14"/>
      <color theme="1"/>
      <name val="Arial"/>
      <family val="2"/>
    </font>
    <font>
      <b/>
      <sz val="12"/>
      <color theme="1"/>
      <name val="Arial"/>
      <family val="2"/>
    </font>
    <font>
      <b/>
      <i/>
      <sz val="10"/>
      <name val="Arial"/>
      <family val="2"/>
    </font>
    <font>
      <sz val="10"/>
      <color theme="1"/>
      <name val="Arial"/>
      <family val="2"/>
    </font>
    <font>
      <sz val="11"/>
      <name val="Calibri"/>
      <family val="2"/>
      <scheme val="minor"/>
    </font>
    <font>
      <sz val="8"/>
      <name val="Calibri"/>
      <family val="2"/>
      <scheme val="minor"/>
    </font>
    <font>
      <b/>
      <sz val="18"/>
      <name val="Arial"/>
      <family val="2"/>
    </font>
    <font>
      <u/>
      <sz val="11"/>
      <color theme="10"/>
      <name val="Calibri"/>
      <family val="2"/>
      <scheme val="minor"/>
    </font>
    <font>
      <sz val="10"/>
      <color rgb="FFFF0000"/>
      <name val="Arial"/>
      <family val="2"/>
    </font>
    <font>
      <sz val="10"/>
      <color rgb="FF000000"/>
      <name val="Arial"/>
      <family val="2"/>
    </font>
    <font>
      <b/>
      <sz val="16"/>
      <color theme="1"/>
      <name val="Arial"/>
      <family val="2"/>
    </font>
    <font>
      <b/>
      <sz val="11"/>
      <name val="Calibri"/>
      <family val="2"/>
      <scheme val="minor"/>
    </font>
    <font>
      <b/>
      <sz val="10"/>
      <color theme="1"/>
      <name val="Arial"/>
      <family val="2"/>
    </font>
    <font>
      <sz val="25"/>
      <name val="Arial"/>
      <family val="2"/>
    </font>
    <font>
      <b/>
      <sz val="20"/>
      <name val="Arial"/>
      <family val="2"/>
    </font>
    <font>
      <b/>
      <sz val="25"/>
      <name val="Arial"/>
      <family val="2"/>
    </font>
    <font>
      <b/>
      <sz val="30"/>
      <name val="Arial"/>
      <family val="2"/>
    </font>
    <font>
      <b/>
      <sz val="19"/>
      <name val="Arial"/>
      <family val="2"/>
    </font>
    <font>
      <b/>
      <sz val="25"/>
      <color rgb="FFFF0000"/>
      <name val="Arial"/>
      <family val="2"/>
    </font>
    <font>
      <b/>
      <sz val="30"/>
      <color rgb="FFFF0000"/>
      <name val="Arial"/>
      <family val="2"/>
    </font>
    <font>
      <b/>
      <sz val="40"/>
      <color rgb="FFFF0000"/>
      <name val="Arial"/>
      <family val="2"/>
    </font>
    <font>
      <b/>
      <sz val="35"/>
      <color rgb="FFFF0000"/>
      <name val="Arial"/>
      <family val="2"/>
    </font>
    <font>
      <b/>
      <sz val="25"/>
      <color theme="1"/>
      <name val="Calibri"/>
      <family val="2"/>
      <scheme val="minor"/>
    </font>
    <font>
      <b/>
      <sz val="25"/>
      <color theme="1"/>
      <name val="Arial"/>
      <family val="2"/>
    </font>
    <font>
      <b/>
      <sz val="24"/>
      <color theme="1"/>
      <name val="Calibri"/>
      <family val="2"/>
      <scheme val="minor"/>
    </font>
    <font>
      <sz val="11"/>
      <color theme="1"/>
      <name val="Arial"/>
      <family val="2"/>
    </font>
    <font>
      <sz val="18"/>
      <name val="Arial"/>
      <family val="2"/>
    </font>
  </fonts>
  <fills count="2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rgb="FF00B050"/>
        <bgColor indexed="64"/>
      </patternFill>
    </fill>
    <fill>
      <patternFill patternType="solid">
        <fgColor theme="5" tint="0.39997558519241921"/>
        <bgColor indexed="64"/>
      </patternFill>
    </fill>
    <fill>
      <patternFill patternType="solid">
        <fgColor theme="4"/>
        <bgColor indexed="64"/>
      </patternFill>
    </fill>
    <fill>
      <patternFill patternType="solid">
        <fgColor theme="4" tint="0.39997558519241921"/>
        <bgColor indexed="64"/>
      </patternFill>
    </fill>
    <fill>
      <patternFill patternType="solid">
        <fgColor theme="7"/>
        <bgColor indexed="64"/>
      </patternFill>
    </fill>
    <fill>
      <patternFill patternType="solid">
        <fgColor theme="9"/>
        <bgColor rgb="FFFF0000"/>
      </patternFill>
    </fill>
    <fill>
      <patternFill patternType="solid">
        <fgColor rgb="FF00B0F0"/>
        <bgColor rgb="FFFF0000"/>
      </patternFill>
    </fill>
    <fill>
      <patternFill patternType="solid">
        <fgColor theme="6" tint="0.39997558519241921"/>
        <bgColor rgb="FFFF0000"/>
      </patternFill>
    </fill>
    <fill>
      <patternFill patternType="solid">
        <fgColor rgb="FFFF0000"/>
        <bgColor indexed="64"/>
      </patternFill>
    </fill>
    <fill>
      <patternFill patternType="solid">
        <fgColor theme="0" tint="-0.249977111117893"/>
        <bgColor indexed="64"/>
      </patternFill>
    </fill>
    <fill>
      <patternFill patternType="solid">
        <fgColor rgb="FF6666FF"/>
        <bgColor indexed="64"/>
      </patternFill>
    </fill>
    <fill>
      <patternFill patternType="solid">
        <fgColor rgb="FF00FF00"/>
        <bgColor indexed="64"/>
      </patternFill>
    </fill>
    <fill>
      <patternFill patternType="solid">
        <fgColor theme="7"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7030A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805">
    <xf numFmtId="0" fontId="0" fillId="0" borderId="0" xfId="0"/>
    <xf numFmtId="0" fontId="3"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0" fontId="3" fillId="0" borderId="0" xfId="0" applyFont="1"/>
    <xf numFmtId="0" fontId="4" fillId="0" borderId="1" xfId="0" applyFont="1" applyBorder="1" applyAlignment="1">
      <alignment horizontal="center" vertical="center" wrapText="1"/>
    </xf>
    <xf numFmtId="0" fontId="4" fillId="0" borderId="0" xfId="0" applyFont="1"/>
    <xf numFmtId="0" fontId="3" fillId="0" borderId="1" xfId="0" applyFont="1" applyBorder="1" applyAlignment="1">
      <alignment horizontal="left" vertical="center" wrapText="1"/>
    </xf>
    <xf numFmtId="3" fontId="3" fillId="0" borderId="1" xfId="1" applyNumberFormat="1" applyFont="1" applyFill="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3" fontId="3" fillId="0" borderId="1" xfId="0" applyNumberFormat="1" applyFont="1" applyBorder="1" applyAlignment="1">
      <alignment horizontal="center" wrapText="1"/>
    </xf>
    <xf numFmtId="0" fontId="3" fillId="0" borderId="0" xfId="0" applyFont="1" applyAlignment="1">
      <alignment wrapText="1"/>
    </xf>
    <xf numFmtId="0" fontId="3" fillId="0" borderId="0" xfId="0" applyFont="1" applyAlignment="1">
      <alignment horizontal="center" wrapText="1"/>
    </xf>
    <xf numFmtId="14" fontId="4" fillId="0" borderId="1" xfId="0" applyNumberFormat="1" applyFont="1" applyBorder="1" applyAlignment="1">
      <alignment horizontal="center" vertical="center"/>
    </xf>
    <xf numFmtId="9" fontId="4" fillId="0" borderId="1" xfId="4" applyFont="1" applyFill="1" applyBorder="1" applyAlignment="1">
      <alignment horizontal="center" vertical="center" wrapText="1"/>
    </xf>
    <xf numFmtId="0" fontId="8" fillId="0" borderId="0" xfId="0" applyFont="1"/>
    <xf numFmtId="3" fontId="4"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0" fontId="2" fillId="0" borderId="0" xfId="0" applyFont="1"/>
    <xf numFmtId="3" fontId="4" fillId="0" borderId="4" xfId="0" applyNumberFormat="1"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3" fontId="4" fillId="0" borderId="2" xfId="0" applyNumberFormat="1" applyFont="1" applyBorder="1" applyAlignment="1">
      <alignment horizontal="center" vertical="center"/>
    </xf>
    <xf numFmtId="4" fontId="4" fillId="0" borderId="1" xfId="0" applyNumberFormat="1" applyFont="1" applyBorder="1" applyAlignment="1">
      <alignment horizontal="center" vertical="center"/>
    </xf>
    <xf numFmtId="4" fontId="4" fillId="0" borderId="2" xfId="0" applyNumberFormat="1" applyFont="1" applyBorder="1" applyAlignment="1">
      <alignment horizontal="center" vertical="center"/>
    </xf>
    <xf numFmtId="169" fontId="4" fillId="0" borderId="1" xfId="0" applyNumberFormat="1" applyFont="1" applyBorder="1" applyAlignment="1">
      <alignment horizontal="center" vertical="center"/>
    </xf>
    <xf numFmtId="3" fontId="4" fillId="0" borderId="1" xfId="0" applyNumberFormat="1" applyFont="1" applyBorder="1" applyAlignment="1">
      <alignment horizontal="center" vertical="center" wrapText="1"/>
    </xf>
    <xf numFmtId="0" fontId="5" fillId="0" borderId="1" xfId="0" applyFont="1" applyBorder="1" applyAlignment="1">
      <alignment horizontal="center" vertical="center" textRotation="90" wrapText="1"/>
    </xf>
    <xf numFmtId="0" fontId="7" fillId="0" borderId="1" xfId="0" applyFont="1" applyBorder="1" applyAlignment="1">
      <alignment horizontal="center" vertical="center" wrapText="1"/>
    </xf>
    <xf numFmtId="167" fontId="6" fillId="0" borderId="1" xfId="3" applyNumberFormat="1" applyFont="1" applyFill="1" applyBorder="1" applyAlignment="1">
      <alignment horizontal="center" vertical="center" wrapText="1"/>
    </xf>
    <xf numFmtId="0" fontId="6" fillId="0" borderId="1" xfId="0" applyFont="1" applyBorder="1" applyAlignment="1">
      <alignment horizontal="center" vertical="center" wrapText="1"/>
    </xf>
    <xf numFmtId="3" fontId="4" fillId="0" borderId="1" xfId="1" applyNumberFormat="1" applyFont="1" applyFill="1" applyBorder="1" applyAlignment="1">
      <alignment horizontal="center" vertical="center" wrapText="1"/>
    </xf>
    <xf numFmtId="169" fontId="4" fillId="0" borderId="1" xfId="1" applyNumberFormat="1" applyFont="1" applyFill="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0" fontId="5" fillId="0" borderId="0" xfId="0" applyFont="1"/>
    <xf numFmtId="0" fontId="7" fillId="0" borderId="0" xfId="0" applyFont="1"/>
    <xf numFmtId="0" fontId="3" fillId="0" borderId="0" xfId="0" applyFont="1" applyAlignment="1">
      <alignment horizontal="center" vertical="center"/>
    </xf>
    <xf numFmtId="0" fontId="3" fillId="0" borderId="0" xfId="0" applyFont="1" applyAlignment="1">
      <alignment horizontal="left" wrapText="1"/>
    </xf>
    <xf numFmtId="0" fontId="3" fillId="0" borderId="0" xfId="0" applyFont="1" applyAlignment="1">
      <alignment horizontal="left" vertical="center"/>
    </xf>
    <xf numFmtId="0" fontId="3" fillId="0" borderId="0" xfId="0" applyFont="1" applyAlignment="1">
      <alignment horizontal="center"/>
    </xf>
    <xf numFmtId="0" fontId="4" fillId="0" borderId="0" xfId="0" applyFont="1" applyAlignment="1">
      <alignment horizontal="center" vertical="center"/>
    </xf>
    <xf numFmtId="0" fontId="3" fillId="6" borderId="1" xfId="0" applyFont="1" applyFill="1" applyBorder="1" applyAlignment="1">
      <alignment horizontal="center" vertical="center" textRotation="90" wrapText="1"/>
    </xf>
    <xf numFmtId="0" fontId="3" fillId="6" borderId="1" xfId="0" applyFont="1" applyFill="1" applyBorder="1" applyAlignment="1">
      <alignment horizontal="center" vertical="center" wrapText="1"/>
    </xf>
    <xf numFmtId="9" fontId="3" fillId="6" borderId="1" xfId="0"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0" fontId="4" fillId="6" borderId="1" xfId="0" applyFont="1" applyFill="1" applyBorder="1" applyAlignment="1">
      <alignment horizontal="center" vertical="center" textRotation="90" wrapText="1"/>
    </xf>
    <xf numFmtId="0" fontId="3" fillId="6" borderId="1" xfId="0" applyFont="1" applyFill="1" applyBorder="1" applyAlignment="1">
      <alignment horizontal="left" vertical="center" wrapText="1"/>
    </xf>
    <xf numFmtId="3" fontId="4" fillId="6" borderId="1" xfId="0" applyNumberFormat="1" applyFont="1" applyFill="1" applyBorder="1" applyAlignment="1">
      <alignment horizontal="center"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3" fontId="5" fillId="6" borderId="1" xfId="0" applyNumberFormat="1" applyFont="1" applyFill="1" applyBorder="1" applyAlignment="1">
      <alignment horizontal="center" vertical="center"/>
    </xf>
    <xf numFmtId="3" fontId="12" fillId="6" borderId="1" xfId="0" applyNumberFormat="1" applyFont="1" applyFill="1" applyBorder="1" applyAlignment="1">
      <alignment horizontal="center" vertical="center"/>
    </xf>
    <xf numFmtId="167" fontId="4" fillId="6" borderId="1" xfId="3" applyNumberFormat="1" applyFont="1" applyFill="1" applyBorder="1" applyAlignment="1">
      <alignment horizontal="center" vertical="center"/>
    </xf>
    <xf numFmtId="10" fontId="4" fillId="6" borderId="1" xfId="4" applyNumberFormat="1" applyFont="1" applyFill="1" applyBorder="1" applyAlignment="1">
      <alignment horizontal="center" vertical="center"/>
    </xf>
    <xf numFmtId="3" fontId="4" fillId="6" borderId="1" xfId="0" applyNumberFormat="1" applyFont="1" applyFill="1" applyBorder="1" applyAlignment="1">
      <alignment horizontal="left" vertical="center"/>
    </xf>
    <xf numFmtId="3" fontId="4" fillId="6" borderId="5" xfId="0" applyNumberFormat="1" applyFont="1" applyFill="1" applyBorder="1" applyAlignment="1">
      <alignment horizontal="left" vertical="center"/>
    </xf>
    <xf numFmtId="3" fontId="4" fillId="6" borderId="1" xfId="0" applyNumberFormat="1" applyFont="1" applyFill="1" applyBorder="1" applyAlignment="1">
      <alignment horizontal="left" vertical="center" wrapText="1"/>
    </xf>
    <xf numFmtId="0" fontId="3" fillId="6" borderId="0" xfId="0" applyFont="1" applyFill="1"/>
    <xf numFmtId="3" fontId="4" fillId="3" borderId="1" xfId="0" applyNumberFormat="1" applyFont="1" applyFill="1" applyBorder="1" applyAlignment="1">
      <alignment horizontal="center" vertical="center"/>
    </xf>
    <xf numFmtId="1" fontId="4" fillId="3" borderId="1" xfId="0" applyNumberFormat="1" applyFont="1" applyFill="1" applyBorder="1" applyAlignment="1">
      <alignment horizontal="center" vertical="center"/>
    </xf>
    <xf numFmtId="0" fontId="3" fillId="3" borderId="0" xfId="0" applyFont="1" applyFill="1" applyAlignment="1">
      <alignment horizontal="center"/>
    </xf>
    <xf numFmtId="168" fontId="3" fillId="3" borderId="3" xfId="1" applyNumberFormat="1" applyFont="1" applyFill="1" applyBorder="1" applyAlignment="1">
      <alignment horizontal="center" vertical="center" wrapText="1"/>
    </xf>
    <xf numFmtId="169" fontId="4" fillId="3" borderId="1" xfId="0"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0" fontId="3" fillId="11" borderId="1"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3" fillId="10" borderId="1" xfId="0" applyFont="1" applyFill="1" applyBorder="1" applyAlignment="1">
      <alignment horizontal="left" vertical="center" wrapText="1"/>
    </xf>
    <xf numFmtId="4" fontId="4" fillId="3" borderId="2" xfId="0" applyNumberFormat="1" applyFont="1" applyFill="1" applyBorder="1" applyAlignment="1">
      <alignment horizontal="center" vertical="center"/>
    </xf>
    <xf numFmtId="4" fontId="4" fillId="3" borderId="1" xfId="1" applyNumberFormat="1" applyFont="1" applyFill="1" applyBorder="1" applyAlignment="1">
      <alignment horizontal="center" vertical="center" wrapText="1"/>
    </xf>
    <xf numFmtId="169" fontId="4"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167" fontId="6" fillId="6" borderId="1" xfId="3" applyNumberFormat="1" applyFont="1" applyFill="1" applyBorder="1" applyAlignment="1">
      <alignment horizontal="center" vertical="center"/>
    </xf>
    <xf numFmtId="167" fontId="4" fillId="6" borderId="1" xfId="3" applyNumberFormat="1" applyFont="1" applyFill="1" applyBorder="1" applyAlignment="1">
      <alignment horizontal="center" vertical="center" wrapText="1"/>
    </xf>
    <xf numFmtId="0" fontId="7" fillId="3" borderId="0" xfId="0" applyFont="1" applyFill="1" applyAlignment="1">
      <alignment wrapText="1"/>
    </xf>
    <xf numFmtId="0" fontId="12" fillId="6" borderId="1" xfId="0" applyFont="1" applyFill="1" applyBorder="1" applyAlignment="1">
      <alignment horizontal="center" vertical="center"/>
    </xf>
    <xf numFmtId="0" fontId="12" fillId="0" borderId="0" xfId="0" applyFont="1" applyAlignment="1">
      <alignment horizontal="center"/>
    </xf>
    <xf numFmtId="3" fontId="5" fillId="12" borderId="1" xfId="0" applyNumberFormat="1" applyFont="1" applyFill="1" applyBorder="1" applyAlignment="1">
      <alignment horizontal="center" vertical="center"/>
    </xf>
    <xf numFmtId="3" fontId="5" fillId="13" borderId="1" xfId="0" applyNumberFormat="1" applyFont="1" applyFill="1" applyBorder="1" applyAlignment="1">
      <alignment horizontal="center" vertical="center"/>
    </xf>
    <xf numFmtId="3" fontId="13" fillId="14" borderId="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xf>
    <xf numFmtId="3" fontId="13" fillId="16"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2" fillId="17" borderId="1" xfId="0" applyFont="1" applyFill="1" applyBorder="1" applyAlignment="1">
      <alignment horizontal="center" vertical="center"/>
    </xf>
    <xf numFmtId="0" fontId="12" fillId="10" borderId="1" xfId="0" applyFont="1" applyFill="1" applyBorder="1" applyAlignment="1">
      <alignment horizontal="center" vertical="center" wrapText="1"/>
    </xf>
    <xf numFmtId="0" fontId="12" fillId="18" borderId="1" xfId="0" applyFont="1" applyFill="1" applyBorder="1" applyAlignment="1">
      <alignment horizontal="center" vertical="center" wrapText="1"/>
    </xf>
    <xf numFmtId="3" fontId="5" fillId="19" borderId="1" xfId="0" applyNumberFormat="1" applyFont="1" applyFill="1" applyBorder="1" applyAlignment="1">
      <alignment horizontal="center" vertical="center" wrapText="1"/>
    </xf>
    <xf numFmtId="0" fontId="12" fillId="20" borderId="1" xfId="0" applyFont="1" applyFill="1" applyBorder="1" applyAlignment="1">
      <alignment horizontal="center" vertical="center" wrapText="1"/>
    </xf>
    <xf numFmtId="3" fontId="12" fillId="20" borderId="1" xfId="0" applyNumberFormat="1" applyFont="1" applyFill="1" applyBorder="1" applyAlignment="1">
      <alignment horizontal="center" vertical="center"/>
    </xf>
    <xf numFmtId="4" fontId="12" fillId="20" borderId="1" xfId="0" applyNumberFormat="1" applyFont="1" applyFill="1" applyBorder="1" applyAlignment="1">
      <alignment horizontal="center" vertical="center"/>
    </xf>
    <xf numFmtId="3" fontId="12" fillId="20" borderId="1" xfId="0" applyNumberFormat="1" applyFont="1" applyFill="1" applyBorder="1" applyAlignment="1">
      <alignment horizontal="center" vertical="center" wrapText="1"/>
    </xf>
    <xf numFmtId="3" fontId="12" fillId="20" borderId="1" xfId="1" applyNumberFormat="1" applyFont="1" applyFill="1" applyBorder="1" applyAlignment="1">
      <alignment horizontal="center" vertical="center" wrapText="1"/>
    </xf>
    <xf numFmtId="10" fontId="4" fillId="6" borderId="1" xfId="0" applyNumberFormat="1" applyFont="1" applyFill="1" applyBorder="1" applyAlignment="1">
      <alignment horizontal="center" vertical="center"/>
    </xf>
    <xf numFmtId="10" fontId="7" fillId="0" borderId="0" xfId="0" applyNumberFormat="1" applyFont="1"/>
    <xf numFmtId="167" fontId="11" fillId="0" borderId="0" xfId="0" applyNumberFormat="1" applyFont="1"/>
    <xf numFmtId="3" fontId="16" fillId="0" borderId="1" xfId="0" applyNumberFormat="1" applyFont="1" applyBorder="1" applyAlignment="1">
      <alignment horizontal="left" vertical="center" wrapText="1"/>
    </xf>
    <xf numFmtId="0" fontId="16" fillId="0" borderId="1" xfId="0" applyFont="1" applyBorder="1" applyAlignment="1">
      <alignment horizontal="left" vertical="center" wrapText="1"/>
    </xf>
    <xf numFmtId="0" fontId="12" fillId="20" borderId="1" xfId="0" applyFont="1" applyFill="1" applyBorder="1" applyAlignment="1">
      <alignment horizontal="center" vertical="center"/>
    </xf>
    <xf numFmtId="2" fontId="12" fillId="20" borderId="1" xfId="0" applyNumberFormat="1" applyFont="1" applyFill="1" applyBorder="1" applyAlignment="1">
      <alignment horizontal="center" vertical="center"/>
    </xf>
    <xf numFmtId="1" fontId="12" fillId="20" borderId="1" xfId="0" applyNumberFormat="1" applyFont="1" applyFill="1" applyBorder="1" applyAlignment="1">
      <alignment horizontal="center" vertical="center"/>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justify" wrapText="1"/>
    </xf>
    <xf numFmtId="0" fontId="8" fillId="0" borderId="1" xfId="0" applyFont="1" applyBorder="1" applyAlignment="1">
      <alignment horizontal="left" vertical="top" wrapText="1"/>
    </xf>
    <xf numFmtId="0" fontId="12" fillId="20" borderId="0" xfId="0" applyFont="1" applyFill="1" applyAlignment="1">
      <alignment horizontal="center" vertical="center"/>
    </xf>
    <xf numFmtId="0" fontId="6" fillId="10" borderId="1" xfId="0" applyFont="1" applyFill="1" applyBorder="1" applyAlignment="1">
      <alignment horizontal="center" vertical="center" wrapText="1"/>
    </xf>
    <xf numFmtId="3" fontId="5" fillId="6" borderId="1" xfId="0" applyNumberFormat="1" applyFont="1" applyFill="1" applyBorder="1" applyAlignment="1">
      <alignment horizontal="left" vertical="center"/>
    </xf>
    <xf numFmtId="0" fontId="7" fillId="0" borderId="1" xfId="0" applyFont="1" applyBorder="1" applyAlignment="1">
      <alignment horizontal="left" vertical="justify"/>
    </xf>
    <xf numFmtId="3" fontId="11" fillId="6" borderId="1" xfId="0" applyNumberFormat="1" applyFont="1" applyFill="1" applyBorder="1" applyAlignment="1">
      <alignment horizontal="left" vertical="center"/>
    </xf>
    <xf numFmtId="3" fontId="6" fillId="6" borderId="1" xfId="0" applyNumberFormat="1" applyFont="1" applyFill="1" applyBorder="1" applyAlignment="1">
      <alignment horizontal="left" vertical="center"/>
    </xf>
    <xf numFmtId="0" fontId="16" fillId="0" borderId="4" xfId="0" applyFont="1" applyBorder="1" applyAlignment="1">
      <alignment horizontal="left" vertical="center" wrapText="1"/>
    </xf>
    <xf numFmtId="0" fontId="0" fillId="0" borderId="1" xfId="0" applyBorder="1" applyAlignment="1">
      <alignment horizontal="left" vertical="center"/>
    </xf>
    <xf numFmtId="0" fontId="17" fillId="0" borderId="1" xfId="0" applyFont="1" applyBorder="1" applyAlignment="1">
      <alignment horizontal="left" vertical="center" wrapText="1"/>
    </xf>
    <xf numFmtId="0" fontId="16" fillId="0" borderId="1" xfId="0" applyFont="1" applyBorder="1" applyAlignment="1">
      <alignment horizontal="left" vertical="center"/>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7" fillId="0" borderId="0" xfId="0" applyFont="1" applyAlignment="1">
      <alignment horizontal="left"/>
    </xf>
    <xf numFmtId="0" fontId="6" fillId="0" borderId="0" xfId="0" applyFont="1"/>
    <xf numFmtId="0" fontId="5" fillId="0" borderId="1" xfId="0" applyFont="1" applyBorder="1" applyAlignment="1">
      <alignment horizontal="center" vertical="center" wrapText="1"/>
    </xf>
    <xf numFmtId="3" fontId="5" fillId="3" borderId="1" xfId="0" applyNumberFormat="1" applyFont="1" applyFill="1" applyBorder="1" applyAlignment="1">
      <alignment horizontal="center" vertical="center"/>
    </xf>
    <xf numFmtId="3" fontId="5" fillId="0" borderId="1" xfId="0" applyNumberFormat="1" applyFont="1" applyBorder="1" applyAlignment="1">
      <alignment horizontal="center" vertical="center"/>
    </xf>
    <xf numFmtId="3" fontId="5" fillId="0" borderId="2" xfId="0" applyNumberFormat="1" applyFont="1" applyBorder="1" applyAlignment="1">
      <alignment horizontal="center" vertical="center"/>
    </xf>
    <xf numFmtId="4" fontId="5" fillId="3" borderId="2" xfId="0" applyNumberFormat="1" applyFont="1" applyFill="1" applyBorder="1" applyAlignment="1">
      <alignment horizontal="center" vertical="center"/>
    </xf>
    <xf numFmtId="4" fontId="5" fillId="0" borderId="1" xfId="0" applyNumberFormat="1" applyFont="1" applyBorder="1" applyAlignment="1">
      <alignment horizontal="center" vertical="center"/>
    </xf>
    <xf numFmtId="169" fontId="5" fillId="0" borderId="1" xfId="0" applyNumberFormat="1" applyFont="1" applyBorder="1" applyAlignment="1">
      <alignment horizontal="center" vertical="center"/>
    </xf>
    <xf numFmtId="3" fontId="5" fillId="0" borderId="1" xfId="0" applyNumberFormat="1" applyFont="1" applyBorder="1" applyAlignment="1">
      <alignment horizontal="center" vertical="center" wrapText="1"/>
    </xf>
    <xf numFmtId="3" fontId="5" fillId="0" borderId="1" xfId="1" applyNumberFormat="1" applyFont="1" applyFill="1" applyBorder="1" applyAlignment="1">
      <alignment horizontal="center" vertical="center" wrapText="1"/>
    </xf>
    <xf numFmtId="169" fontId="5" fillId="0" borderId="1" xfId="1" applyNumberFormat="1" applyFont="1" applyFill="1" applyBorder="1" applyAlignment="1">
      <alignment horizontal="center" vertical="center" wrapText="1"/>
    </xf>
    <xf numFmtId="4" fontId="5" fillId="0" borderId="1" xfId="1" applyNumberFormat="1" applyFont="1" applyFill="1" applyBorder="1" applyAlignment="1">
      <alignment horizontal="center" vertical="center" wrapText="1"/>
    </xf>
    <xf numFmtId="4" fontId="5" fillId="3" borderId="1" xfId="1" applyNumberFormat="1" applyFont="1" applyFill="1" applyBorder="1" applyAlignment="1">
      <alignment horizontal="center" vertical="center" wrapText="1"/>
    </xf>
    <xf numFmtId="3"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2" fontId="12" fillId="0" borderId="1" xfId="0" applyNumberFormat="1" applyFont="1" applyBorder="1" applyAlignment="1">
      <alignment horizontal="center" vertical="center"/>
    </xf>
    <xf numFmtId="171" fontId="12" fillId="0" borderId="1" xfId="0" applyNumberFormat="1" applyFont="1" applyBorder="1" applyAlignment="1">
      <alignment horizontal="center" vertical="center"/>
    </xf>
    <xf numFmtId="1" fontId="12" fillId="0" borderId="1" xfId="0" applyNumberFormat="1" applyFont="1" applyBorder="1" applyAlignment="1">
      <alignment horizontal="center" vertical="center"/>
    </xf>
    <xf numFmtId="3" fontId="12" fillId="0" borderId="1" xfId="1" applyNumberFormat="1" applyFont="1" applyFill="1" applyBorder="1" applyAlignment="1">
      <alignment horizontal="center" vertical="center" wrapText="1"/>
    </xf>
    <xf numFmtId="3"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4" fontId="12" fillId="0" borderId="1" xfId="0" applyNumberFormat="1" applyFont="1" applyBorder="1" applyAlignment="1">
      <alignment horizontal="center" vertical="center"/>
    </xf>
    <xf numFmtId="4" fontId="12" fillId="20" borderId="1" xfId="0" applyNumberFormat="1" applyFont="1" applyFill="1" applyBorder="1" applyAlignment="1">
      <alignment horizontal="center" vertical="center" wrapText="1"/>
    </xf>
    <xf numFmtId="0" fontId="0" fillId="0" borderId="1" xfId="0" applyBorder="1" applyAlignment="1">
      <alignment horizontal="left" vertical="center" wrapText="1"/>
    </xf>
    <xf numFmtId="0" fontId="21" fillId="0" borderId="1" xfId="5" applyFont="1" applyBorder="1" applyAlignment="1">
      <alignment horizontal="left" vertical="center" wrapText="1"/>
    </xf>
    <xf numFmtId="0" fontId="7" fillId="0" borderId="1" xfId="5" applyFont="1" applyFill="1" applyBorder="1" applyAlignment="1">
      <alignment horizontal="left" vertical="center" wrapText="1"/>
    </xf>
    <xf numFmtId="0" fontId="7" fillId="0" borderId="1" xfId="0" applyFont="1" applyBorder="1" applyAlignment="1">
      <alignment horizontal="left" vertical="top" wrapText="1"/>
    </xf>
    <xf numFmtId="0" fontId="16" fillId="0" borderId="1" xfId="5" applyFont="1" applyBorder="1" applyAlignment="1">
      <alignment horizontal="left" vertical="top" wrapText="1"/>
    </xf>
    <xf numFmtId="0" fontId="6" fillId="0" borderId="1" xfId="5" applyFont="1" applyFill="1" applyBorder="1" applyAlignment="1">
      <alignment horizontal="left" vertical="center" wrapText="1"/>
    </xf>
    <xf numFmtId="0" fontId="22" fillId="0" borderId="0" xfId="0" applyFont="1" applyAlignment="1">
      <alignment horizontal="left" vertical="center" wrapText="1"/>
    </xf>
    <xf numFmtId="0" fontId="6" fillId="3" borderId="1" xfId="0" applyFont="1" applyFill="1" applyBorder="1" applyAlignment="1">
      <alignment horizontal="left" vertical="center" wrapText="1"/>
    </xf>
    <xf numFmtId="0" fontId="12" fillId="0" borderId="1" xfId="1" applyNumberFormat="1" applyFont="1" applyFill="1" applyBorder="1" applyAlignment="1">
      <alignment horizontal="center" vertical="center"/>
    </xf>
    <xf numFmtId="3" fontId="5" fillId="3" borderId="1" xfId="1" applyNumberFormat="1" applyFont="1" applyFill="1" applyBorder="1" applyAlignment="1">
      <alignment horizontal="center" vertical="center" wrapText="1"/>
    </xf>
    <xf numFmtId="4" fontId="4" fillId="0" borderId="1" xfId="1" applyNumberFormat="1" applyFont="1" applyFill="1" applyBorder="1" applyAlignment="1">
      <alignment horizontal="center" vertical="center" wrapText="1"/>
    </xf>
    <xf numFmtId="1" fontId="12" fillId="20" borderId="1" xfId="1" applyNumberFormat="1" applyFont="1" applyFill="1" applyBorder="1" applyAlignment="1">
      <alignment horizontal="center" vertical="center"/>
    </xf>
    <xf numFmtId="0" fontId="4" fillId="0" borderId="0" xfId="0" applyFont="1" applyAlignment="1">
      <alignment horizontal="center"/>
    </xf>
    <xf numFmtId="3" fontId="6" fillId="6" borderId="1" xfId="0" applyNumberFormat="1" applyFont="1" applyFill="1" applyBorder="1" applyAlignment="1">
      <alignment horizontal="center" vertical="center" wrapText="1"/>
    </xf>
    <xf numFmtId="49" fontId="7" fillId="0" borderId="1" xfId="3" applyNumberFormat="1" applyFont="1" applyFill="1" applyBorder="1" applyAlignment="1">
      <alignment horizontal="center" vertical="center" wrapText="1"/>
    </xf>
    <xf numFmtId="0" fontId="21" fillId="0" borderId="1" xfId="5" applyFont="1" applyBorder="1" applyAlignment="1">
      <alignment horizontal="center" vertical="center" wrapText="1"/>
    </xf>
    <xf numFmtId="3" fontId="7" fillId="6"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3" fontId="16" fillId="0" borderId="1" xfId="0" applyNumberFormat="1" applyFont="1" applyBorder="1" applyAlignment="1">
      <alignment horizontal="center" vertical="center" wrapText="1"/>
    </xf>
    <xf numFmtId="0" fontId="6" fillId="0" borderId="1" xfId="5" applyFont="1" applyFill="1" applyBorder="1" applyAlignment="1">
      <alignment horizontal="center" vertical="center" wrapText="1"/>
    </xf>
    <xf numFmtId="0" fontId="6" fillId="3" borderId="1" xfId="0" applyFont="1" applyFill="1" applyBorder="1" applyAlignment="1">
      <alignment horizontal="center" vertical="center" wrapText="1"/>
    </xf>
    <xf numFmtId="0" fontId="20" fillId="0" borderId="1" xfId="5" applyBorder="1" applyAlignment="1">
      <alignment horizontal="center" vertical="center" wrapText="1"/>
    </xf>
    <xf numFmtId="3" fontId="5" fillId="6"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3" fontId="6" fillId="6" borderId="1" xfId="0" applyNumberFormat="1" applyFont="1" applyFill="1" applyBorder="1" applyAlignment="1">
      <alignment horizontal="left" vertical="center" wrapText="1"/>
    </xf>
    <xf numFmtId="3" fontId="7" fillId="6" borderId="1" xfId="0" applyNumberFormat="1" applyFont="1" applyFill="1" applyBorder="1" applyAlignment="1">
      <alignment horizontal="left" vertical="center" wrapText="1"/>
    </xf>
    <xf numFmtId="3" fontId="5" fillId="6" borderId="1" xfId="0" applyNumberFormat="1" applyFont="1" applyFill="1" applyBorder="1" applyAlignment="1">
      <alignment horizontal="left" vertical="center" wrapText="1"/>
    </xf>
    <xf numFmtId="0" fontId="7" fillId="0" borderId="0" xfId="0" applyFont="1" applyAlignment="1">
      <alignment horizontal="left" wrapText="1"/>
    </xf>
    <xf numFmtId="0" fontId="22" fillId="0" borderId="1" xfId="0" applyFont="1" applyBorder="1" applyAlignment="1">
      <alignment horizontal="left" vertical="center" wrapText="1"/>
    </xf>
    <xf numFmtId="0" fontId="16" fillId="0" borderId="1" xfId="0" applyFont="1" applyBorder="1" applyAlignment="1">
      <alignment horizontal="left" wrapText="1"/>
    </xf>
    <xf numFmtId="3" fontId="23" fillId="0" borderId="1" xfId="0" applyNumberFormat="1" applyFont="1" applyBorder="1" applyAlignment="1">
      <alignment horizontal="center" vertical="center"/>
    </xf>
    <xf numFmtId="0" fontId="7" fillId="0" borderId="1" xfId="0" applyFont="1" applyBorder="1" applyAlignment="1">
      <alignment horizontal="left" wrapText="1"/>
    </xf>
    <xf numFmtId="169" fontId="12" fillId="0" borderId="1" xfId="0" applyNumberFormat="1" applyFont="1" applyBorder="1" applyAlignment="1">
      <alignment horizontal="center" vertical="center" wrapText="1"/>
    </xf>
    <xf numFmtId="4" fontId="12" fillId="0" borderId="1" xfId="0" applyNumberFormat="1" applyFont="1" applyBorder="1" applyAlignment="1">
      <alignment horizontal="center" vertical="center" wrapText="1"/>
    </xf>
    <xf numFmtId="169" fontId="12" fillId="20" borderId="1" xfId="0" applyNumberFormat="1" applyFont="1" applyFill="1" applyBorder="1" applyAlignment="1">
      <alignment horizontal="center" vertical="center"/>
    </xf>
    <xf numFmtId="49" fontId="17" fillId="0" borderId="1" xfId="3" applyNumberFormat="1" applyFont="1" applyFill="1" applyBorder="1" applyAlignment="1">
      <alignment horizontal="left" vertical="center" wrapText="1"/>
    </xf>
    <xf numFmtId="0" fontId="17" fillId="0" borderId="6" xfId="5" applyFont="1" applyFill="1" applyBorder="1" applyAlignment="1">
      <alignment horizontal="left" vertical="center" wrapText="1"/>
    </xf>
    <xf numFmtId="0" fontId="17" fillId="0" borderId="6" xfId="0" applyFont="1" applyBorder="1" applyAlignment="1">
      <alignment horizontal="left" vertical="center" wrapText="1"/>
    </xf>
    <xf numFmtId="0" fontId="24" fillId="0" borderId="1" xfId="0" applyFont="1" applyBorder="1" applyAlignment="1">
      <alignment horizontal="left" vertical="center" wrapText="1"/>
    </xf>
    <xf numFmtId="9" fontId="17" fillId="0" borderId="5" xfId="4" applyFont="1" applyFill="1" applyBorder="1" applyAlignment="1">
      <alignment horizontal="left" vertical="top" wrapText="1"/>
    </xf>
    <xf numFmtId="9" fontId="17" fillId="0" borderId="5" xfId="4" applyFont="1" applyFill="1" applyBorder="1" applyAlignment="1">
      <alignment horizontal="left" vertical="center" wrapText="1"/>
    </xf>
    <xf numFmtId="0" fontId="24" fillId="6" borderId="1" xfId="0" applyFont="1" applyFill="1" applyBorder="1" applyAlignment="1">
      <alignment horizontal="left" vertical="center" wrapText="1"/>
    </xf>
    <xf numFmtId="0" fontId="17" fillId="0" borderId="1" xfId="0" applyFont="1" applyBorder="1" applyAlignment="1">
      <alignment horizontal="left" wrapText="1"/>
    </xf>
    <xf numFmtId="3" fontId="24" fillId="6" borderId="1" xfId="0" applyNumberFormat="1" applyFont="1" applyFill="1" applyBorder="1" applyAlignment="1">
      <alignment horizontal="left" vertical="center" wrapText="1"/>
    </xf>
    <xf numFmtId="0" fontId="17" fillId="0" borderId="0" xfId="0" applyFont="1" applyAlignment="1">
      <alignment horizontal="left" vertical="center" wrapText="1"/>
    </xf>
    <xf numFmtId="3" fontId="17" fillId="6" borderId="6" xfId="0" applyNumberFormat="1" applyFont="1" applyFill="1" applyBorder="1" applyAlignment="1">
      <alignment horizontal="left" vertical="center" wrapText="1"/>
    </xf>
    <xf numFmtId="3" fontId="17" fillId="6" borderId="1" xfId="0" applyNumberFormat="1" applyFont="1" applyFill="1" applyBorder="1" applyAlignment="1">
      <alignment horizontal="left" vertical="center" wrapText="1"/>
    </xf>
    <xf numFmtId="0" fontId="24" fillId="6" borderId="1" xfId="0" applyFont="1" applyFill="1" applyBorder="1" applyAlignment="1">
      <alignment horizontal="left" wrapText="1"/>
    </xf>
    <xf numFmtId="0" fontId="17" fillId="0" borderId="1" xfId="5" applyFont="1" applyBorder="1" applyAlignment="1">
      <alignment horizontal="left" vertical="center" wrapText="1"/>
    </xf>
    <xf numFmtId="0" fontId="7" fillId="0" borderId="4" xfId="0" applyFont="1" applyBorder="1" applyAlignment="1">
      <alignment horizontal="center" vertical="center" wrapText="1"/>
    </xf>
    <xf numFmtId="0" fontId="6" fillId="0" borderId="1" xfId="0" applyFont="1" applyBorder="1" applyAlignment="1">
      <alignment horizontal="center" vertical="center" wrapText="1"/>
    </xf>
    <xf numFmtId="3" fontId="5" fillId="0" borderId="1" xfId="0" applyNumberFormat="1" applyFont="1" applyBorder="1" applyAlignment="1">
      <alignment horizontal="center" vertical="center"/>
    </xf>
    <xf numFmtId="4" fontId="5" fillId="3" borderId="2" xfId="0" applyNumberFormat="1" applyFont="1" applyFill="1" applyBorder="1" applyAlignment="1">
      <alignment horizontal="center" vertical="center"/>
    </xf>
    <xf numFmtId="3" fontId="5" fillId="3"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20" fillId="0" borderId="2" xfId="5" applyBorder="1" applyAlignment="1">
      <alignment horizontal="center" vertical="center" wrapText="1"/>
    </xf>
    <xf numFmtId="0" fontId="20" fillId="0" borderId="1" xfId="5" applyFill="1" applyBorder="1" applyAlignment="1">
      <alignment horizontal="center" vertical="center" wrapText="1"/>
    </xf>
    <xf numFmtId="3" fontId="20" fillId="0" borderId="1" xfId="5" applyNumberFormat="1" applyBorder="1" applyAlignment="1">
      <alignment horizontal="center" vertical="center" wrapText="1"/>
    </xf>
    <xf numFmtId="0" fontId="20" fillId="0" borderId="4" xfId="5" applyBorder="1" applyAlignment="1">
      <alignment horizontal="center" vertical="center" wrapText="1"/>
    </xf>
    <xf numFmtId="0" fontId="22" fillId="0" borderId="1" xfId="0" applyFont="1" applyBorder="1" applyAlignment="1">
      <alignment horizontal="center" vertical="center" wrapText="1"/>
    </xf>
    <xf numFmtId="3" fontId="12" fillId="3" borderId="1" xfId="0" applyNumberFormat="1" applyFont="1" applyFill="1" applyBorder="1" applyAlignment="1">
      <alignment horizontal="center" vertical="center" wrapText="1"/>
    </xf>
    <xf numFmtId="3" fontId="5" fillId="3" borderId="1" xfId="0" applyNumberFormat="1" applyFont="1" applyFill="1" applyBorder="1" applyAlignment="1">
      <alignment horizontal="center" vertical="center"/>
    </xf>
    <xf numFmtId="0" fontId="17" fillId="0" borderId="2" xfId="0" applyFont="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4" fontId="5" fillId="3" borderId="2" xfId="0" applyNumberFormat="1" applyFont="1" applyFill="1" applyBorder="1" applyAlignment="1">
      <alignment horizontal="center" vertical="center"/>
    </xf>
    <xf numFmtId="3" fontId="5" fillId="0" borderId="2" xfId="0" applyNumberFormat="1" applyFont="1" applyBorder="1" applyAlignment="1">
      <alignment horizontal="center" vertical="center"/>
    </xf>
    <xf numFmtId="3" fontId="5" fillId="0" borderId="3" xfId="0" applyNumberFormat="1" applyFont="1" applyBorder="1" applyAlignment="1">
      <alignment horizontal="center" vertical="center"/>
    </xf>
    <xf numFmtId="3" fontId="5" fillId="0" borderId="4" xfId="0" applyNumberFormat="1" applyFont="1" applyBorder="1" applyAlignment="1">
      <alignment horizontal="center" vertical="center"/>
    </xf>
    <xf numFmtId="167" fontId="6" fillId="0" borderId="2" xfId="3" applyNumberFormat="1" applyFont="1" applyFill="1" applyBorder="1" applyAlignment="1">
      <alignment horizontal="center" vertical="center"/>
    </xf>
    <xf numFmtId="167" fontId="6" fillId="0" borderId="4" xfId="3" applyNumberFormat="1" applyFont="1" applyFill="1" applyBorder="1" applyAlignment="1">
      <alignment horizontal="center" vertical="center"/>
    </xf>
    <xf numFmtId="0" fontId="6" fillId="0" borderId="1" xfId="0" applyFont="1" applyBorder="1" applyAlignment="1">
      <alignment horizontal="center" vertical="center" wrapText="1"/>
    </xf>
    <xf numFmtId="167" fontId="6" fillId="0" borderId="2" xfId="3" applyNumberFormat="1" applyFont="1" applyFill="1" applyBorder="1" applyAlignment="1">
      <alignment horizontal="center" vertical="center" wrapText="1"/>
    </xf>
    <xf numFmtId="167" fontId="6" fillId="0" borderId="3" xfId="3" applyNumberFormat="1" applyFont="1" applyFill="1" applyBorder="1" applyAlignment="1">
      <alignment horizontal="center" vertical="center" wrapText="1"/>
    </xf>
    <xf numFmtId="167" fontId="6" fillId="0" borderId="4" xfId="3"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3" fontId="5" fillId="0" borderId="1" xfId="0" applyNumberFormat="1" applyFont="1" applyBorder="1" applyAlignment="1">
      <alignment horizontal="center" vertical="center"/>
    </xf>
    <xf numFmtId="167" fontId="6" fillId="0" borderId="1" xfId="3" applyNumberFormat="1" applyFont="1" applyBorder="1" applyAlignment="1">
      <alignment horizontal="center" vertical="center" wrapText="1"/>
    </xf>
    <xf numFmtId="0" fontId="9" fillId="0" borderId="3" xfId="0" applyFont="1" applyBorder="1" applyAlignment="1">
      <alignment horizontal="center" vertical="center" wrapText="1"/>
    </xf>
    <xf numFmtId="167" fontId="6" fillId="0" borderId="1" xfId="3" applyNumberFormat="1" applyFont="1" applyFill="1" applyBorder="1" applyAlignment="1">
      <alignment horizontal="center" vertical="center"/>
    </xf>
    <xf numFmtId="1" fontId="6" fillId="0" borderId="1" xfId="0" applyNumberFormat="1" applyFon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center" wrapText="1"/>
    </xf>
    <xf numFmtId="3" fontId="4" fillId="0" borderId="2" xfId="0" applyNumberFormat="1" applyFont="1" applyBorder="1" applyAlignment="1">
      <alignment horizontal="center" vertical="center"/>
    </xf>
    <xf numFmtId="3" fontId="4" fillId="0" borderId="4" xfId="0" applyNumberFormat="1" applyFont="1" applyBorder="1" applyAlignment="1">
      <alignment horizontal="center" vertical="center"/>
    </xf>
    <xf numFmtId="3" fontId="4" fillId="0" borderId="1" xfId="0" applyNumberFormat="1" applyFont="1" applyBorder="1" applyAlignment="1">
      <alignment horizontal="center" vertical="center"/>
    </xf>
    <xf numFmtId="4" fontId="5" fillId="0" borderId="1" xfId="0" applyNumberFormat="1" applyFont="1" applyBorder="1" applyAlignment="1">
      <alignment horizontal="center" vertical="center"/>
    </xf>
    <xf numFmtId="4" fontId="5" fillId="0" borderId="2" xfId="0" applyNumberFormat="1" applyFont="1" applyBorder="1" applyAlignment="1">
      <alignment horizontal="center" vertical="center"/>
    </xf>
    <xf numFmtId="169" fontId="5" fillId="0" borderId="2" xfId="0" applyNumberFormat="1" applyFont="1" applyBorder="1" applyAlignment="1">
      <alignment horizontal="center" vertical="center"/>
    </xf>
    <xf numFmtId="4" fontId="4" fillId="0" borderId="2"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textRotation="90" wrapText="1"/>
    </xf>
    <xf numFmtId="4" fontId="4" fillId="0" borderId="3" xfId="0" applyNumberFormat="1" applyFont="1" applyBorder="1" applyAlignment="1">
      <alignment horizontal="center" vertical="center"/>
    </xf>
    <xf numFmtId="0" fontId="3" fillId="3" borderId="3" xfId="0" applyFont="1" applyFill="1" applyBorder="1" applyAlignment="1">
      <alignment horizontal="left" vertical="center" wrapText="1"/>
    </xf>
    <xf numFmtId="0" fontId="3" fillId="3" borderId="3" xfId="0" applyFont="1" applyFill="1" applyBorder="1" applyAlignment="1">
      <alignment horizontal="center" vertical="center" wrapText="1"/>
    </xf>
    <xf numFmtId="3" fontId="4" fillId="3" borderId="3" xfId="0" applyNumberFormat="1" applyFont="1" applyFill="1" applyBorder="1" applyAlignment="1">
      <alignment horizontal="center" vertical="center"/>
    </xf>
    <xf numFmtId="0" fontId="7" fillId="0" borderId="1" xfId="0" applyFont="1" applyBorder="1" applyAlignment="1">
      <alignment horizontal="center" vertical="center" wrapText="1"/>
    </xf>
    <xf numFmtId="167" fontId="7" fillId="0" borderId="4" xfId="3" applyNumberFormat="1"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4" fontId="4" fillId="3" borderId="2" xfId="0" applyNumberFormat="1" applyFont="1" applyFill="1" applyBorder="1" applyAlignment="1">
      <alignment horizontal="center" vertical="center"/>
    </xf>
    <xf numFmtId="0" fontId="8" fillId="3"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 fontId="10"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3" fontId="5" fillId="3" borderId="3" xfId="0" applyNumberFormat="1" applyFont="1" applyFill="1" applyBorder="1" applyAlignment="1">
      <alignment horizontal="center" vertical="center"/>
    </xf>
    <xf numFmtId="4" fontId="5" fillId="3" borderId="3" xfId="0" applyNumberFormat="1" applyFont="1" applyFill="1" applyBorder="1" applyAlignment="1">
      <alignment horizontal="center" vertical="center"/>
    </xf>
    <xf numFmtId="3" fontId="13" fillId="15" borderId="2" xfId="0" applyNumberFormat="1" applyFont="1" applyFill="1" applyBorder="1" applyAlignment="1">
      <alignment horizontal="center" vertical="center"/>
    </xf>
    <xf numFmtId="0" fontId="17" fillId="0" borderId="1" xfId="0" applyFont="1" applyBorder="1" applyAlignment="1">
      <alignment horizontal="left" vertical="center" wrapText="1"/>
    </xf>
    <xf numFmtId="0" fontId="20" fillId="0" borderId="2" xfId="5" applyBorder="1" applyAlignment="1">
      <alignment horizontal="center" vertical="center" wrapText="1"/>
    </xf>
    <xf numFmtId="0" fontId="7" fillId="0" borderId="1" xfId="0" applyFont="1" applyBorder="1" applyAlignment="1">
      <alignment horizontal="left" vertical="center" wrapText="1"/>
    </xf>
    <xf numFmtId="0" fontId="20" fillId="0" borderId="1" xfId="5" applyBorder="1" applyAlignment="1">
      <alignment horizontal="center" vertical="center" wrapText="1"/>
    </xf>
    <xf numFmtId="9" fontId="6" fillId="0" borderId="1" xfId="4" applyFont="1" applyBorder="1" applyAlignment="1">
      <alignment horizontal="center" vertical="center"/>
    </xf>
    <xf numFmtId="3" fontId="5" fillId="2" borderId="1" xfId="0" applyNumberFormat="1" applyFont="1" applyFill="1" applyBorder="1" applyAlignment="1">
      <alignment horizontal="center" vertical="center"/>
    </xf>
    <xf numFmtId="0" fontId="6" fillId="8" borderId="1"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1" xfId="0" applyFont="1" applyFill="1" applyBorder="1" applyAlignment="1">
      <alignment horizontal="center" vertical="center" wrapText="1"/>
    </xf>
    <xf numFmtId="10" fontId="6" fillId="9" borderId="1" xfId="0" applyNumberFormat="1"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65" fontId="6"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7" fillId="0" borderId="0" xfId="0" applyFont="1" applyAlignment="1">
      <alignment wrapText="1"/>
    </xf>
    <xf numFmtId="9" fontId="6" fillId="0" borderId="1" xfId="0" applyNumberFormat="1"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9" fontId="6" fillId="0" borderId="1" xfId="4" applyFont="1" applyBorder="1" applyAlignment="1">
      <alignment horizontal="center" vertical="center" wrapText="1"/>
    </xf>
    <xf numFmtId="173" fontId="27" fillId="22" borderId="1" xfId="4" applyNumberFormat="1" applyFont="1" applyFill="1" applyBorder="1" applyAlignment="1">
      <alignment horizontal="center" vertical="center" wrapText="1"/>
    </xf>
    <xf numFmtId="173" fontId="27" fillId="22" borderId="1" xfId="0" applyNumberFormat="1" applyFont="1" applyFill="1" applyBorder="1" applyAlignment="1">
      <alignment horizontal="center" vertical="center"/>
    </xf>
    <xf numFmtId="10" fontId="27" fillId="22" borderId="1" xfId="4" applyNumberFormat="1" applyFont="1" applyFill="1" applyBorder="1" applyAlignment="1">
      <alignment horizontal="center" vertical="center" wrapText="1"/>
    </xf>
    <xf numFmtId="173" fontId="27" fillId="22" borderId="1" xfId="0" applyNumberFormat="1" applyFont="1" applyFill="1" applyBorder="1" applyAlignment="1">
      <alignment horizontal="center" vertical="center" wrapText="1"/>
    </xf>
    <xf numFmtId="3" fontId="28" fillId="22" borderId="1" xfId="0" applyNumberFormat="1" applyFont="1" applyFill="1" applyBorder="1" applyAlignment="1">
      <alignment horizontal="center" vertical="center"/>
    </xf>
    <xf numFmtId="3" fontId="4" fillId="6" borderId="2" xfId="0" applyNumberFormat="1" applyFont="1" applyFill="1" applyBorder="1" applyAlignment="1">
      <alignment horizontal="center" vertical="center"/>
    </xf>
    <xf numFmtId="167" fontId="4" fillId="6" borderId="2" xfId="3" applyNumberFormat="1" applyFont="1" applyFill="1" applyBorder="1" applyAlignment="1">
      <alignment horizontal="center" vertical="center"/>
    </xf>
    <xf numFmtId="167" fontId="4" fillId="6" borderId="2" xfId="3" applyNumberFormat="1" applyFont="1" applyFill="1" applyBorder="1" applyAlignment="1">
      <alignment horizontal="center" vertical="center" wrapText="1"/>
    </xf>
    <xf numFmtId="10" fontId="4" fillId="6" borderId="2" xfId="4" applyNumberFormat="1" applyFont="1" applyFill="1" applyBorder="1" applyAlignment="1">
      <alignment horizontal="center" vertical="center"/>
    </xf>
    <xf numFmtId="0" fontId="4" fillId="6" borderId="2" xfId="0" applyFont="1" applyFill="1" applyBorder="1" applyAlignment="1">
      <alignment horizontal="center" vertical="center" wrapText="1"/>
    </xf>
    <xf numFmtId="0" fontId="4" fillId="6" borderId="2" xfId="0" applyFont="1" applyFill="1" applyBorder="1" applyAlignment="1">
      <alignment horizontal="center" vertical="center"/>
    </xf>
    <xf numFmtId="3" fontId="4" fillId="6" borderId="2" xfId="0" applyNumberFormat="1" applyFont="1" applyFill="1" applyBorder="1" applyAlignment="1">
      <alignment horizontal="left" vertical="center"/>
    </xf>
    <xf numFmtId="3" fontId="4" fillId="6" borderId="8" xfId="0" applyNumberFormat="1" applyFont="1" applyFill="1" applyBorder="1" applyAlignment="1">
      <alignment horizontal="left" vertical="center"/>
    </xf>
    <xf numFmtId="3" fontId="4" fillId="6" borderId="2" xfId="0" applyNumberFormat="1" applyFont="1" applyFill="1" applyBorder="1" applyAlignment="1">
      <alignment horizontal="left" vertical="center" wrapText="1"/>
    </xf>
    <xf numFmtId="173" fontId="27" fillId="23" borderId="1" xfId="0" applyNumberFormat="1" applyFont="1" applyFill="1" applyBorder="1" applyAlignment="1">
      <alignment horizontal="center" vertical="center" wrapText="1"/>
    </xf>
    <xf numFmtId="3" fontId="28" fillId="23" borderId="1" xfId="0" applyNumberFormat="1" applyFont="1" applyFill="1" applyBorder="1" applyAlignment="1">
      <alignment horizontal="center" vertical="center"/>
    </xf>
    <xf numFmtId="43" fontId="5" fillId="0" borderId="1" xfId="1" applyFont="1" applyBorder="1" applyAlignment="1">
      <alignment horizontal="center" vertical="center" wrapText="1"/>
    </xf>
    <xf numFmtId="9" fontId="5" fillId="0" borderId="1" xfId="4" applyFont="1" applyBorder="1" applyAlignment="1">
      <alignment horizontal="center" vertical="center"/>
    </xf>
    <xf numFmtId="10" fontId="5" fillId="0" borderId="1" xfId="0" applyNumberFormat="1" applyFont="1" applyBorder="1" applyAlignment="1">
      <alignment horizontal="center" vertical="center" wrapText="1"/>
    </xf>
    <xf numFmtId="9" fontId="5" fillId="2" borderId="1" xfId="4" applyFont="1" applyFill="1" applyBorder="1" applyAlignment="1">
      <alignment horizontal="center" vertical="center"/>
    </xf>
    <xf numFmtId="43" fontId="5" fillId="2" borderId="1" xfId="1" applyFont="1" applyFill="1" applyBorder="1" applyAlignment="1">
      <alignment horizontal="center" vertical="center" wrapText="1"/>
    </xf>
    <xf numFmtId="173" fontId="5" fillId="0" borderId="1" xfId="4" applyNumberFormat="1" applyFont="1" applyBorder="1" applyAlignment="1">
      <alignment horizontal="center" vertical="center"/>
    </xf>
    <xf numFmtId="3" fontId="5" fillId="2" borderId="2" xfId="0" applyNumberFormat="1" applyFont="1" applyFill="1" applyBorder="1" applyAlignment="1">
      <alignment horizontal="center" vertical="center"/>
    </xf>
    <xf numFmtId="9" fontId="5" fillId="0" borderId="2" xfId="4" applyFont="1" applyBorder="1" applyAlignment="1">
      <alignment horizontal="center" vertical="center"/>
    </xf>
    <xf numFmtId="4" fontId="5" fillId="3" borderId="1" xfId="0" applyNumberFormat="1" applyFont="1" applyFill="1" applyBorder="1" applyAlignment="1">
      <alignment horizontal="center" vertical="center"/>
    </xf>
    <xf numFmtId="173" fontId="27" fillId="22" borderId="1" xfId="4" applyNumberFormat="1" applyFont="1" applyFill="1" applyBorder="1" applyAlignment="1">
      <alignment horizontal="center" vertical="center"/>
    </xf>
    <xf numFmtId="0" fontId="3" fillId="6" borderId="2" xfId="0" applyFont="1" applyFill="1" applyBorder="1" applyAlignment="1">
      <alignment horizontal="center" vertical="center" textRotation="90" wrapText="1"/>
    </xf>
    <xf numFmtId="173" fontId="27" fillId="24" borderId="1" xfId="4" applyNumberFormat="1" applyFont="1" applyFill="1" applyBorder="1" applyAlignment="1">
      <alignment horizontal="center" vertical="center" wrapText="1"/>
    </xf>
    <xf numFmtId="173" fontId="27" fillId="24" borderId="1" xfId="4" applyNumberFormat="1" applyFont="1" applyFill="1" applyBorder="1" applyAlignment="1">
      <alignment horizontal="center" vertical="center"/>
    </xf>
    <xf numFmtId="9" fontId="5" fillId="2" borderId="2" xfId="4" applyFont="1" applyFill="1" applyBorder="1" applyAlignment="1">
      <alignment horizontal="center" vertical="center"/>
    </xf>
    <xf numFmtId="174" fontId="5" fillId="2" borderId="1" xfId="1" applyNumberFormat="1" applyFont="1" applyFill="1" applyBorder="1" applyAlignment="1">
      <alignment horizontal="center" vertical="center" wrapText="1"/>
    </xf>
    <xf numFmtId="169" fontId="5" fillId="3" borderId="1" xfId="0" applyNumberFormat="1" applyFont="1" applyFill="1" applyBorder="1" applyAlignment="1">
      <alignment horizontal="center" vertical="center"/>
    </xf>
    <xf numFmtId="9" fontId="5" fillId="3" borderId="1" xfId="4" applyFont="1" applyFill="1" applyBorder="1" applyAlignment="1">
      <alignment horizontal="center" vertical="center"/>
    </xf>
    <xf numFmtId="0" fontId="7" fillId="0" borderId="9" xfId="0" applyFont="1" applyBorder="1" applyAlignment="1">
      <alignment horizontal="center" vertical="center" wrapText="1"/>
    </xf>
    <xf numFmtId="9" fontId="27" fillId="22" borderId="1" xfId="4" applyFont="1" applyFill="1" applyBorder="1" applyAlignment="1">
      <alignment horizontal="center" vertical="center"/>
    </xf>
    <xf numFmtId="173" fontId="28" fillId="25" borderId="1" xfId="4" applyNumberFormat="1" applyFont="1" applyFill="1" applyBorder="1" applyAlignment="1">
      <alignment horizontal="center" vertical="center"/>
    </xf>
    <xf numFmtId="173" fontId="28" fillId="22" borderId="1" xfId="4" applyNumberFormat="1" applyFont="1" applyFill="1" applyBorder="1" applyAlignment="1">
      <alignment horizontal="center" vertical="center" wrapText="1"/>
    </xf>
    <xf numFmtId="173" fontId="28" fillId="22" borderId="1" xfId="4" applyNumberFormat="1" applyFont="1" applyFill="1" applyBorder="1" applyAlignment="1">
      <alignment horizontal="center" vertical="center"/>
    </xf>
    <xf numFmtId="173" fontId="28" fillId="25" borderId="1" xfId="4" applyNumberFormat="1" applyFont="1" applyFill="1" applyBorder="1" applyAlignment="1">
      <alignment horizontal="center" vertical="center" wrapText="1"/>
    </xf>
    <xf numFmtId="0" fontId="19" fillId="21" borderId="1" xfId="0" applyFont="1" applyFill="1" applyBorder="1" applyAlignment="1">
      <alignment horizontal="center" vertical="center" wrapText="1"/>
    </xf>
    <xf numFmtId="9" fontId="5" fillId="0" borderId="1" xfId="1" applyNumberFormat="1" applyFont="1" applyFill="1" applyBorder="1" applyAlignment="1">
      <alignment horizontal="center" vertical="center"/>
    </xf>
    <xf numFmtId="43" fontId="5" fillId="0" borderId="1" xfId="1" applyFont="1" applyFill="1" applyBorder="1" applyAlignment="1">
      <alignment horizontal="center" vertical="center"/>
    </xf>
    <xf numFmtId="9" fontId="5" fillId="0" borderId="1" xfId="4" applyFont="1" applyFill="1" applyBorder="1" applyAlignment="1">
      <alignment horizontal="center" vertical="center"/>
    </xf>
    <xf numFmtId="9" fontId="28" fillId="22" borderId="1" xfId="0" applyNumberFormat="1" applyFont="1" applyFill="1" applyBorder="1" applyAlignment="1">
      <alignment horizontal="center" vertical="center" wrapText="1"/>
    </xf>
    <xf numFmtId="173" fontId="28" fillId="22" borderId="1" xfId="0" applyNumberFormat="1" applyFont="1" applyFill="1" applyBorder="1" applyAlignment="1">
      <alignment horizontal="center" vertical="center" wrapText="1"/>
    </xf>
    <xf numFmtId="173" fontId="28" fillId="22" borderId="1" xfId="0" applyNumberFormat="1" applyFont="1" applyFill="1" applyBorder="1" applyAlignment="1">
      <alignment horizontal="center" vertical="center"/>
    </xf>
    <xf numFmtId="173" fontId="28" fillId="25" borderId="1" xfId="0" applyNumberFormat="1" applyFont="1" applyFill="1" applyBorder="1" applyAlignment="1">
      <alignment horizontal="center" vertical="center" wrapText="1"/>
    </xf>
    <xf numFmtId="173" fontId="28" fillId="25" borderId="1" xfId="0" applyNumberFormat="1" applyFont="1" applyFill="1" applyBorder="1" applyAlignment="1">
      <alignment horizontal="center" vertical="center"/>
    </xf>
    <xf numFmtId="9" fontId="26" fillId="6" borderId="1" xfId="0" applyNumberFormat="1" applyFont="1" applyFill="1" applyBorder="1" applyAlignment="1">
      <alignment horizontal="center" vertical="center" wrapText="1"/>
    </xf>
    <xf numFmtId="0" fontId="26" fillId="6" borderId="1" xfId="0" applyFont="1" applyFill="1" applyBorder="1" applyAlignment="1">
      <alignment horizontal="center" vertical="center" wrapText="1"/>
    </xf>
    <xf numFmtId="9" fontId="5" fillId="0" borderId="1" xfId="4" applyFont="1" applyBorder="1" applyAlignment="1">
      <alignment horizontal="center" vertical="center" wrapText="1"/>
    </xf>
    <xf numFmtId="173" fontId="28" fillId="25" borderId="5" xfId="4" applyNumberFormat="1" applyFont="1" applyFill="1" applyBorder="1" applyAlignment="1">
      <alignment horizontal="center" vertical="center" wrapText="1"/>
    </xf>
    <xf numFmtId="173" fontId="28" fillId="25" borderId="2" xfId="0" applyNumberFormat="1" applyFont="1" applyFill="1" applyBorder="1" applyAlignment="1">
      <alignment horizontal="center" vertical="center" wrapText="1"/>
    </xf>
    <xf numFmtId="9" fontId="28" fillId="25" borderId="2" xfId="4" applyFont="1" applyFill="1" applyBorder="1" applyAlignment="1">
      <alignment horizontal="center" vertical="center" wrapText="1"/>
    </xf>
    <xf numFmtId="9" fontId="28" fillId="25" borderId="2" xfId="4" applyFont="1" applyFill="1" applyBorder="1" applyAlignment="1">
      <alignment horizontal="center" vertical="center"/>
    </xf>
    <xf numFmtId="3" fontId="24" fillId="6" borderId="5" xfId="0" applyNumberFormat="1" applyFont="1" applyFill="1" applyBorder="1" applyAlignment="1">
      <alignment horizontal="left" vertical="center" wrapText="1"/>
    </xf>
    <xf numFmtId="173" fontId="28" fillId="25" borderId="2" xfId="4" applyNumberFormat="1" applyFont="1" applyFill="1" applyBorder="1" applyAlignment="1">
      <alignment horizontal="center" vertical="center" wrapText="1"/>
    </xf>
    <xf numFmtId="173" fontId="28" fillId="25" borderId="2" xfId="4" applyNumberFormat="1" applyFont="1" applyFill="1" applyBorder="1" applyAlignment="1">
      <alignment horizontal="center" vertical="center"/>
    </xf>
    <xf numFmtId="9" fontId="5" fillId="0" borderId="1" xfId="4" applyFont="1" applyFill="1" applyBorder="1" applyAlignment="1">
      <alignment horizontal="center" vertical="center" wrapText="1"/>
    </xf>
    <xf numFmtId="3" fontId="28" fillId="25" borderId="2" xfId="0" applyNumberFormat="1" applyFont="1" applyFill="1" applyBorder="1" applyAlignment="1">
      <alignment horizontal="center" vertical="center"/>
    </xf>
    <xf numFmtId="167" fontId="6" fillId="6" borderId="2" xfId="3" applyNumberFormat="1" applyFont="1" applyFill="1" applyBorder="1" applyAlignment="1">
      <alignment horizontal="center" vertical="center"/>
    </xf>
    <xf numFmtId="0" fontId="24" fillId="6" borderId="5" xfId="0" applyFont="1" applyFill="1" applyBorder="1" applyAlignment="1">
      <alignment horizontal="left" wrapText="1"/>
    </xf>
    <xf numFmtId="3" fontId="6" fillId="6" borderId="2" xfId="0" applyNumberFormat="1" applyFont="1" applyFill="1" applyBorder="1" applyAlignment="1">
      <alignment horizontal="center" vertical="center" wrapText="1"/>
    </xf>
    <xf numFmtId="0" fontId="26" fillId="6" borderId="1" xfId="0" applyFont="1" applyFill="1" applyBorder="1" applyAlignment="1">
      <alignment horizontal="center" vertical="center" textRotation="90" wrapText="1"/>
    </xf>
    <xf numFmtId="0" fontId="28" fillId="6" borderId="1" xfId="0" applyFont="1" applyFill="1" applyBorder="1" applyAlignment="1">
      <alignment horizontal="center" vertical="center" textRotation="90" wrapText="1"/>
    </xf>
    <xf numFmtId="0" fontId="28" fillId="6" borderId="1" xfId="0" applyFont="1" applyFill="1" applyBorder="1" applyAlignment="1">
      <alignment horizontal="center" vertical="center" wrapText="1"/>
    </xf>
    <xf numFmtId="9" fontId="28" fillId="6" borderId="1" xfId="0" applyNumberFormat="1" applyFont="1" applyFill="1" applyBorder="1" applyAlignment="1">
      <alignment horizontal="center" vertical="center" wrapText="1"/>
    </xf>
    <xf numFmtId="0" fontId="7" fillId="3" borderId="0" xfId="0" applyFont="1" applyFill="1"/>
    <xf numFmtId="0" fontId="6" fillId="20" borderId="1" xfId="0" applyFont="1" applyFill="1" applyBorder="1" applyAlignment="1">
      <alignment horizontal="center" vertical="center" wrapText="1"/>
    </xf>
    <xf numFmtId="9" fontId="4" fillId="20" borderId="1" xfId="4" applyFont="1" applyFill="1" applyBorder="1" applyAlignment="1">
      <alignment horizontal="center" vertical="center" wrapText="1"/>
    </xf>
    <xf numFmtId="9" fontId="28" fillId="2" borderId="1" xfId="4" applyFont="1" applyFill="1" applyBorder="1" applyAlignment="1">
      <alignment horizontal="center" vertical="center"/>
    </xf>
    <xf numFmtId="9" fontId="28" fillId="20" borderId="1" xfId="4" applyFont="1" applyFill="1" applyBorder="1" applyAlignment="1">
      <alignment horizontal="center" vertical="center" wrapText="1"/>
    </xf>
    <xf numFmtId="173" fontId="28" fillId="2" borderId="1" xfId="4" applyNumberFormat="1" applyFont="1" applyFill="1" applyBorder="1" applyAlignment="1">
      <alignment horizontal="center" vertical="center"/>
    </xf>
    <xf numFmtId="9" fontId="5" fillId="3" borderId="3" xfId="4" applyFont="1" applyFill="1" applyBorder="1" applyAlignment="1">
      <alignment horizontal="center" vertical="center"/>
    </xf>
    <xf numFmtId="9" fontId="5" fillId="0" borderId="3" xfId="4" applyFont="1" applyBorder="1" applyAlignment="1">
      <alignment horizontal="center" vertical="center"/>
    </xf>
    <xf numFmtId="0" fontId="17" fillId="0" borderId="0" xfId="0" applyFont="1" applyBorder="1" applyAlignment="1">
      <alignment horizontal="left" vertical="center" wrapText="1"/>
    </xf>
    <xf numFmtId="3" fontId="5" fillId="2" borderId="4" xfId="0" applyNumberFormat="1" applyFont="1" applyFill="1" applyBorder="1" applyAlignment="1">
      <alignment horizontal="center" vertical="center"/>
    </xf>
    <xf numFmtId="43" fontId="5" fillId="2" borderId="4" xfId="1" applyFont="1" applyFill="1" applyBorder="1" applyAlignment="1">
      <alignment horizontal="center" vertical="center"/>
    </xf>
    <xf numFmtId="9" fontId="5" fillId="2" borderId="4" xfId="4" applyFont="1" applyFill="1" applyBorder="1" applyAlignment="1">
      <alignment horizontal="center" vertical="center"/>
    </xf>
    <xf numFmtId="167" fontId="13" fillId="0" borderId="21" xfId="3" applyNumberFormat="1" applyFont="1" applyFill="1" applyBorder="1" applyAlignment="1">
      <alignment horizontal="center" vertical="center" wrapText="1"/>
    </xf>
    <xf numFmtId="3" fontId="14" fillId="6" borderId="1" xfId="0" applyNumberFormat="1" applyFont="1" applyFill="1" applyBorder="1" applyAlignment="1">
      <alignment horizontal="left" vertical="center" wrapText="1"/>
    </xf>
    <xf numFmtId="3" fontId="14" fillId="6" borderId="2" xfId="0" applyNumberFormat="1" applyFont="1" applyFill="1" applyBorder="1" applyAlignment="1">
      <alignment horizontal="left" vertical="center" wrapText="1"/>
    </xf>
    <xf numFmtId="0" fontId="25" fillId="0" borderId="4" xfId="0" applyFont="1" applyBorder="1" applyAlignment="1">
      <alignment horizontal="center" vertical="center" wrapText="1"/>
    </xf>
    <xf numFmtId="0" fontId="38" fillId="0" borderId="1" xfId="0" applyFont="1" applyBorder="1" applyAlignment="1">
      <alignment horizontal="center" vertical="center" wrapText="1"/>
    </xf>
    <xf numFmtId="0" fontId="16" fillId="0" borderId="0" xfId="0" applyFont="1"/>
    <xf numFmtId="166" fontId="33" fillId="0" borderId="1" xfId="0" applyNumberFormat="1" applyFont="1" applyFill="1" applyBorder="1" applyAlignment="1">
      <alignment horizontal="center" vertical="center"/>
    </xf>
    <xf numFmtId="173" fontId="33" fillId="0" borderId="1" xfId="4" applyNumberFormat="1" applyFont="1" applyFill="1" applyBorder="1" applyAlignment="1">
      <alignment horizontal="center" vertical="center"/>
    </xf>
    <xf numFmtId="0" fontId="3" fillId="0" borderId="1" xfId="0" applyFont="1" applyBorder="1" applyAlignment="1">
      <alignment horizontal="left" vertical="center" wrapText="1"/>
    </xf>
    <xf numFmtId="3" fontId="5" fillId="3" borderId="1" xfId="0" applyNumberFormat="1"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3" fontId="19" fillId="21" borderId="2" xfId="0" applyNumberFormat="1" applyFont="1" applyFill="1" applyBorder="1" applyAlignment="1">
      <alignment horizontal="center" vertical="center"/>
    </xf>
    <xf numFmtId="3" fontId="19" fillId="21" borderId="4" xfId="0" applyNumberFormat="1" applyFont="1" applyFill="1" applyBorder="1" applyAlignment="1">
      <alignment horizontal="center" vertical="center"/>
    </xf>
    <xf numFmtId="10" fontId="28" fillId="22" borderId="1" xfId="4" applyNumberFormat="1" applyFont="1" applyFill="1" applyBorder="1" applyAlignment="1">
      <alignment horizontal="center" vertical="center" wrapText="1"/>
    </xf>
    <xf numFmtId="169" fontId="12" fillId="0" borderId="1" xfId="0" applyNumberFormat="1" applyFont="1" applyBorder="1" applyAlignment="1">
      <alignment horizontal="center" vertical="center"/>
    </xf>
    <xf numFmtId="173" fontId="4" fillId="0" borderId="1" xfId="4" applyNumberFormat="1" applyFont="1" applyFill="1" applyBorder="1" applyAlignment="1">
      <alignment horizontal="center" vertical="center" wrapText="1"/>
    </xf>
    <xf numFmtId="3" fontId="19" fillId="6" borderId="1" xfId="0" applyNumberFormat="1" applyFont="1" applyFill="1" applyBorder="1" applyAlignment="1">
      <alignment horizontal="center" vertical="center"/>
    </xf>
    <xf numFmtId="3" fontId="19" fillId="21" borderId="1" xfId="0" applyNumberFormat="1" applyFont="1" applyFill="1" applyBorder="1" applyAlignment="1">
      <alignment horizontal="center" vertical="center"/>
    </xf>
    <xf numFmtId="4" fontId="19" fillId="21" borderId="1" xfId="0" applyNumberFormat="1" applyFont="1" applyFill="1" applyBorder="1" applyAlignment="1">
      <alignment horizontal="center" vertical="center"/>
    </xf>
    <xf numFmtId="4" fontId="19" fillId="3" borderId="1" xfId="0" applyNumberFormat="1" applyFont="1" applyFill="1" applyBorder="1" applyAlignment="1">
      <alignment horizontal="center" vertical="center"/>
    </xf>
    <xf numFmtId="171" fontId="19" fillId="21" borderId="4" xfId="0" applyNumberFormat="1" applyFont="1" applyFill="1" applyBorder="1" applyAlignment="1">
      <alignment horizontal="center" vertical="center"/>
    </xf>
    <xf numFmtId="2" fontId="19" fillId="21" borderId="1" xfId="0" applyNumberFormat="1" applyFont="1" applyFill="1" applyBorder="1" applyAlignment="1">
      <alignment horizontal="center" vertical="center"/>
    </xf>
    <xf numFmtId="4" fontId="27" fillId="21" borderId="1" xfId="0" applyNumberFormat="1" applyFont="1" applyFill="1" applyBorder="1" applyAlignment="1">
      <alignment horizontal="center" vertical="center"/>
    </xf>
    <xf numFmtId="3" fontId="27" fillId="21" borderId="1" xfId="0" applyNumberFormat="1" applyFont="1" applyFill="1" applyBorder="1" applyAlignment="1">
      <alignment horizontal="center" vertical="center"/>
    </xf>
    <xf numFmtId="3" fontId="19" fillId="21" borderId="1" xfId="0" applyNumberFormat="1" applyFont="1" applyFill="1" applyBorder="1" applyAlignment="1">
      <alignment horizontal="center" vertical="center" wrapText="1"/>
    </xf>
    <xf numFmtId="4" fontId="19" fillId="2" borderId="2" xfId="0" applyNumberFormat="1" applyFont="1" applyFill="1" applyBorder="1" applyAlignment="1">
      <alignment horizontal="center" vertical="center"/>
    </xf>
    <xf numFmtId="1" fontId="19" fillId="21" borderId="1" xfId="0" applyNumberFormat="1" applyFont="1" applyFill="1" applyBorder="1" applyAlignment="1">
      <alignment horizontal="center" vertical="center"/>
    </xf>
    <xf numFmtId="1" fontId="19" fillId="21" borderId="2" xfId="0" applyNumberFormat="1" applyFont="1" applyFill="1" applyBorder="1" applyAlignment="1">
      <alignment horizontal="center" vertical="center"/>
    </xf>
    <xf numFmtId="3" fontId="19" fillId="21" borderId="1" xfId="1" applyNumberFormat="1" applyFont="1" applyFill="1" applyBorder="1" applyAlignment="1">
      <alignment horizontal="center" vertical="center" wrapText="1"/>
    </xf>
    <xf numFmtId="169" fontId="19" fillId="21" borderId="1" xfId="1" applyNumberFormat="1" applyFont="1" applyFill="1" applyBorder="1" applyAlignment="1">
      <alignment horizontal="center" vertical="center" wrapText="1"/>
    </xf>
    <xf numFmtId="4" fontId="19" fillId="21" borderId="1" xfId="1" applyNumberFormat="1" applyFont="1" applyFill="1" applyBorder="1" applyAlignment="1">
      <alignment horizontal="center" vertical="center" wrapText="1"/>
    </xf>
    <xf numFmtId="4" fontId="19" fillId="2" borderId="1" xfId="1" applyNumberFormat="1" applyFont="1" applyFill="1" applyBorder="1" applyAlignment="1">
      <alignment horizontal="center" vertical="center" wrapText="1"/>
    </xf>
    <xf numFmtId="0" fontId="39" fillId="0" borderId="0" xfId="0" applyFont="1"/>
    <xf numFmtId="0" fontId="33" fillId="0" borderId="1" xfId="0" applyFont="1" applyFill="1" applyBorder="1" applyAlignment="1">
      <alignment horizontal="center" vertical="center" wrapText="1"/>
    </xf>
    <xf numFmtId="166" fontId="35" fillId="3" borderId="2" xfId="3" applyNumberFormat="1" applyFont="1" applyFill="1" applyBorder="1" applyAlignment="1">
      <alignment horizontal="center" vertical="center" wrapText="1"/>
    </xf>
    <xf numFmtId="166" fontId="35" fillId="3" borderId="3" xfId="3" applyNumberFormat="1" applyFont="1" applyFill="1" applyBorder="1" applyAlignment="1">
      <alignment horizontal="center" vertical="center" wrapText="1"/>
    </xf>
    <xf numFmtId="166" fontId="35" fillId="3" borderId="4" xfId="3" applyNumberFormat="1" applyFont="1" applyFill="1" applyBorder="1" applyAlignment="1">
      <alignment horizontal="center" vertical="center" wrapText="1"/>
    </xf>
    <xf numFmtId="173" fontId="35" fillId="3" borderId="2" xfId="4" applyNumberFormat="1" applyFont="1" applyFill="1" applyBorder="1" applyAlignment="1">
      <alignment horizontal="center" vertical="center" wrapText="1"/>
    </xf>
    <xf numFmtId="173" fontId="35" fillId="3" borderId="3" xfId="4" applyNumberFormat="1" applyFont="1" applyFill="1" applyBorder="1" applyAlignment="1">
      <alignment horizontal="center" vertical="center" wrapText="1"/>
    </xf>
    <xf numFmtId="173" fontId="35" fillId="3" borderId="4" xfId="4" applyNumberFormat="1" applyFont="1" applyFill="1" applyBorder="1" applyAlignment="1">
      <alignment horizontal="center" vertical="center" wrapText="1"/>
    </xf>
    <xf numFmtId="9" fontId="35" fillId="3" borderId="2" xfId="4" applyFont="1" applyFill="1" applyBorder="1" applyAlignment="1">
      <alignment horizontal="center" vertical="center" wrapText="1"/>
    </xf>
    <xf numFmtId="9" fontId="35" fillId="3" borderId="3" xfId="4" applyFont="1" applyFill="1" applyBorder="1" applyAlignment="1">
      <alignment horizontal="center" vertical="center" wrapText="1"/>
    </xf>
    <xf numFmtId="9" fontId="35" fillId="3" borderId="4" xfId="4" applyFont="1" applyFill="1" applyBorder="1" applyAlignment="1">
      <alignment horizontal="center" vertical="center" wrapText="1"/>
    </xf>
    <xf numFmtId="173" fontId="36" fillId="0" borderId="2" xfId="4" applyNumberFormat="1" applyFont="1" applyBorder="1" applyAlignment="1">
      <alignment horizontal="center" vertical="center" wrapText="1"/>
    </xf>
    <xf numFmtId="173" fontId="36" fillId="0" borderId="3" xfId="4" applyNumberFormat="1" applyFont="1" applyBorder="1" applyAlignment="1">
      <alignment horizontal="center" vertical="center" wrapText="1"/>
    </xf>
    <xf numFmtId="173" fontId="36" fillId="0" borderId="4" xfId="4" applyNumberFormat="1" applyFont="1" applyBorder="1" applyAlignment="1">
      <alignment horizontal="center" vertical="center" wrapText="1"/>
    </xf>
    <xf numFmtId="9" fontId="35" fillId="3" borderId="2" xfId="3" applyNumberFormat="1" applyFont="1" applyFill="1" applyBorder="1" applyAlignment="1">
      <alignment horizontal="center" vertical="center" wrapText="1"/>
    </xf>
    <xf numFmtId="166" fontId="37" fillId="3" borderId="2" xfId="3" applyNumberFormat="1" applyFont="1" applyFill="1" applyBorder="1" applyAlignment="1">
      <alignment horizontal="center" vertical="center" wrapText="1"/>
    </xf>
    <xf numFmtId="166" fontId="37" fillId="3" borderId="3" xfId="3" applyNumberFormat="1" applyFont="1" applyFill="1" applyBorder="1" applyAlignment="1">
      <alignment horizontal="center" vertical="center" wrapText="1"/>
    </xf>
    <xf numFmtId="166" fontId="37" fillId="3" borderId="4" xfId="3" applyNumberFormat="1" applyFont="1" applyFill="1" applyBorder="1" applyAlignment="1">
      <alignment horizontal="center" vertical="center" wrapText="1"/>
    </xf>
    <xf numFmtId="173" fontId="37" fillId="3" borderId="2" xfId="4" applyNumberFormat="1" applyFont="1" applyFill="1" applyBorder="1" applyAlignment="1">
      <alignment horizontal="center" vertical="center" wrapText="1"/>
    </xf>
    <xf numFmtId="173" fontId="37" fillId="3" borderId="3" xfId="4" applyNumberFormat="1" applyFont="1" applyFill="1" applyBorder="1" applyAlignment="1">
      <alignment horizontal="center" vertical="center" wrapText="1"/>
    </xf>
    <xf numFmtId="173" fontId="37" fillId="3" borderId="4" xfId="4" applyNumberFormat="1" applyFont="1" applyFill="1" applyBorder="1" applyAlignment="1">
      <alignment horizontal="center" vertical="center" wrapText="1"/>
    </xf>
    <xf numFmtId="173" fontId="36" fillId="3" borderId="2" xfId="4" applyNumberFormat="1" applyFont="1" applyFill="1" applyBorder="1" applyAlignment="1">
      <alignment horizontal="center" vertical="center" wrapText="1"/>
    </xf>
    <xf numFmtId="173" fontId="36" fillId="3" borderId="3" xfId="4" applyNumberFormat="1" applyFont="1" applyFill="1" applyBorder="1" applyAlignment="1">
      <alignment horizontal="center" vertical="center" wrapText="1"/>
    </xf>
    <xf numFmtId="173" fontId="36" fillId="3" borderId="4" xfId="4" applyNumberFormat="1" applyFont="1" applyFill="1" applyBorder="1" applyAlignment="1">
      <alignment horizontal="center" vertical="center" wrapText="1"/>
    </xf>
    <xf numFmtId="173" fontId="36" fillId="0" borderId="2" xfId="4" applyNumberFormat="1" applyFont="1" applyBorder="1" applyAlignment="1">
      <alignment horizontal="center" vertical="center"/>
    </xf>
    <xf numFmtId="173" fontId="36" fillId="0" borderId="3" xfId="4" applyNumberFormat="1" applyFont="1" applyBorder="1" applyAlignment="1">
      <alignment horizontal="center" vertical="center"/>
    </xf>
    <xf numFmtId="173" fontId="36" fillId="0" borderId="4" xfId="4" applyNumberFormat="1" applyFont="1" applyBorder="1" applyAlignment="1">
      <alignment horizontal="center" vertical="center"/>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9" fontId="36" fillId="0" borderId="2" xfId="0" applyNumberFormat="1" applyFont="1" applyBorder="1" applyAlignment="1">
      <alignment horizontal="center" vertical="center" wrapText="1"/>
    </xf>
    <xf numFmtId="0" fontId="36" fillId="0" borderId="4" xfId="0" applyFont="1" applyBorder="1" applyAlignment="1">
      <alignment horizontal="center" vertical="center" wrapText="1"/>
    </xf>
    <xf numFmtId="10" fontId="34" fillId="3" borderId="13" xfId="4" applyNumberFormat="1" applyFont="1" applyFill="1" applyBorder="1" applyAlignment="1">
      <alignment horizontal="center" vertical="center"/>
    </xf>
    <xf numFmtId="10" fontId="34" fillId="3" borderId="16" xfId="4" applyNumberFormat="1" applyFont="1" applyFill="1" applyBorder="1" applyAlignment="1">
      <alignment horizontal="center" vertical="center"/>
    </xf>
    <xf numFmtId="10" fontId="34" fillId="3" borderId="17" xfId="4" applyNumberFormat="1" applyFont="1" applyFill="1" applyBorder="1" applyAlignment="1">
      <alignment horizontal="center" vertical="center"/>
    </xf>
    <xf numFmtId="9" fontId="36" fillId="3" borderId="2" xfId="4" applyFont="1" applyFill="1" applyBorder="1" applyAlignment="1">
      <alignment horizontal="center" vertical="center" wrapText="1"/>
    </xf>
    <xf numFmtId="9" fontId="36" fillId="3" borderId="3" xfId="4" applyFont="1" applyFill="1" applyBorder="1" applyAlignment="1">
      <alignment horizontal="center" vertical="center" wrapText="1"/>
    </xf>
    <xf numFmtId="9" fontId="36" fillId="3" borderId="4" xfId="4" applyFont="1" applyFill="1" applyBorder="1" applyAlignment="1">
      <alignment horizontal="center" vertical="center" wrapText="1"/>
    </xf>
    <xf numFmtId="173" fontId="36" fillId="0" borderId="2" xfId="4" applyNumberFormat="1" applyFont="1" applyFill="1" applyBorder="1" applyAlignment="1">
      <alignment horizontal="center" vertical="center" wrapText="1"/>
    </xf>
    <xf numFmtId="173" fontId="36" fillId="0" borderId="3" xfId="4" applyNumberFormat="1" applyFont="1" applyFill="1" applyBorder="1" applyAlignment="1">
      <alignment horizontal="center" vertical="center" wrapText="1"/>
    </xf>
    <xf numFmtId="173" fontId="36" fillId="0" borderId="4" xfId="4" applyNumberFormat="1" applyFont="1" applyFill="1" applyBorder="1" applyAlignment="1">
      <alignment horizontal="center" vertical="center" wrapText="1"/>
    </xf>
    <xf numFmtId="9" fontId="36" fillId="0" borderId="2" xfId="4" applyFont="1" applyFill="1" applyBorder="1" applyAlignment="1">
      <alignment horizontal="center" vertical="center" wrapText="1"/>
    </xf>
    <xf numFmtId="9" fontId="36" fillId="0" borderId="3" xfId="4" applyFont="1" applyFill="1" applyBorder="1" applyAlignment="1">
      <alignment horizontal="center" vertical="center" wrapText="1"/>
    </xf>
    <xf numFmtId="9" fontId="36" fillId="0" borderId="4" xfId="4" applyFont="1" applyFill="1" applyBorder="1" applyAlignment="1">
      <alignment horizontal="center" vertical="center" wrapText="1"/>
    </xf>
    <xf numFmtId="9" fontId="36" fillId="0" borderId="3" xfId="0" applyNumberFormat="1" applyFont="1" applyBorder="1" applyAlignment="1">
      <alignment horizontal="center" vertical="center" wrapText="1"/>
    </xf>
    <xf numFmtId="9" fontId="36" fillId="0" borderId="4" xfId="0" applyNumberFormat="1" applyFont="1" applyBorder="1" applyAlignment="1">
      <alignment horizontal="center" vertical="center" wrapText="1"/>
    </xf>
    <xf numFmtId="167" fontId="6" fillId="0" borderId="1" xfId="3"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167" fontId="6" fillId="0" borderId="2" xfId="3" applyNumberFormat="1" applyFont="1" applyBorder="1" applyAlignment="1">
      <alignment horizontal="center" vertical="center" wrapText="1"/>
    </xf>
    <xf numFmtId="167" fontId="6" fillId="0" borderId="3" xfId="3" applyNumberFormat="1" applyFont="1" applyBorder="1" applyAlignment="1">
      <alignment horizontal="center" vertical="center" wrapText="1"/>
    </xf>
    <xf numFmtId="3" fontId="27" fillId="6" borderId="5" xfId="0" applyNumberFormat="1" applyFont="1" applyFill="1" applyBorder="1" applyAlignment="1">
      <alignment horizontal="center" vertical="center" wrapText="1"/>
    </xf>
    <xf numFmtId="3" fontId="27" fillId="6" borderId="7" xfId="0" applyNumberFormat="1" applyFont="1" applyFill="1" applyBorder="1" applyAlignment="1">
      <alignment horizontal="center" vertical="center"/>
    </xf>
    <xf numFmtId="3" fontId="27" fillId="6" borderId="6" xfId="0" applyNumberFormat="1" applyFont="1" applyFill="1" applyBorder="1" applyAlignment="1">
      <alignment horizontal="center" vertical="center"/>
    </xf>
    <xf numFmtId="0" fontId="27" fillId="6" borderId="5" xfId="0" applyFont="1" applyFill="1" applyBorder="1" applyAlignment="1">
      <alignment horizontal="center" vertical="center" wrapText="1"/>
    </xf>
    <xf numFmtId="0" fontId="27" fillId="6" borderId="7" xfId="0" applyFont="1" applyFill="1" applyBorder="1" applyAlignment="1">
      <alignment horizontal="center" vertical="center" wrapText="1"/>
    </xf>
    <xf numFmtId="0" fontId="27" fillId="6" borderId="6" xfId="0" applyFont="1" applyFill="1" applyBorder="1" applyAlignment="1">
      <alignment horizontal="center" vertical="center" wrapText="1"/>
    </xf>
    <xf numFmtId="3" fontId="27" fillId="6" borderId="5" xfId="0" applyNumberFormat="1" applyFont="1" applyFill="1" applyBorder="1" applyAlignment="1">
      <alignment horizontal="center" vertical="center"/>
    </xf>
    <xf numFmtId="3" fontId="27" fillId="6" borderId="7" xfId="0" applyNumberFormat="1" applyFont="1" applyFill="1" applyBorder="1" applyAlignment="1">
      <alignment horizontal="center" vertical="center" wrapText="1"/>
    </xf>
    <xf numFmtId="3" fontId="27" fillId="6" borderId="6" xfId="0" applyNumberFormat="1" applyFont="1" applyFill="1" applyBorder="1" applyAlignment="1">
      <alignment horizontal="center" vertical="center" wrapText="1"/>
    </xf>
    <xf numFmtId="0" fontId="27" fillId="6" borderId="1" xfId="0" applyFont="1" applyFill="1" applyBorder="1" applyAlignment="1">
      <alignment horizontal="center" vertical="center"/>
    </xf>
    <xf numFmtId="0" fontId="34" fillId="3" borderId="10" xfId="0" applyFont="1" applyFill="1" applyBorder="1" applyAlignment="1">
      <alignment horizontal="center" vertical="center" wrapText="1"/>
    </xf>
    <xf numFmtId="0" fontId="34" fillId="3" borderId="11" xfId="0" applyFont="1" applyFill="1" applyBorder="1" applyAlignment="1">
      <alignment horizontal="center" vertical="center" wrapText="1"/>
    </xf>
    <xf numFmtId="0" fontId="34" fillId="3" borderId="12" xfId="0" applyFont="1" applyFill="1" applyBorder="1" applyAlignment="1">
      <alignment horizontal="center" vertical="center" wrapText="1"/>
    </xf>
    <xf numFmtId="0" fontId="34" fillId="3" borderId="14" xfId="0" applyFont="1" applyFill="1" applyBorder="1" applyAlignment="1">
      <alignment horizontal="center" vertical="center" wrapText="1"/>
    </xf>
    <xf numFmtId="0" fontId="34" fillId="3" borderId="0" xfId="0" applyFont="1" applyFill="1" applyBorder="1" applyAlignment="1">
      <alignment horizontal="center" vertical="center" wrapText="1"/>
    </xf>
    <xf numFmtId="0" fontId="34" fillId="3" borderId="15" xfId="0" applyFont="1" applyFill="1" applyBorder="1" applyAlignment="1">
      <alignment horizontal="center" vertical="center" wrapText="1"/>
    </xf>
    <xf numFmtId="0" fontId="34" fillId="3" borderId="18" xfId="0" applyFont="1" applyFill="1" applyBorder="1" applyAlignment="1">
      <alignment horizontal="center" vertical="center" wrapText="1"/>
    </xf>
    <xf numFmtId="0" fontId="34" fillId="3" borderId="19" xfId="0" applyFont="1" applyFill="1" applyBorder="1" applyAlignment="1">
      <alignment horizontal="center" vertical="center" wrapText="1"/>
    </xf>
    <xf numFmtId="0" fontId="34" fillId="3" borderId="20" xfId="0" applyFont="1" applyFill="1" applyBorder="1" applyAlignment="1">
      <alignment horizontal="center" vertical="center" wrapText="1"/>
    </xf>
    <xf numFmtId="0" fontId="31" fillId="3" borderId="10" xfId="0" applyFont="1" applyFill="1" applyBorder="1" applyAlignment="1">
      <alignment horizontal="left" vertical="center" wrapText="1"/>
    </xf>
    <xf numFmtId="0" fontId="31" fillId="3" borderId="11" xfId="0" applyFont="1" applyFill="1" applyBorder="1" applyAlignment="1">
      <alignment horizontal="left" vertical="center" wrapText="1"/>
    </xf>
    <xf numFmtId="0" fontId="31" fillId="3" borderId="12" xfId="0" applyFont="1" applyFill="1" applyBorder="1" applyAlignment="1">
      <alignment horizontal="left" vertical="center" wrapText="1"/>
    </xf>
    <xf numFmtId="0" fontId="31" fillId="3" borderId="14" xfId="0" applyFont="1" applyFill="1" applyBorder="1" applyAlignment="1">
      <alignment horizontal="left" vertical="center" wrapText="1"/>
    </xf>
    <xf numFmtId="0" fontId="31" fillId="3" borderId="0" xfId="0" applyFont="1" applyFill="1" applyBorder="1" applyAlignment="1">
      <alignment horizontal="left" vertical="center" wrapText="1"/>
    </xf>
    <xf numFmtId="0" fontId="31" fillId="3" borderId="15" xfId="0" applyFont="1" applyFill="1" applyBorder="1" applyAlignment="1">
      <alignment horizontal="left" vertical="center" wrapText="1"/>
    </xf>
    <xf numFmtId="173" fontId="32" fillId="3" borderId="13" xfId="4" applyNumberFormat="1" applyFont="1" applyFill="1" applyBorder="1" applyAlignment="1">
      <alignment horizontal="center" vertical="center"/>
    </xf>
    <xf numFmtId="173" fontId="32" fillId="3" borderId="16" xfId="4" applyNumberFormat="1" applyFont="1" applyFill="1" applyBorder="1" applyAlignment="1">
      <alignment horizontal="center" vertical="center"/>
    </xf>
    <xf numFmtId="173" fontId="32" fillId="3" borderId="17" xfId="4" applyNumberFormat="1" applyFont="1" applyFill="1" applyBorder="1" applyAlignment="1">
      <alignment horizontal="center" vertical="center"/>
    </xf>
    <xf numFmtId="0" fontId="31" fillId="3" borderId="18" xfId="0" applyFont="1" applyFill="1" applyBorder="1" applyAlignment="1">
      <alignment horizontal="left" vertical="center" wrapText="1"/>
    </xf>
    <xf numFmtId="0" fontId="31" fillId="3" borderId="19" xfId="0" applyFont="1" applyFill="1" applyBorder="1" applyAlignment="1">
      <alignment horizontal="left" vertical="center" wrapText="1"/>
    </xf>
    <xf numFmtId="0" fontId="31" fillId="3" borderId="20" xfId="0" applyFont="1" applyFill="1" applyBorder="1" applyAlignment="1">
      <alignment horizontal="left" vertical="center" wrapText="1"/>
    </xf>
    <xf numFmtId="10" fontId="32" fillId="3" borderId="13" xfId="4" applyNumberFormat="1" applyFont="1" applyFill="1" applyBorder="1" applyAlignment="1">
      <alignment horizontal="center" vertical="center"/>
    </xf>
    <xf numFmtId="10" fontId="32" fillId="3" borderId="17" xfId="4" applyNumberFormat="1" applyFont="1" applyFill="1" applyBorder="1" applyAlignment="1">
      <alignment horizontal="center" vertical="center"/>
    </xf>
    <xf numFmtId="169" fontId="5" fillId="3" borderId="2" xfId="0" applyNumberFormat="1" applyFont="1" applyFill="1" applyBorder="1" applyAlignment="1">
      <alignment horizontal="center" vertical="center"/>
    </xf>
    <xf numFmtId="169" fontId="5" fillId="3" borderId="4" xfId="0" applyNumberFormat="1" applyFont="1" applyFill="1" applyBorder="1" applyAlignment="1">
      <alignment horizontal="center" vertical="center"/>
    </xf>
    <xf numFmtId="3" fontId="4" fillId="3" borderId="2" xfId="0" applyNumberFormat="1" applyFont="1" applyFill="1" applyBorder="1" applyAlignment="1">
      <alignment horizontal="center" vertical="center"/>
    </xf>
    <xf numFmtId="3" fontId="4" fillId="3" borderId="4" xfId="0" applyNumberFormat="1" applyFont="1" applyFill="1" applyBorder="1" applyAlignment="1">
      <alignment horizontal="center" vertical="center"/>
    </xf>
    <xf numFmtId="4" fontId="4" fillId="0" borderId="2" xfId="0" applyNumberFormat="1" applyFont="1" applyBorder="1" applyAlignment="1">
      <alignment horizontal="center" vertical="center"/>
    </xf>
    <xf numFmtId="4" fontId="4" fillId="0" borderId="3" xfId="0" applyNumberFormat="1" applyFont="1" applyBorder="1" applyAlignment="1">
      <alignment horizontal="center" vertical="center"/>
    </xf>
    <xf numFmtId="4" fontId="4" fillId="0" borderId="4" xfId="0" applyNumberFormat="1" applyFont="1" applyBorder="1" applyAlignment="1">
      <alignment horizontal="center" vertical="center"/>
    </xf>
    <xf numFmtId="1" fontId="4" fillId="3" borderId="1" xfId="0" applyNumberFormat="1" applyFont="1" applyFill="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3" fontId="19" fillId="21" borderId="2" xfId="0" applyNumberFormat="1" applyFont="1" applyFill="1" applyBorder="1" applyAlignment="1">
      <alignment horizontal="center" vertical="center" wrapText="1"/>
    </xf>
    <xf numFmtId="3" fontId="19" fillId="21" borderId="3" xfId="0" applyNumberFormat="1" applyFont="1" applyFill="1" applyBorder="1" applyAlignment="1">
      <alignment horizontal="center" vertical="center" wrapText="1"/>
    </xf>
    <xf numFmtId="3" fontId="19" fillId="21" borderId="4"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9" fontId="5" fillId="0" borderId="2" xfId="4" applyFont="1" applyBorder="1" applyAlignment="1">
      <alignment horizontal="center" vertical="center"/>
    </xf>
    <xf numFmtId="9" fontId="5" fillId="0" borderId="4" xfId="4" applyFont="1" applyBorder="1" applyAlignment="1">
      <alignment horizontal="center" vertical="center"/>
    </xf>
    <xf numFmtId="3" fontId="5" fillId="0" borderId="2" xfId="0" applyNumberFormat="1" applyFont="1" applyBorder="1" applyAlignment="1">
      <alignment horizontal="center" vertical="center" wrapText="1"/>
    </xf>
    <xf numFmtId="3" fontId="5" fillId="0" borderId="3" xfId="0" applyNumberFormat="1" applyFont="1" applyBorder="1" applyAlignment="1">
      <alignment horizontal="center" vertical="center" wrapText="1"/>
    </xf>
    <xf numFmtId="3" fontId="5" fillId="0" borderId="4" xfId="0" applyNumberFormat="1" applyFont="1" applyBorder="1" applyAlignment="1">
      <alignment horizontal="center" vertical="center" wrapText="1"/>
    </xf>
    <xf numFmtId="9" fontId="5" fillId="0" borderId="2" xfId="4" applyFont="1" applyBorder="1" applyAlignment="1">
      <alignment horizontal="center" vertical="center" wrapText="1"/>
    </xf>
    <xf numFmtId="9" fontId="5" fillId="0" borderId="3" xfId="4" applyFont="1" applyBorder="1" applyAlignment="1">
      <alignment horizontal="center" vertical="center" wrapText="1"/>
    </xf>
    <xf numFmtId="9" fontId="5" fillId="0" borderId="4" xfId="4" applyFont="1" applyBorder="1" applyAlignment="1">
      <alignment horizontal="center" vertical="center" wrapText="1"/>
    </xf>
    <xf numFmtId="168" fontId="4" fillId="3" borderId="1" xfId="1" applyNumberFormat="1" applyFont="1" applyFill="1" applyBorder="1" applyAlignment="1">
      <alignment horizontal="center" vertical="center" wrapText="1"/>
    </xf>
    <xf numFmtId="3" fontId="19" fillId="6" borderId="5" xfId="0" applyNumberFormat="1" applyFont="1" applyFill="1" applyBorder="1" applyAlignment="1">
      <alignment horizontal="center" vertical="center"/>
    </xf>
    <xf numFmtId="3" fontId="19" fillId="6" borderId="7" xfId="0" applyNumberFormat="1" applyFont="1" applyFill="1" applyBorder="1" applyAlignment="1">
      <alignment horizontal="center" vertical="center"/>
    </xf>
    <xf numFmtId="3" fontId="19" fillId="6" borderId="6" xfId="0" applyNumberFormat="1" applyFont="1" applyFill="1" applyBorder="1" applyAlignment="1">
      <alignment horizontal="center" vertical="center"/>
    </xf>
    <xf numFmtId="0" fontId="4" fillId="6" borderId="5"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4" fillId="0" borderId="1" xfId="0" applyFont="1" applyBorder="1" applyAlignment="1">
      <alignment horizontal="center" vertical="center" wrapText="1"/>
    </xf>
    <xf numFmtId="1" fontId="4" fillId="3"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8" fillId="22" borderId="5" xfId="0" applyFont="1" applyFill="1" applyBorder="1" applyAlignment="1">
      <alignment horizontal="center" vertical="center" wrapText="1"/>
    </xf>
    <xf numFmtId="0" fontId="28" fillId="22" borderId="7" xfId="0" applyFont="1" applyFill="1" applyBorder="1" applyAlignment="1">
      <alignment horizontal="center" vertical="center" wrapText="1"/>
    </xf>
    <xf numFmtId="0" fontId="28" fillId="22" borderId="6" xfId="0" applyFont="1" applyFill="1" applyBorder="1" applyAlignment="1">
      <alignment horizontal="center" vertical="center" wrapText="1"/>
    </xf>
    <xf numFmtId="0" fontId="28" fillId="25" borderId="5" xfId="0" applyFont="1" applyFill="1" applyBorder="1" applyAlignment="1">
      <alignment horizontal="center" vertical="center" wrapText="1"/>
    </xf>
    <xf numFmtId="0" fontId="28" fillId="25" borderId="7" xfId="0" applyFont="1" applyFill="1" applyBorder="1" applyAlignment="1">
      <alignment horizontal="center" vertical="center" wrapText="1"/>
    </xf>
    <xf numFmtId="0" fontId="28" fillId="25" borderId="6"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center" vertical="center" textRotation="90" wrapText="1"/>
    </xf>
    <xf numFmtId="0" fontId="19" fillId="21" borderId="2" xfId="0" applyFont="1" applyFill="1" applyBorder="1" applyAlignment="1">
      <alignment horizontal="center" vertical="center" wrapText="1"/>
    </xf>
    <xf numFmtId="0" fontId="19" fillId="21" borderId="4" xfId="0" applyFont="1" applyFill="1" applyBorder="1" applyAlignment="1">
      <alignment horizontal="center" vertical="center" wrapText="1"/>
    </xf>
    <xf numFmtId="3" fontId="5" fillId="0" borderId="2" xfId="1" applyNumberFormat="1" applyFont="1" applyFill="1" applyBorder="1" applyAlignment="1">
      <alignment horizontal="center" vertical="center" wrapText="1"/>
    </xf>
    <xf numFmtId="3" fontId="5" fillId="0" borderId="3" xfId="1" applyNumberFormat="1" applyFont="1" applyFill="1" applyBorder="1" applyAlignment="1">
      <alignment horizontal="center" vertical="center" wrapText="1"/>
    </xf>
    <xf numFmtId="3" fontId="5" fillId="0" borderId="4" xfId="1" applyNumberFormat="1" applyFont="1" applyFill="1" applyBorder="1" applyAlignment="1">
      <alignment horizontal="center" vertical="center" wrapText="1"/>
    </xf>
    <xf numFmtId="0" fontId="17" fillId="0" borderId="2" xfId="0" applyFont="1" applyBorder="1" applyAlignment="1">
      <alignment horizontal="left" vertical="center" wrapText="1"/>
    </xf>
    <xf numFmtId="0" fontId="17" fillId="0" borderId="4" xfId="0" applyFont="1" applyBorder="1" applyAlignment="1">
      <alignment horizontal="left" vertical="center" wrapText="1"/>
    </xf>
    <xf numFmtId="49" fontId="7" fillId="0" borderId="2" xfId="3" applyNumberFormat="1" applyFont="1" applyFill="1" applyBorder="1" applyAlignment="1">
      <alignment horizontal="left" vertical="center" wrapText="1"/>
    </xf>
    <xf numFmtId="49" fontId="7" fillId="0" borderId="3" xfId="3" applyNumberFormat="1" applyFont="1" applyFill="1" applyBorder="1" applyAlignment="1">
      <alignment horizontal="left" vertical="center" wrapText="1"/>
    </xf>
    <xf numFmtId="49" fontId="7" fillId="0" borderId="4" xfId="3" applyNumberFormat="1"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167" fontId="6" fillId="0" borderId="2" xfId="3" applyNumberFormat="1" applyFont="1" applyFill="1" applyBorder="1" applyAlignment="1">
      <alignment horizontal="center" vertical="center" wrapText="1"/>
    </xf>
    <xf numFmtId="167" fontId="6" fillId="0" borderId="4" xfId="3"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167" fontId="6" fillId="0" borderId="3" xfId="3" applyNumberFormat="1" applyFont="1" applyFill="1" applyBorder="1" applyAlignment="1">
      <alignment horizontal="center" vertical="center" wrapText="1"/>
    </xf>
    <xf numFmtId="3" fontId="30" fillId="6" borderId="5" xfId="0" applyNumberFormat="1" applyFont="1" applyFill="1" applyBorder="1" applyAlignment="1">
      <alignment horizontal="center" vertical="center"/>
    </xf>
    <xf numFmtId="3" fontId="30" fillId="6" borderId="7" xfId="0" applyNumberFormat="1" applyFont="1" applyFill="1" applyBorder="1" applyAlignment="1">
      <alignment horizontal="center" vertical="center"/>
    </xf>
    <xf numFmtId="3" fontId="30" fillId="6" borderId="6" xfId="0" applyNumberFormat="1" applyFont="1" applyFill="1" applyBorder="1" applyAlignment="1">
      <alignment horizontal="center" vertical="center"/>
    </xf>
    <xf numFmtId="0" fontId="30" fillId="6" borderId="5"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0" fillId="6" borderId="6" xfId="0" applyFont="1" applyFill="1" applyBorder="1" applyAlignment="1">
      <alignment horizontal="center" vertical="center" wrapText="1"/>
    </xf>
    <xf numFmtId="3" fontId="4" fillId="0" borderId="1" xfId="0" applyNumberFormat="1" applyFont="1" applyBorder="1" applyAlignment="1">
      <alignment horizontal="center" vertical="center"/>
    </xf>
    <xf numFmtId="0" fontId="7" fillId="0" borderId="3" xfId="0"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4" fontId="5" fillId="3" borderId="2" xfId="0" applyNumberFormat="1" applyFont="1" applyFill="1" applyBorder="1" applyAlignment="1">
      <alignment horizontal="center" vertical="center"/>
    </xf>
    <xf numFmtId="4" fontId="5" fillId="3" borderId="4" xfId="0" applyNumberFormat="1" applyFont="1" applyFill="1" applyBorder="1" applyAlignment="1">
      <alignment horizontal="center" vertical="center"/>
    </xf>
    <xf numFmtId="3" fontId="5" fillId="0" borderId="2" xfId="0" applyNumberFormat="1" applyFont="1" applyBorder="1" applyAlignment="1">
      <alignment horizontal="center" vertical="center"/>
    </xf>
    <xf numFmtId="3" fontId="5" fillId="0" borderId="3" xfId="0" applyNumberFormat="1" applyFont="1" applyBorder="1" applyAlignment="1">
      <alignment horizontal="center" vertical="center"/>
    </xf>
    <xf numFmtId="3" fontId="5" fillId="0" borderId="4" xfId="0" applyNumberFormat="1" applyFont="1" applyBorder="1" applyAlignment="1">
      <alignment horizontal="center" vertical="center"/>
    </xf>
    <xf numFmtId="4" fontId="5" fillId="3" borderId="2" xfId="0" applyNumberFormat="1" applyFont="1" applyFill="1" applyBorder="1" applyAlignment="1">
      <alignment horizontal="center" vertical="center" wrapText="1"/>
    </xf>
    <xf numFmtId="4" fontId="5" fillId="3" borderId="3" xfId="0" applyNumberFormat="1" applyFont="1" applyFill="1" applyBorder="1" applyAlignment="1">
      <alignment horizontal="center" vertical="center" wrapText="1"/>
    </xf>
    <xf numFmtId="4" fontId="5" fillId="3" borderId="4"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69" fontId="5" fillId="0" borderId="2" xfId="0" applyNumberFormat="1" applyFont="1" applyBorder="1" applyAlignment="1">
      <alignment horizontal="center" vertical="center" wrapText="1"/>
    </xf>
    <xf numFmtId="169" fontId="5" fillId="0" borderId="4" xfId="0" applyNumberFormat="1" applyFont="1" applyBorder="1" applyAlignment="1">
      <alignment horizontal="center" vertical="center" wrapText="1"/>
    </xf>
    <xf numFmtId="167" fontId="6" fillId="0" borderId="2" xfId="3" applyNumberFormat="1" applyFont="1" applyFill="1" applyBorder="1" applyAlignment="1">
      <alignment horizontal="center" vertical="center"/>
    </xf>
    <xf numFmtId="167" fontId="6" fillId="0" borderId="3" xfId="3" applyNumberFormat="1" applyFont="1" applyFill="1" applyBorder="1" applyAlignment="1">
      <alignment horizontal="center" vertical="center"/>
    </xf>
    <xf numFmtId="167" fontId="6" fillId="0" borderId="4" xfId="3" applyNumberFormat="1"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3" fontId="5" fillId="0" borderId="1" xfId="0" applyNumberFormat="1" applyFont="1" applyBorder="1" applyAlignment="1">
      <alignment horizontal="center" vertical="center"/>
    </xf>
    <xf numFmtId="167" fontId="6" fillId="0" borderId="4" xfId="3" applyNumberFormat="1" applyFont="1" applyBorder="1" applyAlignment="1">
      <alignment horizontal="center" vertical="center" wrapText="1"/>
    </xf>
    <xf numFmtId="167" fontId="6" fillId="0" borderId="1" xfId="3" applyNumberFormat="1" applyFont="1" applyFill="1" applyBorder="1" applyAlignment="1">
      <alignment horizontal="center" vertical="center"/>
    </xf>
    <xf numFmtId="1" fontId="6" fillId="0" borderId="1" xfId="0" applyNumberFormat="1" applyFont="1" applyBorder="1" applyAlignment="1">
      <alignment horizontal="center" vertical="center"/>
    </xf>
    <xf numFmtId="164" fontId="6" fillId="0" borderId="2" xfId="0" applyNumberFormat="1" applyFont="1" applyBorder="1" applyAlignment="1">
      <alignment horizontal="center" vertical="center" wrapText="1"/>
    </xf>
    <xf numFmtId="3" fontId="4" fillId="0" borderId="2" xfId="0" applyNumberFormat="1" applyFont="1" applyBorder="1" applyAlignment="1">
      <alignment horizontal="center" vertical="center"/>
    </xf>
    <xf numFmtId="3" fontId="4" fillId="0" borderId="4" xfId="0" applyNumberFormat="1" applyFont="1" applyBorder="1" applyAlignment="1">
      <alignment horizontal="center" vertical="center"/>
    </xf>
    <xf numFmtId="0" fontId="3" fillId="0" borderId="1" xfId="0" applyFont="1" applyBorder="1" applyAlignment="1">
      <alignment horizontal="left" vertical="center" wrapText="1"/>
    </xf>
    <xf numFmtId="4" fontId="5" fillId="0" borderId="2" xfId="1" applyNumberFormat="1" applyFont="1" applyFill="1" applyBorder="1" applyAlignment="1">
      <alignment horizontal="center" vertical="center" wrapText="1"/>
    </xf>
    <xf numFmtId="4" fontId="5" fillId="0" borderId="3" xfId="1" applyNumberFormat="1" applyFont="1" applyFill="1" applyBorder="1" applyAlignment="1">
      <alignment horizontal="center" vertical="center" wrapText="1"/>
    </xf>
    <xf numFmtId="4" fontId="5" fillId="0" borderId="4" xfId="1" applyNumberFormat="1" applyFont="1" applyFill="1" applyBorder="1" applyAlignment="1">
      <alignment horizontal="center" vertical="center" wrapText="1"/>
    </xf>
    <xf numFmtId="167" fontId="6" fillId="0" borderId="1" xfId="3" applyNumberFormat="1" applyFont="1" applyFill="1" applyBorder="1" applyAlignment="1">
      <alignment horizontal="center" vertical="center" wrapText="1"/>
    </xf>
    <xf numFmtId="0" fontId="5" fillId="0" borderId="2" xfId="0" applyFont="1" applyBorder="1" applyAlignment="1">
      <alignment horizontal="center" vertical="center" textRotation="90" wrapText="1"/>
    </xf>
    <xf numFmtId="0" fontId="5" fillId="0" borderId="3" xfId="0" applyFont="1" applyBorder="1" applyAlignment="1">
      <alignment horizontal="center" vertical="center" textRotation="90" wrapText="1"/>
    </xf>
    <xf numFmtId="0" fontId="5" fillId="0" borderId="4" xfId="0" applyFont="1" applyBorder="1" applyAlignment="1">
      <alignment horizontal="center" vertical="center" textRotation="90" wrapText="1"/>
    </xf>
    <xf numFmtId="3" fontId="4" fillId="0" borderId="3" xfId="0" applyNumberFormat="1" applyFont="1" applyBorder="1" applyAlignment="1">
      <alignment horizontal="center" vertical="center"/>
    </xf>
    <xf numFmtId="172" fontId="5" fillId="0" borderId="2" xfId="0" applyNumberFormat="1" applyFont="1" applyBorder="1" applyAlignment="1">
      <alignment horizontal="center" vertical="center"/>
    </xf>
    <xf numFmtId="172" fontId="5" fillId="0" borderId="4" xfId="0" applyNumberFormat="1" applyFont="1" applyBorder="1" applyAlignment="1">
      <alignment horizontal="center" vertical="center"/>
    </xf>
    <xf numFmtId="172" fontId="19" fillId="21" borderId="2" xfId="0" applyNumberFormat="1" applyFont="1" applyFill="1" applyBorder="1" applyAlignment="1">
      <alignment horizontal="center" vertical="center"/>
    </xf>
    <xf numFmtId="172" fontId="19" fillId="21" borderId="4" xfId="0" applyNumberFormat="1" applyFont="1" applyFill="1" applyBorder="1" applyAlignment="1">
      <alignment horizontal="center" vertical="center"/>
    </xf>
    <xf numFmtId="3" fontId="19" fillId="21" borderId="2" xfId="0" applyNumberFormat="1" applyFont="1" applyFill="1" applyBorder="1" applyAlignment="1">
      <alignment horizontal="center" vertical="center"/>
    </xf>
    <xf numFmtId="3" fontId="19" fillId="21" borderId="4" xfId="0" applyNumberFormat="1" applyFont="1" applyFill="1" applyBorder="1" applyAlignment="1">
      <alignment horizontal="center" vertical="center"/>
    </xf>
    <xf numFmtId="9" fontId="5" fillId="0" borderId="1" xfId="4" applyFont="1" applyBorder="1" applyAlignment="1">
      <alignment horizontal="center" vertical="center"/>
    </xf>
    <xf numFmtId="1" fontId="4" fillId="3" borderId="2" xfId="0" applyNumberFormat="1" applyFont="1" applyFill="1" applyBorder="1" applyAlignment="1">
      <alignment horizontal="center" vertical="center"/>
    </xf>
    <xf numFmtId="1" fontId="4" fillId="3" borderId="3" xfId="0" applyNumberFormat="1" applyFont="1" applyFill="1" applyBorder="1" applyAlignment="1">
      <alignment horizontal="center" vertical="center"/>
    </xf>
    <xf numFmtId="1" fontId="4" fillId="3" borderId="4" xfId="0" applyNumberFormat="1" applyFont="1" applyFill="1" applyBorder="1" applyAlignment="1">
      <alignment horizontal="center" vertical="center"/>
    </xf>
    <xf numFmtId="0" fontId="3" fillId="0" borderId="3" xfId="0" applyFont="1" applyBorder="1" applyAlignment="1">
      <alignment horizontal="left" vertical="center" wrapText="1"/>
    </xf>
    <xf numFmtId="4" fontId="5" fillId="0" borderId="1" xfId="0" applyNumberFormat="1" applyFont="1" applyBorder="1" applyAlignment="1">
      <alignment horizontal="center" vertical="center"/>
    </xf>
    <xf numFmtId="3" fontId="19" fillId="21" borderId="3" xfId="0" applyNumberFormat="1" applyFont="1" applyFill="1" applyBorder="1" applyAlignment="1">
      <alignment horizontal="center" vertical="center"/>
    </xf>
    <xf numFmtId="0" fontId="3" fillId="0" borderId="2" xfId="0" applyFont="1" applyBorder="1" applyAlignment="1">
      <alignment horizontal="center" vertical="center" textRotation="90" wrapText="1"/>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9" fontId="5" fillId="2" borderId="2" xfId="4" applyFont="1" applyFill="1" applyBorder="1" applyAlignment="1">
      <alignment horizontal="center" vertical="center"/>
    </xf>
    <xf numFmtId="9" fontId="5" fillId="2" borderId="4" xfId="4" applyFont="1" applyFill="1" applyBorder="1" applyAlignment="1">
      <alignment horizontal="center" vertical="center"/>
    </xf>
    <xf numFmtId="3" fontId="5" fillId="2" borderId="2" xfId="0" applyNumberFormat="1" applyFont="1" applyFill="1" applyBorder="1" applyAlignment="1">
      <alignment horizontal="center" vertical="center"/>
    </xf>
    <xf numFmtId="3" fontId="5" fillId="2" borderId="4" xfId="0" applyNumberFormat="1" applyFont="1" applyFill="1" applyBorder="1" applyAlignment="1">
      <alignment horizontal="center" vertical="center"/>
    </xf>
    <xf numFmtId="3" fontId="4" fillId="3" borderId="1" xfId="0" applyNumberFormat="1" applyFont="1" applyFill="1" applyBorder="1" applyAlignment="1">
      <alignment horizontal="center" vertical="center"/>
    </xf>
    <xf numFmtId="169" fontId="5" fillId="0" borderId="2" xfId="0" applyNumberFormat="1" applyFont="1" applyBorder="1" applyAlignment="1">
      <alignment horizontal="center" vertical="center"/>
    </xf>
    <xf numFmtId="169" fontId="5" fillId="0" borderId="4" xfId="0" applyNumberFormat="1" applyFont="1" applyBorder="1" applyAlignment="1">
      <alignment horizontal="center" vertical="center"/>
    </xf>
    <xf numFmtId="168" fontId="4" fillId="3" borderId="2" xfId="1" applyNumberFormat="1" applyFont="1" applyFill="1" applyBorder="1" applyAlignment="1">
      <alignment horizontal="center" vertical="center"/>
    </xf>
    <xf numFmtId="168" fontId="4" fillId="3" borderId="3" xfId="1" applyNumberFormat="1" applyFont="1" applyFill="1" applyBorder="1" applyAlignment="1">
      <alignment horizontal="center" vertical="center"/>
    </xf>
    <xf numFmtId="3" fontId="3" fillId="0" borderId="1" xfId="0" applyNumberFormat="1" applyFont="1" applyBorder="1" applyAlignment="1">
      <alignment horizontal="center" vertical="center" wrapText="1"/>
    </xf>
    <xf numFmtId="9" fontId="5" fillId="3" borderId="2" xfId="4" applyFont="1" applyFill="1" applyBorder="1" applyAlignment="1">
      <alignment horizontal="center" vertical="center"/>
    </xf>
    <xf numFmtId="9" fontId="5" fillId="3" borderId="3" xfId="4" applyFont="1" applyFill="1" applyBorder="1" applyAlignment="1">
      <alignment horizontal="center" vertical="center"/>
    </xf>
    <xf numFmtId="9" fontId="5" fillId="3" borderId="4" xfId="4" applyFont="1" applyFill="1" applyBorder="1" applyAlignment="1">
      <alignment horizontal="center" vertical="center"/>
    </xf>
    <xf numFmtId="173" fontId="5" fillId="0" borderId="1" xfId="4" applyNumberFormat="1" applyFont="1" applyBorder="1" applyAlignment="1">
      <alignment horizontal="center" vertical="center"/>
    </xf>
    <xf numFmtId="0" fontId="5" fillId="0" borderId="1" xfId="0" applyFont="1" applyBorder="1" applyAlignment="1">
      <alignment horizontal="center" vertical="center" textRotation="90" wrapText="1"/>
    </xf>
    <xf numFmtId="0" fontId="26" fillId="22" borderId="5" xfId="0" applyFont="1" applyFill="1" applyBorder="1" applyAlignment="1">
      <alignment horizontal="center" vertical="center" wrapText="1"/>
    </xf>
    <xf numFmtId="0" fontId="26" fillId="22" borderId="7" xfId="0" applyFont="1" applyFill="1" applyBorder="1" applyAlignment="1">
      <alignment horizontal="center" vertical="center" wrapText="1"/>
    </xf>
    <xf numFmtId="0" fontId="26" fillId="22" borderId="6" xfId="0" applyFont="1" applyFill="1" applyBorder="1" applyAlignment="1">
      <alignment horizontal="center" vertical="center" wrapText="1"/>
    </xf>
    <xf numFmtId="0" fontId="29" fillId="23" borderId="5" xfId="0" applyFont="1" applyFill="1" applyBorder="1" applyAlignment="1">
      <alignment horizontal="center" vertical="center" wrapText="1"/>
    </xf>
    <xf numFmtId="0" fontId="29" fillId="23" borderId="7" xfId="0" applyFont="1" applyFill="1" applyBorder="1" applyAlignment="1">
      <alignment horizontal="center" vertical="center" wrapText="1"/>
    </xf>
    <xf numFmtId="0" fontId="29" fillId="23" borderId="6" xfId="0" applyFont="1" applyFill="1" applyBorder="1" applyAlignment="1">
      <alignment horizontal="center" vertical="center" wrapText="1"/>
    </xf>
    <xf numFmtId="1" fontId="5" fillId="0" borderId="2" xfId="1" applyNumberFormat="1" applyFont="1" applyBorder="1" applyAlignment="1">
      <alignment horizontal="center" vertical="center" wrapText="1"/>
    </xf>
    <xf numFmtId="1" fontId="5" fillId="0" borderId="4" xfId="1" applyNumberFormat="1" applyFont="1" applyBorder="1" applyAlignment="1">
      <alignment horizontal="center" vertical="center" wrapText="1"/>
    </xf>
    <xf numFmtId="43" fontId="5" fillId="2" borderId="2" xfId="1" applyFont="1" applyFill="1" applyBorder="1" applyAlignment="1">
      <alignment horizontal="center" vertical="center"/>
    </xf>
    <xf numFmtId="43" fontId="5" fillId="2" borderId="4" xfId="1" applyFont="1" applyFill="1" applyBorder="1" applyAlignment="1">
      <alignment horizontal="center" vertical="center"/>
    </xf>
    <xf numFmtId="0" fontId="28" fillId="24" borderId="5" xfId="0" applyFont="1" applyFill="1" applyBorder="1" applyAlignment="1">
      <alignment horizontal="center" vertical="center" wrapText="1"/>
    </xf>
    <xf numFmtId="0" fontId="28" fillId="24" borderId="7" xfId="0" applyFont="1" applyFill="1" applyBorder="1" applyAlignment="1">
      <alignment horizontal="center" vertical="center" wrapText="1"/>
    </xf>
    <xf numFmtId="0" fontId="28" fillId="24" borderId="6" xfId="0" applyFont="1" applyFill="1" applyBorder="1" applyAlignment="1">
      <alignment horizontal="center" vertical="center" wrapText="1"/>
    </xf>
    <xf numFmtId="3" fontId="6" fillId="0" borderId="1" xfId="0" applyNumberFormat="1" applyFont="1" applyBorder="1" applyAlignment="1">
      <alignment horizontal="center" vertical="center"/>
    </xf>
    <xf numFmtId="3" fontId="4" fillId="6" borderId="5" xfId="0" applyNumberFormat="1" applyFont="1" applyFill="1" applyBorder="1" applyAlignment="1">
      <alignment horizontal="center" vertical="center"/>
    </xf>
    <xf numFmtId="3" fontId="4" fillId="6" borderId="7" xfId="0" applyNumberFormat="1" applyFont="1" applyFill="1" applyBorder="1" applyAlignment="1">
      <alignment horizontal="center" vertical="center"/>
    </xf>
    <xf numFmtId="3" fontId="4" fillId="6" borderId="6" xfId="0" applyNumberFormat="1" applyFont="1" applyFill="1" applyBorder="1" applyAlignment="1">
      <alignment horizontal="center" vertical="center"/>
    </xf>
    <xf numFmtId="9" fontId="4" fillId="20" borderId="2" xfId="4" applyFont="1" applyFill="1" applyBorder="1" applyAlignment="1">
      <alignment horizontal="center" vertical="center" wrapText="1"/>
    </xf>
    <xf numFmtId="9" fontId="4" fillId="20" borderId="4" xfId="4" applyFont="1" applyFill="1" applyBorder="1" applyAlignment="1">
      <alignment horizontal="center" vertical="center" wrapText="1"/>
    </xf>
    <xf numFmtId="9" fontId="6" fillId="0" borderId="1" xfId="4" applyFont="1" applyBorder="1" applyAlignment="1">
      <alignment horizontal="center" vertical="center"/>
    </xf>
    <xf numFmtId="9" fontId="6" fillId="0" borderId="2" xfId="0" applyNumberFormat="1" applyFont="1" applyBorder="1" applyAlignment="1">
      <alignment horizontal="center" vertical="center" wrapText="1"/>
    </xf>
    <xf numFmtId="3" fontId="6" fillId="0" borderId="2" xfId="0" applyNumberFormat="1" applyFont="1" applyBorder="1" applyAlignment="1">
      <alignment horizontal="center" vertical="center"/>
    </xf>
    <xf numFmtId="3" fontId="6" fillId="0" borderId="4" xfId="0" applyNumberFormat="1" applyFont="1" applyBorder="1" applyAlignment="1">
      <alignment horizontal="center" vertical="center"/>
    </xf>
    <xf numFmtId="9" fontId="6" fillId="0" borderId="2" xfId="4" applyFont="1" applyBorder="1" applyAlignment="1">
      <alignment horizontal="center" vertical="center"/>
    </xf>
    <xf numFmtId="9" fontId="6" fillId="0" borderId="4" xfId="4" applyFont="1" applyBorder="1" applyAlignment="1">
      <alignment horizontal="center" vertical="center"/>
    </xf>
    <xf numFmtId="3" fontId="5" fillId="3" borderId="1" xfId="0" applyNumberFormat="1" applyFont="1" applyFill="1" applyBorder="1" applyAlignment="1">
      <alignment horizontal="center" vertical="center"/>
    </xf>
    <xf numFmtId="173" fontId="5" fillId="0" borderId="2" xfId="0" applyNumberFormat="1" applyFont="1" applyBorder="1" applyAlignment="1">
      <alignment horizontal="center" vertical="center" wrapText="1"/>
    </xf>
    <xf numFmtId="173" fontId="5" fillId="0" borderId="4" xfId="0" applyNumberFormat="1" applyFont="1" applyBorder="1" applyAlignment="1">
      <alignment horizontal="center" vertical="center" wrapText="1"/>
    </xf>
    <xf numFmtId="173" fontId="6" fillId="0" borderId="1" xfId="4" applyNumberFormat="1" applyFont="1" applyBorder="1" applyAlignment="1">
      <alignment horizontal="center" vertical="center"/>
    </xf>
    <xf numFmtId="3" fontId="12" fillId="0" borderId="2" xfId="0" applyNumberFormat="1" applyFont="1" applyBorder="1" applyAlignment="1">
      <alignment horizontal="center" vertical="center"/>
    </xf>
    <xf numFmtId="3" fontId="12" fillId="0" borderId="4" xfId="0" applyNumberFormat="1" applyFont="1" applyBorder="1" applyAlignment="1">
      <alignment horizontal="center" vertical="center"/>
    </xf>
    <xf numFmtId="4" fontId="12" fillId="0" borderId="2" xfId="0" applyNumberFormat="1" applyFont="1" applyBorder="1" applyAlignment="1">
      <alignment horizontal="center" vertical="center"/>
    </xf>
    <xf numFmtId="4" fontId="12" fillId="0" borderId="4" xfId="0" applyNumberFormat="1" applyFont="1" applyBorder="1" applyAlignment="1">
      <alignment horizontal="center" vertical="center"/>
    </xf>
    <xf numFmtId="14" fontId="4" fillId="0" borderId="2" xfId="0" applyNumberFormat="1" applyFont="1" applyBorder="1" applyAlignment="1">
      <alignment horizontal="center" vertical="center"/>
    </xf>
    <xf numFmtId="14" fontId="4" fillId="0" borderId="4" xfId="0" applyNumberFormat="1" applyFont="1" applyBorder="1" applyAlignment="1">
      <alignment horizontal="center"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9" fontId="3" fillId="0" borderId="1" xfId="0" applyNumberFormat="1" applyFont="1" applyBorder="1" applyAlignment="1">
      <alignment horizontal="center" vertical="center" wrapText="1"/>
    </xf>
    <xf numFmtId="1" fontId="4" fillId="0" borderId="2" xfId="0" applyNumberFormat="1" applyFont="1" applyBorder="1" applyAlignment="1">
      <alignment horizontal="center" vertical="center"/>
    </xf>
    <xf numFmtId="1" fontId="4" fillId="0" borderId="3" xfId="0" applyNumberFormat="1" applyFont="1" applyBorder="1" applyAlignment="1">
      <alignment horizontal="center" vertical="center"/>
    </xf>
    <xf numFmtId="1" fontId="4" fillId="0" borderId="4" xfId="0" applyNumberFormat="1" applyFont="1" applyBorder="1" applyAlignment="1">
      <alignment horizontal="center" vertical="center"/>
    </xf>
    <xf numFmtId="9" fontId="4" fillId="0" borderId="2" xfId="4" applyFont="1" applyFill="1" applyBorder="1" applyAlignment="1">
      <alignment horizontal="center" vertical="center" wrapText="1"/>
    </xf>
    <xf numFmtId="9" fontId="4" fillId="0" borderId="4" xfId="4" applyFont="1" applyFill="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3" fontId="4" fillId="3" borderId="3" xfId="0" applyNumberFormat="1" applyFont="1" applyFill="1" applyBorder="1" applyAlignment="1">
      <alignment horizontal="center" vertical="center"/>
    </xf>
    <xf numFmtId="169" fontId="4" fillId="0" borderId="2" xfId="0" applyNumberFormat="1" applyFont="1" applyBorder="1" applyAlignment="1">
      <alignment horizontal="center" vertical="center"/>
    </xf>
    <xf numFmtId="169" fontId="4" fillId="0" borderId="3" xfId="0" applyNumberFormat="1" applyFont="1" applyBorder="1" applyAlignment="1">
      <alignment horizontal="center" vertical="center"/>
    </xf>
    <xf numFmtId="169" fontId="4" fillId="0" borderId="4" xfId="0" applyNumberFormat="1" applyFont="1" applyBorder="1" applyAlignment="1">
      <alignment horizontal="center" vertical="center"/>
    </xf>
    <xf numFmtId="0" fontId="3" fillId="3" borderId="4" xfId="0" applyFont="1" applyFill="1" applyBorder="1" applyAlignment="1">
      <alignment horizontal="left" vertical="center" wrapText="1"/>
    </xf>
    <xf numFmtId="3" fontId="3" fillId="0" borderId="2" xfId="1" applyNumberFormat="1" applyFont="1" applyFill="1" applyBorder="1" applyAlignment="1">
      <alignment horizontal="center" vertical="center" wrapText="1"/>
    </xf>
    <xf numFmtId="3" fontId="3" fillId="0" borderId="4" xfId="1" applyNumberFormat="1" applyFont="1" applyFill="1" applyBorder="1" applyAlignment="1">
      <alignment horizontal="center" vertical="center" wrapText="1"/>
    </xf>
    <xf numFmtId="0" fontId="7" fillId="0" borderId="1" xfId="0" applyFont="1" applyBorder="1" applyAlignment="1">
      <alignment horizontal="center" vertical="center" wrapText="1"/>
    </xf>
    <xf numFmtId="9" fontId="5" fillId="3" borderId="1" xfId="4" applyFont="1" applyFill="1" applyBorder="1" applyAlignment="1">
      <alignment horizontal="center" vertical="center"/>
    </xf>
    <xf numFmtId="3" fontId="4" fillId="0" borderId="2" xfId="1" applyNumberFormat="1" applyFont="1" applyFill="1" applyBorder="1" applyAlignment="1">
      <alignment horizontal="center" vertical="center" wrapText="1"/>
    </xf>
    <xf numFmtId="3" fontId="4" fillId="0" borderId="3" xfId="1" applyNumberFormat="1" applyFont="1" applyFill="1" applyBorder="1" applyAlignment="1">
      <alignment horizontal="center" vertical="center" wrapText="1"/>
    </xf>
    <xf numFmtId="3" fontId="4" fillId="0" borderId="4" xfId="1" applyNumberFormat="1" applyFont="1" applyFill="1" applyBorder="1" applyAlignment="1">
      <alignment horizontal="center" vertical="center" wrapText="1"/>
    </xf>
    <xf numFmtId="3" fontId="3" fillId="0" borderId="2"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3" fontId="3" fillId="0" borderId="4" xfId="0" applyNumberFormat="1" applyFont="1" applyBorder="1" applyAlignment="1">
      <alignment horizontal="center" vertical="center" wrapText="1"/>
    </xf>
    <xf numFmtId="4" fontId="5" fillId="0" borderId="2" xfId="0" applyNumberFormat="1" applyFont="1" applyBorder="1" applyAlignment="1">
      <alignment horizontal="center" vertical="center"/>
    </xf>
    <xf numFmtId="4" fontId="5" fillId="0" borderId="4" xfId="0" applyNumberFormat="1" applyFont="1" applyBorder="1" applyAlignment="1">
      <alignment horizontal="center" vertical="center"/>
    </xf>
    <xf numFmtId="170" fontId="3" fillId="0" borderId="1" xfId="0" applyNumberFormat="1" applyFont="1" applyBorder="1" applyAlignment="1">
      <alignment horizontal="center" vertical="center" textRotation="90" wrapText="1"/>
    </xf>
    <xf numFmtId="170" fontId="3" fillId="0" borderId="1" xfId="0" applyNumberFormat="1" applyFont="1" applyBorder="1" applyAlignment="1">
      <alignment horizontal="center" vertical="center" wrapText="1"/>
    </xf>
    <xf numFmtId="4" fontId="4" fillId="3" borderId="2" xfId="0" applyNumberFormat="1" applyFont="1" applyFill="1" applyBorder="1" applyAlignment="1">
      <alignment horizontal="center" vertical="center"/>
    </xf>
    <xf numFmtId="4" fontId="4" fillId="3" borderId="4" xfId="0" applyNumberFormat="1" applyFont="1" applyFill="1" applyBorder="1" applyAlignment="1">
      <alignment horizontal="center" vertical="center"/>
    </xf>
    <xf numFmtId="3" fontId="4" fillId="0" borderId="2"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1" fillId="0" borderId="2" xfId="0" applyFont="1" applyBorder="1" applyAlignment="1">
      <alignment horizontal="center" vertical="center" wrapText="1"/>
    </xf>
    <xf numFmtId="4" fontId="4" fillId="0" borderId="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169" fontId="4" fillId="0" borderId="2" xfId="0" applyNumberFormat="1" applyFont="1" applyBorder="1" applyAlignment="1">
      <alignment horizontal="center" vertical="center" wrapText="1"/>
    </xf>
    <xf numFmtId="169" fontId="4" fillId="0" borderId="3" xfId="0" applyNumberFormat="1" applyFont="1" applyBorder="1" applyAlignment="1">
      <alignment horizontal="center" vertical="center" wrapText="1"/>
    </xf>
    <xf numFmtId="169" fontId="4" fillId="0" borderId="4" xfId="0" applyNumberFormat="1" applyFont="1" applyBorder="1" applyAlignment="1">
      <alignment horizontal="center" vertical="center" wrapText="1"/>
    </xf>
    <xf numFmtId="4" fontId="5" fillId="0" borderId="3" xfId="0" applyNumberFormat="1" applyFont="1" applyBorder="1" applyAlignment="1">
      <alignment horizontal="center" vertical="center"/>
    </xf>
    <xf numFmtId="3" fontId="3" fillId="0" borderId="3" xfId="1" applyNumberFormat="1" applyFont="1" applyFill="1" applyBorder="1" applyAlignment="1">
      <alignment horizontal="center" vertical="center" wrapText="1"/>
    </xf>
    <xf numFmtId="9" fontId="5" fillId="0" borderId="2" xfId="4" applyFont="1" applyFill="1" applyBorder="1" applyAlignment="1">
      <alignment horizontal="center" vertical="center" wrapText="1"/>
    </xf>
    <xf numFmtId="9" fontId="5" fillId="0" borderId="3" xfId="4" applyFont="1" applyFill="1" applyBorder="1" applyAlignment="1">
      <alignment horizontal="center" vertical="center" wrapText="1"/>
    </xf>
    <xf numFmtId="9" fontId="5" fillId="0" borderId="4" xfId="4" applyFont="1" applyFill="1" applyBorder="1" applyAlignment="1">
      <alignment horizontal="center" vertical="center" wrapText="1"/>
    </xf>
    <xf numFmtId="4" fontId="19" fillId="21" borderId="2" xfId="0" applyNumberFormat="1" applyFont="1" applyFill="1" applyBorder="1" applyAlignment="1">
      <alignment horizontal="center" vertical="center"/>
    </xf>
    <xf numFmtId="4" fontId="19" fillId="21" borderId="4" xfId="0" applyNumberFormat="1" applyFont="1" applyFill="1" applyBorder="1" applyAlignment="1">
      <alignment horizontal="center" vertical="center"/>
    </xf>
    <xf numFmtId="1" fontId="19" fillId="21" borderId="2" xfId="4" applyNumberFormat="1" applyFont="1" applyFill="1" applyBorder="1" applyAlignment="1">
      <alignment horizontal="center" vertical="center" wrapText="1"/>
    </xf>
    <xf numFmtId="1" fontId="19" fillId="21" borderId="4" xfId="4" applyNumberFormat="1" applyFont="1" applyFill="1" applyBorder="1" applyAlignment="1">
      <alignment horizontal="center" vertical="center" wrapText="1"/>
    </xf>
    <xf numFmtId="3" fontId="19" fillId="21" borderId="2" xfId="1" applyNumberFormat="1" applyFont="1" applyFill="1" applyBorder="1" applyAlignment="1">
      <alignment horizontal="center" vertical="center" wrapText="1"/>
    </xf>
    <xf numFmtId="3" fontId="19" fillId="21" borderId="3" xfId="1" applyNumberFormat="1" applyFont="1" applyFill="1" applyBorder="1" applyAlignment="1">
      <alignment horizontal="center" vertical="center" wrapText="1"/>
    </xf>
    <xf numFmtId="3" fontId="19" fillId="21" borderId="4" xfId="1" applyNumberFormat="1" applyFont="1" applyFill="1" applyBorder="1" applyAlignment="1">
      <alignment horizontal="center" vertical="center" wrapText="1"/>
    </xf>
    <xf numFmtId="2" fontId="19" fillId="21" borderId="2" xfId="0" applyNumberFormat="1" applyFont="1" applyFill="1" applyBorder="1" applyAlignment="1">
      <alignment horizontal="center" vertical="center"/>
    </xf>
    <xf numFmtId="2" fontId="19" fillId="21" borderId="4" xfId="0" applyNumberFormat="1" applyFont="1" applyFill="1" applyBorder="1" applyAlignment="1">
      <alignment horizontal="center" vertical="center"/>
    </xf>
    <xf numFmtId="1" fontId="19" fillId="21" borderId="2" xfId="0" applyNumberFormat="1" applyFont="1" applyFill="1" applyBorder="1" applyAlignment="1">
      <alignment horizontal="center" vertical="center"/>
    </xf>
    <xf numFmtId="1" fontId="19" fillId="21" borderId="3" xfId="0" applyNumberFormat="1" applyFont="1" applyFill="1" applyBorder="1" applyAlignment="1">
      <alignment horizontal="center" vertical="center"/>
    </xf>
    <xf numFmtId="1" fontId="19" fillId="21" borderId="4" xfId="0" applyNumberFormat="1" applyFont="1" applyFill="1" applyBorder="1" applyAlignment="1">
      <alignment horizontal="center" vertical="center"/>
    </xf>
    <xf numFmtId="0" fontId="19" fillId="21"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9" fontId="5" fillId="0" borderId="3" xfId="4" applyFont="1" applyBorder="1" applyAlignment="1">
      <alignment horizontal="center" vertical="center"/>
    </xf>
    <xf numFmtId="4" fontId="4" fillId="0" borderId="2" xfId="1" applyNumberFormat="1" applyFont="1" applyFill="1" applyBorder="1" applyAlignment="1">
      <alignment horizontal="center" vertical="center" wrapText="1"/>
    </xf>
    <xf numFmtId="4" fontId="4" fillId="0" borderId="3" xfId="1" applyNumberFormat="1" applyFont="1" applyFill="1" applyBorder="1" applyAlignment="1">
      <alignment horizontal="center" vertical="center" wrapText="1"/>
    </xf>
    <xf numFmtId="4" fontId="4" fillId="0" borderId="4" xfId="1" applyNumberFormat="1" applyFont="1" applyFill="1" applyBorder="1" applyAlignment="1">
      <alignment horizontal="center" vertical="center" wrapText="1"/>
    </xf>
    <xf numFmtId="169" fontId="5" fillId="0" borderId="3" xfId="0" applyNumberFormat="1" applyFont="1" applyBorder="1" applyAlignment="1">
      <alignment horizontal="center" vertical="center" wrapText="1"/>
    </xf>
    <xf numFmtId="168" fontId="10" fillId="0" borderId="1" xfId="1" applyNumberFormat="1" applyFont="1" applyBorder="1" applyAlignment="1">
      <alignment horizontal="center" vertical="center" wrapText="1"/>
    </xf>
    <xf numFmtId="0" fontId="8" fillId="0" borderId="1" xfId="0" applyFont="1" applyBorder="1" applyAlignment="1">
      <alignment horizontal="center" vertical="center" wrapText="1"/>
    </xf>
    <xf numFmtId="168" fontId="3" fillId="3" borderId="2" xfId="1" applyNumberFormat="1" applyFont="1" applyFill="1" applyBorder="1" applyAlignment="1">
      <alignment horizontal="center" vertical="center" wrapText="1"/>
    </xf>
    <xf numFmtId="168" fontId="3" fillId="3" borderId="3" xfId="1" applyNumberFormat="1" applyFont="1" applyFill="1" applyBorder="1" applyAlignment="1">
      <alignment horizontal="center" vertical="center" wrapText="1"/>
    </xf>
    <xf numFmtId="0" fontId="9" fillId="0" borderId="1" xfId="0" applyFont="1" applyBorder="1" applyAlignment="1">
      <alignment horizontal="center" vertical="center" wrapText="1"/>
    </xf>
    <xf numFmtId="1" fontId="10" fillId="0" borderId="1" xfId="0" applyNumberFormat="1" applyFont="1" applyBorder="1" applyAlignment="1">
      <alignment horizontal="center" vertical="center"/>
    </xf>
    <xf numFmtId="0" fontId="8" fillId="3" borderId="1" xfId="0" applyFont="1" applyFill="1" applyBorder="1" applyAlignment="1">
      <alignment horizontal="center" vertical="center" wrapText="1"/>
    </xf>
    <xf numFmtId="173" fontId="5" fillId="0" borderId="2" xfId="4" applyNumberFormat="1" applyFont="1" applyBorder="1" applyAlignment="1">
      <alignment horizontal="center" vertical="center" wrapText="1"/>
    </xf>
    <xf numFmtId="173" fontId="5" fillId="0" borderId="4" xfId="4"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9" fillId="0" borderId="2"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3" fontId="9" fillId="0" borderId="4" xfId="0" applyNumberFormat="1" applyFont="1" applyBorder="1" applyAlignment="1">
      <alignment horizontal="center" vertical="center" wrapText="1"/>
    </xf>
    <xf numFmtId="168" fontId="2" fillId="0" borderId="2" xfId="1" applyNumberFormat="1" applyFont="1" applyBorder="1" applyAlignment="1">
      <alignment horizontal="center" vertical="center" wrapText="1"/>
    </xf>
    <xf numFmtId="168" fontId="2" fillId="0" borderId="3" xfId="1" applyNumberFormat="1" applyFont="1" applyBorder="1" applyAlignment="1">
      <alignment horizontal="center" vertical="center" wrapText="1"/>
    </xf>
    <xf numFmtId="168" fontId="2" fillId="0" borderId="4" xfId="1"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xf>
    <xf numFmtId="9" fontId="11" fillId="0" borderId="2" xfId="4" applyFont="1" applyBorder="1" applyAlignment="1">
      <alignment horizontal="center" vertical="center" wrapText="1"/>
    </xf>
    <xf numFmtId="9" fontId="11" fillId="0" borderId="3" xfId="4" applyFont="1" applyBorder="1" applyAlignment="1">
      <alignment horizontal="center" vertical="center" wrapText="1"/>
    </xf>
    <xf numFmtId="9" fontId="11" fillId="0" borderId="4" xfId="4" applyFont="1" applyBorder="1" applyAlignment="1">
      <alignment horizontal="center" vertical="center" wrapText="1"/>
    </xf>
    <xf numFmtId="1" fontId="4" fillId="3" borderId="2" xfId="2" applyNumberFormat="1" applyFont="1" applyFill="1" applyBorder="1" applyAlignment="1">
      <alignment horizontal="center" vertical="center" wrapText="1"/>
    </xf>
    <xf numFmtId="1" fontId="4" fillId="3" borderId="3" xfId="2" applyNumberFormat="1" applyFont="1" applyFill="1" applyBorder="1" applyAlignment="1">
      <alignment horizontal="center" vertical="center" wrapText="1"/>
    </xf>
    <xf numFmtId="1" fontId="4" fillId="3" borderId="4" xfId="2" applyNumberFormat="1" applyFont="1" applyFill="1" applyBorder="1" applyAlignment="1">
      <alignment horizontal="center" vertical="center" wrapText="1"/>
    </xf>
    <xf numFmtId="3" fontId="5" fillId="3" borderId="2" xfId="0" applyNumberFormat="1" applyFont="1" applyFill="1" applyBorder="1" applyAlignment="1">
      <alignment horizontal="center" vertical="center"/>
    </xf>
    <xf numFmtId="3" fontId="5" fillId="3" borderId="3" xfId="0" applyNumberFormat="1" applyFont="1" applyFill="1" applyBorder="1" applyAlignment="1">
      <alignment horizontal="center" vertical="center"/>
    </xf>
    <xf numFmtId="3" fontId="5" fillId="3" borderId="4" xfId="0" applyNumberFormat="1" applyFont="1" applyFill="1" applyBorder="1" applyAlignment="1">
      <alignment horizontal="center" vertical="center"/>
    </xf>
    <xf numFmtId="1" fontId="4" fillId="3" borderId="2" xfId="0" applyNumberFormat="1" applyFont="1" applyFill="1" applyBorder="1" applyAlignment="1">
      <alignment horizontal="center" vertical="center" wrapText="1"/>
    </xf>
    <xf numFmtId="1" fontId="4" fillId="3" borderId="3" xfId="0" applyNumberFormat="1" applyFont="1" applyFill="1" applyBorder="1" applyAlignment="1">
      <alignment horizontal="center" vertical="center" wrapText="1"/>
    </xf>
    <xf numFmtId="1" fontId="4" fillId="3" borderId="4" xfId="0" applyNumberFormat="1" applyFont="1" applyFill="1" applyBorder="1" applyAlignment="1">
      <alignment horizontal="center" vertical="center" wrapText="1"/>
    </xf>
    <xf numFmtId="4" fontId="5" fillId="3" borderId="3" xfId="0" applyNumberFormat="1" applyFont="1" applyFill="1" applyBorder="1" applyAlignment="1">
      <alignment horizontal="center" vertical="center"/>
    </xf>
    <xf numFmtId="169" fontId="5" fillId="0" borderId="3" xfId="0" applyNumberFormat="1" applyFont="1" applyBorder="1" applyAlignment="1">
      <alignment horizontal="center" vertical="center"/>
    </xf>
    <xf numFmtId="3" fontId="13" fillId="15" borderId="2" xfId="0" applyNumberFormat="1" applyFont="1" applyFill="1" applyBorder="1" applyAlignment="1">
      <alignment horizontal="center" vertical="center"/>
    </xf>
    <xf numFmtId="3" fontId="13" fillId="15" borderId="4" xfId="0" applyNumberFormat="1" applyFont="1" applyFill="1" applyBorder="1" applyAlignment="1">
      <alignment horizontal="center" vertical="center"/>
    </xf>
    <xf numFmtId="3" fontId="27" fillId="21" borderId="2" xfId="0" applyNumberFormat="1" applyFont="1" applyFill="1" applyBorder="1" applyAlignment="1">
      <alignment horizontal="center" vertical="center"/>
    </xf>
    <xf numFmtId="3" fontId="27" fillId="21" borderId="3" xfId="0" applyNumberFormat="1" applyFont="1" applyFill="1" applyBorder="1" applyAlignment="1">
      <alignment horizontal="center" vertical="center"/>
    </xf>
    <xf numFmtId="3" fontId="27" fillId="21" borderId="4" xfId="0" applyNumberFormat="1" applyFont="1" applyFill="1" applyBorder="1" applyAlignment="1">
      <alignment horizontal="center" vertical="center"/>
    </xf>
    <xf numFmtId="4" fontId="27" fillId="21" borderId="2" xfId="0" applyNumberFormat="1" applyFont="1" applyFill="1" applyBorder="1" applyAlignment="1">
      <alignment horizontal="center" vertical="center"/>
    </xf>
    <xf numFmtId="4" fontId="27" fillId="21" borderId="3" xfId="0" applyNumberFormat="1" applyFont="1" applyFill="1" applyBorder="1" applyAlignment="1">
      <alignment horizontal="center" vertical="center"/>
    </xf>
    <xf numFmtId="4" fontId="27" fillId="21" borderId="4" xfId="0" applyNumberFormat="1" applyFont="1" applyFill="1" applyBorder="1" applyAlignment="1">
      <alignment horizontal="center" vertical="center"/>
    </xf>
    <xf numFmtId="0" fontId="5" fillId="0" borderId="1" xfId="0" applyNumberFormat="1" applyFont="1" applyBorder="1" applyAlignment="1">
      <alignment horizontal="center" vertical="center"/>
    </xf>
    <xf numFmtId="0" fontId="3" fillId="10" borderId="2" xfId="0" applyFont="1" applyFill="1" applyBorder="1" applyAlignment="1">
      <alignment horizontal="left" vertical="center" wrapText="1"/>
    </xf>
    <xf numFmtId="0" fontId="3" fillId="10" borderId="4" xfId="0" applyFont="1" applyFill="1" applyBorder="1" applyAlignment="1">
      <alignment horizontal="left" vertical="center" wrapText="1"/>
    </xf>
    <xf numFmtId="0" fontId="20" fillId="0" borderId="2" xfId="5" applyBorder="1" applyAlignment="1">
      <alignment horizontal="center" vertical="center" wrapText="1"/>
    </xf>
    <xf numFmtId="0" fontId="20" fillId="0" borderId="4" xfId="5" applyBorder="1" applyAlignment="1">
      <alignment horizontal="center" vertical="center" wrapText="1"/>
    </xf>
    <xf numFmtId="0" fontId="7" fillId="0" borderId="1" xfId="0" applyFont="1" applyBorder="1" applyAlignment="1">
      <alignment horizontal="left" vertical="center" wrapText="1"/>
    </xf>
    <xf numFmtId="0" fontId="17" fillId="0" borderId="3" xfId="0" applyFont="1" applyBorder="1" applyAlignment="1">
      <alignment horizontal="left" vertical="center" wrapText="1"/>
    </xf>
    <xf numFmtId="3" fontId="19" fillId="2" borderId="2" xfId="0" applyNumberFormat="1" applyFont="1" applyFill="1" applyBorder="1" applyAlignment="1">
      <alignment horizontal="center" vertical="center"/>
    </xf>
    <xf numFmtId="3" fontId="19" fillId="2" borderId="4" xfId="0" applyNumberFormat="1" applyFont="1" applyFill="1" applyBorder="1" applyAlignment="1">
      <alignment horizontal="center" vertical="center"/>
    </xf>
    <xf numFmtId="171" fontId="19" fillId="21" borderId="2" xfId="0" applyNumberFormat="1" applyFont="1" applyFill="1" applyBorder="1" applyAlignment="1">
      <alignment horizontal="center" vertical="center"/>
    </xf>
    <xf numFmtId="171" fontId="19" fillId="21" borderId="3" xfId="0" applyNumberFormat="1" applyFont="1" applyFill="1" applyBorder="1" applyAlignment="1">
      <alignment horizontal="center" vertical="center"/>
    </xf>
    <xf numFmtId="171" fontId="19" fillId="21" borderId="4" xfId="0" applyNumberFormat="1" applyFont="1" applyFill="1" applyBorder="1" applyAlignment="1">
      <alignment horizontal="center" vertical="center"/>
    </xf>
    <xf numFmtId="167" fontId="7" fillId="0" borderId="2" xfId="3" applyNumberFormat="1" applyFont="1" applyFill="1" applyBorder="1" applyAlignment="1">
      <alignment horizontal="center" vertical="center" wrapText="1"/>
    </xf>
    <xf numFmtId="167" fontId="7" fillId="0" borderId="3" xfId="3" applyNumberFormat="1" applyFont="1" applyFill="1" applyBorder="1" applyAlignment="1">
      <alignment horizontal="center" vertical="center" wrapText="1"/>
    </xf>
    <xf numFmtId="167" fontId="7" fillId="0" borderId="4" xfId="3" applyNumberFormat="1" applyFont="1" applyFill="1" applyBorder="1" applyAlignment="1">
      <alignment horizontal="center" vertical="center" wrapText="1"/>
    </xf>
    <xf numFmtId="0" fontId="19" fillId="21" borderId="2" xfId="0" applyFont="1" applyFill="1" applyBorder="1" applyAlignment="1">
      <alignment horizontal="center" vertical="center"/>
    </xf>
    <xf numFmtId="0" fontId="19" fillId="21" borderId="3" xfId="0" applyFont="1" applyFill="1" applyBorder="1" applyAlignment="1">
      <alignment horizontal="center" vertical="center"/>
    </xf>
    <xf numFmtId="0" fontId="19" fillId="21" borderId="4" xfId="0" applyFont="1" applyFill="1" applyBorder="1" applyAlignment="1">
      <alignment horizontal="center" vertical="center"/>
    </xf>
    <xf numFmtId="49" fontId="20" fillId="0" borderId="2" xfId="5" applyNumberFormat="1" applyFill="1" applyBorder="1" applyAlignment="1">
      <alignment horizontal="center" vertical="center" wrapText="1"/>
    </xf>
    <xf numFmtId="49" fontId="7" fillId="0" borderId="4" xfId="3" applyNumberFormat="1" applyFont="1" applyFill="1" applyBorder="1" applyAlignment="1">
      <alignment horizontal="center" vertical="center" wrapText="1"/>
    </xf>
    <xf numFmtId="0" fontId="20" fillId="0" borderId="1" xfId="5" applyBorder="1" applyAlignment="1">
      <alignment horizontal="center" vertical="center" wrapText="1"/>
    </xf>
    <xf numFmtId="3" fontId="12" fillId="20" borderId="2" xfId="0" applyNumberFormat="1" applyFont="1" applyFill="1" applyBorder="1" applyAlignment="1">
      <alignment horizontal="center" vertical="center"/>
    </xf>
    <xf numFmtId="3" fontId="12" fillId="20" borderId="4" xfId="0" applyNumberFormat="1" applyFont="1" applyFill="1" applyBorder="1" applyAlignment="1">
      <alignment horizontal="center" vertical="center"/>
    </xf>
    <xf numFmtId="4" fontId="12" fillId="20" borderId="2" xfId="0" applyNumberFormat="1" applyFont="1" applyFill="1" applyBorder="1" applyAlignment="1">
      <alignment horizontal="center" vertical="center"/>
    </xf>
    <xf numFmtId="4" fontId="12" fillId="20" borderId="4" xfId="0" applyNumberFormat="1" applyFont="1" applyFill="1" applyBorder="1" applyAlignment="1">
      <alignment horizontal="center" vertical="center"/>
    </xf>
    <xf numFmtId="0" fontId="17" fillId="0" borderId="1" xfId="0" applyFont="1" applyBorder="1" applyAlignment="1">
      <alignment horizontal="left" vertical="center" wrapText="1"/>
    </xf>
  </cellXfs>
  <cellStyles count="6">
    <cellStyle name="Hipervínculo" xfId="5" builtinId="8"/>
    <cellStyle name="Millares" xfId="1" builtinId="3"/>
    <cellStyle name="Millares [0]" xfId="2" builtinId="6"/>
    <cellStyle name="Moneda" xfId="3" builtinId="4"/>
    <cellStyle name="Normal" xfId="0" builtinId="0"/>
    <cellStyle name="Porcentaje" xfId="4"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alcart-my.sharepoint.com/:f:/g/personal/seguimientodemetasspds_cartagena_gov_co/Eoc47-a4yA9DuHvtx7AWH9EBIc-SmT804iJ4HddxDlM8Fg?e=Sibbqa" TargetMode="External"/><Relationship Id="rId21" Type="http://schemas.openxmlformats.org/officeDocument/2006/relationships/hyperlink" Target="https://alcart-my.sharepoint.com/:f:/g/personal/seguimientodemetasspds_cartagena_gov_co/EkkF5X4ErhtNp6-yT4e5fs8BlhF1GF50Bhb-3tXwJy5F0Q?e=6mMmBz" TargetMode="External"/><Relationship Id="rId42" Type="http://schemas.openxmlformats.org/officeDocument/2006/relationships/hyperlink" Target="https://alcart-my.sharepoint.com/:f:/g/personal/seguimientodemetasspds_cartagena_gov_co/EhEJz3Cz2tlIsi_Csg8qCE0Bq3Njks0TFH700kZS0bwDXQ?e=Slb0w1" TargetMode="External"/><Relationship Id="rId47" Type="http://schemas.openxmlformats.org/officeDocument/2006/relationships/hyperlink" Target="https://alcart-my.sharepoint.com/:f:/g/personal/seguimientodemetasspds_cartagena_gov_co/EnLdHY_ZlotAs6VmUX0KqPwBoN7F-vxgcAIgvrNxVFYgPA?e=owmyfI" TargetMode="External"/><Relationship Id="rId63" Type="http://schemas.openxmlformats.org/officeDocument/2006/relationships/hyperlink" Target="https://alcart-my.sharepoint.com/:f:/g/personal/seguimientodemetasspds_cartagena_gov_co/Eq8SnkUi-W1CteUG5V_udqwBvXfm-SOLi59UNiPP8T8EUw?e=vAlX4V" TargetMode="External"/><Relationship Id="rId68" Type="http://schemas.openxmlformats.org/officeDocument/2006/relationships/hyperlink" Target="https://alcart-my.sharepoint.com/:f:/g/personal/seguimientodemetasspds_cartagena_gov_co/EhRnHpH8WulFlIXX1vizEZ0BWTipKWePMTv9b_wrXQvdvg?e=satSbw" TargetMode="External"/><Relationship Id="rId84" Type="http://schemas.openxmlformats.org/officeDocument/2006/relationships/hyperlink" Target="https://alcart-my.sharepoint.com/:f:/g/personal/seguimientodemetasspds_cartagena_gov_co/Ep9Bncd3PhJMttmUQV1pWP0BMk0rojEOFxz2v3cdGulgcg?e=WjDCoX" TargetMode="External"/><Relationship Id="rId89" Type="http://schemas.openxmlformats.org/officeDocument/2006/relationships/hyperlink" Target="https://alcart-my.sharepoint.com/:f:/g/personal/seguimientodemetasspds_cartagena_gov_co/El-Rmub7LkJNj6s9iCTTucIBZwA3ALHKNvUIrDTby9C9Eg?e=Zplo2t" TargetMode="External"/><Relationship Id="rId16" Type="http://schemas.openxmlformats.org/officeDocument/2006/relationships/hyperlink" Target="https://alcart-my.sharepoint.com/:f:/g/personal/seguimientodemetasspds_cartagena_gov_co/EqBDfU0tkxxEnhAjIgC_LSUB1iRwylSfNrK74u1PsxsYBw?e=f7PEED" TargetMode="External"/><Relationship Id="rId107" Type="http://schemas.openxmlformats.org/officeDocument/2006/relationships/printerSettings" Target="../printerSettings/printerSettings1.bin"/><Relationship Id="rId11" Type="http://schemas.openxmlformats.org/officeDocument/2006/relationships/hyperlink" Target="https://alcart-my.sharepoint.com/:f:/g/personal/seguimientodemetasspds_cartagena_gov_co/EkRCDACko85AoIL9bCTzxGkB5Y1y47gpHRnkRhs64i-lEQ?e=bb8duq" TargetMode="External"/><Relationship Id="rId32" Type="http://schemas.openxmlformats.org/officeDocument/2006/relationships/hyperlink" Target="https://alcart-my.sharepoint.com/:f:/g/personal/seguimientodemetasspds_cartagena_gov_co/EgEQhApsPHJJkPEnd35kZjAB9Gf2PUlkG_6dnYs-2tn6ew?e=adacxe" TargetMode="External"/><Relationship Id="rId37" Type="http://schemas.openxmlformats.org/officeDocument/2006/relationships/hyperlink" Target="https://alcart-my.sharepoint.com/:f:/g/personal/seguimientodemetasspds_cartagena_gov_co/EqOLbfSU4cpFnrt2BQwtB4ABLbAvGwLO6D8vhxPoEoq9EA?e=zc9awQ" TargetMode="External"/><Relationship Id="rId53" Type="http://schemas.openxmlformats.org/officeDocument/2006/relationships/hyperlink" Target="https://alcart-my.sharepoint.com/:f:/g/personal/seguimientodemetasspds_cartagena_gov_co/EkncRDzCmOVMoYv3We79ZLsB0iNmzgyxHlr-kCEAuG6Szg?e=L03BRM" TargetMode="External"/><Relationship Id="rId58" Type="http://schemas.openxmlformats.org/officeDocument/2006/relationships/hyperlink" Target="https://alcart-my.sharepoint.com/:f:/g/personal/seguimientodemetasspds_cartagena_gov_co/Evve9zeXeUZJoAm5MuiRw4UBCPpbA2sXAASeZtokU_YpTw?e=UZJMHU" TargetMode="External"/><Relationship Id="rId74" Type="http://schemas.openxmlformats.org/officeDocument/2006/relationships/hyperlink" Target="https://alcart-my.sharepoint.com/:f:/g/personal/seguimientodemetasspds_cartagena_gov_co/Emjw2zdPWY1OtKx25K9s3LABVJ-WYcxnCyfkxysy_qhnvg?e=USVQtf" TargetMode="External"/><Relationship Id="rId79" Type="http://schemas.openxmlformats.org/officeDocument/2006/relationships/hyperlink" Target="https://alcart-my.sharepoint.com/:f:/g/personal/seguimientodemetasspds_cartagena_gov_co/EuX0INdq39xOhV5scztOvpMBEjEDUvXrZ7haeOZsm4WDOg?e=lh6bkD" TargetMode="External"/><Relationship Id="rId102" Type="http://schemas.openxmlformats.org/officeDocument/2006/relationships/hyperlink" Target="https://alcart-my.sharepoint.com/:f:/g/personal/seguimientodemetasspds_cartagena_gov_co/EjZlbRATyXZDlZ3Z1sWqZ7IB7E1yg08B7Wh0485BoNxzuw?e=glnFfM" TargetMode="External"/><Relationship Id="rId5" Type="http://schemas.openxmlformats.org/officeDocument/2006/relationships/hyperlink" Target="https://community.secop.gov.co/Public/Tendering/OpportunityDetail/Index?noticeUID=CO1.NTC.3152058&amp;isFromPublicArea=True&amp;isModal=False" TargetMode="External"/><Relationship Id="rId90" Type="http://schemas.openxmlformats.org/officeDocument/2006/relationships/hyperlink" Target="https://alcart-my.sharepoint.com/:f:/g/personal/seguimientodemetasspds_cartagena_gov_co/EqKcduw-yOdAgGHZW5OASYgB_4C_HnVTVC7iCvCpFSU2Mg?e=ypbAmL" TargetMode="External"/><Relationship Id="rId95" Type="http://schemas.openxmlformats.org/officeDocument/2006/relationships/hyperlink" Target="https://alcart-my.sharepoint.com/:f:/g/personal/seguimientodemetasspds_cartagena_gov_co/Eg40rj9q7dRMmfUx2SYIKooBsBIMenKcbZYTNpme_L3E0A?e=oRfLO8" TargetMode="External"/><Relationship Id="rId22" Type="http://schemas.openxmlformats.org/officeDocument/2006/relationships/hyperlink" Target="https://alcart-my.sharepoint.com/:f:/g/personal/seguimientodemetasspds_cartagena_gov_co/EgLeyZbw4U5PusYeXxh3_9YBN_0HVikuSHvbofJFyQuVNA?e=Knogs4" TargetMode="External"/><Relationship Id="rId27" Type="http://schemas.openxmlformats.org/officeDocument/2006/relationships/hyperlink" Target="https://alcart-my.sharepoint.com/:f:/g/personal/seguimientodemetasspds_cartagena_gov_co/EiavL_iBJ7xOiZ2PRC6FsY4BnXBV6oPjOgW3E5zIzEpVuA?e=ZsjW2K" TargetMode="External"/><Relationship Id="rId43" Type="http://schemas.openxmlformats.org/officeDocument/2006/relationships/hyperlink" Target="https://alcart-my.sharepoint.com/:f:/g/personal/seguimientodemetasspds_cartagena_gov_co/EvI9m0nXPKdNpU88PS3MvQoBh41BLnZ932Vsk5NaFtZs3g?e=t6Y5xk" TargetMode="External"/><Relationship Id="rId48" Type="http://schemas.openxmlformats.org/officeDocument/2006/relationships/hyperlink" Target="https://alcart-my.sharepoint.com/:f:/g/personal/seguimientodemetasspds_cartagena_gov_co/EhdX_08OAVZFnp0j0jTfLjwBbOZQ6qFvZtMMKXzKcRZkvQ?e=DJoKDD" TargetMode="External"/><Relationship Id="rId64" Type="http://schemas.openxmlformats.org/officeDocument/2006/relationships/hyperlink" Target="https://alcart-my.sharepoint.com/:f:/g/personal/seguimientodemetasspds_cartagena_gov_co/EnSb8zmyBkdEpkHemn-DoqkBgADxaUS9Ptg5_hV5iBohJQ?e=RvBJlf" TargetMode="External"/><Relationship Id="rId69" Type="http://schemas.openxmlformats.org/officeDocument/2006/relationships/hyperlink" Target="https://alcart-my.sharepoint.com/:f:/g/personal/seguimientodemetasspds_cartagena_gov_co/Evj-Ivj1SS9HpapIZ_1AmhIBPfiGf9oiU1qqr7np28YWxw?e=mF6aF3" TargetMode="External"/><Relationship Id="rId80" Type="http://schemas.openxmlformats.org/officeDocument/2006/relationships/hyperlink" Target="https://alcart-my.sharepoint.com/:f:/g/personal/seguimientodemetasspds_cartagena_gov_co/EiRDsGCFpR5KoFlMBCPe9V0BdG7SRxTCC30mxMSzsw1kfw?e=Jf4yj4" TargetMode="External"/><Relationship Id="rId85" Type="http://schemas.openxmlformats.org/officeDocument/2006/relationships/hyperlink" Target="https://alcart-my.sharepoint.com/:f:/g/personal/seguimientodemetasspds_cartagena_gov_co/ElsdPJ6z_lZOvcWFB0fOSugB_c9TsLNLIvQyCKfoXVHzLA?e=Q7tFar" TargetMode="External"/><Relationship Id="rId12" Type="http://schemas.openxmlformats.org/officeDocument/2006/relationships/hyperlink" Target="https://alcart-my.sharepoint.com/:f:/g/personal/seguimientodemetasspds_cartagena_gov_co/Et4RK9YJQA9KqbESzq5QmXABw9-lnvmPceMTNGPD06K1lA?e=UzLnvm" TargetMode="External"/><Relationship Id="rId17" Type="http://schemas.openxmlformats.org/officeDocument/2006/relationships/hyperlink" Target="https://alcart-my.sharepoint.com/:f:/g/personal/seguimientodemetasspds_cartagena_gov_co/EqQV3DsRb85FsHuNKc9LNu8BwodJKJb0ScuyrAHx_yv-0A?e=RNHeLm" TargetMode="External"/><Relationship Id="rId33" Type="http://schemas.openxmlformats.org/officeDocument/2006/relationships/hyperlink" Target="https://alcart-my.sharepoint.com/:f:/g/personal/seguimientodemetasspds_cartagena_gov_co/EiuE10jvQdpLvrfy-skVDWoBxCobrfHbw6bqXVBs16nw3A?e=wjIP3n" TargetMode="External"/><Relationship Id="rId38" Type="http://schemas.openxmlformats.org/officeDocument/2006/relationships/hyperlink" Target="https://alcart-my.sharepoint.com/:f:/g/personal/seguimientodemetasspds_cartagena_gov_co/EgUT5Ez8gV1AuVxwOjJXKL8BDbk4qIqNCXkjMpck0NnLXg?e=TtCeHZ" TargetMode="External"/><Relationship Id="rId59" Type="http://schemas.openxmlformats.org/officeDocument/2006/relationships/hyperlink" Target="https://alcart-my.sharepoint.com/:f:/g/personal/seguimientodemetasspds_cartagena_gov_co/Elq7HVCfd2xCu9NJZI1ofMwB1RL95FdFYRn_b5wsYEBV5A?e=DaEYs7" TargetMode="External"/><Relationship Id="rId103" Type="http://schemas.openxmlformats.org/officeDocument/2006/relationships/hyperlink" Target="https://alcart-my.sharepoint.com/:f:/g/personal/seguimientodemetasspds_cartagena_gov_co/EijCl77drXxPhibiSmmiBf0B1KLypYkNN20_2itHT15lhA?e=qo20nU" TargetMode="External"/><Relationship Id="rId20" Type="http://schemas.openxmlformats.org/officeDocument/2006/relationships/hyperlink" Target="https://alcart-my.sharepoint.com/:f:/g/personal/seguimientodemetasspds_cartagena_gov_co/EudOfVQAXJJDn3ayjNdZeOEBgfQfcL4Ud6CnUF5ZH--QgQ?e=lLtQAq" TargetMode="External"/><Relationship Id="rId41" Type="http://schemas.openxmlformats.org/officeDocument/2006/relationships/hyperlink" Target="https://alcart-my.sharepoint.com/:f:/g/personal/seguimientodemetasspds_cartagena_gov_co/Egh8bUnvmXBJu1p6bZQ1jlMBouq1PpsWZRERHipeua2_PA?e=ESbkKl" TargetMode="External"/><Relationship Id="rId54" Type="http://schemas.openxmlformats.org/officeDocument/2006/relationships/hyperlink" Target="https://alcart-my.sharepoint.com/:f:/g/personal/seguimientodemetasspds_cartagena_gov_co/EhGdzgDreC5EtTSwd_MktHYBeVgr6dkUKTHgd32P6oN4NQ?e=nHQ2bE" TargetMode="External"/><Relationship Id="rId62" Type="http://schemas.openxmlformats.org/officeDocument/2006/relationships/hyperlink" Target="https://alcart-my.sharepoint.com/:f:/g/personal/seguimientodemetasspds_cartagena_gov_co/EuzAjSeT85lKmtxITJ4JWG0BErMkfkW9dSbZYtsDLKoFIw?e=P3a5gT" TargetMode="External"/><Relationship Id="rId70" Type="http://schemas.openxmlformats.org/officeDocument/2006/relationships/hyperlink" Target="https://alcart-my.sharepoint.com/:f:/g/personal/seguimientodemetasspds_cartagena_gov_co/EhOlJ5CyYmlClwjzQKVja7IBpcJdNYf7ZH8oJYsgkAxlYg?e=prn0lF" TargetMode="External"/><Relationship Id="rId75" Type="http://schemas.openxmlformats.org/officeDocument/2006/relationships/hyperlink" Target="https://alcart-my.sharepoint.com/:f:/g/personal/seguimientodemetasspds_cartagena_gov_co/Emjw2zdPWY1OtKx25K9s3LABVJ-WYcxnCyfkxysy_qhnvg?e=USVQtf" TargetMode="External"/><Relationship Id="rId83" Type="http://schemas.openxmlformats.org/officeDocument/2006/relationships/hyperlink" Target="https://alcart-my.sharepoint.com/:f:/g/personal/seguimientodemetasspds_cartagena_gov_co/EmBa-VbfEuFEq5pJH78-IeoBED2pqTlbo9IHY0nnwvAjJQ?e=a5RsVl" TargetMode="External"/><Relationship Id="rId88" Type="http://schemas.openxmlformats.org/officeDocument/2006/relationships/hyperlink" Target="https://alcart-my.sharepoint.com/:f:/g/personal/seguimientodemetasspds_cartagena_gov_co/Ei5wnyY89IdCq2Ymt972VqgBXmVgiAiQDNMnvt-AicRsCQ?e=GKH6pM" TargetMode="External"/><Relationship Id="rId91" Type="http://schemas.openxmlformats.org/officeDocument/2006/relationships/hyperlink" Target="https://alcart-my.sharepoint.com/:f:/g/personal/seguimientodemetasspds_cartagena_gov_co/EkqgktqtQrlHgliw_rjYEJkBdcqQCSEp4Qbkr0-vK5kMvA?e=oxOEq0" TargetMode="External"/><Relationship Id="rId96" Type="http://schemas.openxmlformats.org/officeDocument/2006/relationships/hyperlink" Target="https://alcart-my.sharepoint.com/:f:/g/personal/seguimientodemetasspds_cartagena_gov_co/ElslCKY_CflOsxiJSPosGIgBxkI99HaTcGOQb3Th3fy4Bw?e=AaFjwN" TargetMode="External"/><Relationship Id="rId1" Type="http://schemas.openxmlformats.org/officeDocument/2006/relationships/hyperlink" Target="https://participacion.cartagena.gov.co/index.php?option=com_sppagebuilder&amp;view=page&amp;id=32" TargetMode="External"/><Relationship Id="rId6" Type="http://schemas.openxmlformats.org/officeDocument/2006/relationships/hyperlink" Target="https://community.secop.gov.co/Public/Tendering/OpportunityDetail/Index?noticeUID=CO1.NTC.3152058&amp;isFromPublicArea=True&amp;isModal=False" TargetMode="External"/><Relationship Id="rId15" Type="http://schemas.openxmlformats.org/officeDocument/2006/relationships/hyperlink" Target="https://alcart-my.sharepoint.com/:f:/g/personal/seguimientodemetasspds_cartagena_gov_co/Eg4O8_vipaRNtY-wimBW6tEBpPWjnPDAx5renaL1NNOx6g?e=0Q5gVd" TargetMode="External"/><Relationship Id="rId23" Type="http://schemas.openxmlformats.org/officeDocument/2006/relationships/hyperlink" Target="https://alcart-my.sharepoint.com/:f:/g/personal/seguimientodemetasspds_cartagena_gov_co/EgLeyZbw4U5PusYeXxh3_9YBN_0HVikuSHvbofJFyQuVNA?e=Knogs4" TargetMode="External"/><Relationship Id="rId28" Type="http://schemas.openxmlformats.org/officeDocument/2006/relationships/hyperlink" Target="https://alcart-my.sharepoint.com/:f:/g/personal/seguimientodemetasspds_cartagena_gov_co/ErlKpJGIXtZIs4d1os4bc-YBQKFbDWAyyeUiZ0os210toA?e=0QTKkV" TargetMode="External"/><Relationship Id="rId36" Type="http://schemas.openxmlformats.org/officeDocument/2006/relationships/hyperlink" Target="https://alcart-my.sharepoint.com/:f:/g/personal/seguimientodemetasspds_cartagena_gov_co/EriT_FTMliNBgezvnFTlRFsBE1hqbCNbfleYxmoVNiD8aA?e=aODKTR" TargetMode="External"/><Relationship Id="rId49" Type="http://schemas.openxmlformats.org/officeDocument/2006/relationships/hyperlink" Target="https://alcart-my.sharepoint.com/:f:/g/personal/seguimientodemetasspds_cartagena_gov_co/Esiws8UYFudGiiOB9op1ujkBQl7GsPvKR0k93U-eQJeGKw?e=eoSEug" TargetMode="External"/><Relationship Id="rId57" Type="http://schemas.openxmlformats.org/officeDocument/2006/relationships/hyperlink" Target="https://alcart-my.sharepoint.com/:f:/g/personal/seguimientodemetasspds_cartagena_gov_co/Eo65ohyEmyxDjGUMB-SkCRUBFI-ss2kQWKF48qDeusy3CA?e=IkxAqq" TargetMode="External"/><Relationship Id="rId106" Type="http://schemas.openxmlformats.org/officeDocument/2006/relationships/hyperlink" Target="https://alcart-my.sharepoint.com/:f:/g/personal/seguimientodemetasspds_cartagena_gov_co/Egtn0yU4AsBCu3eNB0ltkjIBTbUQfZZY8j5OD8nEvB2KrQ?e=P5Sxzb" TargetMode="External"/><Relationship Id="rId10" Type="http://schemas.openxmlformats.org/officeDocument/2006/relationships/hyperlink" Target="https://alcart-my.sharepoint.com/:f:/g/personal/seguimientodemetasspds_cartagena_gov_co/EiicX3YN9K5Hm5GzDUvxDkMBFJoqqvb-IEbQTcLRRD4M6Q?e=FKXlpS" TargetMode="External"/><Relationship Id="rId31" Type="http://schemas.openxmlformats.org/officeDocument/2006/relationships/hyperlink" Target="https://alcart-my.sharepoint.com/:f:/g/personal/seguimientodemetasspds_cartagena_gov_co/EgTEhOx8VQRJokLYGW7OAQYBL0d1KG_sp-XjigUqCLB-jQ?e=fLWPg2" TargetMode="External"/><Relationship Id="rId44" Type="http://schemas.openxmlformats.org/officeDocument/2006/relationships/hyperlink" Target="https://alcart-my.sharepoint.com/:f:/g/personal/seguimientodemetasspds_cartagena_gov_co/EgA5iA5IHb5CoevypSL2xaEBnYHZ1zXMxJNpx9X_RXYWPg?e=Z8qh5J" TargetMode="External"/><Relationship Id="rId52" Type="http://schemas.openxmlformats.org/officeDocument/2006/relationships/hyperlink" Target="https://alcart-my.sharepoint.com/:f:/g/personal/seguimientodemetasspds_cartagena_gov_co/ErBdlZvj5dRKtg2X75k_4GkB5PCoeXtroaq4AsenPGg4JA?e=NpkdMS" TargetMode="External"/><Relationship Id="rId60" Type="http://schemas.openxmlformats.org/officeDocument/2006/relationships/hyperlink" Target="https://alcart-my.sharepoint.com/:f:/g/personal/seguimientodemetasspds_cartagena_gov_co/EnetHoZvtmtNmaMgmcbm1lEBC9nGak7YBEDTwW7O-LzxBQ?e=UeB6ib" TargetMode="External"/><Relationship Id="rId65" Type="http://schemas.openxmlformats.org/officeDocument/2006/relationships/hyperlink" Target="https://alcart-my.sharepoint.com/:f:/g/personal/seguimientodemetasspds_cartagena_gov_co/EnSb8zmyBkdEpkHemn-DoqkBgADxaUS9Ptg5_hV5iBohJQ?e=RvBJlf" TargetMode="External"/><Relationship Id="rId73" Type="http://schemas.openxmlformats.org/officeDocument/2006/relationships/hyperlink" Target="https://alcart-my.sharepoint.com/:f:/g/personal/seguimientodemetasspds_cartagena_gov_co/Eoro74xefBtNsCZqDDBVG78B8vz3c36OV4l9EG-Mz3ZdKA?e=k825sP" TargetMode="External"/><Relationship Id="rId78" Type="http://schemas.openxmlformats.org/officeDocument/2006/relationships/hyperlink" Target="https://alcart-my.sharepoint.com/:f:/g/personal/seguimientodemetasspds_cartagena_gov_co/EnVhOJAiJaFLvnpvBcTMctgBVU6PLJMS62cHWDxJGUVsZg?e=F66vOE" TargetMode="External"/><Relationship Id="rId81" Type="http://schemas.openxmlformats.org/officeDocument/2006/relationships/hyperlink" Target="https://alcart-my.sharepoint.com/:f:/g/personal/seguimientodemetasspds_cartagena_gov_co/EoV4QfDZG6NCh5BNUAA5yBEBdFholsV-9s7OigcNxGPh8w?e=QGY8AG" TargetMode="External"/><Relationship Id="rId86" Type="http://schemas.openxmlformats.org/officeDocument/2006/relationships/hyperlink" Target="https://alcart-my.sharepoint.com/:f:/g/personal/seguimientodemetasspds_cartagena_gov_co/EpIQGNgif_JOoZQydeOQL2wByxev7ilsThVD-Dr4wBgORw?e=fcGrki" TargetMode="External"/><Relationship Id="rId94" Type="http://schemas.openxmlformats.org/officeDocument/2006/relationships/hyperlink" Target="https://alcart-my.sharepoint.com/:f:/g/personal/seguimientodemetasspds_cartagena_gov_co/Eg7mUL_j8DNEs1LSTvKbIJ8Bz_0ajTyeUg7PQ0g0BLV8IA?e=sPVuUj" TargetMode="External"/><Relationship Id="rId99" Type="http://schemas.openxmlformats.org/officeDocument/2006/relationships/hyperlink" Target="https://alcart-my.sharepoint.com/:f:/g/personal/seguimientodemetasspds_cartagena_gov_co/EqDAboEdYttInM3KFvDPkUQBDSmhpL4_gkEWZLyKUpn7FA?e=RMvfc7" TargetMode="External"/><Relationship Id="rId101" Type="http://schemas.openxmlformats.org/officeDocument/2006/relationships/hyperlink" Target="https://alcart-my.sharepoint.com/:f:/g/personal/seguimientodemetasspds_cartagena_gov_co/EiNWWgsYAzlCjCEbaod1d0YBRv4N40zPMBOkxtvKqunXbA?e=20VmaO" TargetMode="External"/><Relationship Id="rId4" Type="http://schemas.openxmlformats.org/officeDocument/2006/relationships/hyperlink" Target="https://docs.google.com/forms/d/1TQR8F4hxyLE4xg2WHQLr0T1NAAqheO7YCR7wM0u2lcg/edit" TargetMode="External"/><Relationship Id="rId9" Type="http://schemas.openxmlformats.org/officeDocument/2006/relationships/hyperlink" Target="https://alcart-my.sharepoint.com/:f:/g/personal/seguimientodemetasspds_cartagena_gov_co/EjZCF8bSJklAjpwT2hi6SHkBhFj9Y4c2S4cCmDJmJiRlWw?e=yljNuP" TargetMode="External"/><Relationship Id="rId13" Type="http://schemas.openxmlformats.org/officeDocument/2006/relationships/hyperlink" Target="https://alcart-my.sharepoint.com/:f:/g/personal/seguimientodemetasspds_cartagena_gov_co/EiIg9OVCm1JPoyNQ5Cx2FR8BCG04j4tOnZVTOE2C3SkI7Q?e=hqQ14R" TargetMode="External"/><Relationship Id="rId18" Type="http://schemas.openxmlformats.org/officeDocument/2006/relationships/hyperlink" Target="https://alcart-my.sharepoint.com/:f:/g/personal/seguimientodemetasspds_cartagena_gov_co/EoMdlyfqCIVHji1FvPiQyvsBmGL2ikRU_FPVevZqfIx9Ew?e=0WbyTs" TargetMode="External"/><Relationship Id="rId39" Type="http://schemas.openxmlformats.org/officeDocument/2006/relationships/hyperlink" Target="https://alcart-my.sharepoint.com/:f:/g/personal/seguimientodemetasspds_cartagena_gov_co/Eq3KuUqfuVZPiPgZnL0ECRoByC7FCdQarUk0c4UqzZxOPQ?e=Lw2axf" TargetMode="External"/><Relationship Id="rId34" Type="http://schemas.openxmlformats.org/officeDocument/2006/relationships/hyperlink" Target="https://alcart-my.sharepoint.com/:f:/g/personal/seguimientodemetasspds_cartagena_gov_co/EiuE10jvQdpLvrfy-skVDWoBxCobrfHbw6bqXVBs16nw3A?e=wjIP3n" TargetMode="External"/><Relationship Id="rId50" Type="http://schemas.openxmlformats.org/officeDocument/2006/relationships/hyperlink" Target="https://alcart-my.sharepoint.com/:f:/g/personal/seguimientodemetasspds_cartagena_gov_co/Esiws8UYFudGiiOB9op1ujkBQl7GsPvKR0k93U-eQJeGKw?e=eoSEug" TargetMode="External"/><Relationship Id="rId55" Type="http://schemas.openxmlformats.org/officeDocument/2006/relationships/hyperlink" Target="https://alcart-my.sharepoint.com/:f:/g/personal/seguimientodemetasspds_cartagena_gov_co/Epp9vGOvthZHjF75zXjYTEABfK7Pi0XvWtygjBysP5rHwg?e=8fHwOw" TargetMode="External"/><Relationship Id="rId76" Type="http://schemas.openxmlformats.org/officeDocument/2006/relationships/hyperlink" Target="https://alcart-my.sharepoint.com/:f:/g/personal/seguimientodemetasspds_cartagena_gov_co/ErVK7rwOfjJNra4tJUpZaWIBEDt6EZu9NK5fA9AP5t4oKA?e=PKYADW" TargetMode="External"/><Relationship Id="rId97" Type="http://schemas.openxmlformats.org/officeDocument/2006/relationships/hyperlink" Target="https://alcart-my.sharepoint.com/:f:/g/personal/seguimientodemetasspds_cartagena_gov_co/EhRLQMPnWhFPhbCoJwE_TgoBjVK27_jIu1HEXqQn3ydi_g?e=ccSUca" TargetMode="External"/><Relationship Id="rId104" Type="http://schemas.openxmlformats.org/officeDocument/2006/relationships/hyperlink" Target="https://alcart-my.sharepoint.com/:f:/g/personal/seguimientodemetasspds_cartagena_gov_co/EjJS1T2dx3xEp1gCw1K4rTwBWmhcwrj13Kmag5SoN4uoOw?e=IfZxfs" TargetMode="External"/><Relationship Id="rId7" Type="http://schemas.openxmlformats.org/officeDocument/2006/relationships/hyperlink" Target="https://alcart-my.sharepoint.com/:f:/g/personal/seguimientodemetasspds_cartagena_gov_co/EjZCF8bSJklAjpwT2hi6SHkBhFj9Y4c2S4cCmDJmJiRlWw?e=rNz3kQ" TargetMode="External"/><Relationship Id="rId71" Type="http://schemas.openxmlformats.org/officeDocument/2006/relationships/hyperlink" Target="https://alcart-my.sharepoint.com/:f:/g/personal/seguimientodemetasspds_cartagena_gov_co/ErNTcl5Dd8VEqpPxHEcGtPgBCEMkmlaliq_5MkjIpCJOBw?e=LCBMBK" TargetMode="External"/><Relationship Id="rId92" Type="http://schemas.openxmlformats.org/officeDocument/2006/relationships/hyperlink" Target="https://alcart-my.sharepoint.com/:f:/g/personal/seguimientodemetasspds_cartagena_gov_co/EiDGeupwHmJGqjcVuxheVxQBzY3ALpdTwrqmYxpuc9pGlg?e=iiZCVL" TargetMode="External"/><Relationship Id="rId2" Type="http://schemas.openxmlformats.org/officeDocument/2006/relationships/hyperlink" Target="https://community.secop.gov.co/Public/Tendering/OpportunityDetail/Index?noticeUID=CO1.NTC.2484030&amp;isFromPublicArea=True&amp;isModal=False" TargetMode="External"/><Relationship Id="rId29" Type="http://schemas.openxmlformats.org/officeDocument/2006/relationships/hyperlink" Target="https://alcart-my.sharepoint.com/:f:/g/personal/seguimientodemetasspds_cartagena_gov_co/Es0EnQZ83wtKsI_4m8fHedMBLQEsMTEgASNE2P6NBkjXbw?e=1PlkzN" TargetMode="External"/><Relationship Id="rId24" Type="http://schemas.openxmlformats.org/officeDocument/2006/relationships/hyperlink" Target="https://alcart-my.sharepoint.com/:f:/g/personal/seguimientodemetasspds_cartagena_gov_co/ErG9-W4p8AxDuvaQVSBpU9gBkX8mKz20rMpIESGkuZGthw?e=sUjFEa" TargetMode="External"/><Relationship Id="rId40" Type="http://schemas.openxmlformats.org/officeDocument/2006/relationships/hyperlink" Target="https://alcart-my.sharepoint.com/:f:/g/personal/seguimientodemetasspds_cartagena_gov_co/Eqbk1sAkzFpOtsTaIckS-LMBtV137SsO3SXb7Ty0qUMiwQ?e=drE6S8" TargetMode="External"/><Relationship Id="rId45" Type="http://schemas.openxmlformats.org/officeDocument/2006/relationships/hyperlink" Target="https://alcart-my.sharepoint.com/:f:/g/personal/seguimientodemetasspds_cartagena_gov_co/EhC4HM4jLUVCtO3a8J_Cf-8BYI_HFlmPkePoC6cp2a4y_w?e=fId8OE" TargetMode="External"/><Relationship Id="rId66" Type="http://schemas.openxmlformats.org/officeDocument/2006/relationships/hyperlink" Target="https://alcart-my.sharepoint.com/:f:/g/personal/seguimientodemetasspds_cartagena_gov_co/EglR2QCQTiJJsTAvLsFDd30Byl_miHOgzAzTwmjz8CsqRg?e=qHq8UE" TargetMode="External"/><Relationship Id="rId87" Type="http://schemas.openxmlformats.org/officeDocument/2006/relationships/hyperlink" Target="https://alcart-my.sharepoint.com/:f:/g/personal/seguimientodemetasspds_cartagena_gov_co/EhfeOOETC19EugDKfs9M66oBAKthHFkBFB1sEJl05908qQ?e=QjIsUR" TargetMode="External"/><Relationship Id="rId61" Type="http://schemas.openxmlformats.org/officeDocument/2006/relationships/hyperlink" Target="https://alcart-my.sharepoint.com/:f:/g/personal/seguimientodemetasspds_cartagena_gov_co/Ev9uipC-6WZGmi_gY2q1WvQBZbYQf4PHoAs8VU87MHAtSA?e=sfYmxs" TargetMode="External"/><Relationship Id="rId82" Type="http://schemas.openxmlformats.org/officeDocument/2006/relationships/hyperlink" Target="https://alcart-my.sharepoint.com/:f:/g/personal/seguimientodemetasspds_cartagena_gov_co/EkoJNn6oAsdMuFhfhu2gwIEBEjg-1ryDZdJFCVvJXoXIoA?e=p3EvW7" TargetMode="External"/><Relationship Id="rId19" Type="http://schemas.openxmlformats.org/officeDocument/2006/relationships/hyperlink" Target="https://alcart-my.sharepoint.com/:f:/g/personal/seguimientodemetasspds_cartagena_gov_co/EitxnCdjeUxOtPHovL6MR9YBzw9KlZy5DoTDjoce3bGu4w?e=skrJxj" TargetMode="External"/><Relationship Id="rId14" Type="http://schemas.openxmlformats.org/officeDocument/2006/relationships/hyperlink" Target="https://alcart-my.sharepoint.com/:f:/g/personal/seguimientodemetasspds_cartagena_gov_co/Ei6p3fGtSW9Os4TvhNuNqPcBCfIVDJpLEpffnA9sZlaPfg?e=7O1alc" TargetMode="External"/><Relationship Id="rId30" Type="http://schemas.openxmlformats.org/officeDocument/2006/relationships/hyperlink" Target="https://alcart-my.sharepoint.com/:f:/g/personal/seguimientodemetasspds_cartagena_gov_co/EtyVhYcNAfBPpZQ_OjTPT4cBivIpoNpWTFCO0F8zK3ilXQ?e=ge1LsW" TargetMode="External"/><Relationship Id="rId35" Type="http://schemas.openxmlformats.org/officeDocument/2006/relationships/hyperlink" Target="https://alcart-my.sharepoint.com/:f:/g/personal/seguimientodemetasspds_cartagena_gov_co/EiwKDcsxUpJIo1T9_G3hF_QBUXD7lFH8kKXKH5zY118zmQ?e=LiXzk3" TargetMode="External"/><Relationship Id="rId56" Type="http://schemas.openxmlformats.org/officeDocument/2006/relationships/hyperlink" Target="https://alcart-my.sharepoint.com/:f:/g/personal/seguimientodemetasspds_cartagena_gov_co/EkiADB_FoyJOtNqGgCiwXqgBvZipReSYe-AX1VPDJqaLBQ?e=39lhyf" TargetMode="External"/><Relationship Id="rId77" Type="http://schemas.openxmlformats.org/officeDocument/2006/relationships/hyperlink" Target="https://alcart-my.sharepoint.com/:f:/g/personal/seguimientodemetasspds_cartagena_gov_co/En7ljIB4r5hPjGzhB9XY5aUB-DyrE9u2TQvXAPLCSE_23Q?e=bWw1cT" TargetMode="External"/><Relationship Id="rId100" Type="http://schemas.openxmlformats.org/officeDocument/2006/relationships/hyperlink" Target="https://alcart-my.sharepoint.com/:f:/g/personal/seguimientodemetasspds_cartagena_gov_co/EkLcuTMm7OlMvrFRNEXOgUwBZZLD6CB0O4BDYYo4kemg9w?e=qeyywB" TargetMode="External"/><Relationship Id="rId105" Type="http://schemas.openxmlformats.org/officeDocument/2006/relationships/hyperlink" Target="https://alcart-my.sharepoint.com/:f:/g/personal/seguimientodemetasspds_cartagena_gov_co/EjkTTa4fJzRNtvTs29IWwrQB-9FebFp58DeghB-z8BkSaw?e=iitNQQ" TargetMode="External"/><Relationship Id="rId8" Type="http://schemas.openxmlformats.org/officeDocument/2006/relationships/hyperlink" Target="https://alcart-my.sharepoint.com/:f:/g/personal/seguimientodemetasspds_cartagena_gov_co/ErSfF9Vc75VFpEky4-9IGQ8BvfFSjaNBw4tqUcTWA2AJbQ?e=e5dvom" TargetMode="External"/><Relationship Id="rId51" Type="http://schemas.openxmlformats.org/officeDocument/2006/relationships/hyperlink" Target="https://alcart-my.sharepoint.com/:f:/g/personal/seguimientodemetasspds_cartagena_gov_co/Emh7d-r-3b1PmYXAQtelYtYBXDxOKDO-Ts6lh6UVeZh2Xg?e=rDU6Ss" TargetMode="External"/><Relationship Id="rId72" Type="http://schemas.openxmlformats.org/officeDocument/2006/relationships/hyperlink" Target="https://alcart-my.sharepoint.com/:f:/g/personal/seguimientodemetasspds_cartagena_gov_co/Erj9nc06O75JuOh0qrsQr1gBl_Dy2krZnp9D--LMTGxC_A?e=346TQT" TargetMode="External"/><Relationship Id="rId93" Type="http://schemas.openxmlformats.org/officeDocument/2006/relationships/hyperlink" Target="https://alcart-my.sharepoint.com/:f:/g/personal/seguimientodemetasspds_cartagena_gov_co/Eu2iRx_QqTZAnOencEmyfrMBA6atyaGm-H-v8IyoiP0-Ig?e=JpzgSz" TargetMode="External"/><Relationship Id="rId98" Type="http://schemas.openxmlformats.org/officeDocument/2006/relationships/hyperlink" Target="https://alcart-my.sharepoint.com/:f:/g/personal/seguimientodemetasspds_cartagena_gov_co/EnaYodep9SdJvtLFCBrHI4cBGdeOzFDnI9GQKjU1w51VkA?e=I8hJ5R" TargetMode="External"/><Relationship Id="rId3" Type="http://schemas.openxmlformats.org/officeDocument/2006/relationships/hyperlink" Target="https://www.instagram.com/p/CfzKxlUg_pu/" TargetMode="External"/><Relationship Id="rId25" Type="http://schemas.openxmlformats.org/officeDocument/2006/relationships/hyperlink" Target="https://alcart-my.sharepoint.com/:f:/g/personal/seguimientodemetasspds_cartagena_gov_co/Et2N7Zw7CvxMn9AvIv_aK40B3N4BApw4XGOZPa9pVkzXgA?e=U0nkzb" TargetMode="External"/><Relationship Id="rId46" Type="http://schemas.openxmlformats.org/officeDocument/2006/relationships/hyperlink" Target="https://alcart-my.sharepoint.com/:f:/g/personal/seguimientodemetasspds_cartagena_gov_co/EkzZMRa5HD5HvO09E65wSDkBVx5_8jtxeEBuN2fEkGIAZw?e=I7Ngpd" TargetMode="External"/><Relationship Id="rId67" Type="http://schemas.openxmlformats.org/officeDocument/2006/relationships/hyperlink" Target="https://alcart-my.sharepoint.com/:f:/g/personal/seguimientodemetasspds_cartagena_gov_co/ErLr2v0oOAlFqyaF9F7q3bsB6-aMmEdgkODbIUTSlG7_lA?e=IPxcQ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43"/>
  <sheetViews>
    <sheetView tabSelected="1" topLeftCell="M1" zoomScale="60" zoomScaleNormal="60" workbookViewId="0">
      <pane ySplit="1" topLeftCell="A221" activePane="bottomLeft" state="frozen"/>
      <selection activeCell="H1" sqref="H1"/>
      <selection pane="bottomLeft" activeCell="T223" sqref="T223:T224"/>
    </sheetView>
  </sheetViews>
  <sheetFormatPr baseColWidth="10" defaultColWidth="11.42578125" defaultRowHeight="23.25" x14ac:dyDescent="0.35"/>
  <cols>
    <col min="1" max="1" width="11.140625" style="3" customWidth="1"/>
    <col min="2" max="2" width="16.85546875" style="3" customWidth="1"/>
    <col min="3" max="3" width="27.28515625" style="3" customWidth="1"/>
    <col min="4" max="4" width="21.5703125" style="3" customWidth="1"/>
    <col min="5" max="5" width="30.42578125" style="11" customWidth="1"/>
    <col min="6" max="6" width="16.140625" style="35" customWidth="1"/>
    <col min="7" max="7" width="0.140625" style="38" customWidth="1"/>
    <col min="8" max="8" width="18.5703125" style="12" customWidth="1"/>
    <col min="9" max="9" width="19.7109375" style="12" customWidth="1"/>
    <col min="10" max="10" width="48.7109375" style="38" customWidth="1"/>
    <col min="11" max="11" width="15.5703125" style="5" customWidth="1"/>
    <col min="12" max="12" width="19.140625" style="5" customWidth="1"/>
    <col min="13" max="13" width="17.140625" style="5" customWidth="1"/>
    <col min="14" max="15" width="18.140625" style="35" customWidth="1"/>
    <col min="16" max="16" width="18.140625" style="390" customWidth="1"/>
    <col min="17" max="17" width="24" style="94" customWidth="1"/>
    <col min="18" max="18" width="24" style="36" customWidth="1"/>
    <col min="19" max="19" width="22.28515625" style="36" customWidth="1"/>
    <col min="20" max="20" width="23.28515625" style="36" customWidth="1"/>
    <col min="21" max="21" width="34.28515625" style="153" customWidth="1"/>
    <col min="22" max="22" width="25" style="61" customWidth="1"/>
    <col min="23" max="23" width="32" style="40" customWidth="1"/>
    <col min="24" max="24" width="60.5703125" style="39" customWidth="1"/>
    <col min="25" max="25" width="17.42578125" style="41" customWidth="1"/>
    <col min="26" max="28" width="17.7109375" style="76" customWidth="1"/>
    <col min="29" max="29" width="17" style="37" customWidth="1"/>
    <col min="30" max="30" width="31.140625" style="37" customWidth="1"/>
    <col min="31" max="31" width="26.28515625" style="41" customWidth="1"/>
    <col min="32" max="32" width="28.7109375" style="37" customWidth="1"/>
    <col min="33" max="33" width="34.140625" style="37" customWidth="1"/>
    <col min="34" max="34" width="46" style="37" customWidth="1"/>
    <col min="35" max="35" width="25.42578125" style="36" customWidth="1"/>
    <col min="36" max="36" width="17.5703125" style="74" customWidth="1"/>
    <col min="37" max="37" width="27.140625" style="36" customWidth="1"/>
    <col min="38" max="39" width="22.7109375" style="36" customWidth="1"/>
    <col min="40" max="41" width="34.7109375" style="36" customWidth="1"/>
    <col min="42" max="42" width="34.7109375" style="118" customWidth="1"/>
    <col min="43" max="44" width="31.7109375" style="36" customWidth="1"/>
    <col min="45" max="45" width="56.28515625" style="36" customWidth="1"/>
    <col min="46" max="46" width="59.7109375" style="36" customWidth="1"/>
    <col min="47" max="47" width="51.42578125" style="36" customWidth="1"/>
    <col min="48" max="48" width="87.85546875" style="361" customWidth="1"/>
    <col min="49" max="49" width="98.28515625" style="361" customWidth="1"/>
    <col min="50" max="50" width="50.42578125" style="361" customWidth="1"/>
    <col min="51" max="51" width="80.5703125" style="36" customWidth="1"/>
    <col min="52" max="52" width="80.5703125" style="168" customWidth="1"/>
    <col min="53" max="53" width="80.5703125" style="185" customWidth="1"/>
    <col min="54" max="54" width="6" style="76" customWidth="1"/>
    <col min="55" max="55" width="64.42578125" style="164" customWidth="1"/>
    <col min="56" max="56" width="31.28515625" style="15" customWidth="1"/>
    <col min="57" max="57" width="30.5703125" style="15" customWidth="1"/>
    <col min="58" max="16384" width="11.42578125" style="15"/>
  </cols>
  <sheetData>
    <row r="1" spans="1:55" s="272" customFormat="1" ht="108" customHeight="1" thickBot="1" x14ac:dyDescent="0.25">
      <c r="A1" s="216" t="s">
        <v>0</v>
      </c>
      <c r="B1" s="216" t="s">
        <v>1</v>
      </c>
      <c r="C1" s="216" t="s">
        <v>2</v>
      </c>
      <c r="D1" s="216" t="s">
        <v>3</v>
      </c>
      <c r="E1" s="216" t="s">
        <v>4</v>
      </c>
      <c r="F1" s="262" t="s">
        <v>5</v>
      </c>
      <c r="G1" s="216" t="s">
        <v>6</v>
      </c>
      <c r="H1" s="216" t="s">
        <v>287</v>
      </c>
      <c r="I1" s="216" t="s">
        <v>288</v>
      </c>
      <c r="J1" s="263" t="s">
        <v>289</v>
      </c>
      <c r="K1" s="216" t="s">
        <v>290</v>
      </c>
      <c r="L1" s="264" t="s">
        <v>224</v>
      </c>
      <c r="M1" s="216" t="s">
        <v>291</v>
      </c>
      <c r="N1" s="106" t="s">
        <v>719</v>
      </c>
      <c r="O1" s="106" t="s">
        <v>866</v>
      </c>
      <c r="P1" s="106" t="s">
        <v>987</v>
      </c>
      <c r="Q1" s="265" t="s">
        <v>489</v>
      </c>
      <c r="R1" s="266" t="s">
        <v>645</v>
      </c>
      <c r="S1" s="266" t="s">
        <v>646</v>
      </c>
      <c r="T1" s="266" t="s">
        <v>647</v>
      </c>
      <c r="U1" s="267" t="s">
        <v>7</v>
      </c>
      <c r="V1" s="161" t="s">
        <v>8</v>
      </c>
      <c r="W1" s="216" t="s">
        <v>9</v>
      </c>
      <c r="X1" s="268" t="s">
        <v>10</v>
      </c>
      <c r="Y1" s="268" t="s">
        <v>292</v>
      </c>
      <c r="Z1" s="106" t="s">
        <v>720</v>
      </c>
      <c r="AA1" s="106" t="s">
        <v>866</v>
      </c>
      <c r="AB1" s="106" t="s">
        <v>987</v>
      </c>
      <c r="AC1" s="216" t="s">
        <v>293</v>
      </c>
      <c r="AD1" s="216" t="s">
        <v>294</v>
      </c>
      <c r="AE1" s="216" t="s">
        <v>295</v>
      </c>
      <c r="AF1" s="216" t="s">
        <v>296</v>
      </c>
      <c r="AG1" s="216" t="s">
        <v>297</v>
      </c>
      <c r="AH1" s="345" t="s">
        <v>1206</v>
      </c>
      <c r="AI1" s="216" t="s">
        <v>11</v>
      </c>
      <c r="AJ1" s="161" t="s">
        <v>12</v>
      </c>
      <c r="AK1" s="216" t="s">
        <v>13</v>
      </c>
      <c r="AL1" s="269" t="s">
        <v>298</v>
      </c>
      <c r="AM1" s="269" t="s">
        <v>1055</v>
      </c>
      <c r="AN1" s="270" t="s">
        <v>299</v>
      </c>
      <c r="AO1" s="271" t="s">
        <v>14</v>
      </c>
      <c r="AP1" s="271" t="s">
        <v>721</v>
      </c>
      <c r="AQ1" s="216" t="s">
        <v>15</v>
      </c>
      <c r="AR1" s="269" t="s">
        <v>722</v>
      </c>
      <c r="AS1" s="216" t="s">
        <v>300</v>
      </c>
      <c r="AT1" s="216" t="s">
        <v>301</v>
      </c>
      <c r="AU1" s="216" t="s">
        <v>302</v>
      </c>
      <c r="AV1" s="356" t="s">
        <v>1210</v>
      </c>
      <c r="AW1" s="356" t="s">
        <v>1211</v>
      </c>
      <c r="AX1" s="356" t="s">
        <v>1212</v>
      </c>
      <c r="AY1" s="268" t="s">
        <v>970</v>
      </c>
      <c r="AZ1" s="268" t="s">
        <v>969</v>
      </c>
      <c r="BA1" s="268" t="s">
        <v>985</v>
      </c>
      <c r="BB1" s="268"/>
      <c r="BC1" s="268" t="s">
        <v>986</v>
      </c>
    </row>
    <row r="2" spans="1:55" s="58" customFormat="1" x14ac:dyDescent="0.2">
      <c r="A2" s="42"/>
      <c r="B2" s="42"/>
      <c r="C2" s="43"/>
      <c r="D2" s="44"/>
      <c r="E2" s="43"/>
      <c r="F2" s="45"/>
      <c r="G2" s="46"/>
      <c r="H2" s="47"/>
      <c r="I2" s="43"/>
      <c r="J2" s="47"/>
      <c r="K2" s="48"/>
      <c r="L2" s="48"/>
      <c r="M2" s="48"/>
      <c r="N2" s="51"/>
      <c r="O2" s="51"/>
      <c r="P2" s="374"/>
      <c r="Q2" s="93"/>
      <c r="R2" s="43"/>
      <c r="S2" s="51"/>
      <c r="T2" s="43"/>
      <c r="U2" s="48"/>
      <c r="V2" s="48"/>
      <c r="W2" s="48"/>
      <c r="X2" s="48"/>
      <c r="Y2" s="52"/>
      <c r="Z2" s="52"/>
      <c r="AA2" s="52"/>
      <c r="AB2" s="52"/>
      <c r="AC2" s="52"/>
      <c r="AD2" s="52"/>
      <c r="AE2" s="52"/>
      <c r="AF2" s="49"/>
      <c r="AG2" s="53"/>
      <c r="AH2" s="53"/>
      <c r="AI2" s="53"/>
      <c r="AJ2" s="73"/>
      <c r="AK2" s="53"/>
      <c r="AL2" s="53"/>
      <c r="AM2" s="53"/>
      <c r="AN2" s="54"/>
      <c r="AO2" s="49"/>
      <c r="AP2" s="49"/>
      <c r="AQ2" s="50"/>
      <c r="AR2" s="50"/>
      <c r="AS2" s="55"/>
      <c r="AT2" s="56"/>
      <c r="AU2" s="57"/>
      <c r="AV2" s="357"/>
      <c r="AW2" s="357"/>
      <c r="AX2" s="357"/>
      <c r="AY2" s="51"/>
      <c r="AZ2" s="165"/>
      <c r="BA2" s="184"/>
      <c r="BB2" s="75"/>
      <c r="BC2" s="154"/>
    </row>
    <row r="3" spans="1:55" ht="409.5" x14ac:dyDescent="0.2">
      <c r="A3" s="607" t="s">
        <v>18</v>
      </c>
      <c r="B3" s="607" t="s">
        <v>19</v>
      </c>
      <c r="C3" s="482" t="s">
        <v>20</v>
      </c>
      <c r="D3" s="482" t="s">
        <v>500</v>
      </c>
      <c r="E3" s="482" t="s">
        <v>21</v>
      </c>
      <c r="F3" s="590" t="s">
        <v>22</v>
      </c>
      <c r="G3" s="6" t="s">
        <v>23</v>
      </c>
      <c r="H3" s="1" t="s">
        <v>652</v>
      </c>
      <c r="I3" s="1" t="s">
        <v>345</v>
      </c>
      <c r="J3" s="2" t="s">
        <v>346</v>
      </c>
      <c r="K3" s="233">
        <v>1</v>
      </c>
      <c r="L3" s="238" t="s">
        <v>868</v>
      </c>
      <c r="M3" s="238">
        <v>1</v>
      </c>
      <c r="N3" s="275" t="s">
        <v>868</v>
      </c>
      <c r="O3" s="119" t="s">
        <v>868</v>
      </c>
      <c r="P3" s="316" t="s">
        <v>868</v>
      </c>
      <c r="Q3" s="119"/>
      <c r="R3" s="216"/>
      <c r="S3" s="216">
        <v>1</v>
      </c>
      <c r="T3" s="274">
        <v>1</v>
      </c>
      <c r="U3" s="509" t="s">
        <v>138</v>
      </c>
      <c r="V3" s="617">
        <v>2020130010103</v>
      </c>
      <c r="W3" s="482" t="s">
        <v>139</v>
      </c>
      <c r="X3" s="6" t="s">
        <v>674</v>
      </c>
      <c r="Y3" s="16">
        <v>1</v>
      </c>
      <c r="Z3" s="138">
        <v>1</v>
      </c>
      <c r="AA3" s="138">
        <v>1</v>
      </c>
      <c r="AB3" s="105">
        <v>1</v>
      </c>
      <c r="AC3" s="13" t="s">
        <v>673</v>
      </c>
      <c r="AD3" s="16">
        <v>360</v>
      </c>
      <c r="AE3" s="16">
        <v>5000</v>
      </c>
      <c r="AF3" s="16"/>
      <c r="AG3" s="14">
        <f>+AF3/AE3</f>
        <v>0</v>
      </c>
      <c r="AH3" s="348">
        <v>1</v>
      </c>
      <c r="AI3" s="539" t="s">
        <v>209</v>
      </c>
      <c r="AJ3" s="575" t="s">
        <v>860</v>
      </c>
      <c r="AK3" s="533" t="s">
        <v>173</v>
      </c>
      <c r="AL3" s="536">
        <v>460000000</v>
      </c>
      <c r="AM3" s="536">
        <v>460000000</v>
      </c>
      <c r="AN3" s="533" t="s">
        <v>473</v>
      </c>
      <c r="AO3" s="533" t="s">
        <v>255</v>
      </c>
      <c r="AP3" s="533" t="s">
        <v>864</v>
      </c>
      <c r="AQ3" s="533" t="s">
        <v>254</v>
      </c>
      <c r="AR3" s="536">
        <v>114000000</v>
      </c>
      <c r="AS3" s="533" t="s">
        <v>490</v>
      </c>
      <c r="AT3" s="539" t="s">
        <v>493</v>
      </c>
      <c r="AU3" s="533"/>
      <c r="AV3" s="392">
        <v>460000000</v>
      </c>
      <c r="AW3" s="392">
        <v>114000000</v>
      </c>
      <c r="AX3" s="424">
        <f>+AW3/AV3</f>
        <v>0.24782608695652175</v>
      </c>
      <c r="AY3" s="102" t="s">
        <v>847</v>
      </c>
      <c r="AZ3" s="102"/>
      <c r="BA3" s="113" t="s">
        <v>1026</v>
      </c>
      <c r="BB3" s="77">
        <v>1</v>
      </c>
      <c r="BC3" s="195"/>
    </row>
    <row r="4" spans="1:55" ht="75" x14ac:dyDescent="0.2">
      <c r="A4" s="608"/>
      <c r="B4" s="608"/>
      <c r="C4" s="483"/>
      <c r="D4" s="483"/>
      <c r="E4" s="483"/>
      <c r="F4" s="591"/>
      <c r="G4" s="518" t="s">
        <v>24</v>
      </c>
      <c r="H4" s="482" t="s">
        <v>648</v>
      </c>
      <c r="I4" s="488" t="s">
        <v>347</v>
      </c>
      <c r="J4" s="585" t="s">
        <v>348</v>
      </c>
      <c r="K4" s="583">
        <v>15000</v>
      </c>
      <c r="L4" s="583">
        <v>5000</v>
      </c>
      <c r="M4" s="583">
        <f>4856+700</f>
        <v>5556</v>
      </c>
      <c r="N4" s="556">
        <v>397</v>
      </c>
      <c r="O4" s="556">
        <v>1673</v>
      </c>
      <c r="P4" s="598">
        <v>667</v>
      </c>
      <c r="Q4" s="556">
        <f>+N4+O4+P4</f>
        <v>2737</v>
      </c>
      <c r="R4" s="648">
        <f>+Q4/L4</f>
        <v>0.5474</v>
      </c>
      <c r="S4" s="646">
        <f>+Q4+M4</f>
        <v>8293</v>
      </c>
      <c r="T4" s="651">
        <f>+S4/K4</f>
        <v>0.55286666666666662</v>
      </c>
      <c r="U4" s="510"/>
      <c r="V4" s="618"/>
      <c r="W4" s="483"/>
      <c r="X4" s="6" t="s">
        <v>517</v>
      </c>
      <c r="Y4" s="16">
        <v>100</v>
      </c>
      <c r="Z4" s="137">
        <v>14</v>
      </c>
      <c r="AA4" s="137">
        <v>16</v>
      </c>
      <c r="AB4" s="89">
        <v>23</v>
      </c>
      <c r="AC4" s="13" t="s">
        <v>664</v>
      </c>
      <c r="AD4" s="16">
        <v>330</v>
      </c>
      <c r="AE4" s="16">
        <v>5000</v>
      </c>
      <c r="AF4" s="16"/>
      <c r="AG4" s="14">
        <f t="shared" ref="AG4:AG83" si="0">+AF4/AE4</f>
        <v>0</v>
      </c>
      <c r="AH4" s="348">
        <f>+(Z4+AA4+AB4)/Y4</f>
        <v>0.53</v>
      </c>
      <c r="AI4" s="540"/>
      <c r="AJ4" s="576"/>
      <c r="AK4" s="534"/>
      <c r="AL4" s="542"/>
      <c r="AM4" s="542"/>
      <c r="AN4" s="534"/>
      <c r="AO4" s="534"/>
      <c r="AP4" s="534"/>
      <c r="AQ4" s="534"/>
      <c r="AR4" s="542"/>
      <c r="AS4" s="534"/>
      <c r="AT4" s="540"/>
      <c r="AU4" s="534"/>
      <c r="AV4" s="393"/>
      <c r="AW4" s="393"/>
      <c r="AX4" s="425"/>
      <c r="AY4" s="102" t="s">
        <v>848</v>
      </c>
      <c r="AZ4" s="102" t="s">
        <v>892</v>
      </c>
      <c r="BA4" s="113" t="s">
        <v>1027</v>
      </c>
      <c r="BB4" s="77">
        <v>2</v>
      </c>
      <c r="BC4" s="162" t="s">
        <v>1099</v>
      </c>
    </row>
    <row r="5" spans="1:55" ht="63.75" x14ac:dyDescent="0.2">
      <c r="A5" s="608"/>
      <c r="B5" s="608"/>
      <c r="C5" s="483"/>
      <c r="D5" s="483"/>
      <c r="E5" s="483"/>
      <c r="F5" s="591"/>
      <c r="G5" s="519"/>
      <c r="H5" s="484" t="s">
        <v>343</v>
      </c>
      <c r="I5" s="488"/>
      <c r="J5" s="585"/>
      <c r="K5" s="584"/>
      <c r="L5" s="584"/>
      <c r="M5" s="584"/>
      <c r="N5" s="558"/>
      <c r="O5" s="558"/>
      <c r="P5" s="599"/>
      <c r="Q5" s="558"/>
      <c r="R5" s="649"/>
      <c r="S5" s="647"/>
      <c r="T5" s="652"/>
      <c r="U5" s="510"/>
      <c r="V5" s="618"/>
      <c r="W5" s="483"/>
      <c r="X5" s="6" t="s">
        <v>675</v>
      </c>
      <c r="Y5" s="16">
        <v>5000</v>
      </c>
      <c r="Z5" s="137">
        <v>397</v>
      </c>
      <c r="AA5" s="137">
        <v>1673</v>
      </c>
      <c r="AB5" s="89">
        <v>667</v>
      </c>
      <c r="AC5" s="13" t="s">
        <v>664</v>
      </c>
      <c r="AD5" s="16">
        <v>330</v>
      </c>
      <c r="AE5" s="16">
        <v>5000</v>
      </c>
      <c r="AF5" s="16"/>
      <c r="AG5" s="14">
        <f t="shared" si="0"/>
        <v>0</v>
      </c>
      <c r="AH5" s="348">
        <f t="shared" ref="AH5:AH13" si="1">+(Z5+AA5+AB5)/Y5</f>
        <v>0.5474</v>
      </c>
      <c r="AI5" s="540"/>
      <c r="AJ5" s="576"/>
      <c r="AK5" s="534"/>
      <c r="AL5" s="542"/>
      <c r="AM5" s="542"/>
      <c r="AN5" s="534"/>
      <c r="AO5" s="534"/>
      <c r="AP5" s="534"/>
      <c r="AQ5" s="534"/>
      <c r="AR5" s="542"/>
      <c r="AS5" s="534"/>
      <c r="AT5" s="540"/>
      <c r="AU5" s="534"/>
      <c r="AV5" s="393"/>
      <c r="AW5" s="393"/>
      <c r="AX5" s="425"/>
      <c r="AY5" s="102" t="s">
        <v>849</v>
      </c>
      <c r="AZ5" s="102" t="s">
        <v>893</v>
      </c>
      <c r="BA5" s="113" t="s">
        <v>1028</v>
      </c>
      <c r="BB5" s="77">
        <v>3</v>
      </c>
      <c r="BC5" s="162" t="s">
        <v>1098</v>
      </c>
    </row>
    <row r="6" spans="1:55" ht="75" x14ac:dyDescent="0.2">
      <c r="A6" s="608"/>
      <c r="B6" s="608"/>
      <c r="C6" s="483"/>
      <c r="D6" s="483"/>
      <c r="E6" s="483"/>
      <c r="F6" s="591"/>
      <c r="G6" s="585" t="s">
        <v>25</v>
      </c>
      <c r="H6" s="488" t="s">
        <v>653</v>
      </c>
      <c r="I6" s="488" t="s">
        <v>349</v>
      </c>
      <c r="J6" s="585" t="s">
        <v>350</v>
      </c>
      <c r="K6" s="549">
        <v>5000</v>
      </c>
      <c r="L6" s="549">
        <v>250</v>
      </c>
      <c r="M6" s="549">
        <v>570</v>
      </c>
      <c r="N6" s="650">
        <v>0</v>
      </c>
      <c r="O6" s="578">
        <v>27</v>
      </c>
      <c r="P6" s="598">
        <v>0</v>
      </c>
      <c r="Q6" s="578">
        <f>+N6+O6+P6</f>
        <v>27</v>
      </c>
      <c r="R6" s="644">
        <f>+Q6/L6</f>
        <v>0.108</v>
      </c>
      <c r="S6" s="638">
        <f>+Q6+M6</f>
        <v>597</v>
      </c>
      <c r="T6" s="653">
        <f>+S6/K6</f>
        <v>0.11940000000000001</v>
      </c>
      <c r="U6" s="510"/>
      <c r="V6" s="618"/>
      <c r="W6" s="483"/>
      <c r="X6" s="6" t="s">
        <v>518</v>
      </c>
      <c r="Y6" s="16">
        <v>60</v>
      </c>
      <c r="Z6" s="137">
        <v>14</v>
      </c>
      <c r="AA6" s="137">
        <v>10</v>
      </c>
      <c r="AB6" s="89">
        <v>13</v>
      </c>
      <c r="AC6" s="13" t="s">
        <v>664</v>
      </c>
      <c r="AD6" s="16">
        <v>330</v>
      </c>
      <c r="AE6" s="16">
        <v>1200</v>
      </c>
      <c r="AF6" s="16"/>
      <c r="AG6" s="14">
        <f t="shared" si="0"/>
        <v>0</v>
      </c>
      <c r="AH6" s="348">
        <f t="shared" si="1"/>
        <v>0.6166666666666667</v>
      </c>
      <c r="AI6" s="540"/>
      <c r="AJ6" s="576"/>
      <c r="AK6" s="534"/>
      <c r="AL6" s="542"/>
      <c r="AM6" s="542"/>
      <c r="AN6" s="534"/>
      <c r="AO6" s="534"/>
      <c r="AP6" s="534"/>
      <c r="AQ6" s="534"/>
      <c r="AR6" s="542"/>
      <c r="AS6" s="534"/>
      <c r="AT6" s="540"/>
      <c r="AU6" s="534"/>
      <c r="AV6" s="393"/>
      <c r="AW6" s="393"/>
      <c r="AX6" s="425"/>
      <c r="AY6" s="102" t="s">
        <v>850</v>
      </c>
      <c r="AZ6" s="102" t="s">
        <v>894</v>
      </c>
      <c r="BA6" s="113" t="s">
        <v>1029</v>
      </c>
      <c r="BB6" s="77">
        <v>4</v>
      </c>
      <c r="BC6" s="162" t="s">
        <v>1100</v>
      </c>
    </row>
    <row r="7" spans="1:55" ht="76.5" x14ac:dyDescent="0.2">
      <c r="A7" s="608"/>
      <c r="B7" s="608"/>
      <c r="C7" s="483"/>
      <c r="D7" s="483"/>
      <c r="E7" s="483"/>
      <c r="F7" s="591"/>
      <c r="G7" s="585"/>
      <c r="H7" s="488" t="s">
        <v>343</v>
      </c>
      <c r="I7" s="488"/>
      <c r="J7" s="585"/>
      <c r="K7" s="549"/>
      <c r="L7" s="549"/>
      <c r="M7" s="549"/>
      <c r="N7" s="650"/>
      <c r="O7" s="578"/>
      <c r="P7" s="606"/>
      <c r="Q7" s="578"/>
      <c r="R7" s="644"/>
      <c r="S7" s="638"/>
      <c r="T7" s="653"/>
      <c r="U7" s="510"/>
      <c r="V7" s="618"/>
      <c r="W7" s="483"/>
      <c r="X7" s="6" t="s">
        <v>225</v>
      </c>
      <c r="Y7" s="16">
        <v>500</v>
      </c>
      <c r="Z7" s="137">
        <v>450</v>
      </c>
      <c r="AA7" s="137">
        <v>167</v>
      </c>
      <c r="AB7" s="89">
        <v>0</v>
      </c>
      <c r="AC7" s="13" t="s">
        <v>672</v>
      </c>
      <c r="AD7" s="16">
        <v>300</v>
      </c>
      <c r="AE7" s="16">
        <v>500</v>
      </c>
      <c r="AF7" s="16"/>
      <c r="AG7" s="14">
        <f t="shared" si="0"/>
        <v>0</v>
      </c>
      <c r="AH7" s="348">
        <v>1</v>
      </c>
      <c r="AI7" s="540"/>
      <c r="AJ7" s="576"/>
      <c r="AK7" s="534"/>
      <c r="AL7" s="542"/>
      <c r="AM7" s="542"/>
      <c r="AN7" s="534"/>
      <c r="AO7" s="534"/>
      <c r="AP7" s="534"/>
      <c r="AQ7" s="534"/>
      <c r="AR7" s="542"/>
      <c r="AS7" s="534"/>
      <c r="AT7" s="540"/>
      <c r="AU7" s="534"/>
      <c r="AV7" s="393"/>
      <c r="AW7" s="393"/>
      <c r="AX7" s="425"/>
      <c r="AY7" s="102" t="s">
        <v>851</v>
      </c>
      <c r="AZ7" s="102" t="s">
        <v>895</v>
      </c>
      <c r="BA7" s="113" t="s">
        <v>1030</v>
      </c>
      <c r="BB7" s="77">
        <v>5</v>
      </c>
      <c r="BC7" s="195"/>
    </row>
    <row r="8" spans="1:55" ht="51" x14ac:dyDescent="0.2">
      <c r="A8" s="608"/>
      <c r="B8" s="608"/>
      <c r="C8" s="483"/>
      <c r="D8" s="483"/>
      <c r="E8" s="483"/>
      <c r="F8" s="591"/>
      <c r="G8" s="585"/>
      <c r="H8" s="488" t="s">
        <v>343</v>
      </c>
      <c r="I8" s="488"/>
      <c r="J8" s="585"/>
      <c r="K8" s="549"/>
      <c r="L8" s="549"/>
      <c r="M8" s="549"/>
      <c r="N8" s="650"/>
      <c r="O8" s="578"/>
      <c r="P8" s="599"/>
      <c r="Q8" s="578"/>
      <c r="R8" s="644"/>
      <c r="S8" s="638"/>
      <c r="T8" s="653"/>
      <c r="U8" s="510"/>
      <c r="V8" s="618"/>
      <c r="W8" s="483"/>
      <c r="X8" s="6" t="s">
        <v>226</v>
      </c>
      <c r="Y8" s="16">
        <v>250</v>
      </c>
      <c r="Z8" s="137">
        <v>0</v>
      </c>
      <c r="AA8" s="137">
        <v>25</v>
      </c>
      <c r="AB8" s="89">
        <v>0</v>
      </c>
      <c r="AC8" s="13" t="s">
        <v>670</v>
      </c>
      <c r="AD8" s="16">
        <v>180</v>
      </c>
      <c r="AE8" s="16">
        <v>250</v>
      </c>
      <c r="AF8" s="16"/>
      <c r="AG8" s="14">
        <f t="shared" si="0"/>
        <v>0</v>
      </c>
      <c r="AH8" s="348">
        <f t="shared" si="1"/>
        <v>0.1</v>
      </c>
      <c r="AI8" s="540"/>
      <c r="AJ8" s="576"/>
      <c r="AK8" s="534"/>
      <c r="AL8" s="542"/>
      <c r="AM8" s="542"/>
      <c r="AN8" s="534"/>
      <c r="AO8" s="534"/>
      <c r="AP8" s="534"/>
      <c r="AQ8" s="534"/>
      <c r="AR8" s="542"/>
      <c r="AS8" s="534"/>
      <c r="AT8" s="540"/>
      <c r="AU8" s="534"/>
      <c r="AV8" s="393"/>
      <c r="AW8" s="393"/>
      <c r="AX8" s="425"/>
      <c r="AY8" s="102" t="s">
        <v>852</v>
      </c>
      <c r="AZ8" s="102" t="s">
        <v>896</v>
      </c>
      <c r="BA8" s="113" t="s">
        <v>1031</v>
      </c>
      <c r="BB8" s="77">
        <v>6</v>
      </c>
      <c r="BC8" s="195"/>
    </row>
    <row r="9" spans="1:55" ht="51" x14ac:dyDescent="0.2">
      <c r="A9" s="608"/>
      <c r="B9" s="608"/>
      <c r="C9" s="483"/>
      <c r="D9" s="483"/>
      <c r="E9" s="483"/>
      <c r="F9" s="591"/>
      <c r="G9" s="585" t="s">
        <v>26</v>
      </c>
      <c r="H9" s="488" t="s">
        <v>648</v>
      </c>
      <c r="I9" s="488" t="s">
        <v>349</v>
      </c>
      <c r="J9" s="585" t="s">
        <v>351</v>
      </c>
      <c r="K9" s="549">
        <v>2500</v>
      </c>
      <c r="L9" s="549">
        <v>800</v>
      </c>
      <c r="M9" s="549">
        <v>946</v>
      </c>
      <c r="N9" s="578">
        <v>0</v>
      </c>
      <c r="O9" s="578">
        <v>203</v>
      </c>
      <c r="P9" s="598">
        <v>0</v>
      </c>
      <c r="Q9" s="578">
        <f>+P9+O9+N9</f>
        <v>203</v>
      </c>
      <c r="R9" s="644">
        <f>+Q9/L9</f>
        <v>0.25374999999999998</v>
      </c>
      <c r="S9" s="638">
        <f>+Q9+M9</f>
        <v>1149</v>
      </c>
      <c r="T9" s="644">
        <f>+S9/K9</f>
        <v>0.45960000000000001</v>
      </c>
      <c r="U9" s="510"/>
      <c r="V9" s="618"/>
      <c r="W9" s="483"/>
      <c r="X9" s="6" t="s">
        <v>227</v>
      </c>
      <c r="Y9" s="16">
        <v>800</v>
      </c>
      <c r="Z9" s="137">
        <v>2</v>
      </c>
      <c r="AA9" s="137">
        <v>138</v>
      </c>
      <c r="AB9" s="89">
        <v>0</v>
      </c>
      <c r="AC9" s="13" t="s">
        <v>664</v>
      </c>
      <c r="AD9" s="16">
        <v>330</v>
      </c>
      <c r="AE9" s="16">
        <v>800</v>
      </c>
      <c r="AF9" s="16"/>
      <c r="AG9" s="14">
        <f t="shared" si="0"/>
        <v>0</v>
      </c>
      <c r="AH9" s="348">
        <f t="shared" si="1"/>
        <v>0.17499999999999999</v>
      </c>
      <c r="AI9" s="540"/>
      <c r="AJ9" s="576"/>
      <c r="AK9" s="534"/>
      <c r="AL9" s="542"/>
      <c r="AM9" s="542"/>
      <c r="AN9" s="534"/>
      <c r="AO9" s="534"/>
      <c r="AP9" s="534"/>
      <c r="AQ9" s="534"/>
      <c r="AR9" s="542"/>
      <c r="AS9" s="534"/>
      <c r="AT9" s="540"/>
      <c r="AU9" s="534"/>
      <c r="AV9" s="393"/>
      <c r="AW9" s="393"/>
      <c r="AX9" s="425"/>
      <c r="AY9" s="102" t="s">
        <v>853</v>
      </c>
      <c r="AZ9" s="102" t="s">
        <v>897</v>
      </c>
      <c r="BA9" s="113" t="s">
        <v>1032</v>
      </c>
      <c r="BB9" s="77">
        <v>7</v>
      </c>
      <c r="BC9" s="195"/>
    </row>
    <row r="10" spans="1:55" ht="66" customHeight="1" x14ac:dyDescent="0.2">
      <c r="A10" s="608"/>
      <c r="B10" s="608"/>
      <c r="C10" s="483"/>
      <c r="D10" s="483"/>
      <c r="E10" s="483"/>
      <c r="F10" s="591"/>
      <c r="G10" s="585"/>
      <c r="H10" s="488"/>
      <c r="I10" s="488"/>
      <c r="J10" s="585"/>
      <c r="K10" s="549"/>
      <c r="L10" s="549"/>
      <c r="M10" s="549"/>
      <c r="N10" s="578"/>
      <c r="O10" s="578"/>
      <c r="P10" s="606"/>
      <c r="Q10" s="578"/>
      <c r="R10" s="644"/>
      <c r="S10" s="638"/>
      <c r="T10" s="644"/>
      <c r="U10" s="510"/>
      <c r="V10" s="618"/>
      <c r="W10" s="483"/>
      <c r="X10" s="6" t="s">
        <v>519</v>
      </c>
      <c r="Y10" s="16">
        <v>3</v>
      </c>
      <c r="Z10" s="137">
        <v>0</v>
      </c>
      <c r="AA10" s="137">
        <v>1</v>
      </c>
      <c r="AB10" s="89">
        <v>0</v>
      </c>
      <c r="AC10" s="13" t="s">
        <v>669</v>
      </c>
      <c r="AD10" s="16">
        <v>270</v>
      </c>
      <c r="AE10" s="16">
        <v>300</v>
      </c>
      <c r="AF10" s="16"/>
      <c r="AG10" s="14">
        <f t="shared" si="0"/>
        <v>0</v>
      </c>
      <c r="AH10" s="348">
        <f t="shared" si="1"/>
        <v>0.33333333333333331</v>
      </c>
      <c r="AI10" s="540"/>
      <c r="AJ10" s="576"/>
      <c r="AK10" s="534"/>
      <c r="AL10" s="542"/>
      <c r="AM10" s="542"/>
      <c r="AN10" s="534"/>
      <c r="AO10" s="534"/>
      <c r="AP10" s="534"/>
      <c r="AQ10" s="534"/>
      <c r="AR10" s="542"/>
      <c r="AS10" s="534"/>
      <c r="AT10" s="540"/>
      <c r="AU10" s="534"/>
      <c r="AV10" s="393"/>
      <c r="AW10" s="393"/>
      <c r="AX10" s="425"/>
      <c r="AY10" s="102"/>
      <c r="AZ10" s="102" t="s">
        <v>898</v>
      </c>
      <c r="BA10" s="113" t="s">
        <v>1033</v>
      </c>
      <c r="BB10" s="77">
        <v>8</v>
      </c>
      <c r="BC10" s="195"/>
    </row>
    <row r="11" spans="1:55" ht="36.75" customHeight="1" x14ac:dyDescent="0.2">
      <c r="A11" s="608"/>
      <c r="B11" s="608"/>
      <c r="C11" s="483"/>
      <c r="D11" s="483"/>
      <c r="E11" s="483"/>
      <c r="F11" s="591"/>
      <c r="G11" s="585"/>
      <c r="H11" s="488" t="s">
        <v>343</v>
      </c>
      <c r="I11" s="488"/>
      <c r="J11" s="585"/>
      <c r="K11" s="549"/>
      <c r="L11" s="549"/>
      <c r="M11" s="549"/>
      <c r="N11" s="578"/>
      <c r="O11" s="578"/>
      <c r="P11" s="599"/>
      <c r="Q11" s="578"/>
      <c r="R11" s="644"/>
      <c r="S11" s="638"/>
      <c r="T11" s="644"/>
      <c r="U11" s="510"/>
      <c r="V11" s="618"/>
      <c r="W11" s="483"/>
      <c r="X11" s="6" t="s">
        <v>520</v>
      </c>
      <c r="Y11" s="16">
        <v>3</v>
      </c>
      <c r="Z11" s="137">
        <v>0</v>
      </c>
      <c r="AA11" s="137">
        <v>0</v>
      </c>
      <c r="AB11" s="89">
        <v>0</v>
      </c>
      <c r="AC11" s="13" t="s">
        <v>672</v>
      </c>
      <c r="AD11" s="16">
        <v>300</v>
      </c>
      <c r="AE11" s="16"/>
      <c r="AF11" s="16"/>
      <c r="AG11" s="14"/>
      <c r="AH11" s="348">
        <f t="shared" si="1"/>
        <v>0</v>
      </c>
      <c r="AI11" s="540"/>
      <c r="AJ11" s="576"/>
      <c r="AK11" s="534"/>
      <c r="AL11" s="542"/>
      <c r="AM11" s="542"/>
      <c r="AN11" s="534"/>
      <c r="AO11" s="534"/>
      <c r="AP11" s="534"/>
      <c r="AQ11" s="534"/>
      <c r="AR11" s="542"/>
      <c r="AS11" s="534"/>
      <c r="AT11" s="540"/>
      <c r="AU11" s="534"/>
      <c r="AV11" s="393"/>
      <c r="AW11" s="393"/>
      <c r="AX11" s="425"/>
      <c r="AY11" s="102"/>
      <c r="AZ11" s="102" t="s">
        <v>899</v>
      </c>
      <c r="BA11" s="113" t="s">
        <v>868</v>
      </c>
      <c r="BB11" s="77">
        <v>9</v>
      </c>
      <c r="BC11" s="195"/>
    </row>
    <row r="12" spans="1:55" ht="409.5" x14ac:dyDescent="0.2">
      <c r="A12" s="608"/>
      <c r="B12" s="608"/>
      <c r="C12" s="483"/>
      <c r="D12" s="483"/>
      <c r="E12" s="483"/>
      <c r="F12" s="591"/>
      <c r="G12" s="6" t="s">
        <v>27</v>
      </c>
      <c r="H12" s="1" t="s">
        <v>648</v>
      </c>
      <c r="I12" s="1" t="s">
        <v>16</v>
      </c>
      <c r="J12" s="364" t="s">
        <v>352</v>
      </c>
      <c r="K12" s="16">
        <v>1500</v>
      </c>
      <c r="L12" s="16" t="s">
        <v>868</v>
      </c>
      <c r="M12" s="59">
        <v>148</v>
      </c>
      <c r="N12" s="194" t="s">
        <v>868</v>
      </c>
      <c r="O12" s="120" t="s">
        <v>868</v>
      </c>
      <c r="P12" s="375" t="s">
        <v>868</v>
      </c>
      <c r="Q12" s="120"/>
      <c r="R12" s="17"/>
      <c r="S12" s="17">
        <f>+M12</f>
        <v>148</v>
      </c>
      <c r="T12" s="260">
        <f>+S12/K12</f>
        <v>9.8666666666666666E-2</v>
      </c>
      <c r="U12" s="510"/>
      <c r="V12" s="618"/>
      <c r="W12" s="483"/>
      <c r="X12" s="6" t="s">
        <v>228</v>
      </c>
      <c r="Y12" s="16" t="s">
        <v>868</v>
      </c>
      <c r="Z12" s="137" t="s">
        <v>868</v>
      </c>
      <c r="AA12" s="137" t="s">
        <v>868</v>
      </c>
      <c r="AB12" s="89" t="s">
        <v>868</v>
      </c>
      <c r="AC12" s="13"/>
      <c r="AD12" s="16"/>
      <c r="AE12" s="26"/>
      <c r="AF12" s="16"/>
      <c r="AG12" s="14" t="s">
        <v>239</v>
      </c>
      <c r="AH12" s="348"/>
      <c r="AI12" s="540"/>
      <c r="AJ12" s="576"/>
      <c r="AK12" s="534"/>
      <c r="AL12" s="542"/>
      <c r="AM12" s="542"/>
      <c r="AN12" s="534"/>
      <c r="AO12" s="534"/>
      <c r="AP12" s="534"/>
      <c r="AQ12" s="534"/>
      <c r="AR12" s="542"/>
      <c r="AS12" s="534"/>
      <c r="AT12" s="540"/>
      <c r="AU12" s="534"/>
      <c r="AV12" s="393"/>
      <c r="AW12" s="393"/>
      <c r="AX12" s="425"/>
      <c r="AY12" s="102" t="s">
        <v>854</v>
      </c>
      <c r="AZ12" s="102" t="s">
        <v>867</v>
      </c>
      <c r="BA12" s="113" t="s">
        <v>1034</v>
      </c>
      <c r="BB12" s="77">
        <v>10</v>
      </c>
      <c r="BC12" s="195"/>
    </row>
    <row r="13" spans="1:55" ht="45" x14ac:dyDescent="0.2">
      <c r="A13" s="608"/>
      <c r="B13" s="608"/>
      <c r="C13" s="483"/>
      <c r="D13" s="483"/>
      <c r="E13" s="483"/>
      <c r="F13" s="591"/>
      <c r="G13" s="518" t="s">
        <v>175</v>
      </c>
      <c r="H13" s="482" t="s">
        <v>651</v>
      </c>
      <c r="I13" s="682">
        <v>0</v>
      </c>
      <c r="J13" s="518" t="s">
        <v>353</v>
      </c>
      <c r="K13" s="583">
        <v>4</v>
      </c>
      <c r="L13" s="509">
        <v>1</v>
      </c>
      <c r="M13" s="509">
        <v>2</v>
      </c>
      <c r="N13" s="562">
        <v>0</v>
      </c>
      <c r="O13" s="562">
        <v>0</v>
      </c>
      <c r="P13" s="521">
        <v>0</v>
      </c>
      <c r="Q13" s="562">
        <v>0</v>
      </c>
      <c r="R13" s="645">
        <v>0</v>
      </c>
      <c r="S13" s="533">
        <f>+M13</f>
        <v>2</v>
      </c>
      <c r="T13" s="648">
        <f>+S13/K13</f>
        <v>0.5</v>
      </c>
      <c r="U13" s="510"/>
      <c r="V13" s="618"/>
      <c r="W13" s="483"/>
      <c r="X13" s="6" t="s">
        <v>194</v>
      </c>
      <c r="Y13" s="16">
        <v>1</v>
      </c>
      <c r="Z13" s="132">
        <v>0</v>
      </c>
      <c r="AA13" s="132">
        <v>0</v>
      </c>
      <c r="AB13" s="88">
        <v>0</v>
      </c>
      <c r="AC13" s="13" t="s">
        <v>676</v>
      </c>
      <c r="AD13" s="16">
        <v>90</v>
      </c>
      <c r="AE13" s="16">
        <v>60</v>
      </c>
      <c r="AF13" s="16"/>
      <c r="AG13" s="14">
        <f t="shared" si="0"/>
        <v>0</v>
      </c>
      <c r="AH13" s="348">
        <f t="shared" si="1"/>
        <v>0</v>
      </c>
      <c r="AI13" s="540"/>
      <c r="AJ13" s="576"/>
      <c r="AK13" s="534"/>
      <c r="AL13" s="542"/>
      <c r="AM13" s="542"/>
      <c r="AN13" s="534"/>
      <c r="AO13" s="534"/>
      <c r="AP13" s="534"/>
      <c r="AQ13" s="534"/>
      <c r="AR13" s="542"/>
      <c r="AS13" s="534"/>
      <c r="AT13" s="540"/>
      <c r="AU13" s="534"/>
      <c r="AV13" s="393"/>
      <c r="AW13" s="393"/>
      <c r="AX13" s="425"/>
      <c r="AY13" s="102" t="s">
        <v>855</v>
      </c>
      <c r="AZ13" s="102" t="s">
        <v>900</v>
      </c>
      <c r="BA13" s="113" t="s">
        <v>1035</v>
      </c>
      <c r="BB13" s="77">
        <v>11</v>
      </c>
      <c r="BC13" s="195"/>
    </row>
    <row r="14" spans="1:55" ht="63.75" x14ac:dyDescent="0.2">
      <c r="A14" s="608"/>
      <c r="B14" s="608"/>
      <c r="C14" s="483"/>
      <c r="D14" s="483"/>
      <c r="E14" s="483"/>
      <c r="F14" s="591"/>
      <c r="G14" s="519"/>
      <c r="H14" s="484"/>
      <c r="I14" s="683"/>
      <c r="J14" s="519"/>
      <c r="K14" s="584"/>
      <c r="L14" s="511"/>
      <c r="M14" s="511"/>
      <c r="N14" s="564"/>
      <c r="O14" s="564"/>
      <c r="P14" s="522"/>
      <c r="Q14" s="564"/>
      <c r="R14" s="535"/>
      <c r="S14" s="535"/>
      <c r="T14" s="649"/>
      <c r="U14" s="510"/>
      <c r="V14" s="618"/>
      <c r="W14" s="483"/>
      <c r="X14" s="6" t="s">
        <v>677</v>
      </c>
      <c r="Y14" s="16">
        <v>50</v>
      </c>
      <c r="Z14" s="132">
        <v>0</v>
      </c>
      <c r="AA14" s="132">
        <v>223</v>
      </c>
      <c r="AB14" s="88">
        <v>8</v>
      </c>
      <c r="AC14" s="13" t="s">
        <v>670</v>
      </c>
      <c r="AD14" s="16">
        <v>180</v>
      </c>
      <c r="AE14" s="16">
        <v>100</v>
      </c>
      <c r="AF14" s="16"/>
      <c r="AG14" s="14">
        <f t="shared" si="0"/>
        <v>0</v>
      </c>
      <c r="AH14" s="348">
        <v>1</v>
      </c>
      <c r="AI14" s="540"/>
      <c r="AJ14" s="576"/>
      <c r="AK14" s="534"/>
      <c r="AL14" s="542"/>
      <c r="AM14" s="542"/>
      <c r="AN14" s="534"/>
      <c r="AO14" s="534"/>
      <c r="AP14" s="534"/>
      <c r="AQ14" s="534"/>
      <c r="AR14" s="542"/>
      <c r="AS14" s="534"/>
      <c r="AT14" s="540"/>
      <c r="AU14" s="534"/>
      <c r="AV14" s="393"/>
      <c r="AW14" s="393"/>
      <c r="AX14" s="425"/>
      <c r="AY14" s="102" t="s">
        <v>856</v>
      </c>
      <c r="AZ14" s="102" t="s">
        <v>901</v>
      </c>
      <c r="BA14" s="113" t="s">
        <v>1036</v>
      </c>
      <c r="BB14" s="77">
        <v>12</v>
      </c>
      <c r="BC14" s="782" t="s">
        <v>1097</v>
      </c>
    </row>
    <row r="15" spans="1:55" ht="255" customHeight="1" x14ac:dyDescent="0.2">
      <c r="A15" s="608"/>
      <c r="B15" s="608"/>
      <c r="C15" s="483"/>
      <c r="D15" s="483"/>
      <c r="E15" s="483"/>
      <c r="F15" s="591"/>
      <c r="G15" s="6" t="s">
        <v>176</v>
      </c>
      <c r="H15" s="1" t="s">
        <v>653</v>
      </c>
      <c r="I15" s="7">
        <v>522</v>
      </c>
      <c r="J15" s="364" t="s">
        <v>354</v>
      </c>
      <c r="K15" s="16">
        <v>800</v>
      </c>
      <c r="L15" s="4">
        <v>300</v>
      </c>
      <c r="M15" s="4">
        <v>143</v>
      </c>
      <c r="N15" s="119">
        <v>0</v>
      </c>
      <c r="O15" s="119">
        <v>203</v>
      </c>
      <c r="P15" s="316">
        <v>8</v>
      </c>
      <c r="Q15" s="119">
        <f>+P15+O15+N15</f>
        <v>211</v>
      </c>
      <c r="R15" s="276">
        <f>+Q15/L15</f>
        <v>0.70333333333333337</v>
      </c>
      <c r="S15" s="30">
        <f>+Q15+M15</f>
        <v>354</v>
      </c>
      <c r="T15" s="276">
        <f>+S15/K15</f>
        <v>0.4425</v>
      </c>
      <c r="U15" s="510"/>
      <c r="V15" s="618"/>
      <c r="W15" s="483"/>
      <c r="X15" s="6" t="s">
        <v>521</v>
      </c>
      <c r="Y15" s="16">
        <v>2</v>
      </c>
      <c r="Z15" s="132">
        <v>0</v>
      </c>
      <c r="AA15" s="132">
        <v>1</v>
      </c>
      <c r="AB15" s="88">
        <v>1</v>
      </c>
      <c r="AC15" s="13" t="s">
        <v>669</v>
      </c>
      <c r="AD15" s="16">
        <v>270</v>
      </c>
      <c r="AE15" s="16">
        <v>300</v>
      </c>
      <c r="AF15" s="16"/>
      <c r="AG15" s="14">
        <f t="shared" si="0"/>
        <v>0</v>
      </c>
      <c r="AH15" s="348">
        <v>1</v>
      </c>
      <c r="AI15" s="540"/>
      <c r="AJ15" s="576"/>
      <c r="AK15" s="534"/>
      <c r="AL15" s="542"/>
      <c r="AM15" s="542"/>
      <c r="AN15" s="534"/>
      <c r="AO15" s="534"/>
      <c r="AP15" s="534"/>
      <c r="AQ15" s="534"/>
      <c r="AR15" s="542"/>
      <c r="AS15" s="534"/>
      <c r="AT15" s="540"/>
      <c r="AU15" s="534"/>
      <c r="AV15" s="393"/>
      <c r="AW15" s="393"/>
      <c r="AX15" s="425"/>
      <c r="AY15" s="102" t="s">
        <v>857</v>
      </c>
      <c r="AZ15" s="102" t="s">
        <v>902</v>
      </c>
      <c r="BA15" s="113" t="s">
        <v>1037</v>
      </c>
      <c r="BB15" s="77">
        <v>13</v>
      </c>
      <c r="BC15" s="783"/>
    </row>
    <row r="16" spans="1:55" ht="409.5" x14ac:dyDescent="0.2">
      <c r="A16" s="608"/>
      <c r="B16" s="608"/>
      <c r="C16" s="483"/>
      <c r="D16" s="483"/>
      <c r="E16" s="483"/>
      <c r="F16" s="591"/>
      <c r="G16" s="6" t="s">
        <v>177</v>
      </c>
      <c r="H16" s="1" t="s">
        <v>653</v>
      </c>
      <c r="I16" s="7" t="s">
        <v>16</v>
      </c>
      <c r="J16" s="364" t="s">
        <v>355</v>
      </c>
      <c r="K16" s="16">
        <v>100</v>
      </c>
      <c r="L16" s="4">
        <v>20</v>
      </c>
      <c r="M16" s="4">
        <v>0</v>
      </c>
      <c r="N16" s="119">
        <v>0</v>
      </c>
      <c r="O16" s="119">
        <v>0</v>
      </c>
      <c r="P16" s="316">
        <v>0</v>
      </c>
      <c r="Q16" s="119">
        <v>0</v>
      </c>
      <c r="R16" s="273">
        <v>0</v>
      </c>
      <c r="S16" s="30">
        <f>+Q16+M16</f>
        <v>0</v>
      </c>
      <c r="T16" s="273">
        <v>0</v>
      </c>
      <c r="U16" s="510"/>
      <c r="V16" s="618"/>
      <c r="W16" s="483"/>
      <c r="X16" s="6" t="s">
        <v>522</v>
      </c>
      <c r="Y16" s="16">
        <v>20</v>
      </c>
      <c r="Z16" s="132">
        <v>0</v>
      </c>
      <c r="AA16" s="132">
        <v>0</v>
      </c>
      <c r="AB16" s="88">
        <v>0</v>
      </c>
      <c r="AC16" s="13" t="s">
        <v>672</v>
      </c>
      <c r="AD16" s="16">
        <v>300</v>
      </c>
      <c r="AE16" s="16">
        <v>20</v>
      </c>
      <c r="AF16" s="16"/>
      <c r="AG16" s="14">
        <f t="shared" si="0"/>
        <v>0</v>
      </c>
      <c r="AH16" s="348">
        <v>0</v>
      </c>
      <c r="AI16" s="540"/>
      <c r="AJ16" s="576"/>
      <c r="AK16" s="534"/>
      <c r="AL16" s="542"/>
      <c r="AM16" s="542"/>
      <c r="AN16" s="534"/>
      <c r="AO16" s="534"/>
      <c r="AP16" s="534"/>
      <c r="AQ16" s="534"/>
      <c r="AR16" s="542"/>
      <c r="AS16" s="534"/>
      <c r="AT16" s="540"/>
      <c r="AU16" s="534"/>
      <c r="AV16" s="393"/>
      <c r="AW16" s="393"/>
      <c r="AX16" s="425"/>
      <c r="AY16" s="102" t="s">
        <v>858</v>
      </c>
      <c r="AZ16" s="102" t="s">
        <v>903</v>
      </c>
      <c r="BA16" s="113" t="s">
        <v>1038</v>
      </c>
      <c r="BB16" s="77">
        <v>14</v>
      </c>
      <c r="BC16" s="195"/>
    </row>
    <row r="17" spans="1:55" ht="409.5" x14ac:dyDescent="0.2">
      <c r="A17" s="608"/>
      <c r="B17" s="608"/>
      <c r="C17" s="483"/>
      <c r="D17" s="483"/>
      <c r="E17" s="484"/>
      <c r="F17" s="591"/>
      <c r="G17" s="6" t="s">
        <v>178</v>
      </c>
      <c r="H17" s="1" t="s">
        <v>654</v>
      </c>
      <c r="I17" s="7">
        <v>0</v>
      </c>
      <c r="J17" s="364" t="s">
        <v>356</v>
      </c>
      <c r="K17" s="16">
        <v>1</v>
      </c>
      <c r="L17" s="4">
        <v>1</v>
      </c>
      <c r="M17" s="4">
        <v>0</v>
      </c>
      <c r="N17" s="119">
        <v>0</v>
      </c>
      <c r="O17" s="119">
        <v>0</v>
      </c>
      <c r="P17" s="316">
        <v>0</v>
      </c>
      <c r="Q17" s="119">
        <f>+P17+O17+N17</f>
        <v>0</v>
      </c>
      <c r="R17" s="273">
        <v>0</v>
      </c>
      <c r="S17" s="30">
        <f>+Q17+M17</f>
        <v>0</v>
      </c>
      <c r="T17" s="273">
        <v>0</v>
      </c>
      <c r="U17" s="510"/>
      <c r="V17" s="618"/>
      <c r="W17" s="484"/>
      <c r="X17" s="6" t="s">
        <v>501</v>
      </c>
      <c r="Y17" s="16">
        <v>1</v>
      </c>
      <c r="Z17" s="138">
        <v>0</v>
      </c>
      <c r="AA17" s="138">
        <v>0</v>
      </c>
      <c r="AB17" s="105">
        <v>0</v>
      </c>
      <c r="AC17" s="13" t="s">
        <v>672</v>
      </c>
      <c r="AD17" s="16">
        <v>300</v>
      </c>
      <c r="AE17" s="16"/>
      <c r="AF17" s="16"/>
      <c r="AG17" s="14"/>
      <c r="AH17" s="348">
        <v>0</v>
      </c>
      <c r="AI17" s="541"/>
      <c r="AJ17" s="577"/>
      <c r="AK17" s="535"/>
      <c r="AL17" s="537"/>
      <c r="AM17" s="537"/>
      <c r="AN17" s="535"/>
      <c r="AO17" s="535"/>
      <c r="AP17" s="535"/>
      <c r="AQ17" s="535"/>
      <c r="AR17" s="537"/>
      <c r="AS17" s="535"/>
      <c r="AT17" s="541"/>
      <c r="AU17" s="535"/>
      <c r="AV17" s="393"/>
      <c r="AW17" s="393"/>
      <c r="AX17" s="425"/>
      <c r="AY17" s="102" t="s">
        <v>858</v>
      </c>
      <c r="AZ17" s="102" t="s">
        <v>904</v>
      </c>
      <c r="BA17" s="113"/>
      <c r="BB17" s="77">
        <v>15</v>
      </c>
      <c r="BC17" s="162" t="s">
        <v>1039</v>
      </c>
    </row>
    <row r="18" spans="1:55" s="58" customFormat="1" ht="59.25" customHeight="1" x14ac:dyDescent="0.2">
      <c r="A18" s="42"/>
      <c r="B18" s="42"/>
      <c r="C18" s="43"/>
      <c r="D18" s="44"/>
      <c r="E18" s="43"/>
      <c r="F18" s="625" t="s">
        <v>22</v>
      </c>
      <c r="G18" s="626"/>
      <c r="H18" s="626"/>
      <c r="I18" s="626"/>
      <c r="J18" s="626"/>
      <c r="K18" s="626"/>
      <c r="L18" s="626"/>
      <c r="M18" s="626"/>
      <c r="N18" s="626"/>
      <c r="O18" s="626"/>
      <c r="P18" s="626"/>
      <c r="Q18" s="627"/>
      <c r="R18" s="277">
        <f>AVERAGE(R3:R17)</f>
        <v>0.2303547619047619</v>
      </c>
      <c r="S18" s="278"/>
      <c r="T18" s="279">
        <f>AVERAGE(T3:T17)</f>
        <v>0.35255925925925918</v>
      </c>
      <c r="U18" s="441" t="s">
        <v>138</v>
      </c>
      <c r="V18" s="448"/>
      <c r="W18" s="448"/>
      <c r="X18" s="448"/>
      <c r="Y18" s="448"/>
      <c r="Z18" s="448"/>
      <c r="AA18" s="448"/>
      <c r="AB18" s="448"/>
      <c r="AC18" s="448"/>
      <c r="AD18" s="448"/>
      <c r="AE18" s="448"/>
      <c r="AF18" s="448"/>
      <c r="AG18" s="449"/>
      <c r="AH18" s="347">
        <f>AVERAGE(AH3:AH17)</f>
        <v>0.45017142857142856</v>
      </c>
      <c r="AI18" s="53"/>
      <c r="AJ18" s="73"/>
      <c r="AK18" s="53"/>
      <c r="AL18" s="53"/>
      <c r="AM18" s="53"/>
      <c r="AN18" s="54"/>
      <c r="AO18" s="49"/>
      <c r="AP18" s="49"/>
      <c r="AQ18" s="50"/>
      <c r="AR18" s="50"/>
      <c r="AS18" s="55"/>
      <c r="AT18" s="56"/>
      <c r="AU18" s="57"/>
      <c r="AV18" s="394"/>
      <c r="AW18" s="394"/>
      <c r="AX18" s="426"/>
      <c r="AY18" s="107"/>
      <c r="AZ18" s="165"/>
      <c r="BA18" s="184"/>
      <c r="BB18" s="75"/>
      <c r="BC18" s="154"/>
    </row>
    <row r="19" spans="1:55" ht="76.5" x14ac:dyDescent="0.2">
      <c r="A19" s="520" t="s">
        <v>18</v>
      </c>
      <c r="B19" s="520" t="s">
        <v>208</v>
      </c>
      <c r="C19" s="488" t="s">
        <v>20</v>
      </c>
      <c r="D19" s="488" t="s">
        <v>500</v>
      </c>
      <c r="E19" s="488" t="s">
        <v>21</v>
      </c>
      <c r="F19" s="624" t="s">
        <v>28</v>
      </c>
      <c r="G19" s="585" t="s">
        <v>29</v>
      </c>
      <c r="H19" s="488" t="s">
        <v>656</v>
      </c>
      <c r="I19" s="488" t="s">
        <v>357</v>
      </c>
      <c r="J19" s="585" t="s">
        <v>358</v>
      </c>
      <c r="K19" s="549">
        <v>1010</v>
      </c>
      <c r="L19" s="549">
        <v>300</v>
      </c>
      <c r="M19" s="549">
        <v>381</v>
      </c>
      <c r="N19" s="578">
        <v>30</v>
      </c>
      <c r="O19" s="578">
        <v>135</v>
      </c>
      <c r="P19" s="598">
        <v>55</v>
      </c>
      <c r="Q19" s="578">
        <f>+N19+O19+P19</f>
        <v>220</v>
      </c>
      <c r="R19" s="600">
        <f>+Q19/L19</f>
        <v>0.73333333333333328</v>
      </c>
      <c r="S19" s="638">
        <f>+Q19+M19</f>
        <v>601</v>
      </c>
      <c r="T19" s="623">
        <f>+S19/K19</f>
        <v>0.59504950495049502</v>
      </c>
      <c r="U19" s="507" t="s">
        <v>140</v>
      </c>
      <c r="V19" s="481">
        <v>2020130010102</v>
      </c>
      <c r="W19" s="482" t="s">
        <v>141</v>
      </c>
      <c r="X19" s="6" t="s">
        <v>229</v>
      </c>
      <c r="Y19" s="16">
        <v>300</v>
      </c>
      <c r="Z19" s="137">
        <v>30</v>
      </c>
      <c r="AA19" s="137">
        <v>135</v>
      </c>
      <c r="AB19" s="89">
        <v>55</v>
      </c>
      <c r="AC19" s="13" t="s">
        <v>672</v>
      </c>
      <c r="AD19" s="16">
        <v>300</v>
      </c>
      <c r="AE19" s="16">
        <v>300</v>
      </c>
      <c r="AF19" s="16"/>
      <c r="AG19" s="14">
        <f t="shared" si="0"/>
        <v>0</v>
      </c>
      <c r="AH19" s="346">
        <f>+(Z19+AA19+AB19)/Y19</f>
        <v>0.73333333333333328</v>
      </c>
      <c r="AI19" s="539" t="s">
        <v>210</v>
      </c>
      <c r="AJ19" s="575" t="s">
        <v>713</v>
      </c>
      <c r="AK19" s="533" t="s">
        <v>173</v>
      </c>
      <c r="AL19" s="536">
        <v>95000000</v>
      </c>
      <c r="AM19" s="536">
        <v>77000000</v>
      </c>
      <c r="AN19" s="533" t="s">
        <v>473</v>
      </c>
      <c r="AO19" s="533" t="s">
        <v>253</v>
      </c>
      <c r="AP19" s="533" t="s">
        <v>863</v>
      </c>
      <c r="AQ19" s="533" t="s">
        <v>252</v>
      </c>
      <c r="AR19" s="536">
        <v>69100000</v>
      </c>
      <c r="AS19" s="533" t="s">
        <v>491</v>
      </c>
      <c r="AT19" s="539" t="s">
        <v>492</v>
      </c>
      <c r="AU19" s="533"/>
      <c r="AV19" s="392">
        <v>77000000</v>
      </c>
      <c r="AW19" s="392">
        <v>69100000</v>
      </c>
      <c r="AX19" s="401">
        <f>+AW19/AV19</f>
        <v>0.89740259740259742</v>
      </c>
      <c r="AY19" s="108" t="s">
        <v>825</v>
      </c>
      <c r="AZ19" s="103"/>
      <c r="BA19" s="113"/>
      <c r="BB19" s="78">
        <v>1</v>
      </c>
      <c r="BC19" s="162" t="s">
        <v>1108</v>
      </c>
    </row>
    <row r="20" spans="1:55" ht="60" x14ac:dyDescent="0.2">
      <c r="A20" s="520"/>
      <c r="B20" s="520"/>
      <c r="C20" s="488"/>
      <c r="D20" s="488"/>
      <c r="E20" s="488"/>
      <c r="F20" s="624"/>
      <c r="G20" s="585"/>
      <c r="H20" s="488" t="s">
        <v>343</v>
      </c>
      <c r="I20" s="488"/>
      <c r="J20" s="585"/>
      <c r="K20" s="549"/>
      <c r="L20" s="549"/>
      <c r="M20" s="549"/>
      <c r="N20" s="578"/>
      <c r="O20" s="578"/>
      <c r="P20" s="599"/>
      <c r="Q20" s="578"/>
      <c r="R20" s="600"/>
      <c r="S20" s="638"/>
      <c r="T20" s="623"/>
      <c r="U20" s="507"/>
      <c r="V20" s="481"/>
      <c r="W20" s="483"/>
      <c r="X20" s="6" t="s">
        <v>523</v>
      </c>
      <c r="Y20" s="16">
        <v>100</v>
      </c>
      <c r="Z20" s="137">
        <v>0</v>
      </c>
      <c r="AA20" s="137">
        <v>15</v>
      </c>
      <c r="AB20" s="89">
        <v>64</v>
      </c>
      <c r="AC20" s="13" t="s">
        <v>669</v>
      </c>
      <c r="AD20" s="16">
        <v>270</v>
      </c>
      <c r="AE20" s="16">
        <v>200</v>
      </c>
      <c r="AF20" s="16"/>
      <c r="AG20" s="14">
        <f t="shared" si="0"/>
        <v>0</v>
      </c>
      <c r="AH20" s="346">
        <f t="shared" ref="AH20:AH24" si="2">+(Z20+AA20+AB20)/Y20</f>
        <v>0.79</v>
      </c>
      <c r="AI20" s="540"/>
      <c r="AJ20" s="576"/>
      <c r="AK20" s="534"/>
      <c r="AL20" s="542"/>
      <c r="AM20" s="542"/>
      <c r="AN20" s="534"/>
      <c r="AO20" s="534"/>
      <c r="AP20" s="534"/>
      <c r="AQ20" s="534"/>
      <c r="AR20" s="542"/>
      <c r="AS20" s="534"/>
      <c r="AT20" s="540"/>
      <c r="AU20" s="534"/>
      <c r="AV20" s="393"/>
      <c r="AW20" s="393"/>
      <c r="AX20" s="402"/>
      <c r="AY20" s="103" t="s">
        <v>826</v>
      </c>
      <c r="AZ20" s="103"/>
      <c r="BA20" s="113"/>
      <c r="BB20" s="78">
        <v>2</v>
      </c>
      <c r="BC20" s="162" t="s">
        <v>1113</v>
      </c>
    </row>
    <row r="21" spans="1:55" ht="75" x14ac:dyDescent="0.2">
      <c r="A21" s="520"/>
      <c r="B21" s="520"/>
      <c r="C21" s="488"/>
      <c r="D21" s="488"/>
      <c r="E21" s="488"/>
      <c r="F21" s="624"/>
      <c r="G21" s="585" t="s">
        <v>30</v>
      </c>
      <c r="H21" s="488" t="s">
        <v>656</v>
      </c>
      <c r="I21" s="488" t="s">
        <v>359</v>
      </c>
      <c r="J21" s="585" t="s">
        <v>360</v>
      </c>
      <c r="K21" s="549">
        <v>600</v>
      </c>
      <c r="L21" s="549">
        <v>200</v>
      </c>
      <c r="M21" s="549">
        <v>188</v>
      </c>
      <c r="N21" s="578">
        <v>0</v>
      </c>
      <c r="O21" s="578">
        <v>45</v>
      </c>
      <c r="P21" s="598">
        <v>96</v>
      </c>
      <c r="Q21" s="578">
        <f>+N21+O21+P21</f>
        <v>141</v>
      </c>
      <c r="R21" s="623">
        <f>+Q21/L21</f>
        <v>0.70499999999999996</v>
      </c>
      <c r="S21" s="638">
        <f>+Q21+M21</f>
        <v>329</v>
      </c>
      <c r="T21" s="623">
        <f>+S21/K21</f>
        <v>0.54833333333333334</v>
      </c>
      <c r="U21" s="507"/>
      <c r="V21" s="481"/>
      <c r="W21" s="483"/>
      <c r="X21" s="6" t="s">
        <v>502</v>
      </c>
      <c r="Y21" s="16">
        <v>20</v>
      </c>
      <c r="Z21" s="137">
        <v>0</v>
      </c>
      <c r="AA21" s="137">
        <v>0</v>
      </c>
      <c r="AB21" s="89">
        <v>0</v>
      </c>
      <c r="AC21" s="13" t="s">
        <v>672</v>
      </c>
      <c r="AD21" s="16">
        <v>300</v>
      </c>
      <c r="AE21" s="16">
        <v>300</v>
      </c>
      <c r="AF21" s="16"/>
      <c r="AG21" s="14">
        <f t="shared" si="0"/>
        <v>0</v>
      </c>
      <c r="AH21" s="346">
        <f t="shared" si="2"/>
        <v>0</v>
      </c>
      <c r="AI21" s="540"/>
      <c r="AJ21" s="576"/>
      <c r="AK21" s="534"/>
      <c r="AL21" s="542"/>
      <c r="AM21" s="542"/>
      <c r="AN21" s="534"/>
      <c r="AO21" s="534"/>
      <c r="AP21" s="534"/>
      <c r="AQ21" s="534"/>
      <c r="AR21" s="542"/>
      <c r="AS21" s="534"/>
      <c r="AT21" s="540"/>
      <c r="AU21" s="534"/>
      <c r="AV21" s="393"/>
      <c r="AW21" s="393"/>
      <c r="AX21" s="402"/>
      <c r="AY21" s="102" t="s">
        <v>827</v>
      </c>
      <c r="AZ21" s="102" t="s">
        <v>827</v>
      </c>
      <c r="BA21" s="113"/>
      <c r="BB21" s="78">
        <v>3</v>
      </c>
      <c r="BC21" s="195"/>
    </row>
    <row r="22" spans="1:55" ht="60" x14ac:dyDescent="0.2">
      <c r="A22" s="520"/>
      <c r="B22" s="520"/>
      <c r="C22" s="488"/>
      <c r="D22" s="488"/>
      <c r="E22" s="488"/>
      <c r="F22" s="624"/>
      <c r="G22" s="585"/>
      <c r="H22" s="488" t="s">
        <v>343</v>
      </c>
      <c r="I22" s="488"/>
      <c r="J22" s="585"/>
      <c r="K22" s="549"/>
      <c r="L22" s="549"/>
      <c r="M22" s="549"/>
      <c r="N22" s="578"/>
      <c r="O22" s="578"/>
      <c r="P22" s="599"/>
      <c r="Q22" s="578"/>
      <c r="R22" s="623"/>
      <c r="S22" s="638"/>
      <c r="T22" s="623"/>
      <c r="U22" s="507"/>
      <c r="V22" s="481"/>
      <c r="W22" s="483"/>
      <c r="X22" s="6" t="s">
        <v>524</v>
      </c>
      <c r="Y22" s="16">
        <v>200</v>
      </c>
      <c r="Z22" s="137">
        <v>0</v>
      </c>
      <c r="AA22" s="137">
        <v>45</v>
      </c>
      <c r="AB22" s="89">
        <v>96</v>
      </c>
      <c r="AC22" s="13" t="s">
        <v>669</v>
      </c>
      <c r="AD22" s="16">
        <v>270</v>
      </c>
      <c r="AE22" s="16">
        <v>200</v>
      </c>
      <c r="AF22" s="16"/>
      <c r="AG22" s="14">
        <f t="shared" si="0"/>
        <v>0</v>
      </c>
      <c r="AH22" s="346">
        <f t="shared" si="2"/>
        <v>0.70499999999999996</v>
      </c>
      <c r="AI22" s="540"/>
      <c r="AJ22" s="576"/>
      <c r="AK22" s="534"/>
      <c r="AL22" s="542"/>
      <c r="AM22" s="542"/>
      <c r="AN22" s="534"/>
      <c r="AO22" s="534"/>
      <c r="AP22" s="534"/>
      <c r="AQ22" s="534"/>
      <c r="AR22" s="542"/>
      <c r="AS22" s="534"/>
      <c r="AT22" s="540"/>
      <c r="AU22" s="534"/>
      <c r="AV22" s="393"/>
      <c r="AW22" s="393"/>
      <c r="AX22" s="402"/>
      <c r="AY22" s="102"/>
      <c r="AZ22" s="102"/>
      <c r="BA22" s="113"/>
      <c r="BB22" s="78">
        <v>4</v>
      </c>
      <c r="BC22" s="162" t="s">
        <v>1113</v>
      </c>
    </row>
    <row r="23" spans="1:55" ht="89.25" x14ac:dyDescent="0.2">
      <c r="A23" s="520"/>
      <c r="B23" s="520"/>
      <c r="C23" s="488"/>
      <c r="D23" s="488"/>
      <c r="E23" s="488"/>
      <c r="F23" s="624"/>
      <c r="G23" s="585" t="s">
        <v>31</v>
      </c>
      <c r="H23" s="488" t="s">
        <v>656</v>
      </c>
      <c r="I23" s="488" t="s">
        <v>361</v>
      </c>
      <c r="J23" s="585" t="s">
        <v>362</v>
      </c>
      <c r="K23" s="549">
        <v>100</v>
      </c>
      <c r="L23" s="549">
        <v>30</v>
      </c>
      <c r="M23" s="549">
        <v>60</v>
      </c>
      <c r="N23" s="578">
        <v>0</v>
      </c>
      <c r="O23" s="578">
        <v>0</v>
      </c>
      <c r="P23" s="598">
        <v>0</v>
      </c>
      <c r="Q23" s="578">
        <v>0</v>
      </c>
      <c r="R23" s="600">
        <v>0</v>
      </c>
      <c r="S23" s="638">
        <f>+M23</f>
        <v>60</v>
      </c>
      <c r="T23" s="600">
        <f>+S23/K23</f>
        <v>0.6</v>
      </c>
      <c r="U23" s="507"/>
      <c r="V23" s="481"/>
      <c r="W23" s="483"/>
      <c r="X23" s="6" t="s">
        <v>454</v>
      </c>
      <c r="Y23" s="16">
        <v>100</v>
      </c>
      <c r="Z23" s="137">
        <v>70</v>
      </c>
      <c r="AA23" s="137">
        <v>45</v>
      </c>
      <c r="AB23" s="89">
        <v>0</v>
      </c>
      <c r="AC23" s="13" t="s">
        <v>672</v>
      </c>
      <c r="AD23" s="16">
        <v>300</v>
      </c>
      <c r="AE23" s="16">
        <v>100</v>
      </c>
      <c r="AF23" s="16"/>
      <c r="AG23" s="14">
        <f t="shared" si="0"/>
        <v>0</v>
      </c>
      <c r="AH23" s="346">
        <v>1</v>
      </c>
      <c r="AI23" s="540"/>
      <c r="AJ23" s="576"/>
      <c r="AK23" s="534"/>
      <c r="AL23" s="542"/>
      <c r="AM23" s="542"/>
      <c r="AN23" s="534"/>
      <c r="AO23" s="534"/>
      <c r="AP23" s="534"/>
      <c r="AQ23" s="534"/>
      <c r="AR23" s="542"/>
      <c r="AS23" s="534"/>
      <c r="AT23" s="540"/>
      <c r="AU23" s="534"/>
      <c r="AV23" s="393"/>
      <c r="AW23" s="393"/>
      <c r="AX23" s="402"/>
      <c r="AY23" s="102" t="s">
        <v>828</v>
      </c>
      <c r="AZ23" s="102"/>
      <c r="BA23" s="113"/>
      <c r="BB23" s="78">
        <v>5</v>
      </c>
      <c r="BC23" s="195"/>
    </row>
    <row r="24" spans="1:55" ht="60" x14ac:dyDescent="0.2">
      <c r="A24" s="520"/>
      <c r="B24" s="520"/>
      <c r="C24" s="488"/>
      <c r="D24" s="488"/>
      <c r="E24" s="488"/>
      <c r="F24" s="624"/>
      <c r="G24" s="585"/>
      <c r="H24" s="488" t="s">
        <v>343</v>
      </c>
      <c r="I24" s="488"/>
      <c r="J24" s="585"/>
      <c r="K24" s="549"/>
      <c r="L24" s="549"/>
      <c r="M24" s="549"/>
      <c r="N24" s="578"/>
      <c r="O24" s="578"/>
      <c r="P24" s="599"/>
      <c r="Q24" s="578"/>
      <c r="R24" s="600"/>
      <c r="S24" s="638"/>
      <c r="T24" s="600"/>
      <c r="U24" s="507"/>
      <c r="V24" s="481"/>
      <c r="W24" s="484"/>
      <c r="X24" s="6" t="s">
        <v>230</v>
      </c>
      <c r="Y24" s="16">
        <v>30</v>
      </c>
      <c r="Z24" s="137">
        <v>0</v>
      </c>
      <c r="AA24" s="137">
        <v>0</v>
      </c>
      <c r="AB24" s="89">
        <v>0</v>
      </c>
      <c r="AC24" s="13" t="s">
        <v>670</v>
      </c>
      <c r="AD24" s="16">
        <v>180</v>
      </c>
      <c r="AE24" s="16">
        <v>30</v>
      </c>
      <c r="AF24" s="16"/>
      <c r="AG24" s="14">
        <f t="shared" si="0"/>
        <v>0</v>
      </c>
      <c r="AH24" s="346">
        <f t="shared" si="2"/>
        <v>0</v>
      </c>
      <c r="AI24" s="541"/>
      <c r="AJ24" s="577"/>
      <c r="AK24" s="535"/>
      <c r="AL24" s="537"/>
      <c r="AM24" s="537"/>
      <c r="AN24" s="535"/>
      <c r="AO24" s="535"/>
      <c r="AP24" s="535"/>
      <c r="AQ24" s="535"/>
      <c r="AR24" s="537"/>
      <c r="AS24" s="535"/>
      <c r="AT24" s="541"/>
      <c r="AU24" s="535"/>
      <c r="AV24" s="393"/>
      <c r="AW24" s="393"/>
      <c r="AX24" s="402"/>
      <c r="AY24" s="102" t="s">
        <v>827</v>
      </c>
      <c r="AZ24" s="102"/>
      <c r="BA24" s="113"/>
      <c r="BB24" s="78">
        <v>6</v>
      </c>
      <c r="BC24" s="195"/>
    </row>
    <row r="25" spans="1:55" s="58" customFormat="1" ht="51.75" customHeight="1" x14ac:dyDescent="0.2">
      <c r="A25" s="42"/>
      <c r="B25" s="42"/>
      <c r="C25" s="43"/>
      <c r="D25" s="44"/>
      <c r="E25" s="43"/>
      <c r="F25" s="625" t="s">
        <v>28</v>
      </c>
      <c r="G25" s="626"/>
      <c r="H25" s="626"/>
      <c r="I25" s="626"/>
      <c r="J25" s="626"/>
      <c r="K25" s="626"/>
      <c r="L25" s="626"/>
      <c r="M25" s="626"/>
      <c r="N25" s="626"/>
      <c r="O25" s="626"/>
      <c r="P25" s="626"/>
      <c r="Q25" s="627"/>
      <c r="R25" s="280">
        <f>AVERAGE(R19:R24)</f>
        <v>0.4794444444444444</v>
      </c>
      <c r="S25" s="278"/>
      <c r="T25" s="277">
        <f>AVERAGE(T19:T24)</f>
        <v>0.58112761276127622</v>
      </c>
      <c r="U25" s="639" t="s">
        <v>140</v>
      </c>
      <c r="V25" s="640"/>
      <c r="W25" s="640"/>
      <c r="X25" s="640"/>
      <c r="Y25" s="640"/>
      <c r="Z25" s="640"/>
      <c r="AA25" s="640"/>
      <c r="AB25" s="640"/>
      <c r="AC25" s="640"/>
      <c r="AD25" s="640"/>
      <c r="AE25" s="640"/>
      <c r="AF25" s="640"/>
      <c r="AG25" s="641"/>
      <c r="AH25" s="349">
        <f>AVERAGE(AH19:AH24)</f>
        <v>0.53805555555555562</v>
      </c>
      <c r="AI25" s="53"/>
      <c r="AJ25" s="73"/>
      <c r="AK25" s="53"/>
      <c r="AL25" s="53"/>
      <c r="AM25" s="53"/>
      <c r="AN25" s="54"/>
      <c r="AO25" s="49"/>
      <c r="AP25" s="49"/>
      <c r="AQ25" s="50"/>
      <c r="AR25" s="50"/>
      <c r="AS25" s="55"/>
      <c r="AT25" s="56"/>
      <c r="AU25" s="57"/>
      <c r="AV25" s="394"/>
      <c r="AW25" s="394"/>
      <c r="AX25" s="403"/>
      <c r="AY25" s="107"/>
      <c r="AZ25" s="165"/>
      <c r="BA25" s="184"/>
      <c r="BB25" s="75"/>
      <c r="BC25" s="154"/>
    </row>
    <row r="26" spans="1:55" ht="30" customHeight="1" x14ac:dyDescent="0.2">
      <c r="A26" s="520" t="s">
        <v>18</v>
      </c>
      <c r="B26" s="520" t="s">
        <v>19</v>
      </c>
      <c r="C26" s="488" t="s">
        <v>32</v>
      </c>
      <c r="D26" s="488" t="s">
        <v>33</v>
      </c>
      <c r="E26" s="488" t="s">
        <v>34</v>
      </c>
      <c r="F26" s="624" t="s">
        <v>35</v>
      </c>
      <c r="G26" s="585" t="s">
        <v>36</v>
      </c>
      <c r="H26" s="488" t="s">
        <v>657</v>
      </c>
      <c r="I26" s="619" t="s">
        <v>363</v>
      </c>
      <c r="J26" s="585" t="s">
        <v>364</v>
      </c>
      <c r="K26" s="549">
        <v>800</v>
      </c>
      <c r="L26" s="549">
        <v>365</v>
      </c>
      <c r="M26" s="549">
        <v>35</v>
      </c>
      <c r="N26" s="578">
        <v>0</v>
      </c>
      <c r="O26" s="578">
        <v>31</v>
      </c>
      <c r="P26" s="598">
        <v>0</v>
      </c>
      <c r="Q26" s="578">
        <f>+P26+O26+N26</f>
        <v>31</v>
      </c>
      <c r="R26" s="623">
        <f>+Q26/L26</f>
        <v>8.4931506849315067E-2</v>
      </c>
      <c r="S26" s="638">
        <f>+Q26+M26</f>
        <v>66</v>
      </c>
      <c r="T26" s="623">
        <f>+S26/K26</f>
        <v>8.2500000000000004E-2</v>
      </c>
      <c r="U26" s="507" t="s">
        <v>142</v>
      </c>
      <c r="V26" s="481">
        <v>2020130010101</v>
      </c>
      <c r="W26" s="482" t="s">
        <v>634</v>
      </c>
      <c r="X26" s="6" t="s">
        <v>525</v>
      </c>
      <c r="Y26" s="16">
        <v>400</v>
      </c>
      <c r="Z26" s="137">
        <v>0</v>
      </c>
      <c r="AA26" s="137">
        <v>138</v>
      </c>
      <c r="AB26" s="89">
        <v>0</v>
      </c>
      <c r="AC26" s="13" t="s">
        <v>664</v>
      </c>
      <c r="AD26" s="16">
        <v>330</v>
      </c>
      <c r="AE26" s="16">
        <v>400</v>
      </c>
      <c r="AF26" s="16"/>
      <c r="AG26" s="14">
        <f t="shared" si="0"/>
        <v>0</v>
      </c>
      <c r="AH26" s="346">
        <f>+(Z26+AA26+AB26)/Y26</f>
        <v>0.34499999999999997</v>
      </c>
      <c r="AI26" s="539" t="s">
        <v>211</v>
      </c>
      <c r="AJ26" s="575" t="s">
        <v>714</v>
      </c>
      <c r="AK26" s="533" t="s">
        <v>173</v>
      </c>
      <c r="AL26" s="536">
        <v>80000000</v>
      </c>
      <c r="AM26" s="536">
        <v>80000000</v>
      </c>
      <c r="AN26" s="536" t="s">
        <v>473</v>
      </c>
      <c r="AO26" s="536" t="s">
        <v>251</v>
      </c>
      <c r="AP26" s="536" t="s">
        <v>863</v>
      </c>
      <c r="AQ26" s="536" t="s">
        <v>250</v>
      </c>
      <c r="AR26" s="536">
        <v>24400000</v>
      </c>
      <c r="AS26" s="536" t="s">
        <v>490</v>
      </c>
      <c r="AT26" s="791" t="s">
        <v>492</v>
      </c>
      <c r="AU26" s="536"/>
      <c r="AV26" s="392">
        <v>80000000</v>
      </c>
      <c r="AW26" s="392">
        <v>24400000</v>
      </c>
      <c r="AX26" s="427">
        <f>+AW26/AV26</f>
        <v>0.30499999999999999</v>
      </c>
      <c r="AY26" s="528" t="s">
        <v>769</v>
      </c>
      <c r="AZ26" s="526" t="s">
        <v>1002</v>
      </c>
      <c r="BA26" s="176"/>
      <c r="BB26" s="79">
        <v>1</v>
      </c>
      <c r="BC26" s="155"/>
    </row>
    <row r="27" spans="1:55" ht="75" x14ac:dyDescent="0.2">
      <c r="A27" s="520"/>
      <c r="B27" s="520"/>
      <c r="C27" s="488"/>
      <c r="D27" s="488"/>
      <c r="E27" s="488"/>
      <c r="F27" s="624"/>
      <c r="G27" s="585"/>
      <c r="H27" s="488"/>
      <c r="I27" s="619"/>
      <c r="J27" s="585"/>
      <c r="K27" s="549"/>
      <c r="L27" s="549"/>
      <c r="M27" s="549"/>
      <c r="N27" s="578"/>
      <c r="O27" s="578"/>
      <c r="P27" s="606"/>
      <c r="Q27" s="578"/>
      <c r="R27" s="623"/>
      <c r="S27" s="638"/>
      <c r="T27" s="623"/>
      <c r="U27" s="507"/>
      <c r="V27" s="481"/>
      <c r="W27" s="483"/>
      <c r="X27" s="6" t="s">
        <v>526</v>
      </c>
      <c r="Y27" s="16">
        <v>400</v>
      </c>
      <c r="Z27" s="137">
        <v>0</v>
      </c>
      <c r="AA27" s="137">
        <v>138</v>
      </c>
      <c r="AB27" s="89">
        <v>0</v>
      </c>
      <c r="AC27" s="13" t="s">
        <v>672</v>
      </c>
      <c r="AD27" s="16">
        <v>300</v>
      </c>
      <c r="AE27" s="16">
        <v>400</v>
      </c>
      <c r="AF27" s="16"/>
      <c r="AG27" s="14">
        <f t="shared" si="0"/>
        <v>0</v>
      </c>
      <c r="AH27" s="346">
        <f t="shared" ref="AH27:AH30" si="3">+(Z27+AA27+AB27)/Y27</f>
        <v>0.34499999999999997</v>
      </c>
      <c r="AI27" s="540"/>
      <c r="AJ27" s="576"/>
      <c r="AK27" s="534"/>
      <c r="AL27" s="542"/>
      <c r="AM27" s="542"/>
      <c r="AN27" s="542"/>
      <c r="AO27" s="542"/>
      <c r="AP27" s="542"/>
      <c r="AQ27" s="542"/>
      <c r="AR27" s="542"/>
      <c r="AS27" s="542"/>
      <c r="AT27" s="792"/>
      <c r="AU27" s="542"/>
      <c r="AV27" s="393"/>
      <c r="AW27" s="393"/>
      <c r="AX27" s="428"/>
      <c r="AY27" s="529"/>
      <c r="AZ27" s="785"/>
      <c r="BA27" s="176"/>
      <c r="BB27" s="79">
        <v>2</v>
      </c>
      <c r="BC27" s="155"/>
    </row>
    <row r="28" spans="1:55" ht="60" x14ac:dyDescent="0.2">
      <c r="A28" s="520"/>
      <c r="B28" s="520"/>
      <c r="C28" s="488"/>
      <c r="D28" s="488"/>
      <c r="E28" s="488"/>
      <c r="F28" s="624"/>
      <c r="G28" s="585"/>
      <c r="H28" s="488"/>
      <c r="I28" s="619"/>
      <c r="J28" s="585"/>
      <c r="K28" s="549"/>
      <c r="L28" s="549"/>
      <c r="M28" s="549"/>
      <c r="N28" s="578"/>
      <c r="O28" s="578"/>
      <c r="P28" s="599"/>
      <c r="Q28" s="578"/>
      <c r="R28" s="623"/>
      <c r="S28" s="638"/>
      <c r="T28" s="623"/>
      <c r="U28" s="507"/>
      <c r="V28" s="481"/>
      <c r="W28" s="483"/>
      <c r="X28" s="6" t="s">
        <v>231</v>
      </c>
      <c r="Y28" s="16">
        <v>365</v>
      </c>
      <c r="Z28" s="137">
        <v>0</v>
      </c>
      <c r="AA28" s="137">
        <v>31</v>
      </c>
      <c r="AB28" s="89">
        <v>0</v>
      </c>
      <c r="AC28" s="13" t="s">
        <v>670</v>
      </c>
      <c r="AD28" s="16">
        <v>180</v>
      </c>
      <c r="AE28" s="16">
        <v>365</v>
      </c>
      <c r="AF28" s="16"/>
      <c r="AG28" s="14">
        <f t="shared" si="0"/>
        <v>0</v>
      </c>
      <c r="AH28" s="346">
        <f t="shared" si="3"/>
        <v>8.4931506849315067E-2</v>
      </c>
      <c r="AI28" s="540"/>
      <c r="AJ28" s="576"/>
      <c r="AK28" s="534"/>
      <c r="AL28" s="542"/>
      <c r="AM28" s="542"/>
      <c r="AN28" s="542"/>
      <c r="AO28" s="542"/>
      <c r="AP28" s="542"/>
      <c r="AQ28" s="542"/>
      <c r="AR28" s="542"/>
      <c r="AS28" s="542"/>
      <c r="AT28" s="792"/>
      <c r="AU28" s="542"/>
      <c r="AV28" s="393"/>
      <c r="AW28" s="393"/>
      <c r="AX28" s="428"/>
      <c r="AY28" s="529"/>
      <c r="AZ28" s="785"/>
      <c r="BA28" s="176"/>
      <c r="BB28" s="79">
        <v>3</v>
      </c>
      <c r="BC28" s="155"/>
    </row>
    <row r="29" spans="1:55" ht="30" customHeight="1" x14ac:dyDescent="0.2">
      <c r="A29" s="520"/>
      <c r="B29" s="520"/>
      <c r="C29" s="488"/>
      <c r="D29" s="488"/>
      <c r="E29" s="488"/>
      <c r="F29" s="624"/>
      <c r="G29" s="585" t="s">
        <v>37</v>
      </c>
      <c r="H29" s="488" t="s">
        <v>658</v>
      </c>
      <c r="I29" s="488" t="s">
        <v>365</v>
      </c>
      <c r="J29" s="585" t="s">
        <v>366</v>
      </c>
      <c r="K29" s="549">
        <v>500</v>
      </c>
      <c r="L29" s="549">
        <v>200</v>
      </c>
      <c r="M29" s="549">
        <v>100</v>
      </c>
      <c r="N29" s="578">
        <v>0</v>
      </c>
      <c r="O29" s="578">
        <v>0</v>
      </c>
      <c r="P29" s="598">
        <v>0</v>
      </c>
      <c r="Q29" s="578">
        <v>0</v>
      </c>
      <c r="R29" s="600">
        <v>0</v>
      </c>
      <c r="S29" s="638">
        <f>+M29</f>
        <v>100</v>
      </c>
      <c r="T29" s="600">
        <f>+S29/K29</f>
        <v>0.2</v>
      </c>
      <c r="U29" s="507"/>
      <c r="V29" s="481"/>
      <c r="W29" s="483"/>
      <c r="X29" s="6" t="s">
        <v>232</v>
      </c>
      <c r="Y29" s="16">
        <v>200</v>
      </c>
      <c r="Z29" s="137">
        <v>0</v>
      </c>
      <c r="AA29" s="137">
        <v>0</v>
      </c>
      <c r="AB29" s="89">
        <v>0</v>
      </c>
      <c r="AC29" s="13" t="s">
        <v>672</v>
      </c>
      <c r="AD29" s="16">
        <v>300</v>
      </c>
      <c r="AE29" s="16">
        <v>300</v>
      </c>
      <c r="AF29" s="16"/>
      <c r="AG29" s="14">
        <f t="shared" si="0"/>
        <v>0</v>
      </c>
      <c r="AH29" s="346">
        <f t="shared" si="3"/>
        <v>0</v>
      </c>
      <c r="AI29" s="540"/>
      <c r="AJ29" s="576"/>
      <c r="AK29" s="534"/>
      <c r="AL29" s="542"/>
      <c r="AM29" s="542"/>
      <c r="AN29" s="542"/>
      <c r="AO29" s="542"/>
      <c r="AP29" s="542"/>
      <c r="AQ29" s="542"/>
      <c r="AR29" s="542"/>
      <c r="AS29" s="542"/>
      <c r="AT29" s="792"/>
      <c r="AU29" s="542"/>
      <c r="AV29" s="393"/>
      <c r="AW29" s="393"/>
      <c r="AX29" s="428"/>
      <c r="AY29" s="529"/>
      <c r="AZ29" s="785"/>
      <c r="BA29" s="176"/>
      <c r="BB29" s="79">
        <v>4</v>
      </c>
      <c r="BC29" s="155"/>
    </row>
    <row r="30" spans="1:55" ht="60" x14ac:dyDescent="0.2">
      <c r="A30" s="520"/>
      <c r="B30" s="520"/>
      <c r="C30" s="488"/>
      <c r="D30" s="488"/>
      <c r="E30" s="488"/>
      <c r="F30" s="624"/>
      <c r="G30" s="585"/>
      <c r="H30" s="488"/>
      <c r="I30" s="488"/>
      <c r="J30" s="585"/>
      <c r="K30" s="549"/>
      <c r="L30" s="549"/>
      <c r="M30" s="549"/>
      <c r="N30" s="578"/>
      <c r="O30" s="578"/>
      <c r="P30" s="599"/>
      <c r="Q30" s="578"/>
      <c r="R30" s="600"/>
      <c r="S30" s="638"/>
      <c r="T30" s="600"/>
      <c r="U30" s="507"/>
      <c r="V30" s="481"/>
      <c r="W30" s="483"/>
      <c r="X30" s="6" t="s">
        <v>527</v>
      </c>
      <c r="Y30" s="16">
        <v>200</v>
      </c>
      <c r="Z30" s="137">
        <v>0</v>
      </c>
      <c r="AA30" s="137">
        <v>0</v>
      </c>
      <c r="AB30" s="89">
        <v>0</v>
      </c>
      <c r="AC30" s="13" t="s">
        <v>670</v>
      </c>
      <c r="AD30" s="16">
        <v>180</v>
      </c>
      <c r="AE30" s="16">
        <v>300</v>
      </c>
      <c r="AF30" s="16"/>
      <c r="AG30" s="14">
        <f t="shared" si="0"/>
        <v>0</v>
      </c>
      <c r="AH30" s="346">
        <f t="shared" si="3"/>
        <v>0</v>
      </c>
      <c r="AI30" s="540"/>
      <c r="AJ30" s="576"/>
      <c r="AK30" s="534"/>
      <c r="AL30" s="542"/>
      <c r="AM30" s="542"/>
      <c r="AN30" s="542"/>
      <c r="AO30" s="542"/>
      <c r="AP30" s="542"/>
      <c r="AQ30" s="542"/>
      <c r="AR30" s="542"/>
      <c r="AS30" s="542"/>
      <c r="AT30" s="792"/>
      <c r="AU30" s="542"/>
      <c r="AV30" s="393"/>
      <c r="AW30" s="393"/>
      <c r="AX30" s="428"/>
      <c r="AY30" s="529"/>
      <c r="AZ30" s="785"/>
      <c r="BA30" s="176"/>
      <c r="BB30" s="79">
        <v>5</v>
      </c>
      <c r="BC30" s="155"/>
    </row>
    <row r="31" spans="1:55" ht="30" customHeight="1" x14ac:dyDescent="0.2">
      <c r="A31" s="520"/>
      <c r="B31" s="520"/>
      <c r="C31" s="488"/>
      <c r="D31" s="488"/>
      <c r="E31" s="488"/>
      <c r="F31" s="624"/>
      <c r="G31" s="585" t="s">
        <v>38</v>
      </c>
      <c r="H31" s="488" t="s">
        <v>657</v>
      </c>
      <c r="I31" s="488" t="s">
        <v>367</v>
      </c>
      <c r="J31" s="585" t="s">
        <v>368</v>
      </c>
      <c r="K31" s="549">
        <v>2200</v>
      </c>
      <c r="L31" s="549">
        <v>850</v>
      </c>
      <c r="M31" s="614">
        <v>330</v>
      </c>
      <c r="N31" s="650">
        <v>0</v>
      </c>
      <c r="O31" s="650">
        <v>468</v>
      </c>
      <c r="P31" s="786">
        <v>517</v>
      </c>
      <c r="Q31" s="650">
        <f>+O31+P31</f>
        <v>985</v>
      </c>
      <c r="R31" s="600">
        <v>1</v>
      </c>
      <c r="S31" s="638">
        <f>+Q31+M31</f>
        <v>1315</v>
      </c>
      <c r="T31" s="600">
        <f>+S31/K31</f>
        <v>0.59772727272727277</v>
      </c>
      <c r="U31" s="507"/>
      <c r="V31" s="481"/>
      <c r="W31" s="483"/>
      <c r="X31" s="6" t="s">
        <v>528</v>
      </c>
      <c r="Y31" s="16">
        <v>850</v>
      </c>
      <c r="Z31" s="137">
        <v>0</v>
      </c>
      <c r="AA31" s="137">
        <v>468</v>
      </c>
      <c r="AB31" s="89">
        <v>517</v>
      </c>
      <c r="AC31" s="13" t="s">
        <v>664</v>
      </c>
      <c r="AD31" s="16">
        <v>330</v>
      </c>
      <c r="AE31" s="16">
        <v>850</v>
      </c>
      <c r="AF31" s="16"/>
      <c r="AG31" s="14">
        <f t="shared" si="0"/>
        <v>0</v>
      </c>
      <c r="AH31" s="346">
        <v>1</v>
      </c>
      <c r="AI31" s="540"/>
      <c r="AJ31" s="576"/>
      <c r="AK31" s="534"/>
      <c r="AL31" s="542"/>
      <c r="AM31" s="542"/>
      <c r="AN31" s="542"/>
      <c r="AO31" s="542"/>
      <c r="AP31" s="542"/>
      <c r="AQ31" s="542"/>
      <c r="AR31" s="542"/>
      <c r="AS31" s="542"/>
      <c r="AT31" s="792"/>
      <c r="AU31" s="542"/>
      <c r="AV31" s="393"/>
      <c r="AW31" s="393"/>
      <c r="AX31" s="428"/>
      <c r="AY31" s="529"/>
      <c r="AZ31" s="785"/>
      <c r="BA31" s="176"/>
      <c r="BB31" s="79">
        <v>6</v>
      </c>
      <c r="BC31" s="797" t="s">
        <v>1139</v>
      </c>
    </row>
    <row r="32" spans="1:55" ht="30" customHeight="1" x14ac:dyDescent="0.2">
      <c r="A32" s="520"/>
      <c r="B32" s="520"/>
      <c r="C32" s="488"/>
      <c r="D32" s="488"/>
      <c r="E32" s="488"/>
      <c r="F32" s="624"/>
      <c r="G32" s="585"/>
      <c r="H32" s="488"/>
      <c r="I32" s="488"/>
      <c r="J32" s="585"/>
      <c r="K32" s="549"/>
      <c r="L32" s="549"/>
      <c r="M32" s="614"/>
      <c r="N32" s="650"/>
      <c r="O32" s="650"/>
      <c r="P32" s="787"/>
      <c r="Q32" s="650"/>
      <c r="R32" s="600"/>
      <c r="S32" s="638"/>
      <c r="T32" s="600"/>
      <c r="U32" s="507"/>
      <c r="V32" s="481"/>
      <c r="W32" s="484"/>
      <c r="X32" s="6" t="s">
        <v>233</v>
      </c>
      <c r="Y32" s="16">
        <v>850</v>
      </c>
      <c r="Z32" s="137">
        <v>0</v>
      </c>
      <c r="AA32" s="137">
        <v>468</v>
      </c>
      <c r="AB32" s="89">
        <v>517</v>
      </c>
      <c r="AC32" s="13" t="s">
        <v>672</v>
      </c>
      <c r="AD32" s="16">
        <v>300</v>
      </c>
      <c r="AE32" s="16">
        <v>850</v>
      </c>
      <c r="AF32" s="16"/>
      <c r="AG32" s="14">
        <f t="shared" si="0"/>
        <v>0</v>
      </c>
      <c r="AH32" s="346">
        <v>1</v>
      </c>
      <c r="AI32" s="541"/>
      <c r="AJ32" s="577"/>
      <c r="AK32" s="535"/>
      <c r="AL32" s="537"/>
      <c r="AM32" s="537"/>
      <c r="AN32" s="537"/>
      <c r="AO32" s="537"/>
      <c r="AP32" s="537"/>
      <c r="AQ32" s="537"/>
      <c r="AR32" s="537"/>
      <c r="AS32" s="537"/>
      <c r="AT32" s="793"/>
      <c r="AU32" s="537"/>
      <c r="AV32" s="393"/>
      <c r="AW32" s="393"/>
      <c r="AX32" s="428"/>
      <c r="AY32" s="530"/>
      <c r="AZ32" s="527"/>
      <c r="BA32" s="176"/>
      <c r="BB32" s="79">
        <v>7</v>
      </c>
      <c r="BC32" s="798"/>
    </row>
    <row r="33" spans="1:55" s="58" customFormat="1" ht="62.25" customHeight="1" x14ac:dyDescent="0.2">
      <c r="A33" s="42"/>
      <c r="B33" s="42"/>
      <c r="C33" s="43"/>
      <c r="D33" s="44"/>
      <c r="E33" s="43"/>
      <c r="F33" s="512" t="s">
        <v>35</v>
      </c>
      <c r="G33" s="513"/>
      <c r="H33" s="513"/>
      <c r="I33" s="513"/>
      <c r="J33" s="513"/>
      <c r="K33" s="513"/>
      <c r="L33" s="513"/>
      <c r="M33" s="513"/>
      <c r="N33" s="513"/>
      <c r="O33" s="513"/>
      <c r="P33" s="513"/>
      <c r="Q33" s="514"/>
      <c r="R33" s="280">
        <f>AVERAGE(R26:R32)</f>
        <v>0.36164383561643837</v>
      </c>
      <c r="S33" s="281"/>
      <c r="T33" s="280">
        <f>AVERAGE(T26:T32)</f>
        <v>0.29340909090909095</v>
      </c>
      <c r="U33" s="447" t="s">
        <v>142</v>
      </c>
      <c r="V33" s="442"/>
      <c r="W33" s="442"/>
      <c r="X33" s="442"/>
      <c r="Y33" s="442"/>
      <c r="Z33" s="442"/>
      <c r="AA33" s="442"/>
      <c r="AB33" s="442"/>
      <c r="AC33" s="442"/>
      <c r="AD33" s="442"/>
      <c r="AE33" s="442"/>
      <c r="AF33" s="442"/>
      <c r="AG33" s="443"/>
      <c r="AH33" s="349">
        <f>AVERAGE(AH26:AH32)</f>
        <v>0.39641878669275926</v>
      </c>
      <c r="AI33" s="53"/>
      <c r="AJ33" s="73"/>
      <c r="AK33" s="53"/>
      <c r="AL33" s="53"/>
      <c r="AM33" s="53"/>
      <c r="AN33" s="54"/>
      <c r="AO33" s="49"/>
      <c r="AP33" s="49"/>
      <c r="AQ33" s="50"/>
      <c r="AR33" s="50"/>
      <c r="AS33" s="55"/>
      <c r="AT33" s="56"/>
      <c r="AU33" s="57"/>
      <c r="AV33" s="394"/>
      <c r="AW33" s="394"/>
      <c r="AX33" s="429"/>
      <c r="AY33" s="107"/>
      <c r="AZ33" s="165"/>
      <c r="BA33" s="184"/>
      <c r="BB33" s="75"/>
      <c r="BC33" s="154"/>
    </row>
    <row r="34" spans="1:55" s="58" customFormat="1" ht="62.25" customHeight="1" x14ac:dyDescent="0.2">
      <c r="A34" s="628" t="s">
        <v>18</v>
      </c>
      <c r="B34" s="629"/>
      <c r="C34" s="629"/>
      <c r="D34" s="629"/>
      <c r="E34" s="629"/>
      <c r="F34" s="629"/>
      <c r="G34" s="629"/>
      <c r="H34" s="629"/>
      <c r="I34" s="629"/>
      <c r="J34" s="629"/>
      <c r="K34" s="629"/>
      <c r="L34" s="629"/>
      <c r="M34" s="629"/>
      <c r="N34" s="629"/>
      <c r="O34" s="629"/>
      <c r="P34" s="629"/>
      <c r="Q34" s="630"/>
      <c r="R34" s="291">
        <f>+(R18+R25+R33)/3</f>
        <v>0.35714768065521491</v>
      </c>
      <c r="S34" s="292"/>
      <c r="T34" s="291">
        <f>+(T18+T25+T33)/3</f>
        <v>0.40903198764320875</v>
      </c>
      <c r="U34" s="282"/>
      <c r="V34" s="282"/>
      <c r="W34" s="282"/>
      <c r="X34" s="48"/>
      <c r="Y34" s="52"/>
      <c r="Z34" s="52"/>
      <c r="AA34" s="52"/>
      <c r="AB34" s="52"/>
      <c r="AC34" s="48"/>
      <c r="AD34" s="43"/>
      <c r="AE34" s="50"/>
      <c r="AF34" s="49"/>
      <c r="AG34" s="53"/>
      <c r="AH34" s="53"/>
      <c r="AI34" s="283"/>
      <c r="AJ34" s="284"/>
      <c r="AK34" s="283"/>
      <c r="AL34" s="283"/>
      <c r="AM34" s="283"/>
      <c r="AN34" s="285"/>
      <c r="AO34" s="286"/>
      <c r="AP34" s="286"/>
      <c r="AQ34" s="287"/>
      <c r="AR34" s="287"/>
      <c r="AS34" s="288"/>
      <c r="AT34" s="289"/>
      <c r="AU34" s="290"/>
      <c r="AV34" s="358"/>
      <c r="AW34" s="358"/>
      <c r="AX34" s="358"/>
      <c r="AY34" s="107"/>
      <c r="AZ34" s="165"/>
      <c r="BA34" s="184"/>
      <c r="BB34" s="75"/>
      <c r="BC34" s="154"/>
    </row>
    <row r="35" spans="1:55" ht="74.25" customHeight="1" x14ac:dyDescent="0.2">
      <c r="A35" s="520" t="s">
        <v>39</v>
      </c>
      <c r="B35" s="520" t="s">
        <v>40</v>
      </c>
      <c r="C35" s="482" t="s">
        <v>41</v>
      </c>
      <c r="D35" s="488" t="s">
        <v>42</v>
      </c>
      <c r="E35" s="1" t="s">
        <v>43</v>
      </c>
      <c r="F35" s="624" t="s">
        <v>44</v>
      </c>
      <c r="G35" s="6" t="s">
        <v>43</v>
      </c>
      <c r="H35" s="1" t="s">
        <v>659</v>
      </c>
      <c r="I35" s="482" t="s">
        <v>371</v>
      </c>
      <c r="J35" s="2" t="s">
        <v>369</v>
      </c>
      <c r="K35" s="16">
        <v>427</v>
      </c>
      <c r="L35" s="16">
        <v>120</v>
      </c>
      <c r="M35" s="16">
        <v>226</v>
      </c>
      <c r="N35" s="121">
        <v>44</v>
      </c>
      <c r="O35" s="261">
        <v>66</v>
      </c>
      <c r="P35" s="375">
        <v>0</v>
      </c>
      <c r="Q35" s="297">
        <f>+P35+O35+N35</f>
        <v>110</v>
      </c>
      <c r="R35" s="296">
        <f>+Q35/L35</f>
        <v>0.91666666666666663</v>
      </c>
      <c r="S35" s="261">
        <f>+Q35+M35</f>
        <v>336</v>
      </c>
      <c r="T35" s="296">
        <f>+S35/K35</f>
        <v>0.78688524590163933</v>
      </c>
      <c r="U35" s="509" t="s">
        <v>236</v>
      </c>
      <c r="V35" s="601">
        <v>2021130010221</v>
      </c>
      <c r="W35" s="482" t="s">
        <v>635</v>
      </c>
      <c r="X35" s="65" t="s">
        <v>143</v>
      </c>
      <c r="Y35" s="16">
        <v>120</v>
      </c>
      <c r="Z35" s="137">
        <v>44</v>
      </c>
      <c r="AA35" s="137">
        <v>66</v>
      </c>
      <c r="AB35" s="89">
        <v>0</v>
      </c>
      <c r="AC35" s="13" t="s">
        <v>668</v>
      </c>
      <c r="AD35" s="16">
        <v>360</v>
      </c>
      <c r="AE35" s="16">
        <v>840</v>
      </c>
      <c r="AF35" s="16"/>
      <c r="AG35" s="14">
        <f t="shared" si="0"/>
        <v>0</v>
      </c>
      <c r="AH35" s="346">
        <f>+(Z35+AA35+AB35)/Y35</f>
        <v>0.91666666666666663</v>
      </c>
      <c r="AI35" s="539" t="s">
        <v>212</v>
      </c>
      <c r="AJ35" s="575" t="s">
        <v>861</v>
      </c>
      <c r="AK35" s="539" t="s">
        <v>17</v>
      </c>
      <c r="AL35" s="567">
        <v>325000000</v>
      </c>
      <c r="AM35" s="567">
        <v>325000000</v>
      </c>
      <c r="AN35" s="536" t="s">
        <v>473</v>
      </c>
      <c r="AO35" s="536" t="s">
        <v>281</v>
      </c>
      <c r="AP35" s="536" t="s">
        <v>859</v>
      </c>
      <c r="AQ35" s="536" t="s">
        <v>280</v>
      </c>
      <c r="AR35" s="567">
        <v>189000000</v>
      </c>
      <c r="AS35" s="536" t="s">
        <v>490</v>
      </c>
      <c r="AT35" s="791" t="s">
        <v>493</v>
      </c>
      <c r="AU35" s="536"/>
      <c r="AV35" s="392">
        <v>500000000</v>
      </c>
      <c r="AW35" s="392">
        <v>278147333</v>
      </c>
      <c r="AX35" s="430">
        <f>+AW35/AV35</f>
        <v>0.55629466599999999</v>
      </c>
      <c r="AY35" s="102" t="s">
        <v>743</v>
      </c>
      <c r="AZ35" s="102" t="s">
        <v>869</v>
      </c>
      <c r="BA35" s="113" t="s">
        <v>1197</v>
      </c>
      <c r="BB35" s="80">
        <v>1</v>
      </c>
      <c r="BC35" s="162" t="s">
        <v>1101</v>
      </c>
    </row>
    <row r="36" spans="1:55" ht="72" customHeight="1" x14ac:dyDescent="0.2">
      <c r="A36" s="520"/>
      <c r="B36" s="520"/>
      <c r="C36" s="483"/>
      <c r="D36" s="488"/>
      <c r="E36" s="660" t="s">
        <v>45</v>
      </c>
      <c r="F36" s="624"/>
      <c r="G36" s="660" t="s">
        <v>45</v>
      </c>
      <c r="H36" s="660" t="s">
        <v>659</v>
      </c>
      <c r="I36" s="483"/>
      <c r="J36" s="366" t="s">
        <v>370</v>
      </c>
      <c r="K36" s="16">
        <v>299</v>
      </c>
      <c r="L36" s="16">
        <v>50</v>
      </c>
      <c r="M36" s="16">
        <v>204</v>
      </c>
      <c r="N36" s="121">
        <v>28</v>
      </c>
      <c r="O36" s="261">
        <v>50</v>
      </c>
      <c r="P36" s="375">
        <v>0</v>
      </c>
      <c r="Q36" s="293">
        <f>+P36+O36+N36</f>
        <v>78</v>
      </c>
      <c r="R36" s="294">
        <v>1</v>
      </c>
      <c r="S36" s="221">
        <f>+Q36+M36</f>
        <v>282</v>
      </c>
      <c r="T36" s="298">
        <f>+S36/K36</f>
        <v>0.94314381270903014</v>
      </c>
      <c r="U36" s="510"/>
      <c r="V36" s="602"/>
      <c r="W36" s="483"/>
      <c r="X36" s="65" t="s">
        <v>503</v>
      </c>
      <c r="Y36" s="16">
        <v>50</v>
      </c>
      <c r="Z36" s="137">
        <v>28</v>
      </c>
      <c r="AA36" s="137">
        <v>50</v>
      </c>
      <c r="AB36" s="89"/>
      <c r="AC36" s="13" t="s">
        <v>668</v>
      </c>
      <c r="AD36" s="16">
        <v>360</v>
      </c>
      <c r="AE36" s="16">
        <v>500</v>
      </c>
      <c r="AF36" s="16"/>
      <c r="AG36" s="14">
        <f t="shared" si="0"/>
        <v>0</v>
      </c>
      <c r="AH36" s="346">
        <v>1</v>
      </c>
      <c r="AI36" s="540"/>
      <c r="AJ36" s="576"/>
      <c r="AK36" s="540"/>
      <c r="AL36" s="568"/>
      <c r="AM36" s="568"/>
      <c r="AN36" s="542"/>
      <c r="AO36" s="542"/>
      <c r="AP36" s="542"/>
      <c r="AQ36" s="542"/>
      <c r="AR36" s="568"/>
      <c r="AS36" s="542"/>
      <c r="AT36" s="792"/>
      <c r="AU36" s="542"/>
      <c r="AV36" s="393"/>
      <c r="AW36" s="393"/>
      <c r="AX36" s="431"/>
      <c r="AY36" s="102" t="s">
        <v>768</v>
      </c>
      <c r="AZ36" s="102" t="s">
        <v>870</v>
      </c>
      <c r="BA36" s="113" t="s">
        <v>1198</v>
      </c>
      <c r="BB36" s="80">
        <v>2</v>
      </c>
      <c r="BC36" s="162" t="s">
        <v>1104</v>
      </c>
    </row>
    <row r="37" spans="1:55" ht="47.25" customHeight="1" x14ac:dyDescent="0.2">
      <c r="A37" s="520"/>
      <c r="B37" s="520"/>
      <c r="C37" s="483"/>
      <c r="D37" s="488"/>
      <c r="E37" s="661"/>
      <c r="F37" s="624"/>
      <c r="G37" s="661"/>
      <c r="H37" s="661"/>
      <c r="I37" s="483"/>
      <c r="J37" s="673" t="s">
        <v>453</v>
      </c>
      <c r="K37" s="583">
        <v>256</v>
      </c>
      <c r="L37" s="476">
        <v>128</v>
      </c>
      <c r="M37" s="583">
        <v>0</v>
      </c>
      <c r="N37" s="556">
        <v>0</v>
      </c>
      <c r="O37" s="556">
        <v>0</v>
      </c>
      <c r="P37" s="598">
        <v>0</v>
      </c>
      <c r="Q37" s="631">
        <v>0</v>
      </c>
      <c r="R37" s="489">
        <v>0</v>
      </c>
      <c r="S37" s="556">
        <f>+Q37+M37</f>
        <v>0</v>
      </c>
      <c r="T37" s="556">
        <v>0</v>
      </c>
      <c r="U37" s="510"/>
      <c r="V37" s="602"/>
      <c r="W37" s="483"/>
      <c r="X37" s="65" t="s">
        <v>145</v>
      </c>
      <c r="Y37" s="16">
        <v>150</v>
      </c>
      <c r="Z37" s="137">
        <v>4</v>
      </c>
      <c r="AA37" s="137">
        <v>4</v>
      </c>
      <c r="AB37" s="89">
        <v>0</v>
      </c>
      <c r="AC37" s="13" t="s">
        <v>664</v>
      </c>
      <c r="AD37" s="16">
        <v>330</v>
      </c>
      <c r="AE37" s="16">
        <v>1500</v>
      </c>
      <c r="AF37" s="16"/>
      <c r="AG37" s="14">
        <f t="shared" si="0"/>
        <v>0</v>
      </c>
      <c r="AH37" s="346">
        <f t="shared" ref="AH37:AH40" si="4">+(Z37+AA37+AB37)/Y37</f>
        <v>5.3333333333333337E-2</v>
      </c>
      <c r="AI37" s="540"/>
      <c r="AJ37" s="576"/>
      <c r="AK37" s="540"/>
      <c r="AL37" s="568"/>
      <c r="AM37" s="568"/>
      <c r="AN37" s="542"/>
      <c r="AO37" s="542"/>
      <c r="AP37" s="542"/>
      <c r="AQ37" s="542"/>
      <c r="AR37" s="568"/>
      <c r="AS37" s="542"/>
      <c r="AT37" s="792"/>
      <c r="AU37" s="542"/>
      <c r="AV37" s="393"/>
      <c r="AW37" s="393"/>
      <c r="AX37" s="431"/>
      <c r="AY37" s="102" t="s">
        <v>742</v>
      </c>
      <c r="AZ37" s="102" t="s">
        <v>871</v>
      </c>
      <c r="BA37" s="113" t="s">
        <v>1043</v>
      </c>
      <c r="BB37" s="80">
        <v>3</v>
      </c>
      <c r="BC37" s="195"/>
    </row>
    <row r="38" spans="1:55" ht="39" customHeight="1" x14ac:dyDescent="0.2">
      <c r="A38" s="520"/>
      <c r="B38" s="520"/>
      <c r="C38" s="483"/>
      <c r="D38" s="488"/>
      <c r="E38" s="662"/>
      <c r="F38" s="624"/>
      <c r="G38" s="662"/>
      <c r="H38" s="662"/>
      <c r="I38" s="483"/>
      <c r="J38" s="681"/>
      <c r="K38" s="584"/>
      <c r="L38" s="477"/>
      <c r="M38" s="584"/>
      <c r="N38" s="558"/>
      <c r="O38" s="558"/>
      <c r="P38" s="599"/>
      <c r="Q38" s="632"/>
      <c r="R38" s="490"/>
      <c r="S38" s="558"/>
      <c r="T38" s="558"/>
      <c r="U38" s="510"/>
      <c r="V38" s="602"/>
      <c r="W38" s="483"/>
      <c r="X38" s="65" t="s">
        <v>529</v>
      </c>
      <c r="Y38" s="16">
        <v>9</v>
      </c>
      <c r="Z38" s="137">
        <v>3</v>
      </c>
      <c r="AA38" s="137">
        <v>5</v>
      </c>
      <c r="AB38" s="89">
        <v>0</v>
      </c>
      <c r="AC38" s="13" t="s">
        <v>672</v>
      </c>
      <c r="AD38" s="16">
        <v>300</v>
      </c>
      <c r="AE38" s="20">
        <v>9</v>
      </c>
      <c r="AF38" s="21"/>
      <c r="AG38" s="14">
        <f>+AF38/AE38</f>
        <v>0</v>
      </c>
      <c r="AH38" s="346">
        <f t="shared" si="4"/>
        <v>0.88888888888888884</v>
      </c>
      <c r="AI38" s="540"/>
      <c r="AJ38" s="576"/>
      <c r="AK38" s="540"/>
      <c r="AL38" s="568"/>
      <c r="AM38" s="568"/>
      <c r="AN38" s="542"/>
      <c r="AO38" s="542"/>
      <c r="AP38" s="542"/>
      <c r="AQ38" s="542"/>
      <c r="AR38" s="568"/>
      <c r="AS38" s="542"/>
      <c r="AT38" s="792"/>
      <c r="AU38" s="542"/>
      <c r="AV38" s="393"/>
      <c r="AW38" s="393"/>
      <c r="AX38" s="431"/>
      <c r="AY38" s="102" t="s">
        <v>744</v>
      </c>
      <c r="AZ38" s="102" t="s">
        <v>872</v>
      </c>
      <c r="BA38" s="113" t="s">
        <v>1199</v>
      </c>
      <c r="BB38" s="80">
        <v>4</v>
      </c>
      <c r="BC38" s="195"/>
    </row>
    <row r="39" spans="1:55" ht="88.5" customHeight="1" x14ac:dyDescent="0.2">
      <c r="A39" s="520"/>
      <c r="B39" s="520"/>
      <c r="C39" s="483"/>
      <c r="D39" s="488"/>
      <c r="E39" s="482" t="s">
        <v>46</v>
      </c>
      <c r="F39" s="624"/>
      <c r="G39" s="482" t="s">
        <v>46</v>
      </c>
      <c r="H39" s="482" t="s">
        <v>659</v>
      </c>
      <c r="I39" s="483"/>
      <c r="J39" s="673" t="s">
        <v>711</v>
      </c>
      <c r="K39" s="583">
        <v>171</v>
      </c>
      <c r="L39" s="583">
        <v>40</v>
      </c>
      <c r="M39" s="583">
        <v>105</v>
      </c>
      <c r="N39" s="556">
        <v>16</v>
      </c>
      <c r="O39" s="612">
        <v>26</v>
      </c>
      <c r="P39" s="598">
        <v>0</v>
      </c>
      <c r="Q39" s="633">
        <f>+N39+O39+P39</f>
        <v>42</v>
      </c>
      <c r="R39" s="610">
        <v>1</v>
      </c>
      <c r="S39" s="612">
        <f>+Q39+M39</f>
        <v>147</v>
      </c>
      <c r="T39" s="610">
        <f>+S39/K39</f>
        <v>0.85964912280701755</v>
      </c>
      <c r="U39" s="510"/>
      <c r="V39" s="602"/>
      <c r="W39" s="483"/>
      <c r="X39" s="65" t="s">
        <v>144</v>
      </c>
      <c r="Y39" s="16">
        <v>40</v>
      </c>
      <c r="Z39" s="137">
        <v>16</v>
      </c>
      <c r="AA39" s="137">
        <v>26</v>
      </c>
      <c r="AB39" s="89">
        <v>0</v>
      </c>
      <c r="AC39" s="13" t="s">
        <v>664</v>
      </c>
      <c r="AD39" s="16">
        <v>330</v>
      </c>
      <c r="AE39" s="16">
        <v>120</v>
      </c>
      <c r="AF39" s="16"/>
      <c r="AG39" s="14">
        <f t="shared" si="0"/>
        <v>0</v>
      </c>
      <c r="AH39" s="346">
        <v>1</v>
      </c>
      <c r="AI39" s="540"/>
      <c r="AJ39" s="576"/>
      <c r="AK39" s="540"/>
      <c r="AL39" s="568"/>
      <c r="AM39" s="568"/>
      <c r="AN39" s="542"/>
      <c r="AO39" s="542"/>
      <c r="AP39" s="542"/>
      <c r="AQ39" s="542"/>
      <c r="AR39" s="568"/>
      <c r="AS39" s="542"/>
      <c r="AT39" s="792"/>
      <c r="AU39" s="542"/>
      <c r="AV39" s="393"/>
      <c r="AW39" s="393"/>
      <c r="AX39" s="431"/>
      <c r="AY39" s="102" t="s">
        <v>745</v>
      </c>
      <c r="AZ39" s="102" t="s">
        <v>873</v>
      </c>
      <c r="BA39" s="113" t="s">
        <v>1200</v>
      </c>
      <c r="BB39" s="80">
        <v>5</v>
      </c>
      <c r="BC39" s="162" t="s">
        <v>1105</v>
      </c>
    </row>
    <row r="40" spans="1:55" ht="57" customHeight="1" x14ac:dyDescent="0.2">
      <c r="A40" s="520"/>
      <c r="B40" s="520"/>
      <c r="C40" s="483"/>
      <c r="D40" s="488"/>
      <c r="E40" s="484"/>
      <c r="F40" s="624"/>
      <c r="G40" s="484"/>
      <c r="H40" s="484"/>
      <c r="I40" s="483"/>
      <c r="J40" s="681"/>
      <c r="K40" s="584"/>
      <c r="L40" s="584"/>
      <c r="M40" s="584"/>
      <c r="N40" s="558"/>
      <c r="O40" s="613"/>
      <c r="P40" s="599"/>
      <c r="Q40" s="634"/>
      <c r="R40" s="611"/>
      <c r="S40" s="613"/>
      <c r="T40" s="611"/>
      <c r="U40" s="511"/>
      <c r="V40" s="603"/>
      <c r="W40" s="484"/>
      <c r="X40" s="66" t="s">
        <v>704</v>
      </c>
      <c r="Y40" s="25">
        <v>0.3</v>
      </c>
      <c r="Z40" s="137">
        <v>0</v>
      </c>
      <c r="AA40" s="137">
        <v>0</v>
      </c>
      <c r="AB40" s="90">
        <v>0.05</v>
      </c>
      <c r="AC40" s="13" t="s">
        <v>668</v>
      </c>
      <c r="AD40" s="16">
        <v>360</v>
      </c>
      <c r="AE40" s="16"/>
      <c r="AF40" s="16"/>
      <c r="AG40" s="14"/>
      <c r="AH40" s="346">
        <f t="shared" si="4"/>
        <v>0.16666666666666669</v>
      </c>
      <c r="AI40" s="540"/>
      <c r="AJ40" s="576"/>
      <c r="AK40" s="540"/>
      <c r="AL40" s="569"/>
      <c r="AM40" s="569"/>
      <c r="AN40" s="537"/>
      <c r="AO40" s="537"/>
      <c r="AP40" s="537"/>
      <c r="AQ40" s="537"/>
      <c r="AR40" s="569"/>
      <c r="AS40" s="537"/>
      <c r="AT40" s="793"/>
      <c r="AU40" s="537"/>
      <c r="AV40" s="393"/>
      <c r="AW40" s="393"/>
      <c r="AX40" s="431"/>
      <c r="AY40" s="102" t="s">
        <v>737</v>
      </c>
      <c r="AZ40" s="102" t="s">
        <v>874</v>
      </c>
      <c r="BA40" s="113" t="s">
        <v>1044</v>
      </c>
      <c r="BB40" s="80">
        <v>6</v>
      </c>
      <c r="BC40" s="162" t="s">
        <v>1106</v>
      </c>
    </row>
    <row r="41" spans="1:55" ht="57" customHeight="1" x14ac:dyDescent="0.2">
      <c r="A41" s="520"/>
      <c r="B41" s="520"/>
      <c r="C41" s="483"/>
      <c r="D41" s="488"/>
      <c r="E41" s="226"/>
      <c r="F41" s="624"/>
      <c r="G41" s="226"/>
      <c r="H41" s="226"/>
      <c r="I41" s="483"/>
      <c r="J41" s="368"/>
      <c r="K41" s="232"/>
      <c r="L41" s="232"/>
      <c r="M41" s="232"/>
      <c r="N41" s="213"/>
      <c r="O41" s="353"/>
      <c r="P41" s="370"/>
      <c r="Q41" s="354"/>
      <c r="R41" s="355"/>
      <c r="S41" s="353"/>
      <c r="T41" s="355"/>
      <c r="U41" s="504" t="s">
        <v>236</v>
      </c>
      <c r="V41" s="505"/>
      <c r="W41" s="505"/>
      <c r="X41" s="505"/>
      <c r="Y41" s="505"/>
      <c r="Z41" s="505"/>
      <c r="AA41" s="505"/>
      <c r="AB41" s="505"/>
      <c r="AC41" s="505"/>
      <c r="AD41" s="505"/>
      <c r="AE41" s="505"/>
      <c r="AF41" s="505"/>
      <c r="AG41" s="506"/>
      <c r="AH41" s="349">
        <f>AVERAGE(AH35:AH40)</f>
        <v>0.67092592592592581</v>
      </c>
      <c r="AI41" s="540"/>
      <c r="AJ41" s="576"/>
      <c r="AK41" s="540"/>
      <c r="AL41" s="215"/>
      <c r="AM41" s="215"/>
      <c r="AN41" s="219"/>
      <c r="AO41" s="219"/>
      <c r="AP41" s="218"/>
      <c r="AQ41" s="219"/>
      <c r="AR41" s="215"/>
      <c r="AS41" s="219"/>
      <c r="AT41" s="245"/>
      <c r="AU41" s="219"/>
      <c r="AV41" s="393"/>
      <c r="AW41" s="393"/>
      <c r="AX41" s="431"/>
      <c r="AY41" s="204"/>
      <c r="AZ41" s="204"/>
      <c r="BA41" s="256"/>
      <c r="BB41" s="255"/>
      <c r="BC41" s="257"/>
    </row>
    <row r="42" spans="1:55" ht="69" customHeight="1" x14ac:dyDescent="0.2">
      <c r="A42" s="520"/>
      <c r="B42" s="520"/>
      <c r="C42" s="483"/>
      <c r="D42" s="488"/>
      <c r="E42" s="1" t="s">
        <v>47</v>
      </c>
      <c r="F42" s="624"/>
      <c r="G42" s="6" t="s">
        <v>47</v>
      </c>
      <c r="H42" s="1" t="s">
        <v>678</v>
      </c>
      <c r="I42" s="484"/>
      <c r="J42" s="2" t="s">
        <v>712</v>
      </c>
      <c r="K42" s="16">
        <v>427</v>
      </c>
      <c r="L42" s="16">
        <v>150</v>
      </c>
      <c r="M42" s="16">
        <v>139</v>
      </c>
      <c r="N42" s="121">
        <v>4</v>
      </c>
      <c r="O42" s="121">
        <v>4</v>
      </c>
      <c r="P42" s="375"/>
      <c r="Q42" s="293">
        <f>+P42+O42+N42</f>
        <v>8</v>
      </c>
      <c r="R42" s="298">
        <f>+Q42/L42</f>
        <v>5.3333333333333337E-2</v>
      </c>
      <c r="S42" s="221">
        <f>+Q42+M42</f>
        <v>147</v>
      </c>
      <c r="T42" s="298">
        <f>+S42/K42</f>
        <v>0.34426229508196721</v>
      </c>
      <c r="U42" s="507" t="s">
        <v>234</v>
      </c>
      <c r="V42" s="481">
        <v>2021130010219</v>
      </c>
      <c r="W42" s="488" t="s">
        <v>237</v>
      </c>
      <c r="X42" s="780" t="s">
        <v>530</v>
      </c>
      <c r="Y42" s="549">
        <v>128</v>
      </c>
      <c r="Z42" s="654">
        <v>0</v>
      </c>
      <c r="AA42" s="654">
        <v>0</v>
      </c>
      <c r="AB42" s="800">
        <v>0</v>
      </c>
      <c r="AC42" s="549" t="s">
        <v>664</v>
      </c>
      <c r="AD42" s="549">
        <v>330</v>
      </c>
      <c r="AE42" s="549">
        <v>1280</v>
      </c>
      <c r="AF42" s="549"/>
      <c r="AG42" s="667">
        <f t="shared" si="0"/>
        <v>0</v>
      </c>
      <c r="AH42" s="642">
        <v>0</v>
      </c>
      <c r="AI42" s="540"/>
      <c r="AJ42" s="576"/>
      <c r="AK42" s="540"/>
      <c r="AL42" s="580">
        <v>75000000</v>
      </c>
      <c r="AM42" s="580">
        <v>75000000</v>
      </c>
      <c r="AN42" s="538" t="s">
        <v>473</v>
      </c>
      <c r="AO42" s="538" t="s">
        <v>234</v>
      </c>
      <c r="AP42" s="533" t="s">
        <v>859</v>
      </c>
      <c r="AQ42" s="538" t="s">
        <v>277</v>
      </c>
      <c r="AR42" s="580">
        <v>0</v>
      </c>
      <c r="AS42" s="538" t="s">
        <v>490</v>
      </c>
      <c r="AT42" s="684" t="s">
        <v>493</v>
      </c>
      <c r="AU42" s="538"/>
      <c r="AV42" s="393"/>
      <c r="AW42" s="393"/>
      <c r="AX42" s="431"/>
      <c r="AY42" s="531" t="s">
        <v>738</v>
      </c>
      <c r="AZ42" s="531" t="s">
        <v>875</v>
      </c>
      <c r="BA42" s="804" t="s">
        <v>1041</v>
      </c>
      <c r="BB42" s="771">
        <v>7</v>
      </c>
      <c r="BC42" s="539"/>
    </row>
    <row r="43" spans="1:55" ht="71.25" customHeight="1" x14ac:dyDescent="0.2">
      <c r="A43" s="520"/>
      <c r="B43" s="520"/>
      <c r="C43" s="483"/>
      <c r="D43" s="482" t="s">
        <v>48</v>
      </c>
      <c r="E43" s="482" t="s">
        <v>49</v>
      </c>
      <c r="F43" s="624"/>
      <c r="G43" s="518" t="s">
        <v>49</v>
      </c>
      <c r="H43" s="482" t="s">
        <v>679</v>
      </c>
      <c r="I43" s="482" t="s">
        <v>372</v>
      </c>
      <c r="J43" s="366" t="s">
        <v>373</v>
      </c>
      <c r="K43" s="22">
        <v>36</v>
      </c>
      <c r="L43" s="22">
        <v>9</v>
      </c>
      <c r="M43" s="22">
        <v>18</v>
      </c>
      <c r="N43" s="122">
        <v>3</v>
      </c>
      <c r="O43" s="299">
        <v>5</v>
      </c>
      <c r="P43" s="369">
        <v>0</v>
      </c>
      <c r="Q43" s="297">
        <f>+P43+O43+N43</f>
        <v>8</v>
      </c>
      <c r="R43" s="306">
        <f>+Q43/L43</f>
        <v>0.88888888888888884</v>
      </c>
      <c r="S43" s="299">
        <f>+Q43+M43</f>
        <v>26</v>
      </c>
      <c r="T43" s="306">
        <f>+S43/K43</f>
        <v>0.72222222222222221</v>
      </c>
      <c r="U43" s="507"/>
      <c r="V43" s="481"/>
      <c r="W43" s="488"/>
      <c r="X43" s="781"/>
      <c r="Y43" s="549"/>
      <c r="Z43" s="655"/>
      <c r="AA43" s="655"/>
      <c r="AB43" s="801"/>
      <c r="AC43" s="549"/>
      <c r="AD43" s="549"/>
      <c r="AE43" s="549"/>
      <c r="AF43" s="549"/>
      <c r="AG43" s="668"/>
      <c r="AH43" s="643"/>
      <c r="AI43" s="540"/>
      <c r="AJ43" s="576"/>
      <c r="AK43" s="540"/>
      <c r="AL43" s="580"/>
      <c r="AM43" s="580"/>
      <c r="AN43" s="538"/>
      <c r="AO43" s="538"/>
      <c r="AP43" s="534"/>
      <c r="AQ43" s="538"/>
      <c r="AR43" s="580"/>
      <c r="AS43" s="538"/>
      <c r="AT43" s="684"/>
      <c r="AU43" s="538"/>
      <c r="AV43" s="393"/>
      <c r="AW43" s="393"/>
      <c r="AX43" s="431"/>
      <c r="AY43" s="532"/>
      <c r="AZ43" s="532"/>
      <c r="BA43" s="804"/>
      <c r="BB43" s="772"/>
      <c r="BC43" s="541"/>
    </row>
    <row r="44" spans="1:55" ht="127.5" x14ac:dyDescent="0.2">
      <c r="A44" s="520"/>
      <c r="B44" s="520"/>
      <c r="C44" s="483"/>
      <c r="D44" s="484"/>
      <c r="E44" s="484"/>
      <c r="F44" s="624"/>
      <c r="G44" s="519"/>
      <c r="H44" s="484"/>
      <c r="I44" s="484"/>
      <c r="J44" s="366" t="s">
        <v>655</v>
      </c>
      <c r="K44" s="22">
        <v>1</v>
      </c>
      <c r="L44" s="24" t="s">
        <v>868</v>
      </c>
      <c r="M44" s="68">
        <v>1</v>
      </c>
      <c r="N44" s="193" t="s">
        <v>868</v>
      </c>
      <c r="O44" s="123" t="s">
        <v>868</v>
      </c>
      <c r="P44" s="369" t="s">
        <v>868</v>
      </c>
      <c r="Q44" s="293"/>
      <c r="R44" s="235"/>
      <c r="S44" s="235">
        <f>+M44</f>
        <v>1</v>
      </c>
      <c r="T44" s="300">
        <v>1</v>
      </c>
      <c r="U44" s="507"/>
      <c r="V44" s="481"/>
      <c r="W44" s="488"/>
      <c r="X44" s="67" t="s">
        <v>649</v>
      </c>
      <c r="Y44" s="16">
        <v>1</v>
      </c>
      <c r="Z44" s="137">
        <v>0</v>
      </c>
      <c r="AA44" s="137">
        <v>0</v>
      </c>
      <c r="AB44" s="89">
        <v>0</v>
      </c>
      <c r="AC44" s="13" t="s">
        <v>702</v>
      </c>
      <c r="AD44" s="16">
        <v>150</v>
      </c>
      <c r="AE44" s="20">
        <v>4270</v>
      </c>
      <c r="AF44" s="21"/>
      <c r="AG44" s="14">
        <f t="shared" si="0"/>
        <v>0</v>
      </c>
      <c r="AH44" s="346">
        <v>0</v>
      </c>
      <c r="AI44" s="540"/>
      <c r="AJ44" s="576"/>
      <c r="AK44" s="540"/>
      <c r="AL44" s="580"/>
      <c r="AM44" s="580"/>
      <c r="AN44" s="538"/>
      <c r="AO44" s="538"/>
      <c r="AP44" s="535"/>
      <c r="AQ44" s="538"/>
      <c r="AR44" s="580"/>
      <c r="AS44" s="538"/>
      <c r="AT44" s="684"/>
      <c r="AU44" s="538"/>
      <c r="AV44" s="393"/>
      <c r="AW44" s="393"/>
      <c r="AX44" s="431"/>
      <c r="AY44" s="102" t="s">
        <v>739</v>
      </c>
      <c r="AZ44" s="102" t="s">
        <v>867</v>
      </c>
      <c r="BA44" s="113"/>
      <c r="BB44" s="80">
        <v>8</v>
      </c>
      <c r="BC44" s="195"/>
    </row>
    <row r="45" spans="1:55" ht="51.75" customHeight="1" x14ac:dyDescent="0.2">
      <c r="A45" s="520"/>
      <c r="B45" s="520"/>
      <c r="C45" s="483"/>
      <c r="D45" s="228"/>
      <c r="E45" s="228"/>
      <c r="F45" s="624"/>
      <c r="G45" s="229"/>
      <c r="H45" s="228"/>
      <c r="I45" s="228"/>
      <c r="J45" s="366"/>
      <c r="K45" s="231"/>
      <c r="L45" s="237"/>
      <c r="M45" s="247"/>
      <c r="N45" s="210"/>
      <c r="O45" s="210"/>
      <c r="P45" s="369"/>
      <c r="Q45" s="293"/>
      <c r="R45" s="235"/>
      <c r="S45" s="235"/>
      <c r="T45" s="300"/>
      <c r="U45" s="444" t="s">
        <v>234</v>
      </c>
      <c r="V45" s="445"/>
      <c r="W45" s="445"/>
      <c r="X45" s="445"/>
      <c r="Y45" s="445"/>
      <c r="Z45" s="445"/>
      <c r="AA45" s="445"/>
      <c r="AB45" s="445"/>
      <c r="AC45" s="445"/>
      <c r="AD45" s="445"/>
      <c r="AE45" s="445"/>
      <c r="AF45" s="445"/>
      <c r="AG45" s="446"/>
      <c r="AH45" s="349">
        <v>0</v>
      </c>
      <c r="AI45" s="540"/>
      <c r="AJ45" s="576"/>
      <c r="AK45" s="540"/>
      <c r="AL45" s="214"/>
      <c r="AM45" s="214"/>
      <c r="AN45" s="216"/>
      <c r="AO45" s="216"/>
      <c r="AP45" s="208"/>
      <c r="AQ45" s="216"/>
      <c r="AR45" s="214"/>
      <c r="AS45" s="216"/>
      <c r="AT45" s="244"/>
      <c r="AU45" s="216"/>
      <c r="AV45" s="393"/>
      <c r="AW45" s="393"/>
      <c r="AX45" s="431"/>
      <c r="AY45" s="204"/>
      <c r="AZ45" s="204"/>
      <c r="BA45" s="203"/>
      <c r="BB45" s="255"/>
      <c r="BC45" s="205"/>
    </row>
    <row r="46" spans="1:55" ht="56.45" customHeight="1" x14ac:dyDescent="0.2">
      <c r="A46" s="520"/>
      <c r="B46" s="520"/>
      <c r="C46" s="483"/>
      <c r="D46" s="482">
        <v>0</v>
      </c>
      <c r="E46" s="482" t="s">
        <v>50</v>
      </c>
      <c r="F46" s="624"/>
      <c r="G46" s="518" t="s">
        <v>50</v>
      </c>
      <c r="H46" s="482" t="s">
        <v>448</v>
      </c>
      <c r="I46" s="482" t="s">
        <v>375</v>
      </c>
      <c r="J46" s="2" t="s">
        <v>374</v>
      </c>
      <c r="K46" s="16">
        <v>1</v>
      </c>
      <c r="L46" s="23">
        <v>0.3</v>
      </c>
      <c r="M46" s="23">
        <v>0.2</v>
      </c>
      <c r="N46" s="124">
        <v>0</v>
      </c>
      <c r="O46" s="124">
        <v>0</v>
      </c>
      <c r="P46" s="376">
        <v>0.05</v>
      </c>
      <c r="Q46" s="295">
        <f>+P46</f>
        <v>0.05</v>
      </c>
      <c r="R46" s="298">
        <f>+Q46/L46</f>
        <v>0.16666666666666669</v>
      </c>
      <c r="S46" s="234">
        <f>+Q46+M46</f>
        <v>0.25</v>
      </c>
      <c r="T46" s="294">
        <f>+S46</f>
        <v>0.25</v>
      </c>
      <c r="U46" s="507" t="s">
        <v>235</v>
      </c>
      <c r="V46" s="601">
        <v>2021130010220</v>
      </c>
      <c r="W46" s="488" t="s">
        <v>636</v>
      </c>
      <c r="X46" s="518" t="s">
        <v>531</v>
      </c>
      <c r="Y46" s="478">
        <v>1</v>
      </c>
      <c r="Z46" s="656">
        <v>0.15</v>
      </c>
      <c r="AA46" s="656">
        <v>0.15</v>
      </c>
      <c r="AB46" s="802">
        <v>0.2</v>
      </c>
      <c r="AC46" s="658" t="s">
        <v>668</v>
      </c>
      <c r="AD46" s="583">
        <v>360</v>
      </c>
      <c r="AE46" s="669"/>
      <c r="AF46" s="671"/>
      <c r="AG46" s="667"/>
      <c r="AH46" s="642">
        <f>+(Z46+AA46+AB46)/Y46</f>
        <v>0.5</v>
      </c>
      <c r="AI46" s="540"/>
      <c r="AJ46" s="576"/>
      <c r="AK46" s="540"/>
      <c r="AL46" s="567">
        <v>100000000</v>
      </c>
      <c r="AM46" s="567">
        <v>100000000</v>
      </c>
      <c r="AN46" s="538" t="s">
        <v>473</v>
      </c>
      <c r="AO46" s="538" t="s">
        <v>279</v>
      </c>
      <c r="AP46" s="533" t="s">
        <v>859</v>
      </c>
      <c r="AQ46" s="538" t="s">
        <v>278</v>
      </c>
      <c r="AR46" s="567">
        <v>89147333</v>
      </c>
      <c r="AS46" s="538" t="s">
        <v>490</v>
      </c>
      <c r="AT46" s="684" t="s">
        <v>493</v>
      </c>
      <c r="AU46" s="538"/>
      <c r="AV46" s="393"/>
      <c r="AW46" s="393"/>
      <c r="AX46" s="431"/>
      <c r="AY46" s="531" t="s">
        <v>740</v>
      </c>
      <c r="AZ46" s="531" t="s">
        <v>876</v>
      </c>
      <c r="BA46" s="526" t="s">
        <v>1040</v>
      </c>
      <c r="BB46" s="771">
        <v>9</v>
      </c>
      <c r="BC46" s="782" t="s">
        <v>1107</v>
      </c>
    </row>
    <row r="47" spans="1:55" ht="87" customHeight="1" x14ac:dyDescent="0.2">
      <c r="A47" s="520"/>
      <c r="B47" s="520"/>
      <c r="C47" s="483"/>
      <c r="D47" s="483"/>
      <c r="E47" s="483"/>
      <c r="F47" s="624"/>
      <c r="G47" s="604"/>
      <c r="H47" s="483"/>
      <c r="I47" s="483"/>
      <c r="J47" s="368" t="s">
        <v>513</v>
      </c>
      <c r="K47" s="19">
        <v>1</v>
      </c>
      <c r="L47" s="16">
        <v>1</v>
      </c>
      <c r="M47" s="23">
        <v>0.15</v>
      </c>
      <c r="N47" s="124">
        <v>0.15</v>
      </c>
      <c r="O47" s="124">
        <v>0.15</v>
      </c>
      <c r="P47" s="376">
        <v>0.2</v>
      </c>
      <c r="Q47" s="295">
        <f>+N47+O47+P47</f>
        <v>0.5</v>
      </c>
      <c r="R47" s="294">
        <f>+Q47</f>
        <v>0.5</v>
      </c>
      <c r="S47" s="234">
        <f>+R47+M47</f>
        <v>0.65</v>
      </c>
      <c r="T47" s="294">
        <f>+S47</f>
        <v>0.65</v>
      </c>
      <c r="U47" s="507"/>
      <c r="V47" s="602"/>
      <c r="W47" s="488"/>
      <c r="X47" s="519"/>
      <c r="Y47" s="480"/>
      <c r="Z47" s="657"/>
      <c r="AA47" s="657"/>
      <c r="AB47" s="803"/>
      <c r="AC47" s="659"/>
      <c r="AD47" s="584"/>
      <c r="AE47" s="670"/>
      <c r="AF47" s="672"/>
      <c r="AG47" s="668"/>
      <c r="AH47" s="643"/>
      <c r="AI47" s="540"/>
      <c r="AJ47" s="576"/>
      <c r="AK47" s="540"/>
      <c r="AL47" s="568"/>
      <c r="AM47" s="568"/>
      <c r="AN47" s="538"/>
      <c r="AO47" s="538"/>
      <c r="AP47" s="534"/>
      <c r="AQ47" s="538"/>
      <c r="AR47" s="568"/>
      <c r="AS47" s="538"/>
      <c r="AT47" s="684"/>
      <c r="AU47" s="538"/>
      <c r="AV47" s="393"/>
      <c r="AW47" s="393"/>
      <c r="AX47" s="431"/>
      <c r="AY47" s="532"/>
      <c r="AZ47" s="532"/>
      <c r="BA47" s="527"/>
      <c r="BB47" s="772"/>
      <c r="BC47" s="541"/>
    </row>
    <row r="48" spans="1:55" ht="105" x14ac:dyDescent="0.2">
      <c r="A48" s="520"/>
      <c r="B48" s="520"/>
      <c r="C48" s="484"/>
      <c r="D48" s="484"/>
      <c r="E48" s="484"/>
      <c r="F48" s="624"/>
      <c r="G48" s="519"/>
      <c r="H48" s="484"/>
      <c r="I48" s="484"/>
      <c r="J48" s="368" t="s">
        <v>540</v>
      </c>
      <c r="K48" s="19">
        <v>1</v>
      </c>
      <c r="L48" s="23">
        <v>0.33</v>
      </c>
      <c r="M48" s="23">
        <v>0</v>
      </c>
      <c r="N48" s="301">
        <v>0</v>
      </c>
      <c r="O48" s="301">
        <v>0</v>
      </c>
      <c r="P48" s="377">
        <v>0.1</v>
      </c>
      <c r="Q48" s="295">
        <f>+P48+O48+N48</f>
        <v>0.1</v>
      </c>
      <c r="R48" s="294">
        <f>+Q48/L48</f>
        <v>0.30303030303030304</v>
      </c>
      <c r="S48" s="234">
        <f>+Q48</f>
        <v>0.1</v>
      </c>
      <c r="T48" s="294">
        <f>+S48</f>
        <v>0.1</v>
      </c>
      <c r="U48" s="507"/>
      <c r="V48" s="602"/>
      <c r="W48" s="488"/>
      <c r="X48" s="6" t="s">
        <v>703</v>
      </c>
      <c r="Y48" s="23">
        <v>0.33</v>
      </c>
      <c r="Z48" s="137">
        <v>0</v>
      </c>
      <c r="AA48" s="137">
        <v>0</v>
      </c>
      <c r="AB48" s="90">
        <v>0.1</v>
      </c>
      <c r="AC48" s="13" t="s">
        <v>668</v>
      </c>
      <c r="AD48" s="16">
        <v>360</v>
      </c>
      <c r="AE48" s="20"/>
      <c r="AF48" s="21"/>
      <c r="AG48" s="14"/>
      <c r="AH48" s="346">
        <f>+AB48/Y48</f>
        <v>0.30303030303030304</v>
      </c>
      <c r="AI48" s="540"/>
      <c r="AJ48" s="576"/>
      <c r="AK48" s="540"/>
      <c r="AL48" s="568"/>
      <c r="AM48" s="568"/>
      <c r="AN48" s="538"/>
      <c r="AO48" s="538"/>
      <c r="AP48" s="534"/>
      <c r="AQ48" s="538"/>
      <c r="AR48" s="568"/>
      <c r="AS48" s="538"/>
      <c r="AT48" s="684"/>
      <c r="AU48" s="538"/>
      <c r="AV48" s="393"/>
      <c r="AW48" s="393"/>
      <c r="AX48" s="431"/>
      <c r="AY48" s="102" t="s">
        <v>741</v>
      </c>
      <c r="AZ48" s="102" t="s">
        <v>877</v>
      </c>
      <c r="BA48" s="113" t="s">
        <v>1042</v>
      </c>
      <c r="BB48" s="80">
        <v>10</v>
      </c>
      <c r="BC48" s="162" t="s">
        <v>1102</v>
      </c>
    </row>
    <row r="49" spans="1:55" ht="125.1" customHeight="1" x14ac:dyDescent="0.2">
      <c r="A49" s="520"/>
      <c r="B49" s="520"/>
      <c r="C49" s="1" t="s">
        <v>51</v>
      </c>
      <c r="D49" s="1" t="s">
        <v>16</v>
      </c>
      <c r="E49" s="1" t="s">
        <v>52</v>
      </c>
      <c r="F49" s="624"/>
      <c r="G49" s="6" t="s">
        <v>52</v>
      </c>
      <c r="H49" s="1" t="s">
        <v>680</v>
      </c>
      <c r="I49" s="1" t="s">
        <v>376</v>
      </c>
      <c r="J49" s="2" t="s">
        <v>377</v>
      </c>
      <c r="K49" s="16">
        <v>82059</v>
      </c>
      <c r="L49" s="16">
        <v>25000</v>
      </c>
      <c r="M49" s="16">
        <v>27922</v>
      </c>
      <c r="N49" s="121">
        <f>1343+1440+397+8098</f>
        <v>11278</v>
      </c>
      <c r="O49" s="261">
        <v>17741</v>
      </c>
      <c r="P49" s="375">
        <v>0</v>
      </c>
      <c r="Q49" s="307">
        <f>+N49+O49+P49</f>
        <v>29019</v>
      </c>
      <c r="R49" s="296">
        <v>1</v>
      </c>
      <c r="S49" s="261">
        <f>+Q49+M49</f>
        <v>56941</v>
      </c>
      <c r="T49" s="296">
        <f>+S49/K49</f>
        <v>0.69390316723333212</v>
      </c>
      <c r="U49" s="507"/>
      <c r="V49" s="603"/>
      <c r="W49" s="488"/>
      <c r="X49" s="6" t="s">
        <v>146</v>
      </c>
      <c r="Y49" s="16">
        <v>25000</v>
      </c>
      <c r="Z49" s="137">
        <v>11278</v>
      </c>
      <c r="AA49" s="137">
        <v>17741</v>
      </c>
      <c r="AB49" s="89">
        <v>0</v>
      </c>
      <c r="AC49" s="13" t="s">
        <v>668</v>
      </c>
      <c r="AD49" s="16">
        <v>360</v>
      </c>
      <c r="AE49" s="20">
        <v>25000</v>
      </c>
      <c r="AF49" s="21"/>
      <c r="AG49" s="14">
        <f t="shared" si="0"/>
        <v>0</v>
      </c>
      <c r="AH49" s="346">
        <v>1</v>
      </c>
      <c r="AI49" s="541"/>
      <c r="AJ49" s="577"/>
      <c r="AK49" s="541"/>
      <c r="AL49" s="569"/>
      <c r="AM49" s="569"/>
      <c r="AN49" s="538"/>
      <c r="AO49" s="538"/>
      <c r="AP49" s="535"/>
      <c r="AQ49" s="538"/>
      <c r="AR49" s="569"/>
      <c r="AS49" s="538"/>
      <c r="AT49" s="684"/>
      <c r="AU49" s="538"/>
      <c r="AV49" s="393"/>
      <c r="AW49" s="393"/>
      <c r="AX49" s="431"/>
      <c r="AY49" s="102" t="s">
        <v>746</v>
      </c>
      <c r="AZ49" s="102" t="s">
        <v>878</v>
      </c>
      <c r="BA49" s="113" t="s">
        <v>1201</v>
      </c>
      <c r="BB49" s="80">
        <v>11</v>
      </c>
      <c r="BC49" s="162" t="s">
        <v>1103</v>
      </c>
    </row>
    <row r="50" spans="1:55" s="58" customFormat="1" ht="43.5" customHeight="1" x14ac:dyDescent="0.2">
      <c r="A50" s="42"/>
      <c r="B50" s="42"/>
      <c r="C50" s="43"/>
      <c r="D50" s="44"/>
      <c r="E50" s="43"/>
      <c r="F50" s="512" t="s">
        <v>44</v>
      </c>
      <c r="G50" s="513"/>
      <c r="H50" s="513"/>
      <c r="I50" s="513"/>
      <c r="J50" s="513"/>
      <c r="K50" s="513"/>
      <c r="L50" s="513"/>
      <c r="M50" s="513"/>
      <c r="N50" s="513"/>
      <c r="O50" s="513"/>
      <c r="P50" s="513"/>
      <c r="Q50" s="514"/>
      <c r="R50" s="277">
        <f>AVERAGE(R35:R49)</f>
        <v>0.58285858585858574</v>
      </c>
      <c r="S50" s="302"/>
      <c r="T50" s="277">
        <f>AVERAGE(T35:T49)</f>
        <v>0.57727871508683715</v>
      </c>
      <c r="U50" s="498" t="s">
        <v>235</v>
      </c>
      <c r="V50" s="499"/>
      <c r="W50" s="499"/>
      <c r="X50" s="499"/>
      <c r="Y50" s="499"/>
      <c r="Z50" s="499"/>
      <c r="AA50" s="499"/>
      <c r="AB50" s="499"/>
      <c r="AC50" s="499"/>
      <c r="AD50" s="499"/>
      <c r="AE50" s="499"/>
      <c r="AF50" s="499"/>
      <c r="AG50" s="500"/>
      <c r="AH50" s="349">
        <f>AVERAGE(AH46:AH49)</f>
        <v>0.60101010101010099</v>
      </c>
      <c r="AI50" s="53"/>
      <c r="AJ50" s="73"/>
      <c r="AK50" s="53"/>
      <c r="AL50" s="53"/>
      <c r="AM50" s="53"/>
      <c r="AN50" s="54"/>
      <c r="AO50" s="49"/>
      <c r="AP50" s="49"/>
      <c r="AQ50" s="50"/>
      <c r="AR50" s="50"/>
      <c r="AS50" s="55"/>
      <c r="AT50" s="56"/>
      <c r="AU50" s="57"/>
      <c r="AV50" s="394"/>
      <c r="AW50" s="394"/>
      <c r="AX50" s="432"/>
      <c r="AY50" s="107"/>
      <c r="AZ50" s="165"/>
      <c r="BA50" s="184"/>
      <c r="BB50" s="75"/>
      <c r="BC50" s="154"/>
    </row>
    <row r="51" spans="1:55" s="58" customFormat="1" ht="43.5" customHeight="1" x14ac:dyDescent="0.2">
      <c r="A51" s="635" t="s">
        <v>1202</v>
      </c>
      <c r="B51" s="636"/>
      <c r="C51" s="636"/>
      <c r="D51" s="636"/>
      <c r="E51" s="636"/>
      <c r="F51" s="636"/>
      <c r="G51" s="636"/>
      <c r="H51" s="636"/>
      <c r="I51" s="636"/>
      <c r="J51" s="636"/>
      <c r="K51" s="636"/>
      <c r="L51" s="636"/>
      <c r="M51" s="636"/>
      <c r="N51" s="636"/>
      <c r="O51" s="636"/>
      <c r="P51" s="636"/>
      <c r="Q51" s="637"/>
      <c r="R51" s="304">
        <f>+R50</f>
        <v>0.58285858585858574</v>
      </c>
      <c r="S51" s="305"/>
      <c r="T51" s="304">
        <f>+T50</f>
        <v>0.57727871508683715</v>
      </c>
      <c r="U51" s="48"/>
      <c r="V51" s="48"/>
      <c r="W51" s="282"/>
      <c r="X51" s="48"/>
      <c r="Y51" s="52"/>
      <c r="Z51" s="52"/>
      <c r="AA51" s="52"/>
      <c r="AB51" s="52"/>
      <c r="AC51" s="48"/>
      <c r="AD51" s="43"/>
      <c r="AE51" s="50"/>
      <c r="AF51" s="49"/>
      <c r="AG51" s="53"/>
      <c r="AH51" s="53"/>
      <c r="AI51" s="283"/>
      <c r="AJ51" s="284"/>
      <c r="AK51" s="283"/>
      <c r="AL51" s="283"/>
      <c r="AM51" s="283"/>
      <c r="AN51" s="285"/>
      <c r="AO51" s="286"/>
      <c r="AP51" s="286"/>
      <c r="AQ51" s="287"/>
      <c r="AR51" s="287"/>
      <c r="AS51" s="288"/>
      <c r="AT51" s="289"/>
      <c r="AU51" s="290"/>
      <c r="AV51" s="358"/>
      <c r="AW51" s="358"/>
      <c r="AX51" s="358"/>
      <c r="AY51" s="107"/>
      <c r="AZ51" s="165"/>
      <c r="BA51" s="184"/>
      <c r="BB51" s="75"/>
      <c r="BC51" s="154"/>
    </row>
    <row r="52" spans="1:55" ht="110.25" customHeight="1" x14ac:dyDescent="0.2">
      <c r="A52" s="607" t="s">
        <v>53</v>
      </c>
      <c r="B52" s="607" t="s">
        <v>54</v>
      </c>
      <c r="C52" s="482" t="s">
        <v>55</v>
      </c>
      <c r="D52" s="482" t="s">
        <v>16</v>
      </c>
      <c r="E52" s="482" t="s">
        <v>56</v>
      </c>
      <c r="F52" s="590" t="s">
        <v>57</v>
      </c>
      <c r="G52" s="227" t="s">
        <v>58</v>
      </c>
      <c r="H52" s="230" t="s">
        <v>656</v>
      </c>
      <c r="I52" s="230" t="s">
        <v>379</v>
      </c>
      <c r="J52" s="364" t="s">
        <v>380</v>
      </c>
      <c r="K52" s="233">
        <v>1000</v>
      </c>
      <c r="L52" s="233">
        <v>250</v>
      </c>
      <c r="M52" s="233">
        <v>609</v>
      </c>
      <c r="N52" s="221">
        <v>0</v>
      </c>
      <c r="O52" s="221">
        <v>0</v>
      </c>
      <c r="P52" s="375">
        <v>0</v>
      </c>
      <c r="Q52" s="221">
        <v>0</v>
      </c>
      <c r="R52" s="294">
        <f>+Q52</f>
        <v>0</v>
      </c>
      <c r="S52" s="221">
        <f>+Q52+M52</f>
        <v>609</v>
      </c>
      <c r="T52" s="294">
        <f>+S52/K52</f>
        <v>0.60899999999999999</v>
      </c>
      <c r="U52" s="507" t="s">
        <v>276</v>
      </c>
      <c r="V52" s="481">
        <v>2021130010213</v>
      </c>
      <c r="W52" s="482" t="s">
        <v>637</v>
      </c>
      <c r="X52" s="6" t="s">
        <v>532</v>
      </c>
      <c r="Y52" s="16">
        <v>250</v>
      </c>
      <c r="Z52" s="171">
        <v>0</v>
      </c>
      <c r="AA52" s="171">
        <v>0</v>
      </c>
      <c r="AB52" s="89">
        <v>0</v>
      </c>
      <c r="AC52" s="13" t="s">
        <v>672</v>
      </c>
      <c r="AD52" s="16">
        <v>300</v>
      </c>
      <c r="AE52" s="16">
        <v>250</v>
      </c>
      <c r="AF52" s="16"/>
      <c r="AG52" s="14">
        <f t="shared" si="0"/>
        <v>0</v>
      </c>
      <c r="AH52" s="14">
        <v>0</v>
      </c>
      <c r="AI52" s="539" t="s">
        <v>213</v>
      </c>
      <c r="AJ52" s="575" t="s">
        <v>713</v>
      </c>
      <c r="AK52" s="533" t="s">
        <v>17</v>
      </c>
      <c r="AL52" s="536">
        <v>65000000</v>
      </c>
      <c r="AM52" s="536">
        <v>65000000</v>
      </c>
      <c r="AN52" s="533" t="s">
        <v>473</v>
      </c>
      <c r="AO52" s="533" t="s">
        <v>276</v>
      </c>
      <c r="AP52" s="533" t="s">
        <v>863</v>
      </c>
      <c r="AQ52" s="533" t="s">
        <v>275</v>
      </c>
      <c r="AR52" s="536">
        <v>49000000</v>
      </c>
      <c r="AS52" s="533" t="s">
        <v>490</v>
      </c>
      <c r="AT52" s="539" t="s">
        <v>492</v>
      </c>
      <c r="AU52" s="533"/>
      <c r="AV52" s="392">
        <v>79000000</v>
      </c>
      <c r="AW52" s="392">
        <v>63000000</v>
      </c>
      <c r="AX52" s="395">
        <f>+AW52/AV52</f>
        <v>0.79746835443037978</v>
      </c>
      <c r="AY52" s="102" t="s">
        <v>829</v>
      </c>
      <c r="AZ52" s="102" t="s">
        <v>879</v>
      </c>
      <c r="BA52" s="113"/>
      <c r="BB52" s="78">
        <v>7</v>
      </c>
      <c r="BC52" s="162"/>
    </row>
    <row r="53" spans="1:55" ht="37.5" customHeight="1" x14ac:dyDescent="0.2">
      <c r="A53" s="608"/>
      <c r="B53" s="608"/>
      <c r="C53" s="483"/>
      <c r="D53" s="483"/>
      <c r="E53" s="483"/>
      <c r="F53" s="591"/>
      <c r="G53" s="518" t="s">
        <v>59</v>
      </c>
      <c r="H53" s="482" t="s">
        <v>690</v>
      </c>
      <c r="I53" s="482">
        <v>0</v>
      </c>
      <c r="J53" s="482" t="s">
        <v>381</v>
      </c>
      <c r="K53" s="583">
        <v>10</v>
      </c>
      <c r="L53" s="583" t="s">
        <v>868</v>
      </c>
      <c r="M53" s="583">
        <v>15</v>
      </c>
      <c r="N53" s="556">
        <v>0</v>
      </c>
      <c r="O53" s="556" t="s">
        <v>868</v>
      </c>
      <c r="P53" s="794" t="s">
        <v>868</v>
      </c>
      <c r="Q53" s="556"/>
      <c r="R53" s="763"/>
      <c r="S53" s="763">
        <v>15</v>
      </c>
      <c r="T53" s="620">
        <v>1</v>
      </c>
      <c r="U53" s="507"/>
      <c r="V53" s="481"/>
      <c r="W53" s="483"/>
      <c r="X53" s="6" t="s">
        <v>533</v>
      </c>
      <c r="Y53" s="16">
        <v>1</v>
      </c>
      <c r="Z53" s="372">
        <v>0</v>
      </c>
      <c r="AA53" s="372">
        <v>0.25</v>
      </c>
      <c r="AB53" s="175">
        <v>0</v>
      </c>
      <c r="AC53" s="13" t="s">
        <v>664</v>
      </c>
      <c r="AD53" s="16">
        <v>330</v>
      </c>
      <c r="AE53" s="16">
        <v>50</v>
      </c>
      <c r="AF53" s="16"/>
      <c r="AG53" s="373">
        <f t="shared" si="0"/>
        <v>0</v>
      </c>
      <c r="AH53" s="14">
        <f>+AA53/Y53</f>
        <v>0.25</v>
      </c>
      <c r="AI53" s="540"/>
      <c r="AJ53" s="576"/>
      <c r="AK53" s="534"/>
      <c r="AL53" s="542"/>
      <c r="AM53" s="542"/>
      <c r="AN53" s="534"/>
      <c r="AO53" s="534"/>
      <c r="AP53" s="534"/>
      <c r="AQ53" s="534"/>
      <c r="AR53" s="542"/>
      <c r="AS53" s="534"/>
      <c r="AT53" s="540"/>
      <c r="AU53" s="534"/>
      <c r="AV53" s="393"/>
      <c r="AW53" s="393"/>
      <c r="AX53" s="396"/>
      <c r="AY53" s="102" t="s">
        <v>830</v>
      </c>
      <c r="AZ53" s="142"/>
      <c r="BA53" s="189"/>
      <c r="BB53" s="78">
        <v>8</v>
      </c>
      <c r="BC53" s="156"/>
    </row>
    <row r="54" spans="1:55" ht="36.6" customHeight="1" x14ac:dyDescent="0.2">
      <c r="A54" s="608"/>
      <c r="B54" s="608"/>
      <c r="C54" s="483"/>
      <c r="D54" s="483"/>
      <c r="E54" s="483"/>
      <c r="F54" s="591"/>
      <c r="G54" s="604"/>
      <c r="H54" s="483"/>
      <c r="I54" s="483"/>
      <c r="J54" s="483"/>
      <c r="K54" s="593"/>
      <c r="L54" s="593"/>
      <c r="M54" s="593"/>
      <c r="N54" s="557"/>
      <c r="O54" s="557"/>
      <c r="P54" s="795"/>
      <c r="Q54" s="557"/>
      <c r="R54" s="764"/>
      <c r="S54" s="764"/>
      <c r="T54" s="621"/>
      <c r="U54" s="507"/>
      <c r="V54" s="481"/>
      <c r="W54" s="484"/>
      <c r="X54" s="6" t="s">
        <v>534</v>
      </c>
      <c r="Y54" s="16">
        <v>1</v>
      </c>
      <c r="Z54" s="137">
        <v>0</v>
      </c>
      <c r="AA54" s="137">
        <v>0</v>
      </c>
      <c r="AB54" s="89">
        <v>0</v>
      </c>
      <c r="AC54" s="13" t="s">
        <v>664</v>
      </c>
      <c r="AD54" s="16">
        <v>60</v>
      </c>
      <c r="AE54" s="16"/>
      <c r="AF54" s="16"/>
      <c r="AG54" s="14"/>
      <c r="AH54" s="14">
        <v>0</v>
      </c>
      <c r="AI54" s="540"/>
      <c r="AJ54" s="576"/>
      <c r="AK54" s="534"/>
      <c r="AL54" s="542"/>
      <c r="AM54" s="542"/>
      <c r="AN54" s="534"/>
      <c r="AO54" s="534"/>
      <c r="AP54" s="534"/>
      <c r="AQ54" s="534"/>
      <c r="AR54" s="542"/>
      <c r="AS54" s="534"/>
      <c r="AT54" s="540"/>
      <c r="AU54" s="534"/>
      <c r="AV54" s="393"/>
      <c r="AW54" s="393"/>
      <c r="AX54" s="396"/>
      <c r="AY54" s="102" t="s">
        <v>831</v>
      </c>
      <c r="AZ54" s="102" t="s">
        <v>880</v>
      </c>
      <c r="BA54" s="113"/>
      <c r="BB54" s="78">
        <v>9</v>
      </c>
      <c r="BC54" s="195"/>
    </row>
    <row r="55" spans="1:55" ht="36.6" customHeight="1" x14ac:dyDescent="0.2">
      <c r="A55" s="608"/>
      <c r="B55" s="608"/>
      <c r="C55" s="483"/>
      <c r="D55" s="483"/>
      <c r="E55" s="483"/>
      <c r="F55" s="591"/>
      <c r="G55" s="229"/>
      <c r="H55" s="228"/>
      <c r="I55" s="228"/>
      <c r="J55" s="484"/>
      <c r="K55" s="584"/>
      <c r="L55" s="584"/>
      <c r="M55" s="584"/>
      <c r="N55" s="558"/>
      <c r="O55" s="558"/>
      <c r="P55" s="796"/>
      <c r="Q55" s="558"/>
      <c r="R55" s="253"/>
      <c r="S55" s="253"/>
      <c r="T55" s="350"/>
      <c r="U55" s="501" t="s">
        <v>276</v>
      </c>
      <c r="V55" s="502"/>
      <c r="W55" s="502"/>
      <c r="X55" s="502"/>
      <c r="Y55" s="502"/>
      <c r="Z55" s="502"/>
      <c r="AA55" s="502"/>
      <c r="AB55" s="502"/>
      <c r="AC55" s="502"/>
      <c r="AD55" s="502"/>
      <c r="AE55" s="502"/>
      <c r="AF55" s="502"/>
      <c r="AG55" s="503"/>
      <c r="AH55" s="349">
        <f>AVERAGE(AH52:AH54)</f>
        <v>8.3333333333333329E-2</v>
      </c>
      <c r="AI55" s="540"/>
      <c r="AJ55" s="576"/>
      <c r="AK55" s="534"/>
      <c r="AL55" s="218"/>
      <c r="AM55" s="218"/>
      <c r="AN55" s="534"/>
      <c r="AO55" s="534"/>
      <c r="AP55" s="534"/>
      <c r="AQ55" s="534"/>
      <c r="AR55" s="218"/>
      <c r="AS55" s="534"/>
      <c r="AT55" s="540"/>
      <c r="AU55" s="534"/>
      <c r="AV55" s="393"/>
      <c r="AW55" s="393"/>
      <c r="AX55" s="396"/>
      <c r="AY55" s="258"/>
      <c r="AZ55" s="258"/>
      <c r="BA55" s="256"/>
      <c r="BB55" s="78"/>
      <c r="BC55" s="244"/>
    </row>
    <row r="56" spans="1:55" ht="89.25" x14ac:dyDescent="0.2">
      <c r="A56" s="608"/>
      <c r="B56" s="608"/>
      <c r="C56" s="483"/>
      <c r="D56" s="483"/>
      <c r="E56" s="483"/>
      <c r="F56" s="591"/>
      <c r="G56" s="673" t="s">
        <v>179</v>
      </c>
      <c r="H56" s="675" t="s">
        <v>448</v>
      </c>
      <c r="I56" s="675">
        <v>1</v>
      </c>
      <c r="J56" s="673" t="s">
        <v>382</v>
      </c>
      <c r="K56" s="476">
        <v>1</v>
      </c>
      <c r="L56" s="478">
        <v>0.1</v>
      </c>
      <c r="M56" s="478">
        <v>0</v>
      </c>
      <c r="N56" s="556">
        <v>0</v>
      </c>
      <c r="O56" s="556">
        <v>0</v>
      </c>
      <c r="P56" s="788">
        <v>0.1</v>
      </c>
      <c r="Q56" s="489">
        <f>+P56</f>
        <v>0.1</v>
      </c>
      <c r="R56" s="620">
        <v>1</v>
      </c>
      <c r="S56" s="620">
        <f>+Q56</f>
        <v>0.1</v>
      </c>
      <c r="T56" s="620">
        <f>+S56</f>
        <v>0.1</v>
      </c>
      <c r="U56" s="509" t="s">
        <v>980</v>
      </c>
      <c r="V56" s="664">
        <v>2021130010214</v>
      </c>
      <c r="W56" s="482" t="s">
        <v>638</v>
      </c>
      <c r="X56" s="6" t="s">
        <v>535</v>
      </c>
      <c r="Y56" s="16">
        <v>1</v>
      </c>
      <c r="Z56" s="137">
        <v>1</v>
      </c>
      <c r="AA56" s="137">
        <v>0</v>
      </c>
      <c r="AB56" s="89">
        <v>0</v>
      </c>
      <c r="AC56" s="13" t="s">
        <v>668</v>
      </c>
      <c r="AD56" s="16">
        <v>90</v>
      </c>
      <c r="AE56" s="16"/>
      <c r="AF56" s="16"/>
      <c r="AG56" s="14"/>
      <c r="AH56" s="346">
        <v>1</v>
      </c>
      <c r="AI56" s="540"/>
      <c r="AJ56" s="576"/>
      <c r="AK56" s="534"/>
      <c r="AL56" s="582">
        <v>25000000</v>
      </c>
      <c r="AM56" s="582">
        <v>0</v>
      </c>
      <c r="AN56" s="534"/>
      <c r="AO56" s="534"/>
      <c r="AP56" s="534"/>
      <c r="AQ56" s="534"/>
      <c r="AR56" s="533">
        <v>0</v>
      </c>
      <c r="AS56" s="534"/>
      <c r="AT56" s="540"/>
      <c r="AU56" s="534"/>
      <c r="AV56" s="393"/>
      <c r="AW56" s="393"/>
      <c r="AX56" s="396"/>
      <c r="AY56" s="102" t="s">
        <v>832</v>
      </c>
      <c r="AZ56" s="102"/>
      <c r="BA56" s="113"/>
      <c r="BB56" s="78">
        <v>10</v>
      </c>
      <c r="BC56" s="195"/>
    </row>
    <row r="57" spans="1:55" ht="89.25" x14ac:dyDescent="0.2">
      <c r="A57" s="608"/>
      <c r="B57" s="608"/>
      <c r="C57" s="483"/>
      <c r="D57" s="483"/>
      <c r="E57" s="483"/>
      <c r="F57" s="591"/>
      <c r="G57" s="674"/>
      <c r="H57" s="676"/>
      <c r="I57" s="676"/>
      <c r="J57" s="674"/>
      <c r="K57" s="677"/>
      <c r="L57" s="479"/>
      <c r="M57" s="479"/>
      <c r="N57" s="557"/>
      <c r="O57" s="557"/>
      <c r="P57" s="789"/>
      <c r="Q57" s="734"/>
      <c r="R57" s="621"/>
      <c r="S57" s="621"/>
      <c r="T57" s="621"/>
      <c r="U57" s="510"/>
      <c r="V57" s="665"/>
      <c r="W57" s="483"/>
      <c r="X57" s="6" t="s">
        <v>536</v>
      </c>
      <c r="Y57" s="16">
        <v>1</v>
      </c>
      <c r="Z57" s="137">
        <v>0</v>
      </c>
      <c r="AA57" s="137">
        <v>0</v>
      </c>
      <c r="AB57" s="100">
        <v>0</v>
      </c>
      <c r="AC57" s="13" t="s">
        <v>669</v>
      </c>
      <c r="AD57" s="16">
        <v>180</v>
      </c>
      <c r="AE57" s="16"/>
      <c r="AF57" s="16"/>
      <c r="AG57" s="14"/>
      <c r="AH57" s="346">
        <v>0</v>
      </c>
      <c r="AI57" s="540"/>
      <c r="AJ57" s="576"/>
      <c r="AK57" s="534"/>
      <c r="AL57" s="534"/>
      <c r="AM57" s="534"/>
      <c r="AN57" s="534"/>
      <c r="AO57" s="534"/>
      <c r="AP57" s="534"/>
      <c r="AQ57" s="534"/>
      <c r="AR57" s="534"/>
      <c r="AS57" s="534"/>
      <c r="AT57" s="540"/>
      <c r="AU57" s="534"/>
      <c r="AV57" s="393"/>
      <c r="AW57" s="393"/>
      <c r="AX57" s="396"/>
      <c r="AY57" s="102" t="s">
        <v>833</v>
      </c>
      <c r="AZ57" s="143" t="s">
        <v>881</v>
      </c>
      <c r="BA57" s="177"/>
      <c r="BB57" s="78">
        <v>11</v>
      </c>
      <c r="BC57" s="197" t="s">
        <v>1109</v>
      </c>
    </row>
    <row r="58" spans="1:55" ht="30" x14ac:dyDescent="0.2">
      <c r="A58" s="608"/>
      <c r="B58" s="608"/>
      <c r="C58" s="483"/>
      <c r="D58" s="483"/>
      <c r="E58" s="483"/>
      <c r="F58" s="591"/>
      <c r="G58" s="674"/>
      <c r="H58" s="676"/>
      <c r="I58" s="676"/>
      <c r="J58" s="674"/>
      <c r="K58" s="677"/>
      <c r="L58" s="479"/>
      <c r="M58" s="479"/>
      <c r="N58" s="557"/>
      <c r="O58" s="557"/>
      <c r="P58" s="789"/>
      <c r="Q58" s="734"/>
      <c r="R58" s="621"/>
      <c r="S58" s="621"/>
      <c r="T58" s="621"/>
      <c r="U58" s="510"/>
      <c r="V58" s="665"/>
      <c r="W58" s="483"/>
      <c r="X58" s="6" t="s">
        <v>539</v>
      </c>
      <c r="Y58" s="25">
        <v>0.1</v>
      </c>
      <c r="Z58" s="137">
        <v>0</v>
      </c>
      <c r="AA58" s="137">
        <v>0</v>
      </c>
      <c r="AB58" s="89">
        <v>0</v>
      </c>
      <c r="AC58" s="13" t="s">
        <v>705</v>
      </c>
      <c r="AD58" s="16">
        <v>60</v>
      </c>
      <c r="AE58" s="16"/>
      <c r="AF58" s="16"/>
      <c r="AG58" s="14"/>
      <c r="AH58" s="346"/>
      <c r="AI58" s="540"/>
      <c r="AJ58" s="576"/>
      <c r="AK58" s="534"/>
      <c r="AL58" s="534"/>
      <c r="AM58" s="534"/>
      <c r="AN58" s="534"/>
      <c r="AO58" s="534"/>
      <c r="AP58" s="534"/>
      <c r="AQ58" s="534"/>
      <c r="AR58" s="534"/>
      <c r="AS58" s="534"/>
      <c r="AT58" s="540"/>
      <c r="AU58" s="534"/>
      <c r="AV58" s="393"/>
      <c r="AW58" s="393"/>
      <c r="AX58" s="396"/>
      <c r="AY58" s="102" t="s">
        <v>834</v>
      </c>
      <c r="AZ58" s="102"/>
      <c r="BA58" s="178"/>
      <c r="BB58" s="78">
        <v>12</v>
      </c>
      <c r="BC58" s="195"/>
    </row>
    <row r="59" spans="1:55" ht="30" x14ac:dyDescent="0.2">
      <c r="A59" s="608"/>
      <c r="B59" s="608"/>
      <c r="C59" s="483"/>
      <c r="D59" s="483"/>
      <c r="E59" s="483"/>
      <c r="F59" s="591"/>
      <c r="G59" s="674"/>
      <c r="H59" s="676"/>
      <c r="I59" s="676"/>
      <c r="J59" s="674"/>
      <c r="K59" s="677"/>
      <c r="L59" s="479"/>
      <c r="M59" s="479"/>
      <c r="N59" s="557"/>
      <c r="O59" s="557"/>
      <c r="P59" s="790"/>
      <c r="Q59" s="734"/>
      <c r="R59" s="621"/>
      <c r="S59" s="621"/>
      <c r="T59" s="621"/>
      <c r="U59" s="511"/>
      <c r="V59" s="666"/>
      <c r="W59" s="484"/>
      <c r="X59" s="6" t="s">
        <v>537</v>
      </c>
      <c r="Y59" s="16">
        <v>0</v>
      </c>
      <c r="Z59" s="137">
        <v>0</v>
      </c>
      <c r="AA59" s="137">
        <v>0</v>
      </c>
      <c r="AB59" s="89">
        <v>0</v>
      </c>
      <c r="AC59" s="13"/>
      <c r="AD59" s="16"/>
      <c r="AE59" s="16"/>
      <c r="AF59" s="16"/>
      <c r="AG59" s="14"/>
      <c r="AH59" s="346">
        <v>0</v>
      </c>
      <c r="AI59" s="540"/>
      <c r="AJ59" s="576"/>
      <c r="AK59" s="534"/>
      <c r="AL59" s="534"/>
      <c r="AM59" s="534"/>
      <c r="AN59" s="534"/>
      <c r="AO59" s="534"/>
      <c r="AP59" s="534"/>
      <c r="AQ59" s="534"/>
      <c r="AR59" s="534"/>
      <c r="AS59" s="534"/>
      <c r="AT59" s="540"/>
      <c r="AU59" s="534"/>
      <c r="AV59" s="393"/>
      <c r="AW59" s="393"/>
      <c r="AX59" s="396"/>
      <c r="AY59" s="102"/>
      <c r="AZ59" s="102"/>
      <c r="BA59" s="178"/>
      <c r="BB59" s="78">
        <v>13</v>
      </c>
      <c r="BC59" s="195"/>
    </row>
    <row r="60" spans="1:55" ht="30.75" x14ac:dyDescent="0.2">
      <c r="A60" s="608"/>
      <c r="B60" s="608"/>
      <c r="C60" s="483"/>
      <c r="D60" s="483"/>
      <c r="E60" s="483"/>
      <c r="F60" s="591"/>
      <c r="G60" s="241"/>
      <c r="H60" s="242"/>
      <c r="I60" s="242"/>
      <c r="J60" s="367"/>
      <c r="K60" s="243"/>
      <c r="L60" s="240"/>
      <c r="M60" s="240"/>
      <c r="N60" s="212"/>
      <c r="O60" s="212"/>
      <c r="P60" s="378"/>
      <c r="Q60" s="351"/>
      <c r="R60" s="254"/>
      <c r="S60" s="350"/>
      <c r="T60" s="350"/>
      <c r="U60" s="504" t="s">
        <v>980</v>
      </c>
      <c r="V60" s="505"/>
      <c r="W60" s="505"/>
      <c r="X60" s="505"/>
      <c r="Y60" s="505"/>
      <c r="Z60" s="505"/>
      <c r="AA60" s="505"/>
      <c r="AB60" s="505"/>
      <c r="AC60" s="505"/>
      <c r="AD60" s="505"/>
      <c r="AE60" s="505"/>
      <c r="AF60" s="505"/>
      <c r="AG60" s="506"/>
      <c r="AH60" s="349">
        <f>AVERAGE(AH56:AH59)</f>
        <v>0.33333333333333331</v>
      </c>
      <c r="AI60" s="540"/>
      <c r="AJ60" s="576"/>
      <c r="AK60" s="534"/>
      <c r="AL60" s="208"/>
      <c r="AM60" s="208"/>
      <c r="AN60" s="534"/>
      <c r="AO60" s="534"/>
      <c r="AP60" s="534"/>
      <c r="AQ60" s="534"/>
      <c r="AR60" s="208"/>
      <c r="AS60" s="534"/>
      <c r="AT60" s="540"/>
      <c r="AU60" s="534"/>
      <c r="AV60" s="393"/>
      <c r="AW60" s="393"/>
      <c r="AX60" s="396"/>
      <c r="AY60" s="258"/>
      <c r="AZ60" s="258"/>
      <c r="BA60" s="352"/>
      <c r="BB60" s="78"/>
      <c r="BC60" s="244"/>
    </row>
    <row r="61" spans="1:55" ht="83.25" customHeight="1" x14ac:dyDescent="0.2">
      <c r="A61" s="609"/>
      <c r="B61" s="609"/>
      <c r="C61" s="484"/>
      <c r="D61" s="484"/>
      <c r="E61" s="484"/>
      <c r="F61" s="592"/>
      <c r="G61" s="227" t="s">
        <v>180</v>
      </c>
      <c r="H61" s="230" t="s">
        <v>448</v>
      </c>
      <c r="I61" s="230">
        <v>0</v>
      </c>
      <c r="J61" s="364" t="s">
        <v>378</v>
      </c>
      <c r="K61" s="233">
        <v>1</v>
      </c>
      <c r="L61" s="63">
        <v>0.3</v>
      </c>
      <c r="M61" s="233">
        <v>0</v>
      </c>
      <c r="N61" s="221">
        <v>0</v>
      </c>
      <c r="O61" s="221">
        <v>0</v>
      </c>
      <c r="P61" s="375">
        <v>0</v>
      </c>
      <c r="Q61" s="125">
        <v>0</v>
      </c>
      <c r="R61" s="309">
        <v>0</v>
      </c>
      <c r="S61" s="308">
        <v>0</v>
      </c>
      <c r="T61" s="309">
        <v>0</v>
      </c>
      <c r="U61" s="4" t="s">
        <v>193</v>
      </c>
      <c r="V61" s="60">
        <v>2021130010233</v>
      </c>
      <c r="W61" s="1" t="s">
        <v>639</v>
      </c>
      <c r="X61" s="6" t="s">
        <v>538</v>
      </c>
      <c r="Y61" s="16">
        <v>0.3</v>
      </c>
      <c r="Z61" s="137">
        <v>0</v>
      </c>
      <c r="AA61" s="137">
        <v>0</v>
      </c>
      <c r="AB61" s="89">
        <v>0</v>
      </c>
      <c r="AC61" s="13" t="s">
        <v>706</v>
      </c>
      <c r="AD61" s="16">
        <v>120</v>
      </c>
      <c r="AE61" s="16"/>
      <c r="AF61" s="16"/>
      <c r="AG61" s="14"/>
      <c r="AH61" s="14"/>
      <c r="AI61" s="541"/>
      <c r="AJ61" s="577"/>
      <c r="AK61" s="535"/>
      <c r="AL61" s="29">
        <v>25000000</v>
      </c>
      <c r="AM61" s="29">
        <v>14000000</v>
      </c>
      <c r="AN61" s="535"/>
      <c r="AO61" s="535"/>
      <c r="AP61" s="535"/>
      <c r="AQ61" s="535"/>
      <c r="AR61" s="29">
        <v>14000000</v>
      </c>
      <c r="AS61" s="535"/>
      <c r="AT61" s="541"/>
      <c r="AU61" s="535"/>
      <c r="AV61" s="393"/>
      <c r="AW61" s="393"/>
      <c r="AX61" s="396"/>
      <c r="AY61" s="102" t="s">
        <v>835</v>
      </c>
      <c r="AZ61" s="172"/>
      <c r="BB61" s="78">
        <v>14</v>
      </c>
      <c r="BC61" s="195"/>
    </row>
    <row r="62" spans="1:55" s="58" customFormat="1" ht="45.75" customHeight="1" x14ac:dyDescent="0.2">
      <c r="A62" s="42"/>
      <c r="B62" s="42"/>
      <c r="C62" s="43"/>
      <c r="D62" s="44"/>
      <c r="E62" s="43"/>
      <c r="F62" s="512" t="s">
        <v>57</v>
      </c>
      <c r="G62" s="513"/>
      <c r="H62" s="513"/>
      <c r="I62" s="513"/>
      <c r="J62" s="513"/>
      <c r="K62" s="513"/>
      <c r="L62" s="513"/>
      <c r="M62" s="513"/>
      <c r="N62" s="513"/>
      <c r="O62" s="513"/>
      <c r="P62" s="513"/>
      <c r="Q62" s="514"/>
      <c r="R62" s="280">
        <f>AVERAGE(R52:R61)</f>
        <v>0.33333333333333331</v>
      </c>
      <c r="S62" s="278"/>
      <c r="T62" s="277">
        <f>AVERAGE(T52:T61)</f>
        <v>0.42725000000000002</v>
      </c>
      <c r="U62" s="498" t="s">
        <v>193</v>
      </c>
      <c r="V62" s="499"/>
      <c r="W62" s="499"/>
      <c r="X62" s="499"/>
      <c r="Y62" s="499"/>
      <c r="Z62" s="499"/>
      <c r="AA62" s="499"/>
      <c r="AB62" s="499"/>
      <c r="AC62" s="499"/>
      <c r="AD62" s="499"/>
      <c r="AE62" s="499"/>
      <c r="AF62" s="499"/>
      <c r="AG62" s="500"/>
      <c r="AH62" s="349"/>
      <c r="AI62" s="53"/>
      <c r="AJ62" s="73"/>
      <c r="AK62" s="53"/>
      <c r="AL62" s="53"/>
      <c r="AM62" s="53"/>
      <c r="AN62" s="54"/>
      <c r="AO62" s="49"/>
      <c r="AP62" s="49"/>
      <c r="AQ62" s="50"/>
      <c r="AR62" s="50"/>
      <c r="AS62" s="55"/>
      <c r="AT62" s="56"/>
      <c r="AU62" s="57"/>
      <c r="AV62" s="394"/>
      <c r="AW62" s="394"/>
      <c r="AX62" s="397"/>
      <c r="AY62" s="109"/>
      <c r="AZ62" s="166"/>
      <c r="BA62" s="186"/>
      <c r="BB62" s="75"/>
      <c r="BC62" s="157"/>
    </row>
    <row r="63" spans="1:55" ht="114.75" customHeight="1" x14ac:dyDescent="0.2">
      <c r="A63" s="520" t="s">
        <v>53</v>
      </c>
      <c r="B63" s="520" t="s">
        <v>54</v>
      </c>
      <c r="C63" s="488" t="s">
        <v>55</v>
      </c>
      <c r="D63" s="488" t="s">
        <v>16</v>
      </c>
      <c r="E63" s="488" t="s">
        <v>56</v>
      </c>
      <c r="F63" s="624" t="s">
        <v>60</v>
      </c>
      <c r="G63" s="6" t="s">
        <v>61</v>
      </c>
      <c r="H63" s="1" t="s">
        <v>648</v>
      </c>
      <c r="I63" s="8" t="s">
        <v>383</v>
      </c>
      <c r="J63" s="364" t="s">
        <v>384</v>
      </c>
      <c r="K63" s="16">
        <v>4900</v>
      </c>
      <c r="L63" s="16">
        <v>1400</v>
      </c>
      <c r="M63" s="16">
        <v>2264</v>
      </c>
      <c r="N63" s="121">
        <v>185</v>
      </c>
      <c r="O63" s="121">
        <v>929</v>
      </c>
      <c r="P63" s="375">
        <v>25</v>
      </c>
      <c r="Q63" s="221">
        <f>+P63+O63+N63</f>
        <v>1139</v>
      </c>
      <c r="R63" s="294">
        <f>+Q63/L63</f>
        <v>0.81357142857142861</v>
      </c>
      <c r="S63" s="221">
        <f>+Q63+M63</f>
        <v>3403</v>
      </c>
      <c r="T63" s="294">
        <f>+S63/K63</f>
        <v>0.69448979591836735</v>
      </c>
      <c r="U63" s="509" t="s">
        <v>979</v>
      </c>
      <c r="V63" s="766">
        <v>2021130010229</v>
      </c>
      <c r="W63" s="482" t="s">
        <v>640</v>
      </c>
      <c r="X63" s="6" t="s">
        <v>554</v>
      </c>
      <c r="Y63" s="16">
        <v>15</v>
      </c>
      <c r="Z63" s="137">
        <v>4</v>
      </c>
      <c r="AA63" s="137">
        <v>13</v>
      </c>
      <c r="AB63" s="89">
        <v>1</v>
      </c>
      <c r="AC63" s="13" t="s">
        <v>664</v>
      </c>
      <c r="AD63" s="16">
        <v>330</v>
      </c>
      <c r="AE63" s="16">
        <v>1400</v>
      </c>
      <c r="AF63" s="16"/>
      <c r="AG63" s="14">
        <f t="shared" si="0"/>
        <v>0</v>
      </c>
      <c r="AH63" s="346">
        <v>1</v>
      </c>
      <c r="AI63" s="539" t="s">
        <v>213</v>
      </c>
      <c r="AJ63" s="575" t="s">
        <v>713</v>
      </c>
      <c r="AK63" s="533" t="s">
        <v>17</v>
      </c>
      <c r="AL63" s="536">
        <v>290000000</v>
      </c>
      <c r="AM63" s="536">
        <v>344000000</v>
      </c>
      <c r="AN63" s="533" t="s">
        <v>473</v>
      </c>
      <c r="AO63" s="533" t="s">
        <v>263</v>
      </c>
      <c r="AP63" s="533" t="s">
        <v>863</v>
      </c>
      <c r="AQ63" s="533" t="s">
        <v>262</v>
      </c>
      <c r="AR63" s="536">
        <v>173820000</v>
      </c>
      <c r="AS63" s="533" t="s">
        <v>490</v>
      </c>
      <c r="AT63" s="539" t="s">
        <v>492</v>
      </c>
      <c r="AU63" s="533"/>
      <c r="AV63" s="392">
        <v>65000000</v>
      </c>
      <c r="AW63" s="392"/>
      <c r="AX63" s="419">
        <v>0</v>
      </c>
      <c r="AY63" s="102" t="s">
        <v>836</v>
      </c>
      <c r="AZ63" s="102" t="s">
        <v>882</v>
      </c>
      <c r="BA63" s="178" t="s">
        <v>1047</v>
      </c>
      <c r="BB63" s="78">
        <v>15</v>
      </c>
      <c r="BC63" s="162" t="s">
        <v>1110</v>
      </c>
    </row>
    <row r="64" spans="1:55" ht="88.5" customHeight="1" x14ac:dyDescent="0.2">
      <c r="A64" s="520"/>
      <c r="B64" s="520"/>
      <c r="C64" s="488"/>
      <c r="D64" s="488"/>
      <c r="E64" s="488"/>
      <c r="F64" s="624"/>
      <c r="G64" s="585" t="s">
        <v>62</v>
      </c>
      <c r="H64" s="488" t="s">
        <v>344</v>
      </c>
      <c r="I64" s="488" t="s">
        <v>385</v>
      </c>
      <c r="J64" s="585" t="s">
        <v>386</v>
      </c>
      <c r="K64" s="549">
        <v>175</v>
      </c>
      <c r="L64" s="549">
        <v>40</v>
      </c>
      <c r="M64" s="549">
        <v>98</v>
      </c>
      <c r="N64" s="578">
        <v>0</v>
      </c>
      <c r="O64" s="578">
        <v>5</v>
      </c>
      <c r="P64" s="598">
        <v>12</v>
      </c>
      <c r="Q64" s="578">
        <f t="shared" ref="Q64:Q65" si="5">+P64+O64+N64</f>
        <v>17</v>
      </c>
      <c r="R64" s="600">
        <f t="shared" ref="R64:R65" si="6">+Q64/L64</f>
        <v>0.42499999999999999</v>
      </c>
      <c r="S64" s="578">
        <f t="shared" ref="S64:S65" si="7">+Q64+M64</f>
        <v>115</v>
      </c>
      <c r="T64" s="600">
        <f t="shared" ref="T64:T65" si="8">+S64/K64</f>
        <v>0.65714285714285714</v>
      </c>
      <c r="U64" s="510"/>
      <c r="V64" s="767"/>
      <c r="W64" s="483"/>
      <c r="X64" s="6" t="s">
        <v>553</v>
      </c>
      <c r="Y64" s="16">
        <v>40</v>
      </c>
      <c r="Z64" s="137">
        <v>0</v>
      </c>
      <c r="AA64" s="137">
        <v>2</v>
      </c>
      <c r="AB64" s="89">
        <v>12</v>
      </c>
      <c r="AC64" s="13" t="s">
        <v>664</v>
      </c>
      <c r="AD64" s="16">
        <v>330</v>
      </c>
      <c r="AE64" s="16">
        <v>400</v>
      </c>
      <c r="AF64" s="16"/>
      <c r="AG64" s="14">
        <f t="shared" si="0"/>
        <v>0</v>
      </c>
      <c r="AH64" s="346">
        <f>+(Z64+AA64+AB64)/Y64</f>
        <v>0.35</v>
      </c>
      <c r="AI64" s="540"/>
      <c r="AJ64" s="576"/>
      <c r="AK64" s="534"/>
      <c r="AL64" s="542"/>
      <c r="AM64" s="542"/>
      <c r="AN64" s="534"/>
      <c r="AO64" s="534"/>
      <c r="AP64" s="534"/>
      <c r="AQ64" s="534"/>
      <c r="AR64" s="542"/>
      <c r="AS64" s="534"/>
      <c r="AT64" s="540"/>
      <c r="AU64" s="534"/>
      <c r="AV64" s="393"/>
      <c r="AW64" s="393"/>
      <c r="AX64" s="433"/>
      <c r="AY64" s="102" t="s">
        <v>837</v>
      </c>
      <c r="AZ64" s="102" t="s">
        <v>883</v>
      </c>
      <c r="BA64" s="113" t="s">
        <v>1045</v>
      </c>
      <c r="BB64" s="78">
        <v>16</v>
      </c>
      <c r="BC64" s="162" t="s">
        <v>1111</v>
      </c>
    </row>
    <row r="65" spans="1:55" ht="81" customHeight="1" x14ac:dyDescent="0.2">
      <c r="A65" s="520"/>
      <c r="B65" s="520"/>
      <c r="C65" s="488"/>
      <c r="D65" s="488"/>
      <c r="E65" s="488"/>
      <c r="F65" s="624"/>
      <c r="G65" s="585"/>
      <c r="H65" s="488"/>
      <c r="I65" s="488"/>
      <c r="J65" s="585"/>
      <c r="K65" s="549"/>
      <c r="L65" s="549"/>
      <c r="M65" s="549"/>
      <c r="N65" s="578"/>
      <c r="O65" s="578"/>
      <c r="P65" s="599"/>
      <c r="Q65" s="578">
        <f t="shared" si="5"/>
        <v>0</v>
      </c>
      <c r="R65" s="600" t="e">
        <f t="shared" si="6"/>
        <v>#DIV/0!</v>
      </c>
      <c r="S65" s="578">
        <f t="shared" si="7"/>
        <v>0</v>
      </c>
      <c r="T65" s="600" t="e">
        <f t="shared" si="8"/>
        <v>#DIV/0!</v>
      </c>
      <c r="U65" s="510"/>
      <c r="V65" s="767"/>
      <c r="W65" s="483"/>
      <c r="X65" s="6" t="s">
        <v>555</v>
      </c>
      <c r="Y65" s="16">
        <v>1</v>
      </c>
      <c r="Z65" s="137">
        <v>0</v>
      </c>
      <c r="AA65" s="137">
        <v>0</v>
      </c>
      <c r="AB65" s="89">
        <v>0</v>
      </c>
      <c r="AC65" s="13" t="s">
        <v>664</v>
      </c>
      <c r="AD65" s="16">
        <v>330</v>
      </c>
      <c r="AE65" s="16"/>
      <c r="AF65" s="16"/>
      <c r="AG65" s="14"/>
      <c r="AH65" s="346">
        <f t="shared" ref="AH65:AH67" si="9">+(Z65+AA65+AB65)/Y65</f>
        <v>0</v>
      </c>
      <c r="AI65" s="540"/>
      <c r="AJ65" s="576"/>
      <c r="AK65" s="534"/>
      <c r="AL65" s="542"/>
      <c r="AM65" s="542"/>
      <c r="AN65" s="534"/>
      <c r="AO65" s="534"/>
      <c r="AP65" s="534"/>
      <c r="AQ65" s="534"/>
      <c r="AR65" s="542"/>
      <c r="AS65" s="534"/>
      <c r="AT65" s="540"/>
      <c r="AU65" s="534"/>
      <c r="AV65" s="393"/>
      <c r="AW65" s="393"/>
      <c r="AX65" s="433"/>
      <c r="AY65" s="97" t="s">
        <v>843</v>
      </c>
      <c r="AZ65" s="97" t="s">
        <v>884</v>
      </c>
      <c r="BA65" s="113"/>
      <c r="BB65" s="78">
        <v>17</v>
      </c>
      <c r="BC65" s="162" t="s">
        <v>1112</v>
      </c>
    </row>
    <row r="66" spans="1:55" ht="45.95" customHeight="1" x14ac:dyDescent="0.2">
      <c r="A66" s="520"/>
      <c r="B66" s="520"/>
      <c r="C66" s="488"/>
      <c r="D66" s="488"/>
      <c r="E66" s="488"/>
      <c r="F66" s="624"/>
      <c r="G66" s="518" t="s">
        <v>181</v>
      </c>
      <c r="H66" s="482" t="s">
        <v>344</v>
      </c>
      <c r="I66" s="482">
        <v>4</v>
      </c>
      <c r="J66" s="518" t="s">
        <v>387</v>
      </c>
      <c r="K66" s="583">
        <v>14</v>
      </c>
      <c r="L66" s="583">
        <v>5</v>
      </c>
      <c r="M66" s="583">
        <v>21</v>
      </c>
      <c r="N66" s="556">
        <v>0</v>
      </c>
      <c r="O66" s="556">
        <v>3</v>
      </c>
      <c r="P66" s="598">
        <v>4</v>
      </c>
      <c r="Q66" s="556">
        <f t="shared" ref="Q66:Q70" si="10">+P66+O66+N66</f>
        <v>7</v>
      </c>
      <c r="R66" s="620">
        <v>1</v>
      </c>
      <c r="S66" s="763">
        <f t="shared" ref="S66:S70" si="11">+Q66+M66</f>
        <v>28</v>
      </c>
      <c r="T66" s="620">
        <v>1</v>
      </c>
      <c r="U66" s="510"/>
      <c r="V66" s="767"/>
      <c r="W66" s="483"/>
      <c r="X66" s="6" t="s">
        <v>556</v>
      </c>
      <c r="Y66" s="16">
        <v>1</v>
      </c>
      <c r="Z66" s="137">
        <v>0</v>
      </c>
      <c r="AA66" s="137">
        <v>0</v>
      </c>
      <c r="AB66" s="89">
        <v>0</v>
      </c>
      <c r="AC66" s="13" t="s">
        <v>664</v>
      </c>
      <c r="AD66" s="16">
        <v>330</v>
      </c>
      <c r="AE66" s="16"/>
      <c r="AF66" s="16"/>
      <c r="AG66" s="14"/>
      <c r="AH66" s="346">
        <f t="shared" si="9"/>
        <v>0</v>
      </c>
      <c r="AI66" s="540"/>
      <c r="AJ66" s="576"/>
      <c r="AK66" s="534"/>
      <c r="AL66" s="542"/>
      <c r="AM66" s="542"/>
      <c r="AN66" s="534"/>
      <c r="AO66" s="534"/>
      <c r="AP66" s="534"/>
      <c r="AQ66" s="534"/>
      <c r="AR66" s="542"/>
      <c r="AS66" s="534"/>
      <c r="AT66" s="540"/>
      <c r="AU66" s="534"/>
      <c r="AV66" s="393"/>
      <c r="AW66" s="393"/>
      <c r="AX66" s="433"/>
      <c r="AY66" s="102" t="s">
        <v>838</v>
      </c>
      <c r="AZ66" s="102" t="s">
        <v>885</v>
      </c>
      <c r="BA66" s="113"/>
      <c r="BB66" s="78">
        <v>18</v>
      </c>
      <c r="BC66" s="195"/>
    </row>
    <row r="67" spans="1:55" ht="45" x14ac:dyDescent="0.2">
      <c r="A67" s="520"/>
      <c r="B67" s="520"/>
      <c r="C67" s="488"/>
      <c r="D67" s="488"/>
      <c r="E67" s="488"/>
      <c r="F67" s="624"/>
      <c r="G67" s="604"/>
      <c r="H67" s="483"/>
      <c r="I67" s="483"/>
      <c r="J67" s="604"/>
      <c r="K67" s="593"/>
      <c r="L67" s="593"/>
      <c r="M67" s="593"/>
      <c r="N67" s="557"/>
      <c r="O67" s="557"/>
      <c r="P67" s="606"/>
      <c r="Q67" s="557">
        <f t="shared" si="10"/>
        <v>0</v>
      </c>
      <c r="R67" s="621" t="e">
        <f t="shared" ref="R67:R69" si="12">+Q67/L67</f>
        <v>#DIV/0!</v>
      </c>
      <c r="S67" s="764">
        <f t="shared" si="11"/>
        <v>0</v>
      </c>
      <c r="T67" s="621" t="e">
        <f t="shared" ref="T67:T70" si="13">+S67/K67</f>
        <v>#DIV/0!</v>
      </c>
      <c r="U67" s="510"/>
      <c r="V67" s="767"/>
      <c r="W67" s="483"/>
      <c r="X67" s="6" t="s">
        <v>206</v>
      </c>
      <c r="Y67" s="16">
        <v>1</v>
      </c>
      <c r="Z67" s="137">
        <v>0</v>
      </c>
      <c r="AA67" s="137">
        <v>0</v>
      </c>
      <c r="AB67" s="89">
        <v>0</v>
      </c>
      <c r="AC67" s="13" t="s">
        <v>663</v>
      </c>
      <c r="AD67" s="16">
        <v>60</v>
      </c>
      <c r="AE67" s="16"/>
      <c r="AF67" s="16"/>
      <c r="AG67" s="14"/>
      <c r="AH67" s="346">
        <f t="shared" si="9"/>
        <v>0</v>
      </c>
      <c r="AI67" s="540"/>
      <c r="AJ67" s="576"/>
      <c r="AK67" s="534"/>
      <c r="AL67" s="542"/>
      <c r="AM67" s="542"/>
      <c r="AN67" s="534"/>
      <c r="AO67" s="534"/>
      <c r="AP67" s="534"/>
      <c r="AQ67" s="534"/>
      <c r="AR67" s="542"/>
      <c r="AS67" s="534"/>
      <c r="AT67" s="540"/>
      <c r="AU67" s="534"/>
      <c r="AV67" s="393"/>
      <c r="AW67" s="393"/>
      <c r="AX67" s="433"/>
      <c r="AY67" s="102" t="s">
        <v>839</v>
      </c>
      <c r="AZ67" s="102" t="s">
        <v>886</v>
      </c>
      <c r="BA67" s="113"/>
      <c r="BB67" s="78">
        <v>19</v>
      </c>
      <c r="BC67" s="195"/>
    </row>
    <row r="68" spans="1:55" ht="60" x14ac:dyDescent="0.2">
      <c r="A68" s="520"/>
      <c r="B68" s="520"/>
      <c r="C68" s="488"/>
      <c r="D68" s="488"/>
      <c r="E68" s="488"/>
      <c r="F68" s="624"/>
      <c r="G68" s="604"/>
      <c r="H68" s="483"/>
      <c r="I68" s="483"/>
      <c r="J68" s="604"/>
      <c r="K68" s="593"/>
      <c r="L68" s="593"/>
      <c r="M68" s="593"/>
      <c r="N68" s="557"/>
      <c r="O68" s="557"/>
      <c r="P68" s="606"/>
      <c r="Q68" s="557">
        <f t="shared" si="10"/>
        <v>0</v>
      </c>
      <c r="R68" s="621" t="e">
        <f t="shared" si="12"/>
        <v>#DIV/0!</v>
      </c>
      <c r="S68" s="764">
        <f t="shared" si="11"/>
        <v>0</v>
      </c>
      <c r="T68" s="621" t="e">
        <f t="shared" si="13"/>
        <v>#DIV/0!</v>
      </c>
      <c r="U68" s="510"/>
      <c r="V68" s="767"/>
      <c r="W68" s="483"/>
      <c r="X68" s="6" t="s">
        <v>557</v>
      </c>
      <c r="Y68" s="16">
        <v>3</v>
      </c>
      <c r="Z68" s="137">
        <v>0</v>
      </c>
      <c r="AA68" s="137">
        <v>0</v>
      </c>
      <c r="AB68" s="89">
        <v>3</v>
      </c>
      <c r="AC68" s="13" t="s">
        <v>663</v>
      </c>
      <c r="AD68" s="16">
        <v>60</v>
      </c>
      <c r="AE68" s="16"/>
      <c r="AF68" s="16"/>
      <c r="AG68" s="14"/>
      <c r="AH68" s="346">
        <f>+(Z68+AA68+AB68)/Y68</f>
        <v>1</v>
      </c>
      <c r="AI68" s="540"/>
      <c r="AJ68" s="576"/>
      <c r="AK68" s="534"/>
      <c r="AL68" s="542"/>
      <c r="AM68" s="542"/>
      <c r="AN68" s="534"/>
      <c r="AO68" s="534"/>
      <c r="AP68" s="534"/>
      <c r="AQ68" s="534"/>
      <c r="AR68" s="542"/>
      <c r="AS68" s="534"/>
      <c r="AT68" s="540"/>
      <c r="AU68" s="534"/>
      <c r="AV68" s="393"/>
      <c r="AW68" s="393"/>
      <c r="AX68" s="433"/>
      <c r="AY68" s="102" t="s">
        <v>839</v>
      </c>
      <c r="AZ68" s="102" t="s">
        <v>887</v>
      </c>
      <c r="BA68" s="113"/>
      <c r="BB68" s="78">
        <v>20</v>
      </c>
      <c r="BC68" s="162" t="s">
        <v>1114</v>
      </c>
    </row>
    <row r="69" spans="1:55" ht="71.25" x14ac:dyDescent="0.2">
      <c r="A69" s="520"/>
      <c r="B69" s="520"/>
      <c r="C69" s="488"/>
      <c r="D69" s="488"/>
      <c r="E69" s="488"/>
      <c r="F69" s="624"/>
      <c r="G69" s="519"/>
      <c r="H69" s="484"/>
      <c r="I69" s="484"/>
      <c r="J69" s="519"/>
      <c r="K69" s="584"/>
      <c r="L69" s="584"/>
      <c r="M69" s="584"/>
      <c r="N69" s="558"/>
      <c r="O69" s="558"/>
      <c r="P69" s="599"/>
      <c r="Q69" s="558">
        <f t="shared" si="10"/>
        <v>0</v>
      </c>
      <c r="R69" s="622" t="e">
        <f t="shared" si="12"/>
        <v>#DIV/0!</v>
      </c>
      <c r="S69" s="765">
        <f t="shared" si="11"/>
        <v>0</v>
      </c>
      <c r="T69" s="622" t="e">
        <f t="shared" si="13"/>
        <v>#DIV/0!</v>
      </c>
      <c r="U69" s="510"/>
      <c r="V69" s="767"/>
      <c r="W69" s="483"/>
      <c r="X69" s="6" t="s">
        <v>558</v>
      </c>
      <c r="Y69" s="16">
        <v>1</v>
      </c>
      <c r="Z69" s="137">
        <v>0</v>
      </c>
      <c r="AA69" s="137">
        <v>0</v>
      </c>
      <c r="AB69" s="89">
        <v>1</v>
      </c>
      <c r="AC69" s="13" t="s">
        <v>672</v>
      </c>
      <c r="AD69" s="16">
        <v>270</v>
      </c>
      <c r="AE69" s="16">
        <v>50</v>
      </c>
      <c r="AF69" s="16"/>
      <c r="AG69" s="14"/>
      <c r="AH69" s="346">
        <f>+(Z69+AA69+AB69)/Y69</f>
        <v>1</v>
      </c>
      <c r="AI69" s="540"/>
      <c r="AJ69" s="576"/>
      <c r="AK69" s="534"/>
      <c r="AL69" s="542"/>
      <c r="AM69" s="542"/>
      <c r="AN69" s="534"/>
      <c r="AO69" s="534"/>
      <c r="AP69" s="534"/>
      <c r="AQ69" s="534"/>
      <c r="AR69" s="542"/>
      <c r="AS69" s="534"/>
      <c r="AT69" s="540"/>
      <c r="AU69" s="534"/>
      <c r="AV69" s="393"/>
      <c r="AW69" s="393"/>
      <c r="AX69" s="433"/>
      <c r="AY69" s="104" t="s">
        <v>842</v>
      </c>
      <c r="AZ69" s="145" t="s">
        <v>888</v>
      </c>
      <c r="BA69" s="189"/>
      <c r="BB69" s="78">
        <v>21</v>
      </c>
      <c r="BC69" s="162" t="s">
        <v>1115</v>
      </c>
    </row>
    <row r="70" spans="1:55" ht="409.5" x14ac:dyDescent="0.2">
      <c r="A70" s="520"/>
      <c r="B70" s="520"/>
      <c r="C70" s="488"/>
      <c r="D70" s="488"/>
      <c r="E70" s="488"/>
      <c r="F70" s="624"/>
      <c r="G70" s="6" t="s">
        <v>63</v>
      </c>
      <c r="H70" s="1" t="s">
        <v>656</v>
      </c>
      <c r="I70" s="1" t="s">
        <v>388</v>
      </c>
      <c r="J70" s="364" t="s">
        <v>389</v>
      </c>
      <c r="K70" s="16">
        <v>700</v>
      </c>
      <c r="L70" s="16">
        <v>80</v>
      </c>
      <c r="M70" s="16">
        <v>553</v>
      </c>
      <c r="N70" s="121">
        <v>40</v>
      </c>
      <c r="O70" s="121">
        <v>45</v>
      </c>
      <c r="P70" s="375">
        <v>55</v>
      </c>
      <c r="Q70" s="121">
        <f t="shared" si="10"/>
        <v>140</v>
      </c>
      <c r="R70" s="260">
        <v>1</v>
      </c>
      <c r="S70" s="17">
        <f t="shared" si="11"/>
        <v>693</v>
      </c>
      <c r="T70" s="260">
        <f t="shared" si="13"/>
        <v>0.99</v>
      </c>
      <c r="U70" s="511"/>
      <c r="V70" s="768"/>
      <c r="W70" s="484"/>
      <c r="X70" s="6" t="s">
        <v>559</v>
      </c>
      <c r="Y70" s="16">
        <v>80</v>
      </c>
      <c r="Z70" s="137">
        <v>40</v>
      </c>
      <c r="AA70" s="137">
        <v>45</v>
      </c>
      <c r="AB70" s="89">
        <v>55</v>
      </c>
      <c r="AC70" s="13" t="s">
        <v>664</v>
      </c>
      <c r="AD70" s="16">
        <v>330</v>
      </c>
      <c r="AE70" s="16">
        <v>80</v>
      </c>
      <c r="AF70" s="16"/>
      <c r="AG70" s="14"/>
      <c r="AH70" s="346">
        <v>1</v>
      </c>
      <c r="AI70" s="541"/>
      <c r="AJ70" s="577"/>
      <c r="AK70" s="535"/>
      <c r="AL70" s="537"/>
      <c r="AM70" s="537"/>
      <c r="AN70" s="535"/>
      <c r="AO70" s="535"/>
      <c r="AP70" s="535"/>
      <c r="AQ70" s="535"/>
      <c r="AR70" s="537"/>
      <c r="AS70" s="535"/>
      <c r="AT70" s="541"/>
      <c r="AU70" s="535"/>
      <c r="AV70" s="393"/>
      <c r="AW70" s="393"/>
      <c r="AX70" s="433"/>
      <c r="AY70" s="102" t="s">
        <v>840</v>
      </c>
      <c r="AZ70" s="102" t="s">
        <v>889</v>
      </c>
      <c r="BA70" s="113" t="s">
        <v>1046</v>
      </c>
      <c r="BB70" s="78">
        <v>22</v>
      </c>
      <c r="BC70" s="162" t="s">
        <v>1116</v>
      </c>
    </row>
    <row r="71" spans="1:55" s="58" customFormat="1" ht="30.75" x14ac:dyDescent="0.2">
      <c r="A71" s="42"/>
      <c r="B71" s="42"/>
      <c r="C71" s="43"/>
      <c r="D71" s="44"/>
      <c r="E71" s="43"/>
      <c r="F71" s="512" t="s">
        <v>60</v>
      </c>
      <c r="G71" s="513"/>
      <c r="H71" s="513"/>
      <c r="I71" s="513"/>
      <c r="J71" s="513"/>
      <c r="K71" s="513"/>
      <c r="L71" s="513"/>
      <c r="M71" s="513"/>
      <c r="N71" s="513"/>
      <c r="O71" s="513"/>
      <c r="P71" s="513"/>
      <c r="Q71" s="514"/>
      <c r="R71" s="277">
        <f>+(R63+R64+R66+R70)/4</f>
        <v>0.80964285714285711</v>
      </c>
      <c r="S71" s="302"/>
      <c r="T71" s="277">
        <f>+(T63+T64+T66+T70)/4</f>
        <v>0.83540816326530609</v>
      </c>
      <c r="U71" s="498" t="s">
        <v>979</v>
      </c>
      <c r="V71" s="499"/>
      <c r="W71" s="499"/>
      <c r="X71" s="499"/>
      <c r="Y71" s="499"/>
      <c r="Z71" s="499"/>
      <c r="AA71" s="499"/>
      <c r="AB71" s="499"/>
      <c r="AC71" s="499"/>
      <c r="AD71" s="499"/>
      <c r="AE71" s="499"/>
      <c r="AF71" s="499"/>
      <c r="AG71" s="500"/>
      <c r="AH71" s="349">
        <f>AVERAGE(AH63:AH70)</f>
        <v>0.54374999999999996</v>
      </c>
      <c r="AI71" s="53"/>
      <c r="AJ71" s="73"/>
      <c r="AK71" s="53"/>
      <c r="AL71" s="53"/>
      <c r="AM71" s="53"/>
      <c r="AN71" s="54"/>
      <c r="AO71" s="49"/>
      <c r="AP71" s="49"/>
      <c r="AQ71" s="50"/>
      <c r="AR71" s="50"/>
      <c r="AS71" s="55"/>
      <c r="AT71" s="56"/>
      <c r="AU71" s="57"/>
      <c r="AV71" s="394"/>
      <c r="AW71" s="394"/>
      <c r="AX71" s="434"/>
      <c r="AY71" s="109"/>
      <c r="AZ71" s="166"/>
      <c r="BA71" s="187"/>
      <c r="BB71" s="75"/>
      <c r="BC71" s="157"/>
    </row>
    <row r="72" spans="1:55" ht="127.5" x14ac:dyDescent="0.2">
      <c r="A72" s="520" t="s">
        <v>53</v>
      </c>
      <c r="B72" s="520" t="s">
        <v>54</v>
      </c>
      <c r="C72" s="488" t="s">
        <v>55</v>
      </c>
      <c r="D72" s="488" t="s">
        <v>16</v>
      </c>
      <c r="E72" s="488" t="s">
        <v>56</v>
      </c>
      <c r="F72" s="624" t="s">
        <v>64</v>
      </c>
      <c r="G72" s="585" t="s">
        <v>65</v>
      </c>
      <c r="H72" s="488" t="s">
        <v>448</v>
      </c>
      <c r="I72" s="488">
        <v>0</v>
      </c>
      <c r="J72" s="585" t="s">
        <v>390</v>
      </c>
      <c r="K72" s="549">
        <v>1</v>
      </c>
      <c r="L72" s="549">
        <v>1</v>
      </c>
      <c r="M72" s="549">
        <v>1</v>
      </c>
      <c r="N72" s="578">
        <v>0</v>
      </c>
      <c r="O72" s="605">
        <v>0.05</v>
      </c>
      <c r="P72" s="725">
        <v>0.05</v>
      </c>
      <c r="Q72" s="779">
        <f>+N72+O72+P72</f>
        <v>0.1</v>
      </c>
      <c r="R72" s="685">
        <f>+Q72/L72</f>
        <v>0.1</v>
      </c>
      <c r="S72" s="650">
        <v>1</v>
      </c>
      <c r="T72" s="685">
        <f>+S72</f>
        <v>1</v>
      </c>
      <c r="U72" s="507" t="s">
        <v>147</v>
      </c>
      <c r="V72" s="508">
        <v>2021130010228</v>
      </c>
      <c r="W72" s="482" t="s">
        <v>641</v>
      </c>
      <c r="X72" s="2" t="s">
        <v>707</v>
      </c>
      <c r="Y72" s="16">
        <v>1</v>
      </c>
      <c r="Z72" s="137">
        <v>0</v>
      </c>
      <c r="AA72" s="139">
        <v>0.05</v>
      </c>
      <c r="AB72" s="90">
        <v>0.05</v>
      </c>
      <c r="AC72" s="13" t="s">
        <v>664</v>
      </c>
      <c r="AD72" s="16">
        <v>90</v>
      </c>
      <c r="AE72" s="16"/>
      <c r="AF72" s="16"/>
      <c r="AG72" s="14"/>
      <c r="AH72" s="346">
        <f>+(Z72+AA72+AB72)/Y72</f>
        <v>0.1</v>
      </c>
      <c r="AI72" s="539" t="s">
        <v>213</v>
      </c>
      <c r="AJ72" s="575" t="s">
        <v>713</v>
      </c>
      <c r="AK72" s="533" t="s">
        <v>17</v>
      </c>
      <c r="AL72" s="536">
        <v>65000000</v>
      </c>
      <c r="AM72" s="536">
        <v>65000000</v>
      </c>
      <c r="AN72" s="533" t="s">
        <v>473</v>
      </c>
      <c r="AO72" s="533" t="s">
        <v>261</v>
      </c>
      <c r="AP72" s="533" t="s">
        <v>863</v>
      </c>
      <c r="AQ72" s="533" t="s">
        <v>260</v>
      </c>
      <c r="AR72" s="536">
        <v>0</v>
      </c>
      <c r="AS72" s="533" t="s">
        <v>491</v>
      </c>
      <c r="AT72" s="539" t="s">
        <v>492</v>
      </c>
      <c r="AU72" s="533"/>
      <c r="AV72" s="392">
        <v>344000000</v>
      </c>
      <c r="AW72" s="392">
        <v>173820000</v>
      </c>
      <c r="AX72" s="401">
        <f>+AW72/AV72</f>
        <v>0.50529069767441859</v>
      </c>
      <c r="AY72" s="102"/>
      <c r="AZ72" s="170" t="s">
        <v>978</v>
      </c>
      <c r="BA72" s="113"/>
      <c r="BB72" s="78">
        <v>23</v>
      </c>
      <c r="BC72" s="162" t="s">
        <v>1117</v>
      </c>
    </row>
    <row r="73" spans="1:55" ht="76.5" customHeight="1" x14ac:dyDescent="0.2">
      <c r="A73" s="520"/>
      <c r="B73" s="520"/>
      <c r="C73" s="488"/>
      <c r="D73" s="488"/>
      <c r="E73" s="488"/>
      <c r="F73" s="624"/>
      <c r="G73" s="585"/>
      <c r="H73" s="488"/>
      <c r="I73" s="488"/>
      <c r="J73" s="585"/>
      <c r="K73" s="549"/>
      <c r="L73" s="549"/>
      <c r="M73" s="549"/>
      <c r="N73" s="578"/>
      <c r="O73" s="605"/>
      <c r="P73" s="726"/>
      <c r="Q73" s="578"/>
      <c r="R73" s="685"/>
      <c r="S73" s="650"/>
      <c r="T73" s="685"/>
      <c r="U73" s="507"/>
      <c r="V73" s="508"/>
      <c r="W73" s="484"/>
      <c r="X73" s="2" t="s">
        <v>650</v>
      </c>
      <c r="Y73" s="16">
        <v>1</v>
      </c>
      <c r="Z73" s="137">
        <v>0</v>
      </c>
      <c r="AA73" s="137">
        <v>0</v>
      </c>
      <c r="AB73" s="89">
        <v>0</v>
      </c>
      <c r="AC73" s="13" t="s">
        <v>708</v>
      </c>
      <c r="AD73" s="16">
        <v>240</v>
      </c>
      <c r="AE73" s="16"/>
      <c r="AF73" s="16"/>
      <c r="AG73" s="14"/>
      <c r="AH73" s="346">
        <f>+(Z73+AA73+AB73)/Y73</f>
        <v>0</v>
      </c>
      <c r="AI73" s="541"/>
      <c r="AJ73" s="577"/>
      <c r="AK73" s="535"/>
      <c r="AL73" s="537"/>
      <c r="AM73" s="537"/>
      <c r="AN73" s="535"/>
      <c r="AO73" s="535"/>
      <c r="AP73" s="535"/>
      <c r="AQ73" s="535"/>
      <c r="AR73" s="537"/>
      <c r="AS73" s="535"/>
      <c r="AT73" s="541"/>
      <c r="AU73" s="535"/>
      <c r="AV73" s="393"/>
      <c r="AW73" s="393"/>
      <c r="AX73" s="402"/>
      <c r="AY73" s="102"/>
      <c r="BA73" s="113"/>
      <c r="BB73" s="78">
        <v>24</v>
      </c>
      <c r="BC73" s="195"/>
    </row>
    <row r="74" spans="1:55" s="58" customFormat="1" ht="30.75" x14ac:dyDescent="0.2">
      <c r="A74" s="42"/>
      <c r="B74" s="42"/>
      <c r="C74" s="43"/>
      <c r="D74" s="44"/>
      <c r="E74" s="43"/>
      <c r="F74" s="512" t="s">
        <v>64</v>
      </c>
      <c r="G74" s="513"/>
      <c r="H74" s="513"/>
      <c r="I74" s="513"/>
      <c r="J74" s="513"/>
      <c r="K74" s="513"/>
      <c r="L74" s="513"/>
      <c r="M74" s="513"/>
      <c r="N74" s="513"/>
      <c r="O74" s="513"/>
      <c r="P74" s="513"/>
      <c r="Q74" s="514"/>
      <c r="R74" s="280">
        <f>+R72</f>
        <v>0.1</v>
      </c>
      <c r="S74" s="278"/>
      <c r="T74" s="280">
        <f>+T72</f>
        <v>1</v>
      </c>
      <c r="U74" s="498" t="s">
        <v>147</v>
      </c>
      <c r="V74" s="499"/>
      <c r="W74" s="499"/>
      <c r="X74" s="499"/>
      <c r="Y74" s="499"/>
      <c r="Z74" s="499"/>
      <c r="AA74" s="499"/>
      <c r="AB74" s="499"/>
      <c r="AC74" s="499"/>
      <c r="AD74" s="499"/>
      <c r="AE74" s="499"/>
      <c r="AF74" s="499"/>
      <c r="AG74" s="500"/>
      <c r="AH74" s="349">
        <f>AVERAGE(AH72:AH73)</f>
        <v>0.05</v>
      </c>
      <c r="AI74" s="53"/>
      <c r="AJ74" s="73"/>
      <c r="AK74" s="53"/>
      <c r="AL74" s="53"/>
      <c r="AM74" s="53"/>
      <c r="AN74" s="54"/>
      <c r="AO74" s="49"/>
      <c r="AP74" s="49"/>
      <c r="AQ74" s="50"/>
      <c r="AR74" s="50"/>
      <c r="AS74" s="55"/>
      <c r="AT74" s="56"/>
      <c r="AU74" s="57"/>
      <c r="AV74" s="394"/>
      <c r="AW74" s="394"/>
      <c r="AX74" s="403"/>
      <c r="AY74" s="109"/>
      <c r="AZ74" s="166"/>
      <c r="BA74" s="187"/>
      <c r="BB74" s="75"/>
      <c r="BC74" s="157"/>
    </row>
    <row r="75" spans="1:55" ht="153" customHeight="1" x14ac:dyDescent="0.2">
      <c r="A75" s="520" t="s">
        <v>53</v>
      </c>
      <c r="B75" s="520" t="s">
        <v>54</v>
      </c>
      <c r="C75" s="488" t="s">
        <v>55</v>
      </c>
      <c r="D75" s="488" t="s">
        <v>16</v>
      </c>
      <c r="E75" s="488" t="s">
        <v>56</v>
      </c>
      <c r="F75" s="624" t="s">
        <v>66</v>
      </c>
      <c r="G75" s="6" t="s">
        <v>67</v>
      </c>
      <c r="H75" s="1" t="s">
        <v>681</v>
      </c>
      <c r="I75" s="1" t="s">
        <v>391</v>
      </c>
      <c r="J75" s="364" t="s">
        <v>392</v>
      </c>
      <c r="K75" s="16">
        <v>55</v>
      </c>
      <c r="L75" s="16">
        <v>25</v>
      </c>
      <c r="M75" s="16">
        <v>5</v>
      </c>
      <c r="N75" s="121">
        <v>2</v>
      </c>
      <c r="O75" s="121">
        <v>14</v>
      </c>
      <c r="P75" s="375">
        <v>2</v>
      </c>
      <c r="Q75" s="221">
        <f>+P75+O75+N75</f>
        <v>18</v>
      </c>
      <c r="R75" s="294">
        <f>+Q75/L75</f>
        <v>0.72</v>
      </c>
      <c r="S75" s="221">
        <f>+Q75+M75</f>
        <v>23</v>
      </c>
      <c r="T75" s="294">
        <f>+S75/K75</f>
        <v>0.41818181818181815</v>
      </c>
      <c r="U75" s="507" t="s">
        <v>283</v>
      </c>
      <c r="V75" s="508">
        <v>2021130010222</v>
      </c>
      <c r="W75" s="482" t="s">
        <v>642</v>
      </c>
      <c r="X75" s="6" t="s">
        <v>560</v>
      </c>
      <c r="Y75" s="16">
        <v>25</v>
      </c>
      <c r="Z75" s="137">
        <v>2</v>
      </c>
      <c r="AA75" s="137">
        <v>14</v>
      </c>
      <c r="AB75" s="89">
        <v>2</v>
      </c>
      <c r="AC75" s="13" t="s">
        <v>672</v>
      </c>
      <c r="AD75" s="16">
        <v>270</v>
      </c>
      <c r="AE75" s="16">
        <v>800</v>
      </c>
      <c r="AF75" s="16"/>
      <c r="AG75" s="14">
        <f t="shared" si="0"/>
        <v>0</v>
      </c>
      <c r="AH75" s="346">
        <f>+(Z75+AA75+AB75)/Y75</f>
        <v>0.72</v>
      </c>
      <c r="AI75" s="539" t="s">
        <v>213</v>
      </c>
      <c r="AJ75" s="575" t="s">
        <v>713</v>
      </c>
      <c r="AK75" s="533" t="s">
        <v>17</v>
      </c>
      <c r="AL75" s="536">
        <v>44000000</v>
      </c>
      <c r="AM75" s="536">
        <v>44000000</v>
      </c>
      <c r="AN75" s="533" t="s">
        <v>473</v>
      </c>
      <c r="AO75" s="533" t="s">
        <v>283</v>
      </c>
      <c r="AP75" s="533" t="s">
        <v>863</v>
      </c>
      <c r="AQ75" s="533" t="s">
        <v>282</v>
      </c>
      <c r="AR75" s="536">
        <v>35100000</v>
      </c>
      <c r="AS75" s="533" t="s">
        <v>491</v>
      </c>
      <c r="AT75" s="539" t="s">
        <v>492</v>
      </c>
      <c r="AU75" s="533"/>
      <c r="AV75" s="392">
        <v>44000000</v>
      </c>
      <c r="AW75" s="392">
        <v>35100000</v>
      </c>
      <c r="AX75" s="395">
        <f>+AW75/AV75</f>
        <v>0.79772727272727273</v>
      </c>
      <c r="AY75" s="102" t="s">
        <v>841</v>
      </c>
      <c r="AZ75" s="102" t="s">
        <v>890</v>
      </c>
      <c r="BA75" s="113" t="s">
        <v>1048</v>
      </c>
      <c r="BB75" s="78">
        <v>25</v>
      </c>
      <c r="BC75" s="162" t="s">
        <v>1118</v>
      </c>
    </row>
    <row r="76" spans="1:55" ht="132" customHeight="1" x14ac:dyDescent="0.2">
      <c r="A76" s="520"/>
      <c r="B76" s="520"/>
      <c r="C76" s="488"/>
      <c r="D76" s="488"/>
      <c r="E76" s="488"/>
      <c r="F76" s="624"/>
      <c r="G76" s="6" t="s">
        <v>68</v>
      </c>
      <c r="H76" s="1" t="s">
        <v>682</v>
      </c>
      <c r="I76" s="1">
        <v>0</v>
      </c>
      <c r="J76" s="2" t="s">
        <v>393</v>
      </c>
      <c r="K76" s="16">
        <v>4</v>
      </c>
      <c r="L76" s="16">
        <v>1</v>
      </c>
      <c r="M76" s="16">
        <v>3</v>
      </c>
      <c r="N76" s="121">
        <v>0</v>
      </c>
      <c r="O76" s="124">
        <v>0.05</v>
      </c>
      <c r="P76" s="379">
        <v>0.25</v>
      </c>
      <c r="Q76" s="294">
        <f>+N76+O76+P76</f>
        <v>0.3</v>
      </c>
      <c r="R76" s="294">
        <f>+Q76/L76</f>
        <v>0.3</v>
      </c>
      <c r="S76" s="221">
        <f>+Q76+M76</f>
        <v>3.3</v>
      </c>
      <c r="T76" s="294">
        <f>+S76/K76</f>
        <v>0.82499999999999996</v>
      </c>
      <c r="U76" s="507"/>
      <c r="V76" s="508"/>
      <c r="W76" s="484"/>
      <c r="X76" s="6" t="s">
        <v>561</v>
      </c>
      <c r="Y76" s="16">
        <v>1</v>
      </c>
      <c r="Z76" s="137">
        <v>0</v>
      </c>
      <c r="AA76" s="139">
        <v>0.05</v>
      </c>
      <c r="AB76" s="90">
        <v>0.25</v>
      </c>
      <c r="AC76" s="13" t="s">
        <v>670</v>
      </c>
      <c r="AD76" s="16">
        <v>120</v>
      </c>
      <c r="AE76" s="16"/>
      <c r="AF76" s="16"/>
      <c r="AG76" s="14"/>
      <c r="AH76" s="346">
        <f>+(Z76+AA76+AB76)/Y76</f>
        <v>0.3</v>
      </c>
      <c r="AI76" s="541"/>
      <c r="AJ76" s="577"/>
      <c r="AK76" s="535"/>
      <c r="AL76" s="537"/>
      <c r="AM76" s="537"/>
      <c r="AN76" s="535"/>
      <c r="AO76" s="535"/>
      <c r="AP76" s="535"/>
      <c r="AQ76" s="535"/>
      <c r="AR76" s="537"/>
      <c r="AS76" s="535"/>
      <c r="AT76" s="541"/>
      <c r="AU76" s="535"/>
      <c r="AV76" s="393"/>
      <c r="AW76" s="393"/>
      <c r="AX76" s="396"/>
      <c r="AY76" s="102" t="s">
        <v>844</v>
      </c>
      <c r="AZ76" s="102" t="s">
        <v>891</v>
      </c>
      <c r="BA76" s="113"/>
      <c r="BB76" s="78">
        <v>26</v>
      </c>
      <c r="BC76" s="162" t="s">
        <v>1119</v>
      </c>
    </row>
    <row r="77" spans="1:55" ht="47.25" customHeight="1" x14ac:dyDescent="0.2">
      <c r="A77" s="239"/>
      <c r="B77" s="239"/>
      <c r="C77" s="230"/>
      <c r="D77" s="230"/>
      <c r="E77" s="230"/>
      <c r="F77" s="512" t="s">
        <v>66</v>
      </c>
      <c r="G77" s="513"/>
      <c r="H77" s="513"/>
      <c r="I77" s="513"/>
      <c r="J77" s="513"/>
      <c r="K77" s="513"/>
      <c r="L77" s="513"/>
      <c r="M77" s="513"/>
      <c r="N77" s="513"/>
      <c r="O77" s="513"/>
      <c r="P77" s="513"/>
      <c r="Q77" s="514"/>
      <c r="R77" s="311">
        <f>AVERAGE(R75:R76)</f>
        <v>0.51</v>
      </c>
      <c r="S77" s="311"/>
      <c r="T77" s="311">
        <f>AVERAGE(T75:T76)</f>
        <v>0.62159090909090908</v>
      </c>
      <c r="U77" s="501" t="s">
        <v>283</v>
      </c>
      <c r="V77" s="502"/>
      <c r="W77" s="502"/>
      <c r="X77" s="502"/>
      <c r="Y77" s="502"/>
      <c r="Z77" s="502"/>
      <c r="AA77" s="502"/>
      <c r="AB77" s="502"/>
      <c r="AC77" s="502"/>
      <c r="AD77" s="502"/>
      <c r="AE77" s="502"/>
      <c r="AF77" s="502"/>
      <c r="AG77" s="503"/>
      <c r="AH77" s="349">
        <f>AVERAGE(AH75:AH76)</f>
        <v>0.51</v>
      </c>
      <c r="AI77" s="206"/>
      <c r="AJ77" s="220"/>
      <c r="AK77" s="209"/>
      <c r="AL77" s="219"/>
      <c r="AM77" s="219"/>
      <c r="AN77" s="209"/>
      <c r="AO77" s="209"/>
      <c r="AP77" s="209"/>
      <c r="AQ77" s="209"/>
      <c r="AR77" s="219"/>
      <c r="AS77" s="209"/>
      <c r="AT77" s="310"/>
      <c r="AU77" s="209"/>
      <c r="AV77" s="394"/>
      <c r="AW77" s="394"/>
      <c r="AX77" s="397"/>
      <c r="AY77" s="258"/>
      <c r="AZ77" s="258"/>
      <c r="BA77" s="256"/>
      <c r="BB77" s="78"/>
      <c r="BC77" s="259"/>
    </row>
    <row r="78" spans="1:55" ht="44.25" customHeight="1" x14ac:dyDescent="0.2">
      <c r="A78" s="239"/>
      <c r="B78" s="515" t="s">
        <v>54</v>
      </c>
      <c r="C78" s="516"/>
      <c r="D78" s="516"/>
      <c r="E78" s="516"/>
      <c r="F78" s="516"/>
      <c r="G78" s="516"/>
      <c r="H78" s="516"/>
      <c r="I78" s="516"/>
      <c r="J78" s="516"/>
      <c r="K78" s="516"/>
      <c r="L78" s="516"/>
      <c r="M78" s="516"/>
      <c r="N78" s="516"/>
      <c r="O78" s="516"/>
      <c r="P78" s="516"/>
      <c r="Q78" s="517"/>
      <c r="R78" s="312">
        <f>+(R77+R74+R71+R62)/4</f>
        <v>0.43824404761904762</v>
      </c>
      <c r="S78" s="312"/>
      <c r="T78" s="312">
        <f>+(T77+T74+T71+T62)/4</f>
        <v>0.72106226808905372</v>
      </c>
      <c r="U78" s="238"/>
      <c r="V78" s="246"/>
      <c r="W78" s="226"/>
      <c r="X78" s="227"/>
      <c r="Y78" s="233"/>
      <c r="Z78" s="137"/>
      <c r="AA78" s="139"/>
      <c r="AB78" s="90"/>
      <c r="AC78" s="13"/>
      <c r="AD78" s="233"/>
      <c r="AE78" s="233"/>
      <c r="AF78" s="233"/>
      <c r="AG78" s="14"/>
      <c r="AH78" s="14"/>
      <c r="AI78" s="206"/>
      <c r="AJ78" s="220"/>
      <c r="AK78" s="209"/>
      <c r="AL78" s="219"/>
      <c r="AM78" s="219"/>
      <c r="AN78" s="209"/>
      <c r="AO78" s="209"/>
      <c r="AP78" s="209"/>
      <c r="AQ78" s="209"/>
      <c r="AR78" s="219"/>
      <c r="AS78" s="209"/>
      <c r="AT78" s="310"/>
      <c r="AU78" s="209"/>
      <c r="AV78" s="359"/>
      <c r="AW78" s="359"/>
      <c r="AX78" s="359"/>
      <c r="AY78" s="258"/>
      <c r="AZ78" s="258"/>
      <c r="BA78" s="256"/>
      <c r="BB78" s="78"/>
      <c r="BC78" s="259"/>
    </row>
    <row r="79" spans="1:55" ht="83.25" customHeight="1" x14ac:dyDescent="0.2">
      <c r="A79" s="520" t="s">
        <v>53</v>
      </c>
      <c r="B79" s="520" t="s">
        <v>69</v>
      </c>
      <c r="C79" s="488" t="s">
        <v>70</v>
      </c>
      <c r="D79" s="488" t="s">
        <v>71</v>
      </c>
      <c r="E79" s="488" t="s">
        <v>72</v>
      </c>
      <c r="F79" s="624" t="s">
        <v>73</v>
      </c>
      <c r="G79" s="585" t="s">
        <v>74</v>
      </c>
      <c r="H79" s="488" t="s">
        <v>683</v>
      </c>
      <c r="I79" s="488" t="s">
        <v>394</v>
      </c>
      <c r="J79" s="585" t="s">
        <v>395</v>
      </c>
      <c r="K79" s="549">
        <v>14000</v>
      </c>
      <c r="L79" s="549">
        <v>4500</v>
      </c>
      <c r="M79" s="549">
        <v>5833</v>
      </c>
      <c r="N79" s="578">
        <v>714</v>
      </c>
      <c r="O79" s="578">
        <v>2339</v>
      </c>
      <c r="P79" s="773">
        <v>1235</v>
      </c>
      <c r="Q79" s="578">
        <f>+P79+O79+N79</f>
        <v>4288</v>
      </c>
      <c r="R79" s="600">
        <f>+Q79/L79</f>
        <v>0.9528888888888889</v>
      </c>
      <c r="S79" s="578">
        <f>+Q79+M79</f>
        <v>10121</v>
      </c>
      <c r="T79" s="600">
        <f>+S79/K79</f>
        <v>0.72292857142857148</v>
      </c>
      <c r="U79" s="509" t="s">
        <v>148</v>
      </c>
      <c r="V79" s="601">
        <v>2020130010119</v>
      </c>
      <c r="W79" s="482" t="s">
        <v>149</v>
      </c>
      <c r="X79" s="6" t="s">
        <v>562</v>
      </c>
      <c r="Y79" s="16">
        <v>80</v>
      </c>
      <c r="Z79" s="121">
        <v>26</v>
      </c>
      <c r="AA79" s="121">
        <v>71</v>
      </c>
      <c r="AB79" s="89">
        <v>33</v>
      </c>
      <c r="AC79" s="13" t="s">
        <v>664</v>
      </c>
      <c r="AD79" s="16">
        <v>330</v>
      </c>
      <c r="AE79" s="16">
        <v>4500</v>
      </c>
      <c r="AF79" s="16"/>
      <c r="AG79" s="14">
        <f t="shared" si="0"/>
        <v>0</v>
      </c>
      <c r="AH79" s="346">
        <v>1</v>
      </c>
      <c r="AI79" s="539" t="s">
        <v>214</v>
      </c>
      <c r="AJ79" s="575" t="s">
        <v>215</v>
      </c>
      <c r="AK79" s="536" t="s">
        <v>17</v>
      </c>
      <c r="AL79" s="536">
        <v>1335000000</v>
      </c>
      <c r="AM79" s="536">
        <v>2230474616</v>
      </c>
      <c r="AN79" s="536" t="s">
        <v>474</v>
      </c>
      <c r="AO79" s="536" t="s">
        <v>246</v>
      </c>
      <c r="AP79" s="536"/>
      <c r="AQ79" s="533" t="s">
        <v>245</v>
      </c>
      <c r="AR79" s="536">
        <v>1081384198</v>
      </c>
      <c r="AS79" s="533" t="s">
        <v>491</v>
      </c>
      <c r="AT79" s="539" t="s">
        <v>493</v>
      </c>
      <c r="AU79" s="533"/>
      <c r="AV79" s="392">
        <v>2230474615.96</v>
      </c>
      <c r="AW79" s="392">
        <v>1081384198.1700001</v>
      </c>
      <c r="AX79" s="401">
        <f>+AW79/AV79</f>
        <v>0.4848224635385821</v>
      </c>
      <c r="AY79" s="102" t="s">
        <v>747</v>
      </c>
      <c r="AZ79" s="102" t="s">
        <v>905</v>
      </c>
      <c r="BA79" s="113" t="s">
        <v>1079</v>
      </c>
      <c r="BB79" s="81">
        <v>1</v>
      </c>
      <c r="BC79" s="162" t="s">
        <v>1120</v>
      </c>
    </row>
    <row r="80" spans="1:55" ht="49.5" customHeight="1" x14ac:dyDescent="0.2">
      <c r="A80" s="520"/>
      <c r="B80" s="520"/>
      <c r="C80" s="488"/>
      <c r="D80" s="488"/>
      <c r="E80" s="488"/>
      <c r="F80" s="624"/>
      <c r="G80" s="585"/>
      <c r="H80" s="488"/>
      <c r="I80" s="488"/>
      <c r="J80" s="585"/>
      <c r="K80" s="549"/>
      <c r="L80" s="549"/>
      <c r="M80" s="549"/>
      <c r="N80" s="578"/>
      <c r="O80" s="578"/>
      <c r="P80" s="774"/>
      <c r="Q80" s="578"/>
      <c r="R80" s="600"/>
      <c r="S80" s="578"/>
      <c r="T80" s="600"/>
      <c r="U80" s="510"/>
      <c r="V80" s="602"/>
      <c r="W80" s="483"/>
      <c r="X80" s="6" t="s">
        <v>563</v>
      </c>
      <c r="Y80" s="16">
        <v>1</v>
      </c>
      <c r="Z80" s="124">
        <v>0.25</v>
      </c>
      <c r="AA80" s="124">
        <v>0.25</v>
      </c>
      <c r="AB80" s="90">
        <v>0.25</v>
      </c>
      <c r="AC80" s="13" t="s">
        <v>669</v>
      </c>
      <c r="AD80" s="16">
        <v>270</v>
      </c>
      <c r="AE80" s="16"/>
      <c r="AF80" s="16"/>
      <c r="AG80" s="14"/>
      <c r="AH80" s="346">
        <f t="shared" ref="AH80:AH84" si="14">+(Z80+AA80+AB80)/Y80</f>
        <v>0.75</v>
      </c>
      <c r="AI80" s="540"/>
      <c r="AJ80" s="576"/>
      <c r="AK80" s="542"/>
      <c r="AL80" s="542"/>
      <c r="AM80" s="542"/>
      <c r="AN80" s="542"/>
      <c r="AO80" s="542"/>
      <c r="AP80" s="542"/>
      <c r="AQ80" s="534"/>
      <c r="AR80" s="542"/>
      <c r="AS80" s="534"/>
      <c r="AT80" s="540"/>
      <c r="AU80" s="534"/>
      <c r="AV80" s="393"/>
      <c r="AW80" s="393"/>
      <c r="AX80" s="402"/>
      <c r="AY80" s="102" t="s">
        <v>845</v>
      </c>
      <c r="AZ80" s="102" t="s">
        <v>906</v>
      </c>
      <c r="BA80" s="113" t="s">
        <v>1080</v>
      </c>
      <c r="BB80" s="81">
        <v>2</v>
      </c>
      <c r="BC80" s="162" t="s">
        <v>1126</v>
      </c>
    </row>
    <row r="81" spans="1:55" ht="43.5" customHeight="1" x14ac:dyDescent="0.2">
      <c r="A81" s="520"/>
      <c r="B81" s="520"/>
      <c r="C81" s="488"/>
      <c r="D81" s="488"/>
      <c r="E81" s="488"/>
      <c r="F81" s="624"/>
      <c r="G81" s="585"/>
      <c r="H81" s="488"/>
      <c r="I81" s="488"/>
      <c r="J81" s="585"/>
      <c r="K81" s="549"/>
      <c r="L81" s="549"/>
      <c r="M81" s="549"/>
      <c r="N81" s="578"/>
      <c r="O81" s="578"/>
      <c r="P81" s="774"/>
      <c r="Q81" s="578"/>
      <c r="R81" s="600"/>
      <c r="S81" s="578"/>
      <c r="T81" s="600"/>
      <c r="U81" s="510"/>
      <c r="V81" s="602"/>
      <c r="W81" s="483"/>
      <c r="X81" s="6" t="s">
        <v>150</v>
      </c>
      <c r="Y81" s="16">
        <v>1</v>
      </c>
      <c r="Z81" s="121">
        <v>1</v>
      </c>
      <c r="AA81" s="121">
        <v>1</v>
      </c>
      <c r="AB81" s="89">
        <v>0</v>
      </c>
      <c r="AC81" s="13" t="s">
        <v>664</v>
      </c>
      <c r="AD81" s="16">
        <v>330</v>
      </c>
      <c r="AE81" s="16">
        <v>150</v>
      </c>
      <c r="AF81" s="16"/>
      <c r="AG81" s="14">
        <f t="shared" si="0"/>
        <v>0</v>
      </c>
      <c r="AH81" s="346">
        <v>1</v>
      </c>
      <c r="AI81" s="540"/>
      <c r="AJ81" s="576"/>
      <c r="AK81" s="542"/>
      <c r="AL81" s="542"/>
      <c r="AM81" s="542"/>
      <c r="AN81" s="542"/>
      <c r="AO81" s="542"/>
      <c r="AP81" s="542"/>
      <c r="AQ81" s="534"/>
      <c r="AR81" s="542"/>
      <c r="AS81" s="534"/>
      <c r="AT81" s="540"/>
      <c r="AU81" s="534"/>
      <c r="AV81" s="393"/>
      <c r="AW81" s="393"/>
      <c r="AX81" s="402"/>
      <c r="AY81" s="101" t="s">
        <v>748</v>
      </c>
      <c r="AZ81" s="101" t="s">
        <v>907</v>
      </c>
      <c r="BA81" s="113" t="s">
        <v>1081</v>
      </c>
      <c r="BB81" s="81">
        <v>3</v>
      </c>
      <c r="BC81" s="199" t="s">
        <v>1127</v>
      </c>
    </row>
    <row r="82" spans="1:55" ht="60" customHeight="1" x14ac:dyDescent="0.2">
      <c r="A82" s="520"/>
      <c r="B82" s="520"/>
      <c r="C82" s="488"/>
      <c r="D82" s="488"/>
      <c r="E82" s="488"/>
      <c r="F82" s="624"/>
      <c r="G82" s="585"/>
      <c r="H82" s="488"/>
      <c r="I82" s="488"/>
      <c r="J82" s="585"/>
      <c r="K82" s="549"/>
      <c r="L82" s="549"/>
      <c r="M82" s="549"/>
      <c r="N82" s="578"/>
      <c r="O82" s="578"/>
      <c r="P82" s="774"/>
      <c r="Q82" s="578"/>
      <c r="R82" s="600"/>
      <c r="S82" s="578"/>
      <c r="T82" s="600"/>
      <c r="U82" s="510"/>
      <c r="V82" s="602"/>
      <c r="W82" s="483"/>
      <c r="X82" s="6" t="s">
        <v>564</v>
      </c>
      <c r="Y82" s="16">
        <v>2</v>
      </c>
      <c r="Z82" s="124">
        <v>0.25</v>
      </c>
      <c r="AA82" s="124">
        <v>0.25</v>
      </c>
      <c r="AB82" s="90">
        <v>0.25</v>
      </c>
      <c r="AC82" s="13" t="s">
        <v>664</v>
      </c>
      <c r="AD82" s="16">
        <v>330</v>
      </c>
      <c r="AE82" s="16">
        <v>200</v>
      </c>
      <c r="AF82" s="16"/>
      <c r="AG82" s="14">
        <f t="shared" si="0"/>
        <v>0</v>
      </c>
      <c r="AH82" s="346">
        <f t="shared" si="14"/>
        <v>0.375</v>
      </c>
      <c r="AI82" s="540"/>
      <c r="AJ82" s="576"/>
      <c r="AK82" s="542"/>
      <c r="AL82" s="542"/>
      <c r="AM82" s="542"/>
      <c r="AN82" s="542"/>
      <c r="AO82" s="542"/>
      <c r="AP82" s="542"/>
      <c r="AQ82" s="534"/>
      <c r="AR82" s="542"/>
      <c r="AS82" s="534"/>
      <c r="AT82" s="540"/>
      <c r="AU82" s="534"/>
      <c r="AV82" s="393"/>
      <c r="AW82" s="393"/>
      <c r="AX82" s="402"/>
      <c r="AY82" s="101" t="s">
        <v>749</v>
      </c>
      <c r="AZ82" s="101" t="s">
        <v>908</v>
      </c>
      <c r="BA82" s="113" t="s">
        <v>1082</v>
      </c>
      <c r="BB82" s="81">
        <v>4</v>
      </c>
      <c r="BC82" s="199" t="s">
        <v>1128</v>
      </c>
    </row>
    <row r="83" spans="1:55" ht="48.75" customHeight="1" x14ac:dyDescent="0.2">
      <c r="A83" s="520"/>
      <c r="B83" s="520"/>
      <c r="C83" s="488"/>
      <c r="D83" s="488"/>
      <c r="E83" s="488"/>
      <c r="F83" s="624"/>
      <c r="G83" s="585"/>
      <c r="H83" s="488"/>
      <c r="I83" s="488"/>
      <c r="J83" s="585"/>
      <c r="K83" s="549"/>
      <c r="L83" s="549"/>
      <c r="M83" s="549"/>
      <c r="N83" s="578"/>
      <c r="O83" s="578"/>
      <c r="P83" s="775"/>
      <c r="Q83" s="578"/>
      <c r="R83" s="600"/>
      <c r="S83" s="578"/>
      <c r="T83" s="600"/>
      <c r="U83" s="510"/>
      <c r="V83" s="602"/>
      <c r="W83" s="483"/>
      <c r="X83" s="6" t="s">
        <v>504</v>
      </c>
      <c r="Y83" s="16">
        <v>10</v>
      </c>
      <c r="Z83" s="121">
        <v>5</v>
      </c>
      <c r="AA83" s="121">
        <v>5</v>
      </c>
      <c r="AB83" s="89">
        <v>8</v>
      </c>
      <c r="AC83" s="13" t="s">
        <v>664</v>
      </c>
      <c r="AD83" s="16">
        <v>330</v>
      </c>
      <c r="AE83" s="16">
        <v>150</v>
      </c>
      <c r="AF83" s="16"/>
      <c r="AG83" s="14">
        <f t="shared" si="0"/>
        <v>0</v>
      </c>
      <c r="AH83" s="346">
        <v>1</v>
      </c>
      <c r="AI83" s="540"/>
      <c r="AJ83" s="576"/>
      <c r="AK83" s="542" t="s">
        <v>238</v>
      </c>
      <c r="AL83" s="542">
        <v>1</v>
      </c>
      <c r="AM83" s="542">
        <v>1</v>
      </c>
      <c r="AN83" s="542"/>
      <c r="AO83" s="542"/>
      <c r="AP83" s="542"/>
      <c r="AQ83" s="534"/>
      <c r="AR83" s="542">
        <v>0</v>
      </c>
      <c r="AS83" s="534"/>
      <c r="AT83" s="540"/>
      <c r="AU83" s="534"/>
      <c r="AV83" s="393"/>
      <c r="AW83" s="393"/>
      <c r="AX83" s="402"/>
      <c r="AY83" s="101" t="s">
        <v>750</v>
      </c>
      <c r="AZ83" s="101" t="s">
        <v>909</v>
      </c>
      <c r="BA83" s="113" t="s">
        <v>1083</v>
      </c>
      <c r="BB83" s="81">
        <v>5</v>
      </c>
      <c r="BC83" s="199" t="s">
        <v>1129</v>
      </c>
    </row>
    <row r="84" spans="1:55" ht="127.5" customHeight="1" x14ac:dyDescent="0.2">
      <c r="A84" s="520"/>
      <c r="B84" s="520"/>
      <c r="C84" s="488"/>
      <c r="D84" s="488"/>
      <c r="E84" s="488"/>
      <c r="F84" s="624"/>
      <c r="G84" s="6" t="s">
        <v>75</v>
      </c>
      <c r="H84" s="1" t="s">
        <v>682</v>
      </c>
      <c r="I84" s="1">
        <v>0</v>
      </c>
      <c r="J84" s="364" t="s">
        <v>396</v>
      </c>
      <c r="K84" s="16">
        <v>1</v>
      </c>
      <c r="L84" s="16">
        <v>1</v>
      </c>
      <c r="M84" s="16">
        <v>1</v>
      </c>
      <c r="N84" s="124">
        <v>0.25</v>
      </c>
      <c r="O84" s="192">
        <v>0</v>
      </c>
      <c r="P84" s="380">
        <v>0.6</v>
      </c>
      <c r="Q84" s="234">
        <f>+P84+O84+N84</f>
        <v>0.85</v>
      </c>
      <c r="R84" s="294">
        <f>+Q84/L84</f>
        <v>0.85</v>
      </c>
      <c r="S84" s="221">
        <f>+Q84+M84</f>
        <v>1.85</v>
      </c>
      <c r="T84" s="221">
        <v>1</v>
      </c>
      <c r="U84" s="511"/>
      <c r="V84" s="603"/>
      <c r="W84" s="484"/>
      <c r="X84" s="6" t="s">
        <v>505</v>
      </c>
      <c r="Y84" s="16">
        <v>1</v>
      </c>
      <c r="Z84" s="124">
        <v>0.25</v>
      </c>
      <c r="AA84" s="192">
        <v>0</v>
      </c>
      <c r="AB84" s="175">
        <v>0.6</v>
      </c>
      <c r="AC84" s="13" t="s">
        <v>669</v>
      </c>
      <c r="AD84" s="16">
        <v>270</v>
      </c>
      <c r="AE84" s="16"/>
      <c r="AF84" s="16"/>
      <c r="AG84" s="14"/>
      <c r="AH84" s="346">
        <f t="shared" si="14"/>
        <v>0.85</v>
      </c>
      <c r="AI84" s="541"/>
      <c r="AJ84" s="577"/>
      <c r="AK84" s="537"/>
      <c r="AL84" s="537"/>
      <c r="AM84" s="537"/>
      <c r="AN84" s="537"/>
      <c r="AO84" s="537"/>
      <c r="AP84" s="537"/>
      <c r="AQ84" s="535"/>
      <c r="AR84" s="537"/>
      <c r="AS84" s="535"/>
      <c r="AT84" s="541"/>
      <c r="AU84" s="535"/>
      <c r="AV84" s="393"/>
      <c r="AW84" s="393"/>
      <c r="AX84" s="402"/>
      <c r="AY84" s="101" t="s">
        <v>751</v>
      </c>
      <c r="AZ84" s="101"/>
      <c r="BA84" s="113" t="s">
        <v>1084</v>
      </c>
      <c r="BB84" s="81">
        <v>6</v>
      </c>
      <c r="BC84" s="199" t="s">
        <v>1130</v>
      </c>
    </row>
    <row r="85" spans="1:55" s="58" customFormat="1" ht="39.75" customHeight="1" x14ac:dyDescent="0.2">
      <c r="A85" s="42"/>
      <c r="B85" s="42"/>
      <c r="C85" s="43"/>
      <c r="D85" s="44"/>
      <c r="E85" s="43"/>
      <c r="F85" s="512" t="s">
        <v>73</v>
      </c>
      <c r="G85" s="513"/>
      <c r="H85" s="513"/>
      <c r="I85" s="513"/>
      <c r="J85" s="513"/>
      <c r="K85" s="513"/>
      <c r="L85" s="513"/>
      <c r="M85" s="513"/>
      <c r="N85" s="513"/>
      <c r="O85" s="513"/>
      <c r="P85" s="513"/>
      <c r="Q85" s="514"/>
      <c r="R85" s="277">
        <f>AVERAGE(R79:R84)</f>
        <v>0.90144444444444449</v>
      </c>
      <c r="S85" s="302"/>
      <c r="T85" s="277">
        <f>AVERAGE(T79:T84)</f>
        <v>0.86146428571428579</v>
      </c>
      <c r="U85" s="498" t="s">
        <v>148</v>
      </c>
      <c r="V85" s="499"/>
      <c r="W85" s="499"/>
      <c r="X85" s="499"/>
      <c r="Y85" s="499"/>
      <c r="Z85" s="499"/>
      <c r="AA85" s="499"/>
      <c r="AB85" s="499"/>
      <c r="AC85" s="499"/>
      <c r="AD85" s="499"/>
      <c r="AE85" s="499"/>
      <c r="AF85" s="499"/>
      <c r="AG85" s="500"/>
      <c r="AH85" s="349">
        <f>AVERAGE(AH79:AH84)</f>
        <v>0.82916666666666661</v>
      </c>
      <c r="AI85" s="53"/>
      <c r="AJ85" s="73"/>
      <c r="AK85" s="53"/>
      <c r="AL85" s="53"/>
      <c r="AM85" s="53"/>
      <c r="AN85" s="54"/>
      <c r="AO85" s="49"/>
      <c r="AP85" s="49"/>
      <c r="AQ85" s="50"/>
      <c r="AR85" s="50"/>
      <c r="AS85" s="55"/>
      <c r="AT85" s="56"/>
      <c r="AU85" s="57"/>
      <c r="AV85" s="394"/>
      <c r="AW85" s="394"/>
      <c r="AX85" s="403"/>
      <c r="AY85" s="110"/>
      <c r="AZ85" s="165"/>
      <c r="BA85" s="182"/>
      <c r="BB85" s="75"/>
      <c r="BC85" s="154"/>
    </row>
    <row r="86" spans="1:55" ht="225.95" customHeight="1" x14ac:dyDescent="0.2">
      <c r="A86" s="520" t="s">
        <v>240</v>
      </c>
      <c r="B86" s="520" t="s">
        <v>69</v>
      </c>
      <c r="C86" s="488" t="s">
        <v>76</v>
      </c>
      <c r="D86" s="488" t="s">
        <v>77</v>
      </c>
      <c r="E86" s="488" t="s">
        <v>78</v>
      </c>
      <c r="F86" s="624" t="s">
        <v>79</v>
      </c>
      <c r="G86" s="6" t="s">
        <v>495</v>
      </c>
      <c r="H86" s="1" t="s">
        <v>344</v>
      </c>
      <c r="I86" s="1">
        <v>475</v>
      </c>
      <c r="J86" s="364" t="s">
        <v>397</v>
      </c>
      <c r="K86" s="16">
        <v>700</v>
      </c>
      <c r="L86" s="16">
        <v>200</v>
      </c>
      <c r="M86" s="16">
        <v>218</v>
      </c>
      <c r="N86" s="121">
        <v>47</v>
      </c>
      <c r="O86" s="121">
        <v>46</v>
      </c>
      <c r="P86" s="381">
        <v>6</v>
      </c>
      <c r="Q86" s="221">
        <f>+P86+O86+N86</f>
        <v>99</v>
      </c>
      <c r="R86" s="294">
        <f>+Q86/L86</f>
        <v>0.495</v>
      </c>
      <c r="S86" s="221">
        <f>+Q86+M86</f>
        <v>317</v>
      </c>
      <c r="T86" s="294">
        <f>+S86/K86</f>
        <v>0.45285714285714285</v>
      </c>
      <c r="U86" s="509" t="s">
        <v>151</v>
      </c>
      <c r="V86" s="601">
        <v>2020130010112</v>
      </c>
      <c r="W86" s="482" t="s">
        <v>152</v>
      </c>
      <c r="X86" s="6" t="s">
        <v>455</v>
      </c>
      <c r="Y86" s="16">
        <v>200</v>
      </c>
      <c r="Z86" s="121">
        <v>47</v>
      </c>
      <c r="AA86" s="121">
        <v>46</v>
      </c>
      <c r="AB86" s="89">
        <v>6</v>
      </c>
      <c r="AC86" s="13" t="s">
        <v>664</v>
      </c>
      <c r="AD86" s="16">
        <v>330</v>
      </c>
      <c r="AE86" s="16">
        <v>200</v>
      </c>
      <c r="AF86" s="16"/>
      <c r="AG86" s="14">
        <f t="shared" ref="AG86:AG161" si="15">+AF86/AE86</f>
        <v>0</v>
      </c>
      <c r="AH86" s="346">
        <f>+(Z86+AA86+AB86)/Y86</f>
        <v>0.495</v>
      </c>
      <c r="AI86" s="539" t="s">
        <v>214</v>
      </c>
      <c r="AJ86" s="575" t="s">
        <v>215</v>
      </c>
      <c r="AK86" s="533" t="s">
        <v>17</v>
      </c>
      <c r="AL86" s="536">
        <v>500000000</v>
      </c>
      <c r="AM86" s="536">
        <v>500000000</v>
      </c>
      <c r="AN86" s="533" t="s">
        <v>473</v>
      </c>
      <c r="AO86" s="533" t="s">
        <v>151</v>
      </c>
      <c r="AP86" s="533" t="s">
        <v>859</v>
      </c>
      <c r="AQ86" s="533" t="s">
        <v>244</v>
      </c>
      <c r="AR86" s="536">
        <v>335703597</v>
      </c>
      <c r="AS86" s="533" t="s">
        <v>491</v>
      </c>
      <c r="AT86" s="539" t="s">
        <v>493</v>
      </c>
      <c r="AU86" s="533"/>
      <c r="AV86" s="392">
        <v>500000000</v>
      </c>
      <c r="AW86" s="392">
        <v>335703596.80000001</v>
      </c>
      <c r="AX86" s="411">
        <f>+AW86/AV86</f>
        <v>0.67140719360000001</v>
      </c>
      <c r="AY86" s="102" t="s">
        <v>752</v>
      </c>
      <c r="AZ86" s="102" t="s">
        <v>910</v>
      </c>
      <c r="BA86" s="113" t="s">
        <v>1085</v>
      </c>
      <c r="BB86" s="81">
        <v>7</v>
      </c>
      <c r="BC86" s="162" t="s">
        <v>1131</v>
      </c>
    </row>
    <row r="87" spans="1:55" ht="149.1" customHeight="1" x14ac:dyDescent="0.2">
      <c r="A87" s="520"/>
      <c r="B87" s="520"/>
      <c r="C87" s="488"/>
      <c r="D87" s="488"/>
      <c r="E87" s="488"/>
      <c r="F87" s="624"/>
      <c r="G87" s="6" t="s">
        <v>496</v>
      </c>
      <c r="H87" s="1" t="s">
        <v>344</v>
      </c>
      <c r="I87" s="1">
        <v>440</v>
      </c>
      <c r="J87" s="364" t="s">
        <v>398</v>
      </c>
      <c r="K87" s="16">
        <v>800</v>
      </c>
      <c r="L87" s="16">
        <v>100</v>
      </c>
      <c r="M87" s="16">
        <v>0</v>
      </c>
      <c r="N87" s="121">
        <v>0</v>
      </c>
      <c r="O87" s="121">
        <v>0</v>
      </c>
      <c r="P87" s="381">
        <v>0</v>
      </c>
      <c r="Q87" s="221">
        <f>+P87+O87+N87</f>
        <v>0</v>
      </c>
      <c r="R87" s="294">
        <f>+Q87/L87</f>
        <v>0</v>
      </c>
      <c r="S87" s="221">
        <f>+Q87+M87</f>
        <v>0</v>
      </c>
      <c r="T87" s="294">
        <f>+S87/K87</f>
        <v>0</v>
      </c>
      <c r="U87" s="510"/>
      <c r="V87" s="602"/>
      <c r="W87" s="483"/>
      <c r="X87" s="6" t="s">
        <v>565</v>
      </c>
      <c r="Y87" s="16">
        <v>100</v>
      </c>
      <c r="Z87" s="121">
        <v>0</v>
      </c>
      <c r="AA87" s="121">
        <v>0</v>
      </c>
      <c r="AB87" s="89">
        <v>0</v>
      </c>
      <c r="AC87" s="13" t="s">
        <v>669</v>
      </c>
      <c r="AD87" s="16">
        <v>90</v>
      </c>
      <c r="AE87" s="16">
        <v>200</v>
      </c>
      <c r="AF87" s="16"/>
      <c r="AG87" s="14">
        <f t="shared" si="15"/>
        <v>0</v>
      </c>
      <c r="AH87" s="346">
        <f>+(Z87+AA87+AB87)/Y87</f>
        <v>0</v>
      </c>
      <c r="AI87" s="540"/>
      <c r="AJ87" s="576"/>
      <c r="AK87" s="534"/>
      <c r="AL87" s="542"/>
      <c r="AM87" s="542"/>
      <c r="AN87" s="534"/>
      <c r="AO87" s="534"/>
      <c r="AP87" s="534"/>
      <c r="AQ87" s="534"/>
      <c r="AR87" s="542"/>
      <c r="AS87" s="534"/>
      <c r="AT87" s="540"/>
      <c r="AU87" s="534"/>
      <c r="AV87" s="393"/>
      <c r="AW87" s="393"/>
      <c r="AX87" s="412"/>
      <c r="AY87" s="102" t="s">
        <v>753</v>
      </c>
      <c r="AZ87" s="102" t="s">
        <v>911</v>
      </c>
      <c r="BA87" s="113" t="s">
        <v>1086</v>
      </c>
      <c r="BB87" s="81">
        <v>8</v>
      </c>
      <c r="BC87" s="162" t="s">
        <v>1132</v>
      </c>
    </row>
    <row r="88" spans="1:55" ht="75" customHeight="1" x14ac:dyDescent="0.2">
      <c r="A88" s="520"/>
      <c r="B88" s="520"/>
      <c r="C88" s="488" t="s">
        <v>182</v>
      </c>
      <c r="D88" s="488" t="s">
        <v>183</v>
      </c>
      <c r="E88" s="663" t="s">
        <v>182</v>
      </c>
      <c r="F88" s="624"/>
      <c r="G88" s="518" t="s">
        <v>80</v>
      </c>
      <c r="H88" s="482" t="s">
        <v>684</v>
      </c>
      <c r="I88" s="619">
        <v>22423</v>
      </c>
      <c r="J88" s="585" t="s">
        <v>399</v>
      </c>
      <c r="K88" s="509">
        <v>23000</v>
      </c>
      <c r="L88" s="583">
        <v>7000</v>
      </c>
      <c r="M88" s="583">
        <v>9005</v>
      </c>
      <c r="N88" s="556">
        <v>968</v>
      </c>
      <c r="O88" s="556">
        <v>3036</v>
      </c>
      <c r="P88" s="773">
        <v>1838</v>
      </c>
      <c r="Q88" s="556">
        <f>+P88+O88+N88</f>
        <v>5842</v>
      </c>
      <c r="R88" s="489">
        <f>+Q88/L88</f>
        <v>0.83457142857142852</v>
      </c>
      <c r="S88" s="556">
        <f>+Q88+M88</f>
        <v>14847</v>
      </c>
      <c r="T88" s="489">
        <f>+S88/K88</f>
        <v>0.64552173913043476</v>
      </c>
      <c r="U88" s="510"/>
      <c r="V88" s="602"/>
      <c r="W88" s="483"/>
      <c r="X88" s="6" t="s">
        <v>456</v>
      </c>
      <c r="Y88" s="26">
        <v>75</v>
      </c>
      <c r="Z88" s="121">
        <v>25</v>
      </c>
      <c r="AA88" s="121">
        <v>64</v>
      </c>
      <c r="AB88" s="89">
        <v>26</v>
      </c>
      <c r="AC88" s="13" t="s">
        <v>664</v>
      </c>
      <c r="AD88" s="16">
        <v>330</v>
      </c>
      <c r="AE88" s="26">
        <v>6530</v>
      </c>
      <c r="AF88" s="26"/>
      <c r="AG88" s="14">
        <f t="shared" si="15"/>
        <v>0</v>
      </c>
      <c r="AH88" s="346">
        <v>1</v>
      </c>
      <c r="AI88" s="540"/>
      <c r="AJ88" s="576"/>
      <c r="AK88" s="534"/>
      <c r="AL88" s="542"/>
      <c r="AM88" s="542"/>
      <c r="AN88" s="534"/>
      <c r="AO88" s="534"/>
      <c r="AP88" s="534"/>
      <c r="AQ88" s="534"/>
      <c r="AR88" s="542"/>
      <c r="AS88" s="534"/>
      <c r="AT88" s="540"/>
      <c r="AU88" s="534"/>
      <c r="AV88" s="393"/>
      <c r="AW88" s="393"/>
      <c r="AX88" s="412"/>
      <c r="AY88" s="102" t="s">
        <v>754</v>
      </c>
      <c r="AZ88" s="102" t="s">
        <v>912</v>
      </c>
      <c r="BA88" s="113" t="s">
        <v>1087</v>
      </c>
      <c r="BB88" s="81">
        <v>9</v>
      </c>
      <c r="BC88" s="162" t="s">
        <v>1133</v>
      </c>
    </row>
    <row r="89" spans="1:55" ht="21" customHeight="1" x14ac:dyDescent="0.2">
      <c r="A89" s="520"/>
      <c r="B89" s="520"/>
      <c r="C89" s="488"/>
      <c r="D89" s="488"/>
      <c r="E89" s="663"/>
      <c r="F89" s="624"/>
      <c r="G89" s="604"/>
      <c r="H89" s="483"/>
      <c r="I89" s="619"/>
      <c r="J89" s="585"/>
      <c r="K89" s="510"/>
      <c r="L89" s="593"/>
      <c r="M89" s="593"/>
      <c r="N89" s="557"/>
      <c r="O89" s="557"/>
      <c r="P89" s="774"/>
      <c r="Q89" s="557"/>
      <c r="R89" s="734"/>
      <c r="S89" s="557"/>
      <c r="T89" s="734"/>
      <c r="U89" s="510"/>
      <c r="V89" s="602"/>
      <c r="W89" s="483"/>
      <c r="X89" s="6" t="s">
        <v>566</v>
      </c>
      <c r="Y89" s="26">
        <v>12</v>
      </c>
      <c r="Z89" s="121">
        <v>8</v>
      </c>
      <c r="AA89" s="121">
        <v>11</v>
      </c>
      <c r="AB89" s="89">
        <v>5</v>
      </c>
      <c r="AC89" s="13" t="s">
        <v>664</v>
      </c>
      <c r="AD89" s="16">
        <v>330</v>
      </c>
      <c r="AE89" s="26">
        <v>240</v>
      </c>
      <c r="AF89" s="26"/>
      <c r="AG89" s="14">
        <f t="shared" si="15"/>
        <v>0</v>
      </c>
      <c r="AH89" s="346">
        <v>1</v>
      </c>
      <c r="AI89" s="540"/>
      <c r="AJ89" s="576"/>
      <c r="AK89" s="534"/>
      <c r="AL89" s="542"/>
      <c r="AM89" s="542"/>
      <c r="AN89" s="534"/>
      <c r="AO89" s="534"/>
      <c r="AP89" s="534"/>
      <c r="AQ89" s="534"/>
      <c r="AR89" s="542"/>
      <c r="AS89" s="534"/>
      <c r="AT89" s="540"/>
      <c r="AU89" s="534"/>
      <c r="AV89" s="393"/>
      <c r="AW89" s="393"/>
      <c r="AX89" s="412"/>
      <c r="AY89" s="102" t="s">
        <v>755</v>
      </c>
      <c r="AZ89" s="102" t="s">
        <v>913</v>
      </c>
      <c r="BA89" s="113" t="s">
        <v>1088</v>
      </c>
      <c r="BB89" s="81">
        <v>10</v>
      </c>
      <c r="BC89" s="162" t="s">
        <v>1121</v>
      </c>
    </row>
    <row r="90" spans="1:55" ht="21.75" customHeight="1" x14ac:dyDescent="0.2">
      <c r="A90" s="520"/>
      <c r="B90" s="520"/>
      <c r="C90" s="488"/>
      <c r="D90" s="488"/>
      <c r="E90" s="663"/>
      <c r="F90" s="624"/>
      <c r="G90" s="604"/>
      <c r="H90" s="483"/>
      <c r="I90" s="619"/>
      <c r="J90" s="585"/>
      <c r="K90" s="510"/>
      <c r="L90" s="593"/>
      <c r="M90" s="593"/>
      <c r="N90" s="557"/>
      <c r="O90" s="557"/>
      <c r="P90" s="774"/>
      <c r="Q90" s="557"/>
      <c r="R90" s="734"/>
      <c r="S90" s="557"/>
      <c r="T90" s="734"/>
      <c r="U90" s="510"/>
      <c r="V90" s="602"/>
      <c r="W90" s="483"/>
      <c r="X90" s="6" t="s">
        <v>567</v>
      </c>
      <c r="Y90" s="26">
        <v>6</v>
      </c>
      <c r="Z90" s="121">
        <v>3</v>
      </c>
      <c r="AA90" s="121">
        <v>2</v>
      </c>
      <c r="AB90" s="89">
        <v>0</v>
      </c>
      <c r="AC90" s="13" t="s">
        <v>664</v>
      </c>
      <c r="AD90" s="16">
        <v>330</v>
      </c>
      <c r="AE90" s="26">
        <v>30</v>
      </c>
      <c r="AF90" s="26"/>
      <c r="AG90" s="14">
        <f t="shared" si="15"/>
        <v>0</v>
      </c>
      <c r="AH90" s="346">
        <f t="shared" ref="AH90:AH92" si="16">+(Z90+AA90+AB90)/Y90</f>
        <v>0.83333333333333337</v>
      </c>
      <c r="AI90" s="540"/>
      <c r="AJ90" s="576"/>
      <c r="AK90" s="534"/>
      <c r="AL90" s="542"/>
      <c r="AM90" s="542"/>
      <c r="AN90" s="534"/>
      <c r="AO90" s="534"/>
      <c r="AP90" s="534"/>
      <c r="AQ90" s="534"/>
      <c r="AR90" s="542"/>
      <c r="AS90" s="534"/>
      <c r="AT90" s="540"/>
      <c r="AU90" s="534"/>
      <c r="AV90" s="393"/>
      <c r="AW90" s="393"/>
      <c r="AX90" s="412"/>
      <c r="AY90" s="102" t="s">
        <v>756</v>
      </c>
      <c r="AZ90" s="102" t="s">
        <v>914</v>
      </c>
      <c r="BA90" s="113"/>
      <c r="BB90" s="81">
        <v>11</v>
      </c>
      <c r="BC90" s="195"/>
    </row>
    <row r="91" spans="1:55" ht="25.5" customHeight="1" x14ac:dyDescent="0.2">
      <c r="A91" s="520"/>
      <c r="B91" s="520"/>
      <c r="C91" s="488"/>
      <c r="D91" s="488"/>
      <c r="E91" s="663"/>
      <c r="F91" s="624"/>
      <c r="G91" s="519"/>
      <c r="H91" s="484"/>
      <c r="I91" s="619"/>
      <c r="J91" s="585"/>
      <c r="K91" s="511">
        <v>23000</v>
      </c>
      <c r="L91" s="584"/>
      <c r="M91" s="584"/>
      <c r="N91" s="558"/>
      <c r="O91" s="558"/>
      <c r="P91" s="775"/>
      <c r="Q91" s="558"/>
      <c r="R91" s="490"/>
      <c r="S91" s="558"/>
      <c r="T91" s="490"/>
      <c r="U91" s="510"/>
      <c r="V91" s="602"/>
      <c r="W91" s="483"/>
      <c r="X91" s="6" t="s">
        <v>568</v>
      </c>
      <c r="Y91" s="26">
        <v>1</v>
      </c>
      <c r="Z91" s="124">
        <v>0.25</v>
      </c>
      <c r="AA91" s="124">
        <v>0.25</v>
      </c>
      <c r="AB91" s="90">
        <v>0.25</v>
      </c>
      <c r="AC91" s="13" t="s">
        <v>664</v>
      </c>
      <c r="AD91" s="16">
        <v>330</v>
      </c>
      <c r="AE91" s="26">
        <v>200</v>
      </c>
      <c r="AF91" s="26"/>
      <c r="AG91" s="14">
        <f t="shared" si="15"/>
        <v>0</v>
      </c>
      <c r="AH91" s="346">
        <f t="shared" si="16"/>
        <v>0.75</v>
      </c>
      <c r="AI91" s="540"/>
      <c r="AJ91" s="576"/>
      <c r="AK91" s="534"/>
      <c r="AL91" s="542"/>
      <c r="AM91" s="542"/>
      <c r="AN91" s="534"/>
      <c r="AO91" s="534"/>
      <c r="AP91" s="534"/>
      <c r="AQ91" s="534"/>
      <c r="AR91" s="542"/>
      <c r="AS91" s="534"/>
      <c r="AT91" s="540"/>
      <c r="AU91" s="534"/>
      <c r="AV91" s="393"/>
      <c r="AW91" s="393"/>
      <c r="AX91" s="412"/>
      <c r="AY91" s="102" t="s">
        <v>757</v>
      </c>
      <c r="AZ91" s="102" t="s">
        <v>915</v>
      </c>
      <c r="BA91" s="113"/>
      <c r="BB91" s="81">
        <v>12</v>
      </c>
      <c r="BC91" s="162" t="s">
        <v>1122</v>
      </c>
    </row>
    <row r="92" spans="1:55" ht="39" customHeight="1" x14ac:dyDescent="0.2">
      <c r="A92" s="520"/>
      <c r="B92" s="520"/>
      <c r="C92" s="488"/>
      <c r="D92" s="488"/>
      <c r="E92" s="663"/>
      <c r="F92" s="624"/>
      <c r="G92" s="518" t="s">
        <v>81</v>
      </c>
      <c r="H92" s="482" t="s">
        <v>684</v>
      </c>
      <c r="I92" s="482">
        <v>4</v>
      </c>
      <c r="J92" s="518" t="s">
        <v>400</v>
      </c>
      <c r="K92" s="583">
        <v>4</v>
      </c>
      <c r="L92" s="583">
        <v>1</v>
      </c>
      <c r="M92" s="476">
        <v>2</v>
      </c>
      <c r="N92" s="554">
        <v>0.25</v>
      </c>
      <c r="O92" s="554">
        <v>0.25</v>
      </c>
      <c r="P92" s="773">
        <v>0</v>
      </c>
      <c r="Q92" s="763">
        <f>+P92+O92+N92</f>
        <v>0.5</v>
      </c>
      <c r="R92" s="489">
        <f>+Q92/L92</f>
        <v>0.5</v>
      </c>
      <c r="S92" s="556">
        <f>+Q92+M92</f>
        <v>2.5</v>
      </c>
      <c r="T92" s="489">
        <f>+S92/K92</f>
        <v>0.625</v>
      </c>
      <c r="U92" s="510"/>
      <c r="V92" s="602"/>
      <c r="W92" s="483"/>
      <c r="X92" s="6" t="s">
        <v>569</v>
      </c>
      <c r="Y92" s="26">
        <v>2</v>
      </c>
      <c r="Z92" s="121">
        <v>1</v>
      </c>
      <c r="AA92" s="121">
        <v>0.25</v>
      </c>
      <c r="AB92" s="89">
        <v>0</v>
      </c>
      <c r="AC92" s="13" t="s">
        <v>669</v>
      </c>
      <c r="AD92" s="16">
        <v>270</v>
      </c>
      <c r="AE92" s="26"/>
      <c r="AF92" s="26"/>
      <c r="AG92" s="14"/>
      <c r="AH92" s="346">
        <f t="shared" si="16"/>
        <v>0.625</v>
      </c>
      <c r="AI92" s="540"/>
      <c r="AJ92" s="576"/>
      <c r="AK92" s="534"/>
      <c r="AL92" s="542"/>
      <c r="AM92" s="542"/>
      <c r="AN92" s="534"/>
      <c r="AO92" s="534"/>
      <c r="AP92" s="534"/>
      <c r="AQ92" s="534"/>
      <c r="AR92" s="542"/>
      <c r="AS92" s="534"/>
      <c r="AT92" s="540"/>
      <c r="AU92" s="534"/>
      <c r="AV92" s="393"/>
      <c r="AW92" s="393"/>
      <c r="AX92" s="412"/>
      <c r="AY92" s="784" t="s">
        <v>767</v>
      </c>
      <c r="AZ92" s="531" t="s">
        <v>916</v>
      </c>
      <c r="BA92" s="113"/>
      <c r="BB92" s="81">
        <v>13</v>
      </c>
      <c r="BC92" s="195"/>
    </row>
    <row r="93" spans="1:55" ht="64.5" customHeight="1" x14ac:dyDescent="0.2">
      <c r="A93" s="520"/>
      <c r="B93" s="520"/>
      <c r="C93" s="488"/>
      <c r="D93" s="488"/>
      <c r="E93" s="663"/>
      <c r="F93" s="624"/>
      <c r="G93" s="604"/>
      <c r="H93" s="483"/>
      <c r="I93" s="483"/>
      <c r="J93" s="604"/>
      <c r="K93" s="593"/>
      <c r="L93" s="593"/>
      <c r="M93" s="677"/>
      <c r="N93" s="769"/>
      <c r="O93" s="769"/>
      <c r="P93" s="774"/>
      <c r="Q93" s="764"/>
      <c r="R93" s="734"/>
      <c r="S93" s="557"/>
      <c r="T93" s="734"/>
      <c r="U93" s="510"/>
      <c r="V93" s="602"/>
      <c r="W93" s="483"/>
      <c r="X93" s="6" t="s">
        <v>570</v>
      </c>
      <c r="Y93" s="26">
        <v>1</v>
      </c>
      <c r="Z93" s="125">
        <v>0.5</v>
      </c>
      <c r="AA93" s="125">
        <v>0</v>
      </c>
      <c r="AB93" s="89">
        <v>0</v>
      </c>
      <c r="AC93" s="13" t="s">
        <v>669</v>
      </c>
      <c r="AD93" s="16">
        <v>270</v>
      </c>
      <c r="AE93" s="26"/>
      <c r="AF93" s="26"/>
      <c r="AG93" s="14"/>
      <c r="AH93" s="346">
        <f>+(Z93+AA93+AB93)/Y93</f>
        <v>0.5</v>
      </c>
      <c r="AI93" s="540"/>
      <c r="AJ93" s="576"/>
      <c r="AK93" s="534"/>
      <c r="AL93" s="542"/>
      <c r="AM93" s="542"/>
      <c r="AN93" s="534"/>
      <c r="AO93" s="534"/>
      <c r="AP93" s="534"/>
      <c r="AQ93" s="534"/>
      <c r="AR93" s="542"/>
      <c r="AS93" s="534"/>
      <c r="AT93" s="540"/>
      <c r="AU93" s="534"/>
      <c r="AV93" s="393"/>
      <c r="AW93" s="393"/>
      <c r="AX93" s="412"/>
      <c r="AY93" s="784"/>
      <c r="AZ93" s="550"/>
      <c r="BA93" s="113"/>
      <c r="BB93" s="81">
        <v>14</v>
      </c>
      <c r="BC93" s="195"/>
    </row>
    <row r="94" spans="1:55" ht="41.1" customHeight="1" x14ac:dyDescent="0.2">
      <c r="A94" s="520"/>
      <c r="B94" s="520"/>
      <c r="C94" s="488"/>
      <c r="D94" s="488"/>
      <c r="E94" s="663"/>
      <c r="F94" s="624"/>
      <c r="G94" s="519"/>
      <c r="H94" s="484"/>
      <c r="I94" s="484"/>
      <c r="J94" s="519"/>
      <c r="K94" s="584"/>
      <c r="L94" s="584"/>
      <c r="M94" s="477"/>
      <c r="N94" s="555"/>
      <c r="O94" s="555"/>
      <c r="P94" s="775"/>
      <c r="Q94" s="765"/>
      <c r="R94" s="490"/>
      <c r="S94" s="558"/>
      <c r="T94" s="490"/>
      <c r="U94" s="510"/>
      <c r="V94" s="602"/>
      <c r="W94" s="483"/>
      <c r="X94" s="6" t="s">
        <v>571</v>
      </c>
      <c r="Y94" s="26">
        <v>1</v>
      </c>
      <c r="Z94" s="124">
        <v>0.5</v>
      </c>
      <c r="AA94" s="124">
        <v>0</v>
      </c>
      <c r="AB94" s="89">
        <v>0</v>
      </c>
      <c r="AC94" s="13" t="s">
        <v>670</v>
      </c>
      <c r="AD94" s="16">
        <v>180</v>
      </c>
      <c r="AE94" s="26"/>
      <c r="AF94" s="26"/>
      <c r="AG94" s="14"/>
      <c r="AH94" s="346">
        <f>+(Z94+AA94+AB94)/Y94</f>
        <v>0.5</v>
      </c>
      <c r="AI94" s="540"/>
      <c r="AJ94" s="576"/>
      <c r="AK94" s="534"/>
      <c r="AL94" s="542"/>
      <c r="AM94" s="542"/>
      <c r="AN94" s="534"/>
      <c r="AO94" s="534"/>
      <c r="AP94" s="534"/>
      <c r="AQ94" s="534"/>
      <c r="AR94" s="542"/>
      <c r="AS94" s="534"/>
      <c r="AT94" s="540"/>
      <c r="AU94" s="534"/>
      <c r="AV94" s="393"/>
      <c r="AW94" s="393"/>
      <c r="AX94" s="412"/>
      <c r="AY94" s="784"/>
      <c r="AZ94" s="532"/>
      <c r="BA94" s="113"/>
      <c r="BB94" s="81">
        <v>15</v>
      </c>
      <c r="BC94" s="195"/>
    </row>
    <row r="95" spans="1:55" ht="140.25" customHeight="1" x14ac:dyDescent="0.2">
      <c r="A95" s="520"/>
      <c r="B95" s="520"/>
      <c r="C95" s="488"/>
      <c r="D95" s="488"/>
      <c r="E95" s="663"/>
      <c r="F95" s="624"/>
      <c r="G95" s="6" t="s">
        <v>82</v>
      </c>
      <c r="H95" s="1" t="s">
        <v>344</v>
      </c>
      <c r="I95" s="1">
        <v>4</v>
      </c>
      <c r="J95" s="364" t="s">
        <v>401</v>
      </c>
      <c r="K95" s="16">
        <v>4</v>
      </c>
      <c r="L95" s="16">
        <v>4</v>
      </c>
      <c r="M95" s="16">
        <v>4</v>
      </c>
      <c r="N95" s="121">
        <v>0</v>
      </c>
      <c r="O95" s="121">
        <v>1</v>
      </c>
      <c r="P95" s="381">
        <v>2</v>
      </c>
      <c r="Q95" s="221">
        <f>+P95+O95+N95</f>
        <v>3</v>
      </c>
      <c r="R95" s="294">
        <f>+Q95/L95</f>
        <v>0.75</v>
      </c>
      <c r="S95" s="221">
        <f>+Q95+M95</f>
        <v>7</v>
      </c>
      <c r="T95" s="294">
        <v>1</v>
      </c>
      <c r="U95" s="511"/>
      <c r="V95" s="603"/>
      <c r="W95" s="484"/>
      <c r="X95" s="6" t="s">
        <v>506</v>
      </c>
      <c r="Y95" s="16">
        <v>4</v>
      </c>
      <c r="Z95" s="121">
        <v>0</v>
      </c>
      <c r="AA95" s="121">
        <v>1</v>
      </c>
      <c r="AB95" s="89">
        <v>2</v>
      </c>
      <c r="AC95" s="13" t="s">
        <v>663</v>
      </c>
      <c r="AD95" s="16">
        <v>210</v>
      </c>
      <c r="AE95" s="16">
        <v>400</v>
      </c>
      <c r="AF95" s="16"/>
      <c r="AG95" s="14">
        <f t="shared" si="15"/>
        <v>0</v>
      </c>
      <c r="AH95" s="346">
        <f t="shared" ref="AH95" si="17">+(Z95+AA95+AB95)/Y95</f>
        <v>0.75</v>
      </c>
      <c r="AI95" s="541"/>
      <c r="AJ95" s="577"/>
      <c r="AK95" s="535"/>
      <c r="AL95" s="537"/>
      <c r="AM95" s="537"/>
      <c r="AN95" s="535"/>
      <c r="AO95" s="535"/>
      <c r="AP95" s="535"/>
      <c r="AQ95" s="535"/>
      <c r="AR95" s="537"/>
      <c r="AS95" s="535"/>
      <c r="AT95" s="541"/>
      <c r="AU95" s="535"/>
      <c r="AV95" s="393"/>
      <c r="AW95" s="393"/>
      <c r="AX95" s="412"/>
      <c r="AY95" s="102" t="s">
        <v>758</v>
      </c>
      <c r="AZ95" s="102" t="s">
        <v>917</v>
      </c>
      <c r="BA95" s="113"/>
      <c r="BB95" s="81">
        <v>16</v>
      </c>
      <c r="BC95" s="162" t="s">
        <v>1123</v>
      </c>
    </row>
    <row r="96" spans="1:55" s="58" customFormat="1" ht="48" customHeight="1" x14ac:dyDescent="0.2">
      <c r="A96" s="42"/>
      <c r="B96" s="42"/>
      <c r="C96" s="43"/>
      <c r="D96" s="44"/>
      <c r="E96" s="43"/>
      <c r="F96" s="512" t="s">
        <v>79</v>
      </c>
      <c r="G96" s="513"/>
      <c r="H96" s="513"/>
      <c r="I96" s="513"/>
      <c r="J96" s="513"/>
      <c r="K96" s="513"/>
      <c r="L96" s="513"/>
      <c r="M96" s="513"/>
      <c r="N96" s="513"/>
      <c r="O96" s="513"/>
      <c r="P96" s="513"/>
      <c r="Q96" s="514"/>
      <c r="R96" s="313">
        <f>AVERAGE(R86:R95)</f>
        <v>0.51591428571428577</v>
      </c>
      <c r="S96" s="314"/>
      <c r="T96" s="313">
        <f>AVERAGE(T86:T95)</f>
        <v>0.54467577639751552</v>
      </c>
      <c r="U96" s="498" t="s">
        <v>151</v>
      </c>
      <c r="V96" s="499"/>
      <c r="W96" s="499"/>
      <c r="X96" s="499"/>
      <c r="Y96" s="499"/>
      <c r="Z96" s="499"/>
      <c r="AA96" s="499"/>
      <c r="AB96" s="499"/>
      <c r="AC96" s="499"/>
      <c r="AD96" s="499"/>
      <c r="AE96" s="499"/>
      <c r="AF96" s="499"/>
      <c r="AG96" s="500"/>
      <c r="AH96" s="349">
        <f>AVERAGE(AH86:AH95)</f>
        <v>0.64533333333333331</v>
      </c>
      <c r="AI96" s="53"/>
      <c r="AJ96" s="73"/>
      <c r="AK96" s="53"/>
      <c r="AL96" s="53"/>
      <c r="AM96" s="53"/>
      <c r="AN96" s="54"/>
      <c r="AO96" s="49"/>
      <c r="AP96" s="49"/>
      <c r="AQ96" s="50"/>
      <c r="AR96" s="50"/>
      <c r="AS96" s="55"/>
      <c r="AT96" s="56"/>
      <c r="AU96" s="57"/>
      <c r="AV96" s="394"/>
      <c r="AW96" s="394"/>
      <c r="AX96" s="413"/>
      <c r="AY96" s="110"/>
      <c r="AZ96" s="165"/>
      <c r="BA96" s="182"/>
      <c r="BB96" s="75"/>
      <c r="BC96" s="154"/>
    </row>
    <row r="97" spans="1:57" ht="101.25" customHeight="1" x14ac:dyDescent="0.2">
      <c r="A97" s="607" t="s">
        <v>53</v>
      </c>
      <c r="B97" s="482" t="s">
        <v>69</v>
      </c>
      <c r="C97" s="482" t="s">
        <v>83</v>
      </c>
      <c r="D97" s="482" t="s">
        <v>84</v>
      </c>
      <c r="E97" s="482" t="s">
        <v>85</v>
      </c>
      <c r="F97" s="590" t="s">
        <v>86</v>
      </c>
      <c r="G97" s="6" t="s">
        <v>87</v>
      </c>
      <c r="H97" s="1" t="s">
        <v>684</v>
      </c>
      <c r="I97" s="9">
        <v>46553</v>
      </c>
      <c r="J97" s="364" t="s">
        <v>402</v>
      </c>
      <c r="K97" s="16">
        <v>47000</v>
      </c>
      <c r="L97" s="16">
        <v>15000</v>
      </c>
      <c r="M97" s="16">
        <v>17984</v>
      </c>
      <c r="N97" s="121">
        <v>1099</v>
      </c>
      <c r="O97" s="121">
        <v>6523</v>
      </c>
      <c r="P97" s="381">
        <v>3310</v>
      </c>
      <c r="Q97" s="221">
        <f>+P97+O97+N97</f>
        <v>10932</v>
      </c>
      <c r="R97" s="294">
        <f>+Q97/L97</f>
        <v>0.7288</v>
      </c>
      <c r="S97" s="221">
        <f>+Q97+M97</f>
        <v>28916</v>
      </c>
      <c r="T97" s="294">
        <f>+S97/K97</f>
        <v>0.61523404255319147</v>
      </c>
      <c r="U97" s="509" t="s">
        <v>153</v>
      </c>
      <c r="V97" s="601">
        <v>2020130010120</v>
      </c>
      <c r="W97" s="482" t="s">
        <v>154</v>
      </c>
      <c r="X97" s="6" t="s">
        <v>572</v>
      </c>
      <c r="Y97" s="16">
        <v>150</v>
      </c>
      <c r="Z97" s="121">
        <v>29</v>
      </c>
      <c r="AA97" s="121">
        <v>77</v>
      </c>
      <c r="AB97" s="89">
        <v>49</v>
      </c>
      <c r="AC97" s="13" t="s">
        <v>668</v>
      </c>
      <c r="AD97" s="16">
        <v>360</v>
      </c>
      <c r="AE97" s="16">
        <v>15000</v>
      </c>
      <c r="AF97" s="16"/>
      <c r="AG97" s="14">
        <f t="shared" si="15"/>
        <v>0</v>
      </c>
      <c r="AH97" s="346">
        <v>1</v>
      </c>
      <c r="AI97" s="539" t="s">
        <v>214</v>
      </c>
      <c r="AJ97" s="575" t="s">
        <v>215</v>
      </c>
      <c r="AK97" s="533" t="s">
        <v>17</v>
      </c>
      <c r="AL97" s="567">
        <v>100000000</v>
      </c>
      <c r="AM97" s="567">
        <v>220000000</v>
      </c>
      <c r="AN97" s="533" t="s">
        <v>473</v>
      </c>
      <c r="AO97" s="533" t="s">
        <v>248</v>
      </c>
      <c r="AP97" s="533" t="s">
        <v>859</v>
      </c>
      <c r="AQ97" s="533" t="s">
        <v>247</v>
      </c>
      <c r="AR97" s="567">
        <v>54376600</v>
      </c>
      <c r="AS97" s="533" t="s">
        <v>490</v>
      </c>
      <c r="AT97" s="539" t="s">
        <v>493</v>
      </c>
      <c r="AU97" s="533"/>
      <c r="AV97" s="392">
        <v>220000000</v>
      </c>
      <c r="AW97" s="392">
        <v>54376600</v>
      </c>
      <c r="AX97" s="395">
        <f>+AW97/AV97</f>
        <v>0.24716636363636363</v>
      </c>
      <c r="AY97" s="96" t="s">
        <v>846</v>
      </c>
      <c r="AZ97" s="96" t="s">
        <v>918</v>
      </c>
      <c r="BA97" s="113" t="s">
        <v>1089</v>
      </c>
      <c r="BB97" s="81">
        <v>17</v>
      </c>
      <c r="BC97" s="198" t="s">
        <v>1123</v>
      </c>
    </row>
    <row r="98" spans="1:57" ht="84" customHeight="1" x14ac:dyDescent="0.2">
      <c r="A98" s="608"/>
      <c r="B98" s="483"/>
      <c r="C98" s="483"/>
      <c r="D98" s="483"/>
      <c r="E98" s="483"/>
      <c r="F98" s="591"/>
      <c r="G98" s="6" t="s">
        <v>88</v>
      </c>
      <c r="H98" s="1" t="s">
        <v>684</v>
      </c>
      <c r="I98" s="8">
        <v>1594</v>
      </c>
      <c r="J98" s="364" t="s">
        <v>403</v>
      </c>
      <c r="K98" s="16">
        <v>1600</v>
      </c>
      <c r="L98" s="16">
        <v>550</v>
      </c>
      <c r="M98" s="16">
        <v>529</v>
      </c>
      <c r="N98" s="121">
        <v>161</v>
      </c>
      <c r="O98" s="121">
        <v>85</v>
      </c>
      <c r="P98" s="381">
        <v>220</v>
      </c>
      <c r="Q98" s="221">
        <f>+P98+O98+N98</f>
        <v>466</v>
      </c>
      <c r="R98" s="294">
        <f>+Q98/L98</f>
        <v>0.84727272727272729</v>
      </c>
      <c r="S98" s="221">
        <f>+Q98+M98</f>
        <v>995</v>
      </c>
      <c r="T98" s="294">
        <f>+S98/K98</f>
        <v>0.62187499999999996</v>
      </c>
      <c r="U98" s="510"/>
      <c r="V98" s="602"/>
      <c r="W98" s="483"/>
      <c r="X98" s="6" t="s">
        <v>665</v>
      </c>
      <c r="Y98" s="16">
        <v>12</v>
      </c>
      <c r="Z98" s="121">
        <v>0</v>
      </c>
      <c r="AA98" s="121">
        <v>4</v>
      </c>
      <c r="AB98" s="89">
        <v>4</v>
      </c>
      <c r="AC98" s="13" t="s">
        <v>669</v>
      </c>
      <c r="AD98" s="16">
        <v>270</v>
      </c>
      <c r="AE98" s="16">
        <v>550</v>
      </c>
      <c r="AF98" s="16"/>
      <c r="AG98" s="14">
        <f t="shared" si="15"/>
        <v>0</v>
      </c>
      <c r="AH98" s="346">
        <f t="shared" ref="AH98:AH103" si="18">+(Z98+AA98+AB98)/Y98</f>
        <v>0.66666666666666663</v>
      </c>
      <c r="AI98" s="540"/>
      <c r="AJ98" s="576"/>
      <c r="AK98" s="534"/>
      <c r="AL98" s="568"/>
      <c r="AM98" s="568"/>
      <c r="AN98" s="534"/>
      <c r="AO98" s="534"/>
      <c r="AP98" s="534"/>
      <c r="AQ98" s="534"/>
      <c r="AR98" s="568"/>
      <c r="AS98" s="534"/>
      <c r="AT98" s="540"/>
      <c r="AU98" s="534"/>
      <c r="AV98" s="393"/>
      <c r="AW98" s="393"/>
      <c r="AX98" s="396"/>
      <c r="AY98" s="96" t="s">
        <v>759</v>
      </c>
      <c r="AZ98" s="96" t="s">
        <v>919</v>
      </c>
      <c r="BA98" s="113" t="s">
        <v>1090</v>
      </c>
      <c r="BB98" s="81">
        <v>18</v>
      </c>
      <c r="BC98" s="198" t="s">
        <v>1124</v>
      </c>
      <c r="BD98" s="18"/>
      <c r="BE98" s="18"/>
    </row>
    <row r="99" spans="1:57" ht="60" x14ac:dyDescent="0.2">
      <c r="A99" s="608"/>
      <c r="B99" s="483"/>
      <c r="C99" s="483"/>
      <c r="D99" s="483"/>
      <c r="E99" s="483"/>
      <c r="F99" s="591"/>
      <c r="G99" s="518" t="s">
        <v>184</v>
      </c>
      <c r="H99" s="482" t="s">
        <v>448</v>
      </c>
      <c r="I99" s="689">
        <v>1</v>
      </c>
      <c r="J99" s="518" t="s">
        <v>404</v>
      </c>
      <c r="K99" s="583">
        <v>1</v>
      </c>
      <c r="L99" s="678">
        <v>0.1</v>
      </c>
      <c r="M99" s="678">
        <v>0</v>
      </c>
      <c r="N99" s="556">
        <v>0</v>
      </c>
      <c r="O99" s="556">
        <v>0</v>
      </c>
      <c r="P99" s="776">
        <v>0.25</v>
      </c>
      <c r="Q99" s="692">
        <f>+P99+O99+N99</f>
        <v>0.25</v>
      </c>
      <c r="R99" s="489">
        <v>1</v>
      </c>
      <c r="S99" s="615">
        <f t="shared" ref="S99:S101" si="19">+Q99+M99</f>
        <v>0.25</v>
      </c>
      <c r="T99" s="489">
        <f t="shared" ref="T99:T101" si="20">+S99/K99</f>
        <v>0.25</v>
      </c>
      <c r="U99" s="510"/>
      <c r="V99" s="602"/>
      <c r="W99" s="483"/>
      <c r="X99" s="6" t="s">
        <v>541</v>
      </c>
      <c r="Y99" s="16">
        <v>1</v>
      </c>
      <c r="Z99" s="121">
        <v>0</v>
      </c>
      <c r="AA99" s="121">
        <v>0</v>
      </c>
      <c r="AB99" s="90">
        <v>0.25</v>
      </c>
      <c r="AC99" s="13" t="s">
        <v>668</v>
      </c>
      <c r="AD99" s="16">
        <v>360</v>
      </c>
      <c r="AE99" s="16"/>
      <c r="AF99" s="16"/>
      <c r="AG99" s="14"/>
      <c r="AH99" s="346">
        <f t="shared" si="18"/>
        <v>0.25</v>
      </c>
      <c r="AI99" s="540"/>
      <c r="AJ99" s="576"/>
      <c r="AK99" s="534"/>
      <c r="AL99" s="568"/>
      <c r="AM99" s="568"/>
      <c r="AN99" s="534"/>
      <c r="AO99" s="534"/>
      <c r="AP99" s="534"/>
      <c r="AQ99" s="534"/>
      <c r="AR99" s="568"/>
      <c r="AS99" s="534"/>
      <c r="AT99" s="540"/>
      <c r="AU99" s="534"/>
      <c r="AV99" s="393"/>
      <c r="AW99" s="393"/>
      <c r="AX99" s="396"/>
      <c r="AY99" s="531" t="s">
        <v>760</v>
      </c>
      <c r="AZ99" s="531" t="s">
        <v>920</v>
      </c>
      <c r="BA99" s="113"/>
      <c r="BB99" s="81">
        <v>19</v>
      </c>
      <c r="BC99" s="162" t="s">
        <v>1125</v>
      </c>
      <c r="BD99" s="18"/>
      <c r="BE99" s="18"/>
    </row>
    <row r="100" spans="1:57" ht="59.25" customHeight="1" x14ac:dyDescent="0.2">
      <c r="A100" s="608"/>
      <c r="B100" s="483"/>
      <c r="C100" s="483"/>
      <c r="D100" s="483"/>
      <c r="E100" s="483"/>
      <c r="F100" s="591"/>
      <c r="G100" s="604"/>
      <c r="H100" s="483"/>
      <c r="I100" s="690"/>
      <c r="J100" s="604"/>
      <c r="K100" s="593"/>
      <c r="L100" s="679"/>
      <c r="M100" s="679"/>
      <c r="N100" s="557"/>
      <c r="O100" s="557"/>
      <c r="P100" s="777"/>
      <c r="Q100" s="713">
        <f t="shared" ref="Q100:Q101" si="21">+P100+O100+N100</f>
        <v>0</v>
      </c>
      <c r="R100" s="734" t="e">
        <f t="shared" ref="R100:R101" si="22">+Q100/L100</f>
        <v>#DIV/0!</v>
      </c>
      <c r="S100" s="770">
        <f t="shared" si="19"/>
        <v>0</v>
      </c>
      <c r="T100" s="734" t="e">
        <f t="shared" si="20"/>
        <v>#DIV/0!</v>
      </c>
      <c r="U100" s="510"/>
      <c r="V100" s="602"/>
      <c r="W100" s="483"/>
      <c r="X100" s="6" t="s">
        <v>542</v>
      </c>
      <c r="Y100" s="16">
        <v>1</v>
      </c>
      <c r="Z100" s="121">
        <v>0</v>
      </c>
      <c r="AA100" s="121">
        <v>0</v>
      </c>
      <c r="AB100" s="89">
        <v>0</v>
      </c>
      <c r="AC100" s="13" t="s">
        <v>670</v>
      </c>
      <c r="AD100" s="16">
        <v>180</v>
      </c>
      <c r="AE100" s="16">
        <v>120</v>
      </c>
      <c r="AF100" s="16"/>
      <c r="AG100" s="14">
        <f t="shared" si="15"/>
        <v>0</v>
      </c>
      <c r="AH100" s="346">
        <f t="shared" si="18"/>
        <v>0</v>
      </c>
      <c r="AI100" s="540"/>
      <c r="AJ100" s="576"/>
      <c r="AK100" s="534"/>
      <c r="AL100" s="568"/>
      <c r="AM100" s="568"/>
      <c r="AN100" s="534"/>
      <c r="AO100" s="534"/>
      <c r="AP100" s="534"/>
      <c r="AQ100" s="534"/>
      <c r="AR100" s="568"/>
      <c r="AS100" s="534"/>
      <c r="AT100" s="540"/>
      <c r="AU100" s="534"/>
      <c r="AV100" s="393"/>
      <c r="AW100" s="393"/>
      <c r="AX100" s="396"/>
      <c r="AY100" s="532"/>
      <c r="AZ100" s="532"/>
      <c r="BA100" s="113"/>
      <c r="BB100" s="81">
        <v>20</v>
      </c>
      <c r="BC100" s="190"/>
      <c r="BD100" s="18"/>
      <c r="BE100" s="18"/>
    </row>
    <row r="101" spans="1:57" ht="45" customHeight="1" x14ac:dyDescent="0.2">
      <c r="A101" s="608"/>
      <c r="B101" s="483"/>
      <c r="C101" s="483"/>
      <c r="D101" s="483"/>
      <c r="E101" s="483"/>
      <c r="F101" s="591"/>
      <c r="G101" s="519"/>
      <c r="H101" s="484"/>
      <c r="I101" s="691"/>
      <c r="J101" s="519"/>
      <c r="K101" s="584"/>
      <c r="L101" s="680"/>
      <c r="M101" s="680"/>
      <c r="N101" s="558"/>
      <c r="O101" s="558"/>
      <c r="P101" s="778"/>
      <c r="Q101" s="693">
        <f t="shared" si="21"/>
        <v>0</v>
      </c>
      <c r="R101" s="490" t="e">
        <f t="shared" si="22"/>
        <v>#DIV/0!</v>
      </c>
      <c r="S101" s="616">
        <f t="shared" si="19"/>
        <v>0</v>
      </c>
      <c r="T101" s="490" t="e">
        <f t="shared" si="20"/>
        <v>#DIV/0!</v>
      </c>
      <c r="U101" s="510"/>
      <c r="V101" s="602"/>
      <c r="W101" s="483"/>
      <c r="X101" s="6" t="s">
        <v>507</v>
      </c>
      <c r="Y101" s="16">
        <v>4</v>
      </c>
      <c r="Z101" s="124">
        <v>0.25</v>
      </c>
      <c r="AA101" s="124">
        <v>1.75</v>
      </c>
      <c r="AB101" s="89">
        <v>2</v>
      </c>
      <c r="AC101" s="13" t="s">
        <v>669</v>
      </c>
      <c r="AD101" s="16">
        <v>270</v>
      </c>
      <c r="AE101" s="16"/>
      <c r="AF101" s="16"/>
      <c r="AG101" s="14"/>
      <c r="AH101" s="346">
        <f t="shared" si="18"/>
        <v>1</v>
      </c>
      <c r="AI101" s="540"/>
      <c r="AJ101" s="576"/>
      <c r="AK101" s="534"/>
      <c r="AL101" s="568"/>
      <c r="AM101" s="568"/>
      <c r="AN101" s="534"/>
      <c r="AO101" s="534"/>
      <c r="AP101" s="534"/>
      <c r="AQ101" s="534"/>
      <c r="AR101" s="568"/>
      <c r="AS101" s="534"/>
      <c r="AT101" s="540"/>
      <c r="AU101" s="534"/>
      <c r="AV101" s="393"/>
      <c r="AW101" s="393"/>
      <c r="AX101" s="396"/>
      <c r="AY101" s="102" t="s">
        <v>1095</v>
      </c>
      <c r="AZ101" s="102" t="s">
        <v>1095</v>
      </c>
      <c r="BA101" s="113" t="s">
        <v>1091</v>
      </c>
      <c r="BB101" s="81">
        <v>21</v>
      </c>
      <c r="BC101" s="162" t="s">
        <v>1134</v>
      </c>
      <c r="BD101" s="18"/>
      <c r="BE101" s="18"/>
    </row>
    <row r="102" spans="1:57" ht="48" customHeight="1" x14ac:dyDescent="0.2">
      <c r="A102" s="608"/>
      <c r="B102" s="483"/>
      <c r="C102" s="483"/>
      <c r="D102" s="483"/>
      <c r="E102" s="483"/>
      <c r="F102" s="591"/>
      <c r="G102" s="518" t="s">
        <v>185</v>
      </c>
      <c r="H102" s="482" t="s">
        <v>448</v>
      </c>
      <c r="I102" s="482">
        <v>0</v>
      </c>
      <c r="J102" s="518" t="s">
        <v>405</v>
      </c>
      <c r="K102" s="583">
        <v>1</v>
      </c>
      <c r="L102" s="583" t="s">
        <v>868</v>
      </c>
      <c r="M102" s="583">
        <v>1</v>
      </c>
      <c r="N102" s="556" t="s">
        <v>868</v>
      </c>
      <c r="O102" s="556" t="s">
        <v>868</v>
      </c>
      <c r="P102" s="773" t="s">
        <v>868</v>
      </c>
      <c r="Q102" s="556"/>
      <c r="R102" s="556"/>
      <c r="S102" s="556"/>
      <c r="T102" s="556">
        <v>1</v>
      </c>
      <c r="U102" s="510"/>
      <c r="V102" s="602"/>
      <c r="W102" s="483"/>
      <c r="X102" s="2" t="s">
        <v>508</v>
      </c>
      <c r="Y102" s="16">
        <v>1</v>
      </c>
      <c r="Z102" s="121">
        <v>0</v>
      </c>
      <c r="AA102" s="121">
        <v>0</v>
      </c>
      <c r="AB102" s="89">
        <v>0</v>
      </c>
      <c r="AC102" s="13" t="s">
        <v>670</v>
      </c>
      <c r="AD102" s="16">
        <v>180</v>
      </c>
      <c r="AE102" s="16"/>
      <c r="AF102" s="16"/>
      <c r="AG102" s="14"/>
      <c r="AH102" s="346">
        <f t="shared" si="18"/>
        <v>0</v>
      </c>
      <c r="AI102" s="540"/>
      <c r="AJ102" s="576"/>
      <c r="AK102" s="534"/>
      <c r="AL102" s="568"/>
      <c r="AM102" s="568"/>
      <c r="AN102" s="534"/>
      <c r="AO102" s="534"/>
      <c r="AP102" s="534"/>
      <c r="AQ102" s="534"/>
      <c r="AR102" s="568"/>
      <c r="AS102" s="534"/>
      <c r="AT102" s="540"/>
      <c r="AU102" s="534"/>
      <c r="AV102" s="393"/>
      <c r="AW102" s="393"/>
      <c r="AX102" s="396"/>
      <c r="AY102" s="96" t="s">
        <v>761</v>
      </c>
      <c r="AZ102" s="96" t="s">
        <v>921</v>
      </c>
      <c r="BA102" s="113"/>
      <c r="BB102" s="81">
        <v>22</v>
      </c>
      <c r="BC102" s="198" t="s">
        <v>1135</v>
      </c>
      <c r="BD102" s="18"/>
      <c r="BE102" s="18"/>
    </row>
    <row r="103" spans="1:57" ht="55.5" customHeight="1" x14ac:dyDescent="0.2">
      <c r="A103" s="609"/>
      <c r="B103" s="484"/>
      <c r="C103" s="484"/>
      <c r="D103" s="484"/>
      <c r="E103" s="484"/>
      <c r="F103" s="592"/>
      <c r="G103" s="519"/>
      <c r="H103" s="484"/>
      <c r="I103" s="484"/>
      <c r="J103" s="519"/>
      <c r="K103" s="584"/>
      <c r="L103" s="584"/>
      <c r="M103" s="584"/>
      <c r="N103" s="558"/>
      <c r="O103" s="558"/>
      <c r="P103" s="775"/>
      <c r="Q103" s="558"/>
      <c r="R103" s="558"/>
      <c r="S103" s="558"/>
      <c r="T103" s="558"/>
      <c r="U103" s="511"/>
      <c r="V103" s="603"/>
      <c r="W103" s="484"/>
      <c r="X103" s="2" t="s">
        <v>509</v>
      </c>
      <c r="Y103" s="16">
        <v>1</v>
      </c>
      <c r="Z103" s="121">
        <v>1</v>
      </c>
      <c r="AA103" s="121">
        <v>0</v>
      </c>
      <c r="AB103" s="89">
        <v>0</v>
      </c>
      <c r="AC103" s="13" t="s">
        <v>664</v>
      </c>
      <c r="AD103" s="16">
        <v>150</v>
      </c>
      <c r="AE103" s="16"/>
      <c r="AF103" s="16"/>
      <c r="AG103" s="14"/>
      <c r="AH103" s="346">
        <f t="shared" si="18"/>
        <v>1</v>
      </c>
      <c r="AI103" s="541"/>
      <c r="AJ103" s="577"/>
      <c r="AK103" s="535"/>
      <c r="AL103" s="569"/>
      <c r="AM103" s="569"/>
      <c r="AN103" s="535"/>
      <c r="AO103" s="535"/>
      <c r="AP103" s="535"/>
      <c r="AQ103" s="535"/>
      <c r="AR103" s="569"/>
      <c r="AS103" s="535"/>
      <c r="AT103" s="541"/>
      <c r="AU103" s="535"/>
      <c r="AV103" s="393"/>
      <c r="AW103" s="393"/>
      <c r="AX103" s="396"/>
      <c r="AY103" s="96" t="s">
        <v>762</v>
      </c>
      <c r="AZ103" s="96" t="s">
        <v>922</v>
      </c>
      <c r="BA103" s="113"/>
      <c r="BB103" s="81">
        <v>23</v>
      </c>
      <c r="BC103" s="159"/>
      <c r="BD103" s="18"/>
      <c r="BE103" s="18"/>
    </row>
    <row r="104" spans="1:57" s="58" customFormat="1" ht="50.25" customHeight="1" x14ac:dyDescent="0.2">
      <c r="A104" s="42"/>
      <c r="B104" s="42"/>
      <c r="C104" s="43"/>
      <c r="D104" s="44"/>
      <c r="E104" s="43"/>
      <c r="F104" s="512" t="s">
        <v>86</v>
      </c>
      <c r="G104" s="513"/>
      <c r="H104" s="513"/>
      <c r="I104" s="513"/>
      <c r="J104" s="513"/>
      <c r="K104" s="513"/>
      <c r="L104" s="513"/>
      <c r="M104" s="513"/>
      <c r="N104" s="513"/>
      <c r="O104" s="513"/>
      <c r="P104" s="513"/>
      <c r="Q104" s="514"/>
      <c r="R104" s="313">
        <f>+(R97+R98+R99)/3</f>
        <v>0.85869090909090906</v>
      </c>
      <c r="S104" s="314"/>
      <c r="T104" s="313">
        <f>+(T97+T98+T99+T102)/4</f>
        <v>0.62177726063829786</v>
      </c>
      <c r="U104" s="447" t="s">
        <v>153</v>
      </c>
      <c r="V104" s="442"/>
      <c r="W104" s="442"/>
      <c r="X104" s="442"/>
      <c r="Y104" s="442"/>
      <c r="Z104" s="442"/>
      <c r="AA104" s="442"/>
      <c r="AB104" s="442"/>
      <c r="AC104" s="442"/>
      <c r="AD104" s="442"/>
      <c r="AE104" s="442"/>
      <c r="AF104" s="442"/>
      <c r="AG104" s="443"/>
      <c r="AH104" s="349">
        <f>AVERAGE(AH97:AH103)</f>
        <v>0.55952380952380953</v>
      </c>
      <c r="AI104" s="53"/>
      <c r="AJ104" s="73"/>
      <c r="AK104" s="53"/>
      <c r="AL104" s="53"/>
      <c r="AM104" s="53"/>
      <c r="AN104" s="54"/>
      <c r="AO104" s="49"/>
      <c r="AP104" s="49"/>
      <c r="AQ104" s="50"/>
      <c r="AR104" s="50"/>
      <c r="AS104" s="55"/>
      <c r="AT104" s="56"/>
      <c r="AU104" s="57"/>
      <c r="AV104" s="394"/>
      <c r="AW104" s="394"/>
      <c r="AX104" s="397"/>
      <c r="AY104" s="110"/>
      <c r="AZ104" s="165"/>
      <c r="BA104" s="182"/>
      <c r="BB104" s="75"/>
      <c r="BC104" s="154"/>
    </row>
    <row r="105" spans="1:57" ht="99" customHeight="1" x14ac:dyDescent="0.2">
      <c r="A105" s="607" t="s">
        <v>89</v>
      </c>
      <c r="B105" s="607" t="s">
        <v>241</v>
      </c>
      <c r="C105" s="482" t="s">
        <v>90</v>
      </c>
      <c r="D105" s="482" t="s">
        <v>91</v>
      </c>
      <c r="E105" s="482" t="s">
        <v>92</v>
      </c>
      <c r="F105" s="624" t="s">
        <v>93</v>
      </c>
      <c r="G105" s="6" t="s">
        <v>94</v>
      </c>
      <c r="H105" s="1" t="s">
        <v>685</v>
      </c>
      <c r="I105" s="8" t="s">
        <v>406</v>
      </c>
      <c r="J105" s="364" t="s">
        <v>407</v>
      </c>
      <c r="K105" s="16">
        <v>2812</v>
      </c>
      <c r="L105" s="59">
        <v>150</v>
      </c>
      <c r="M105" s="16">
        <v>2569</v>
      </c>
      <c r="N105" s="121">
        <v>233</v>
      </c>
      <c r="O105" s="121">
        <v>141</v>
      </c>
      <c r="P105" s="381">
        <v>172</v>
      </c>
      <c r="Q105" s="121">
        <f>+N105+O105+P105</f>
        <v>546</v>
      </c>
      <c r="R105" s="260">
        <v>1</v>
      </c>
      <c r="S105" s="17">
        <f>+Q105+M105</f>
        <v>3115</v>
      </c>
      <c r="T105" s="260">
        <v>1</v>
      </c>
      <c r="U105" s="509" t="s">
        <v>155</v>
      </c>
      <c r="V105" s="601">
        <v>2020130010110</v>
      </c>
      <c r="W105" s="482" t="s">
        <v>156</v>
      </c>
      <c r="X105" s="6" t="s">
        <v>573</v>
      </c>
      <c r="Y105" s="16">
        <v>20</v>
      </c>
      <c r="Z105" s="121">
        <v>9</v>
      </c>
      <c r="AA105" s="121">
        <v>2</v>
      </c>
      <c r="AB105" s="89">
        <v>3</v>
      </c>
      <c r="AC105" s="13" t="s">
        <v>664</v>
      </c>
      <c r="AD105" s="16">
        <v>330</v>
      </c>
      <c r="AE105" s="16">
        <v>150</v>
      </c>
      <c r="AF105" s="16"/>
      <c r="AG105" s="14">
        <f t="shared" si="15"/>
        <v>0</v>
      </c>
      <c r="AH105" s="346">
        <f>+(Z105+AA105+AB105)/Y105</f>
        <v>0.7</v>
      </c>
      <c r="AI105" s="539" t="s">
        <v>214</v>
      </c>
      <c r="AJ105" s="575" t="s">
        <v>215</v>
      </c>
      <c r="AK105" s="533" t="s">
        <v>17</v>
      </c>
      <c r="AL105" s="536">
        <v>70000000</v>
      </c>
      <c r="AM105" s="536">
        <v>70000000</v>
      </c>
      <c r="AN105" s="533" t="s">
        <v>473</v>
      </c>
      <c r="AO105" s="533" t="s">
        <v>205</v>
      </c>
      <c r="AP105" s="533" t="s">
        <v>491</v>
      </c>
      <c r="AQ105" s="570" t="s">
        <v>242</v>
      </c>
      <c r="AR105" s="536">
        <v>49309997</v>
      </c>
      <c r="AS105" s="570" t="s">
        <v>490</v>
      </c>
      <c r="AT105" s="539" t="s">
        <v>493</v>
      </c>
      <c r="AU105" s="570"/>
      <c r="AV105" s="392">
        <v>70000000</v>
      </c>
      <c r="AW105" s="392">
        <v>49309997</v>
      </c>
      <c r="AX105" s="414">
        <f>+AW105/AV105</f>
        <v>0.70442852857142857</v>
      </c>
      <c r="AY105" s="97" t="s">
        <v>763</v>
      </c>
      <c r="AZ105" s="97" t="s">
        <v>923</v>
      </c>
      <c r="BA105" s="113"/>
      <c r="BB105" s="81">
        <v>24</v>
      </c>
      <c r="BC105" s="162" t="s">
        <v>1136</v>
      </c>
      <c r="BD105" s="18"/>
      <c r="BE105" s="18"/>
    </row>
    <row r="106" spans="1:57" ht="78" customHeight="1" x14ac:dyDescent="0.2">
      <c r="A106" s="608"/>
      <c r="B106" s="608"/>
      <c r="C106" s="483"/>
      <c r="D106" s="483"/>
      <c r="E106" s="483"/>
      <c r="F106" s="624"/>
      <c r="G106" s="6" t="s">
        <v>95</v>
      </c>
      <c r="H106" s="1" t="s">
        <v>686</v>
      </c>
      <c r="I106" s="1" t="s">
        <v>408</v>
      </c>
      <c r="J106" s="364" t="s">
        <v>409</v>
      </c>
      <c r="K106" s="59">
        <v>20</v>
      </c>
      <c r="L106" s="16">
        <v>6</v>
      </c>
      <c r="M106" s="16">
        <v>12</v>
      </c>
      <c r="N106" s="121">
        <v>1</v>
      </c>
      <c r="O106" s="121">
        <v>2</v>
      </c>
      <c r="P106" s="381">
        <v>3</v>
      </c>
      <c r="Q106" s="121">
        <f t="shared" ref="Q106:Q108" si="23">+N106+O106+P106</f>
        <v>6</v>
      </c>
      <c r="R106" s="260">
        <f t="shared" ref="R106:R108" si="24">+Q106/L106</f>
        <v>1</v>
      </c>
      <c r="S106" s="17">
        <f t="shared" ref="S106:S108" si="25">+Q106+M106</f>
        <v>18</v>
      </c>
      <c r="T106" s="260">
        <f t="shared" ref="T106" si="26">+S106/K106</f>
        <v>0.9</v>
      </c>
      <c r="U106" s="510"/>
      <c r="V106" s="602"/>
      <c r="W106" s="483"/>
      <c r="X106" s="6" t="s">
        <v>574</v>
      </c>
      <c r="Y106" s="16">
        <v>6</v>
      </c>
      <c r="Z106" s="121">
        <v>1</v>
      </c>
      <c r="AA106" s="121">
        <v>2</v>
      </c>
      <c r="AB106" s="89">
        <v>3</v>
      </c>
      <c r="AC106" s="13" t="s">
        <v>666</v>
      </c>
      <c r="AD106" s="16">
        <v>270</v>
      </c>
      <c r="AE106" s="16">
        <v>180</v>
      </c>
      <c r="AF106" s="16"/>
      <c r="AG106" s="14">
        <f t="shared" si="15"/>
        <v>0</v>
      </c>
      <c r="AH106" s="346">
        <f t="shared" ref="AH106:AH108" si="27">+(Z106+AA106+AB106)/Y106</f>
        <v>1</v>
      </c>
      <c r="AI106" s="540"/>
      <c r="AJ106" s="576"/>
      <c r="AK106" s="534"/>
      <c r="AL106" s="542"/>
      <c r="AM106" s="542"/>
      <c r="AN106" s="534"/>
      <c r="AO106" s="534"/>
      <c r="AP106" s="534"/>
      <c r="AQ106" s="571"/>
      <c r="AR106" s="542"/>
      <c r="AS106" s="571"/>
      <c r="AT106" s="573"/>
      <c r="AU106" s="571"/>
      <c r="AV106" s="393"/>
      <c r="AW106" s="393"/>
      <c r="AX106" s="415"/>
      <c r="AY106" s="111" t="s">
        <v>764</v>
      </c>
      <c r="AZ106" s="111" t="s">
        <v>924</v>
      </c>
      <c r="BA106" s="113" t="s">
        <v>1092</v>
      </c>
      <c r="BB106" s="81">
        <v>25</v>
      </c>
      <c r="BC106" s="199" t="s">
        <v>1137</v>
      </c>
    </row>
    <row r="107" spans="1:57" ht="95.25" customHeight="1" x14ac:dyDescent="0.25">
      <c r="A107" s="608"/>
      <c r="B107" s="608"/>
      <c r="C107" s="483"/>
      <c r="D107" s="483"/>
      <c r="E107" s="483"/>
      <c r="F107" s="624"/>
      <c r="G107" s="6" t="s">
        <v>96</v>
      </c>
      <c r="H107" s="1" t="s">
        <v>685</v>
      </c>
      <c r="I107" s="1" t="s">
        <v>410</v>
      </c>
      <c r="J107" s="364" t="s">
        <v>411</v>
      </c>
      <c r="K107" s="16">
        <v>200</v>
      </c>
      <c r="L107" s="16">
        <v>55</v>
      </c>
      <c r="M107" s="16">
        <v>90</v>
      </c>
      <c r="N107" s="121">
        <v>97</v>
      </c>
      <c r="O107" s="121">
        <v>24</v>
      </c>
      <c r="P107" s="381">
        <v>6</v>
      </c>
      <c r="Q107" s="121">
        <f t="shared" si="23"/>
        <v>127</v>
      </c>
      <c r="R107" s="260">
        <v>1</v>
      </c>
      <c r="S107" s="17">
        <f t="shared" si="25"/>
        <v>217</v>
      </c>
      <c r="T107" s="260">
        <v>1</v>
      </c>
      <c r="U107" s="510"/>
      <c r="V107" s="602"/>
      <c r="W107" s="483"/>
      <c r="X107" s="6" t="s">
        <v>575</v>
      </c>
      <c r="Y107" s="16">
        <v>1</v>
      </c>
      <c r="Z107" s="124">
        <v>0.25</v>
      </c>
      <c r="AA107" s="124">
        <v>0.25</v>
      </c>
      <c r="AB107" s="90">
        <v>0.25</v>
      </c>
      <c r="AC107" s="13" t="s">
        <v>667</v>
      </c>
      <c r="AD107" s="16">
        <v>330</v>
      </c>
      <c r="AE107" s="16">
        <v>55</v>
      </c>
      <c r="AF107" s="16"/>
      <c r="AG107" s="14">
        <f t="shared" si="15"/>
        <v>0</v>
      </c>
      <c r="AH107" s="346">
        <f t="shared" si="27"/>
        <v>0.75</v>
      </c>
      <c r="AI107" s="540"/>
      <c r="AJ107" s="576"/>
      <c r="AK107" s="534"/>
      <c r="AL107" s="542"/>
      <c r="AM107" s="542"/>
      <c r="AN107" s="534"/>
      <c r="AO107" s="534"/>
      <c r="AP107" s="534"/>
      <c r="AQ107" s="571"/>
      <c r="AR107" s="542"/>
      <c r="AS107" s="571"/>
      <c r="AT107" s="573"/>
      <c r="AU107" s="571"/>
      <c r="AV107" s="393"/>
      <c r="AW107" s="393"/>
      <c r="AX107" s="415"/>
      <c r="AY107" s="97" t="s">
        <v>765</v>
      </c>
      <c r="AZ107" s="97" t="s">
        <v>925</v>
      </c>
      <c r="BA107" s="183" t="s">
        <v>1093</v>
      </c>
      <c r="BB107" s="81">
        <v>26</v>
      </c>
      <c r="BC107" s="162" t="s">
        <v>1138</v>
      </c>
    </row>
    <row r="108" spans="1:57" ht="84.75" customHeight="1" x14ac:dyDescent="0.2">
      <c r="A108" s="609"/>
      <c r="B108" s="609"/>
      <c r="C108" s="484"/>
      <c r="D108" s="484"/>
      <c r="E108" s="484"/>
      <c r="F108" s="624"/>
      <c r="G108" s="6" t="s">
        <v>97</v>
      </c>
      <c r="H108" s="1" t="s">
        <v>448</v>
      </c>
      <c r="I108" s="1" t="s">
        <v>410</v>
      </c>
      <c r="J108" s="364" t="s">
        <v>412</v>
      </c>
      <c r="K108" s="16">
        <v>1</v>
      </c>
      <c r="L108" s="16">
        <v>1</v>
      </c>
      <c r="M108" s="16">
        <v>1</v>
      </c>
      <c r="N108" s="124">
        <v>0.25</v>
      </c>
      <c r="O108" s="124">
        <v>0.25</v>
      </c>
      <c r="P108" s="380">
        <v>0.25</v>
      </c>
      <c r="Q108" s="124">
        <f t="shared" si="23"/>
        <v>0.75</v>
      </c>
      <c r="R108" s="260">
        <f t="shared" si="24"/>
        <v>0.75</v>
      </c>
      <c r="S108" s="17">
        <f t="shared" si="25"/>
        <v>1.75</v>
      </c>
      <c r="T108" s="260">
        <v>1</v>
      </c>
      <c r="U108" s="511"/>
      <c r="V108" s="603"/>
      <c r="W108" s="484"/>
      <c r="X108" s="6" t="s">
        <v>576</v>
      </c>
      <c r="Y108" s="16">
        <v>1</v>
      </c>
      <c r="Z108" s="124">
        <v>0.25</v>
      </c>
      <c r="AA108" s="124">
        <v>0.25</v>
      </c>
      <c r="AB108" s="90">
        <v>0.25</v>
      </c>
      <c r="AC108" s="13" t="s">
        <v>664</v>
      </c>
      <c r="AD108" s="16">
        <v>330</v>
      </c>
      <c r="AE108" s="16">
        <v>300</v>
      </c>
      <c r="AF108" s="16"/>
      <c r="AG108" s="14">
        <f t="shared" si="15"/>
        <v>0</v>
      </c>
      <c r="AH108" s="346">
        <f t="shared" si="27"/>
        <v>0.75</v>
      </c>
      <c r="AI108" s="541"/>
      <c r="AJ108" s="577"/>
      <c r="AK108" s="535"/>
      <c r="AL108" s="537"/>
      <c r="AM108" s="537"/>
      <c r="AN108" s="535"/>
      <c r="AO108" s="535"/>
      <c r="AP108" s="535"/>
      <c r="AQ108" s="572"/>
      <c r="AR108" s="537"/>
      <c r="AS108" s="572"/>
      <c r="AT108" s="574"/>
      <c r="AU108" s="572"/>
      <c r="AV108" s="393"/>
      <c r="AW108" s="393"/>
      <c r="AX108" s="415"/>
      <c r="AY108" s="97" t="s">
        <v>766</v>
      </c>
      <c r="AZ108" s="97" t="s">
        <v>926</v>
      </c>
      <c r="BA108" s="113" t="s">
        <v>1094</v>
      </c>
      <c r="BB108" s="81">
        <v>27</v>
      </c>
      <c r="BC108" s="162" t="s">
        <v>1138</v>
      </c>
    </row>
    <row r="109" spans="1:57" s="58" customFormat="1" ht="44.25" customHeight="1" x14ac:dyDescent="0.2">
      <c r="A109" s="42"/>
      <c r="B109" s="42"/>
      <c r="C109" s="43"/>
      <c r="D109" s="44"/>
      <c r="E109" s="43"/>
      <c r="F109" s="512" t="s">
        <v>93</v>
      </c>
      <c r="G109" s="513"/>
      <c r="H109" s="513"/>
      <c r="I109" s="513"/>
      <c r="J109" s="513"/>
      <c r="K109" s="513"/>
      <c r="L109" s="513"/>
      <c r="M109" s="513"/>
      <c r="N109" s="513"/>
      <c r="O109" s="513"/>
      <c r="P109" s="513"/>
      <c r="Q109" s="514"/>
      <c r="R109" s="313">
        <f>AVERAGE(R105:R108)</f>
        <v>0.9375</v>
      </c>
      <c r="S109" s="314"/>
      <c r="T109" s="313">
        <f>AVERAGE(T105:T108)</f>
        <v>0.97499999999999998</v>
      </c>
      <c r="U109" s="447" t="s">
        <v>155</v>
      </c>
      <c r="V109" s="442"/>
      <c r="W109" s="442"/>
      <c r="X109" s="442"/>
      <c r="Y109" s="442"/>
      <c r="Z109" s="442"/>
      <c r="AA109" s="442"/>
      <c r="AB109" s="442"/>
      <c r="AC109" s="442"/>
      <c r="AD109" s="442"/>
      <c r="AE109" s="442"/>
      <c r="AF109" s="442"/>
      <c r="AG109" s="443"/>
      <c r="AH109" s="349">
        <f>AVERAGE(AH105:AH108)</f>
        <v>0.8</v>
      </c>
      <c r="AI109" s="53"/>
      <c r="AJ109" s="73"/>
      <c r="AK109" s="53"/>
      <c r="AL109" s="53"/>
      <c r="AM109" s="53"/>
      <c r="AN109" s="54"/>
      <c r="AO109" s="49"/>
      <c r="AP109" s="49"/>
      <c r="AQ109" s="50"/>
      <c r="AR109" s="50"/>
      <c r="AS109" s="55"/>
      <c r="AT109" s="56"/>
      <c r="AU109" s="57"/>
      <c r="AV109" s="394"/>
      <c r="AW109" s="394"/>
      <c r="AX109" s="416"/>
      <c r="AY109" s="107"/>
      <c r="AZ109" s="165"/>
      <c r="BA109" s="184"/>
      <c r="BB109" s="75"/>
      <c r="BC109" s="154"/>
    </row>
    <row r="110" spans="1:57" s="58" customFormat="1" ht="45" customHeight="1" x14ac:dyDescent="0.2">
      <c r="A110" s="42"/>
      <c r="B110" s="515" t="s">
        <v>1203</v>
      </c>
      <c r="C110" s="516"/>
      <c r="D110" s="516"/>
      <c r="E110" s="516"/>
      <c r="F110" s="516"/>
      <c r="G110" s="516"/>
      <c r="H110" s="516"/>
      <c r="I110" s="516"/>
      <c r="J110" s="516"/>
      <c r="K110" s="516"/>
      <c r="L110" s="516"/>
      <c r="M110" s="516"/>
      <c r="N110" s="516"/>
      <c r="O110" s="516"/>
      <c r="P110" s="516"/>
      <c r="Q110" s="517"/>
      <c r="R110" s="315">
        <f>+(R109+R104+R96+R85)/4</f>
        <v>0.80338740981240986</v>
      </c>
      <c r="S110" s="312"/>
      <c r="T110" s="315">
        <f>+(T109+T104+T96+T85)/4</f>
        <v>0.75072933068752479</v>
      </c>
      <c r="U110" s="282"/>
      <c r="V110" s="282"/>
      <c r="W110" s="282"/>
      <c r="X110" s="48"/>
      <c r="Y110" s="52"/>
      <c r="Z110" s="52"/>
      <c r="AA110" s="52"/>
      <c r="AB110" s="52"/>
      <c r="AC110" s="48"/>
      <c r="AD110" s="43"/>
      <c r="AE110" s="50"/>
      <c r="AF110" s="49"/>
      <c r="AG110" s="53"/>
      <c r="AH110" s="53"/>
      <c r="AI110" s="283"/>
      <c r="AJ110" s="284"/>
      <c r="AK110" s="283"/>
      <c r="AL110" s="283"/>
      <c r="AM110" s="283"/>
      <c r="AN110" s="285"/>
      <c r="AO110" s="286"/>
      <c r="AP110" s="286"/>
      <c r="AQ110" s="287"/>
      <c r="AR110" s="287"/>
      <c r="AS110" s="288"/>
      <c r="AT110" s="289"/>
      <c r="AU110" s="290"/>
      <c r="AV110" s="358"/>
      <c r="AW110" s="358"/>
      <c r="AX110" s="358"/>
      <c r="AY110" s="107"/>
      <c r="AZ110" s="165"/>
      <c r="BA110" s="184"/>
      <c r="BB110" s="75"/>
      <c r="BC110" s="154"/>
    </row>
    <row r="111" spans="1:57" ht="87.75" customHeight="1" x14ac:dyDescent="0.2">
      <c r="A111" s="520" t="s">
        <v>53</v>
      </c>
      <c r="B111" s="520" t="s">
        <v>98</v>
      </c>
      <c r="C111" s="488" t="s">
        <v>99</v>
      </c>
      <c r="D111" s="488" t="s">
        <v>100</v>
      </c>
      <c r="E111" s="488" t="s">
        <v>101</v>
      </c>
      <c r="F111" s="590" t="s">
        <v>102</v>
      </c>
      <c r="G111" s="6" t="s">
        <v>103</v>
      </c>
      <c r="H111" s="1" t="s">
        <v>657</v>
      </c>
      <c r="I111" s="8" t="s">
        <v>413</v>
      </c>
      <c r="J111" s="364" t="s">
        <v>414</v>
      </c>
      <c r="K111" s="16">
        <v>9000</v>
      </c>
      <c r="L111" s="16">
        <v>3300</v>
      </c>
      <c r="M111" s="16">
        <v>2340</v>
      </c>
      <c r="N111" s="121">
        <v>1062</v>
      </c>
      <c r="O111" s="121">
        <v>2128</v>
      </c>
      <c r="P111" s="375">
        <v>647</v>
      </c>
      <c r="Q111" s="221">
        <f>+N111+O111+P111</f>
        <v>3837</v>
      </c>
      <c r="R111" s="294">
        <v>1</v>
      </c>
      <c r="S111" s="221">
        <f>+Q111+M111</f>
        <v>6177</v>
      </c>
      <c r="T111" s="294">
        <f>+S111/K111</f>
        <v>0.68633333333333335</v>
      </c>
      <c r="U111" s="509" t="s">
        <v>157</v>
      </c>
      <c r="V111" s="601">
        <v>2020130010170</v>
      </c>
      <c r="W111" s="482" t="s">
        <v>158</v>
      </c>
      <c r="X111" s="6" t="s">
        <v>159</v>
      </c>
      <c r="Y111" s="16">
        <v>50</v>
      </c>
      <c r="Z111" s="137">
        <v>20</v>
      </c>
      <c r="AA111" s="137">
        <v>15</v>
      </c>
      <c r="AB111" s="88">
        <v>6</v>
      </c>
      <c r="AC111" s="13" t="s">
        <v>664</v>
      </c>
      <c r="AD111" s="16">
        <v>330</v>
      </c>
      <c r="AE111" s="16">
        <v>3300</v>
      </c>
      <c r="AF111" s="16"/>
      <c r="AG111" s="14">
        <f t="shared" si="15"/>
        <v>0</v>
      </c>
      <c r="AH111" s="346">
        <f>+(Z111+AA111+AB111)/Y111</f>
        <v>0.82</v>
      </c>
      <c r="AI111" s="539" t="s">
        <v>216</v>
      </c>
      <c r="AJ111" s="575" t="s">
        <v>714</v>
      </c>
      <c r="AK111" s="533" t="s">
        <v>17</v>
      </c>
      <c r="AL111" s="536">
        <v>200000000</v>
      </c>
      <c r="AM111" s="536">
        <v>200000000</v>
      </c>
      <c r="AN111" s="533" t="s">
        <v>473</v>
      </c>
      <c r="AO111" s="533" t="s">
        <v>243</v>
      </c>
      <c r="AP111" s="533" t="s">
        <v>859</v>
      </c>
      <c r="AQ111" s="533" t="s">
        <v>249</v>
      </c>
      <c r="AR111" s="536">
        <v>106143467</v>
      </c>
      <c r="AS111" s="533" t="s">
        <v>490</v>
      </c>
      <c r="AT111" s="539" t="s">
        <v>492</v>
      </c>
      <c r="AU111" s="533"/>
      <c r="AV111" s="392">
        <v>200000000</v>
      </c>
      <c r="AW111" s="392">
        <v>106143467</v>
      </c>
      <c r="AX111" s="395">
        <f>+AW111/AV111</f>
        <v>0.53071733499999996</v>
      </c>
      <c r="AY111" s="102" t="s">
        <v>770</v>
      </c>
      <c r="AZ111" s="102"/>
      <c r="BA111" s="113" t="s">
        <v>1003</v>
      </c>
      <c r="BB111" s="79">
        <v>8</v>
      </c>
      <c r="BC111" s="162" t="s">
        <v>1140</v>
      </c>
      <c r="BD111" s="18"/>
      <c r="BE111" s="18"/>
    </row>
    <row r="112" spans="1:57" ht="66.599999999999994" customHeight="1" x14ac:dyDescent="0.2">
      <c r="A112" s="520"/>
      <c r="B112" s="520"/>
      <c r="C112" s="488"/>
      <c r="D112" s="488"/>
      <c r="E112" s="488"/>
      <c r="F112" s="591"/>
      <c r="G112" s="6" t="s">
        <v>104</v>
      </c>
      <c r="H112" s="1" t="s">
        <v>657</v>
      </c>
      <c r="I112" s="10" t="s">
        <v>415</v>
      </c>
      <c r="J112" s="364" t="s">
        <v>416</v>
      </c>
      <c r="K112" s="16">
        <v>10000</v>
      </c>
      <c r="L112" s="16">
        <v>1000</v>
      </c>
      <c r="M112" s="16">
        <v>10349</v>
      </c>
      <c r="N112" s="121">
        <v>321</v>
      </c>
      <c r="O112" s="121">
        <v>56</v>
      </c>
      <c r="P112" s="375">
        <v>165</v>
      </c>
      <c r="Q112" s="221">
        <f t="shared" ref="Q112:Q114" si="28">+N112+O112+P112</f>
        <v>542</v>
      </c>
      <c r="R112" s="294">
        <f t="shared" ref="R112:R114" si="29">+Q112/L112</f>
        <v>0.54200000000000004</v>
      </c>
      <c r="S112" s="221">
        <f t="shared" ref="S112:S114" si="30">+Q112+M112</f>
        <v>10891</v>
      </c>
      <c r="T112" s="294">
        <v>1</v>
      </c>
      <c r="U112" s="510"/>
      <c r="V112" s="602"/>
      <c r="W112" s="483"/>
      <c r="X112" s="6" t="s">
        <v>577</v>
      </c>
      <c r="Y112" s="16">
        <v>30</v>
      </c>
      <c r="Z112" s="137">
        <v>4</v>
      </c>
      <c r="AA112" s="137">
        <v>4</v>
      </c>
      <c r="AB112" s="88">
        <v>5</v>
      </c>
      <c r="AC112" s="13" t="s">
        <v>672</v>
      </c>
      <c r="AD112" s="16">
        <v>300</v>
      </c>
      <c r="AE112" s="16">
        <v>1000</v>
      </c>
      <c r="AF112" s="16"/>
      <c r="AG112" s="14">
        <f t="shared" si="15"/>
        <v>0</v>
      </c>
      <c r="AH112" s="346">
        <f t="shared" ref="AH112:AH114" si="31">+(Z112+AA112+AB112)/Y112</f>
        <v>0.43333333333333335</v>
      </c>
      <c r="AI112" s="540"/>
      <c r="AJ112" s="576"/>
      <c r="AK112" s="534"/>
      <c r="AL112" s="542"/>
      <c r="AM112" s="542"/>
      <c r="AN112" s="534"/>
      <c r="AO112" s="534"/>
      <c r="AP112" s="534"/>
      <c r="AQ112" s="534"/>
      <c r="AR112" s="542"/>
      <c r="AS112" s="534"/>
      <c r="AT112" s="540"/>
      <c r="AU112" s="534"/>
      <c r="AV112" s="393"/>
      <c r="AW112" s="393"/>
      <c r="AX112" s="396"/>
      <c r="AY112" s="102" t="s">
        <v>771</v>
      </c>
      <c r="AZ112" s="102"/>
      <c r="BA112" s="113" t="s">
        <v>1004</v>
      </c>
      <c r="BB112" s="79">
        <v>9</v>
      </c>
      <c r="BC112" s="162" t="s">
        <v>1141</v>
      </c>
      <c r="BD112" s="18"/>
      <c r="BE112" s="18"/>
    </row>
    <row r="113" spans="1:57" ht="121.5" customHeight="1" x14ac:dyDescent="0.2">
      <c r="A113" s="520"/>
      <c r="B113" s="520"/>
      <c r="C113" s="488"/>
      <c r="D113" s="488"/>
      <c r="E113" s="488"/>
      <c r="F113" s="591"/>
      <c r="G113" s="6" t="s">
        <v>105</v>
      </c>
      <c r="H113" s="1" t="s">
        <v>657</v>
      </c>
      <c r="I113" s="8" t="s">
        <v>417</v>
      </c>
      <c r="J113" s="364" t="s">
        <v>418</v>
      </c>
      <c r="K113" s="16">
        <v>10000</v>
      </c>
      <c r="L113" s="16">
        <v>1000</v>
      </c>
      <c r="M113" s="16">
        <v>16400</v>
      </c>
      <c r="N113" s="121">
        <v>116</v>
      </c>
      <c r="O113" s="121">
        <v>128</v>
      </c>
      <c r="P113" s="375">
        <v>268</v>
      </c>
      <c r="Q113" s="221">
        <f t="shared" si="28"/>
        <v>512</v>
      </c>
      <c r="R113" s="294">
        <f t="shared" si="29"/>
        <v>0.51200000000000001</v>
      </c>
      <c r="S113" s="221">
        <f t="shared" si="30"/>
        <v>16912</v>
      </c>
      <c r="T113" s="294">
        <v>1</v>
      </c>
      <c r="U113" s="510"/>
      <c r="V113" s="602"/>
      <c r="W113" s="483"/>
      <c r="X113" s="6" t="s">
        <v>701</v>
      </c>
      <c r="Y113" s="16">
        <v>40</v>
      </c>
      <c r="Z113" s="137">
        <v>6</v>
      </c>
      <c r="AA113" s="137">
        <v>4</v>
      </c>
      <c r="AB113" s="88">
        <v>9</v>
      </c>
      <c r="AC113" s="13" t="s">
        <v>666</v>
      </c>
      <c r="AD113" s="16">
        <v>270</v>
      </c>
      <c r="AE113" s="16">
        <v>1000</v>
      </c>
      <c r="AF113" s="16"/>
      <c r="AG113" s="14">
        <f t="shared" si="15"/>
        <v>0</v>
      </c>
      <c r="AH113" s="346">
        <f t="shared" si="31"/>
        <v>0.47499999999999998</v>
      </c>
      <c r="AI113" s="540"/>
      <c r="AJ113" s="576"/>
      <c r="AK113" s="534"/>
      <c r="AL113" s="542"/>
      <c r="AM113" s="542"/>
      <c r="AN113" s="534"/>
      <c r="AO113" s="534"/>
      <c r="AP113" s="534"/>
      <c r="AQ113" s="534"/>
      <c r="AR113" s="542"/>
      <c r="AS113" s="534"/>
      <c r="AT113" s="540"/>
      <c r="AU113" s="534"/>
      <c r="AV113" s="393"/>
      <c r="AW113" s="393"/>
      <c r="AX113" s="396"/>
      <c r="AY113" s="102" t="s">
        <v>772</v>
      </c>
      <c r="AZ113" s="102"/>
      <c r="BA113" s="113" t="s">
        <v>1005</v>
      </c>
      <c r="BB113" s="79">
        <v>10</v>
      </c>
      <c r="BC113" s="162" t="s">
        <v>1142</v>
      </c>
      <c r="BD113" s="18"/>
      <c r="BE113" s="18"/>
    </row>
    <row r="114" spans="1:57" ht="86.25" customHeight="1" x14ac:dyDescent="0.2">
      <c r="A114" s="520"/>
      <c r="B114" s="520"/>
      <c r="C114" s="488"/>
      <c r="D114" s="488"/>
      <c r="E114" s="488"/>
      <c r="F114" s="592"/>
      <c r="G114" s="6" t="s">
        <v>106</v>
      </c>
      <c r="H114" s="1" t="s">
        <v>657</v>
      </c>
      <c r="I114" s="8" t="s">
        <v>419</v>
      </c>
      <c r="J114" s="364" t="s">
        <v>420</v>
      </c>
      <c r="K114" s="16">
        <v>20000</v>
      </c>
      <c r="L114" s="16">
        <v>4000</v>
      </c>
      <c r="M114" s="16">
        <v>1273</v>
      </c>
      <c r="N114" s="121">
        <v>348</v>
      </c>
      <c r="O114" s="121">
        <v>69</v>
      </c>
      <c r="P114" s="375">
        <v>911</v>
      </c>
      <c r="Q114" s="221">
        <f t="shared" si="28"/>
        <v>1328</v>
      </c>
      <c r="R114" s="294">
        <f t="shared" si="29"/>
        <v>0.33200000000000002</v>
      </c>
      <c r="S114" s="221">
        <f t="shared" si="30"/>
        <v>2601</v>
      </c>
      <c r="T114" s="294">
        <f t="shared" ref="T114" si="32">+S114/K114</f>
        <v>0.13005</v>
      </c>
      <c r="U114" s="511"/>
      <c r="V114" s="603"/>
      <c r="W114" s="484"/>
      <c r="X114" s="6" t="s">
        <v>160</v>
      </c>
      <c r="Y114" s="16">
        <v>30</v>
      </c>
      <c r="Z114" s="137">
        <v>4</v>
      </c>
      <c r="AA114" s="137">
        <v>3</v>
      </c>
      <c r="AB114" s="88">
        <v>14</v>
      </c>
      <c r="AC114" s="13" t="s">
        <v>664</v>
      </c>
      <c r="AD114" s="16">
        <v>330</v>
      </c>
      <c r="AE114" s="16">
        <v>4000</v>
      </c>
      <c r="AF114" s="16"/>
      <c r="AG114" s="14">
        <f t="shared" si="15"/>
        <v>0</v>
      </c>
      <c r="AH114" s="346">
        <f t="shared" si="31"/>
        <v>0.7</v>
      </c>
      <c r="AI114" s="541"/>
      <c r="AJ114" s="577"/>
      <c r="AK114" s="535"/>
      <c r="AL114" s="537"/>
      <c r="AM114" s="537"/>
      <c r="AN114" s="535"/>
      <c r="AO114" s="535"/>
      <c r="AP114" s="535"/>
      <c r="AQ114" s="535"/>
      <c r="AR114" s="537"/>
      <c r="AS114" s="535"/>
      <c r="AT114" s="541"/>
      <c r="AU114" s="535"/>
      <c r="AV114" s="393"/>
      <c r="AW114" s="393"/>
      <c r="AX114" s="396"/>
      <c r="AY114" s="102" t="s">
        <v>773</v>
      </c>
      <c r="AZ114" s="102"/>
      <c r="BA114" s="113" t="s">
        <v>1006</v>
      </c>
      <c r="BB114" s="79">
        <v>11</v>
      </c>
      <c r="BC114" s="162" t="s">
        <v>1143</v>
      </c>
    </row>
    <row r="115" spans="1:57" s="58" customFormat="1" ht="39.75" customHeight="1" x14ac:dyDescent="0.2">
      <c r="A115" s="520"/>
      <c r="B115" s="520"/>
      <c r="C115" s="488"/>
      <c r="D115" s="488"/>
      <c r="E115" s="488"/>
      <c r="F115" s="512" t="s">
        <v>102</v>
      </c>
      <c r="G115" s="513"/>
      <c r="H115" s="513"/>
      <c r="I115" s="513"/>
      <c r="J115" s="513"/>
      <c r="K115" s="513"/>
      <c r="L115" s="513"/>
      <c r="M115" s="513"/>
      <c r="N115" s="513"/>
      <c r="O115" s="513"/>
      <c r="P115" s="513"/>
      <c r="Q115" s="514"/>
      <c r="R115" s="313">
        <f>AVERAGE(R111:R114)</f>
        <v>0.59650000000000003</v>
      </c>
      <c r="S115" s="314"/>
      <c r="T115" s="313">
        <f>AVERAGE(T111:T114)</f>
        <v>0.70409583333333337</v>
      </c>
      <c r="U115" s="543" t="s">
        <v>157</v>
      </c>
      <c r="V115" s="544"/>
      <c r="W115" s="544"/>
      <c r="X115" s="544"/>
      <c r="Y115" s="544"/>
      <c r="Z115" s="544"/>
      <c r="AA115" s="544"/>
      <c r="AB115" s="544"/>
      <c r="AC115" s="544"/>
      <c r="AD115" s="544"/>
      <c r="AE115" s="544"/>
      <c r="AF115" s="544"/>
      <c r="AG115" s="545"/>
      <c r="AH115" s="349">
        <f>AVERAGE(AH111:AH114)</f>
        <v>0.60708333333333342</v>
      </c>
      <c r="AI115" s="53"/>
      <c r="AJ115" s="73"/>
      <c r="AK115" s="53"/>
      <c r="AL115" s="53"/>
      <c r="AM115" s="53"/>
      <c r="AN115" s="54"/>
      <c r="AO115" s="49"/>
      <c r="AP115" s="49"/>
      <c r="AQ115" s="50"/>
      <c r="AR115" s="50"/>
      <c r="AS115" s="55"/>
      <c r="AT115" s="56"/>
      <c r="AU115" s="57"/>
      <c r="AV115" s="394"/>
      <c r="AW115" s="394"/>
      <c r="AX115" s="397"/>
      <c r="AY115" s="109"/>
      <c r="AZ115" s="166"/>
      <c r="BA115" s="182"/>
      <c r="BB115" s="75"/>
      <c r="BC115" s="157"/>
    </row>
    <row r="116" spans="1:57" ht="89.25" customHeight="1" x14ac:dyDescent="0.2">
      <c r="A116" s="520"/>
      <c r="B116" s="520"/>
      <c r="C116" s="488"/>
      <c r="D116" s="488"/>
      <c r="E116" s="488"/>
      <c r="F116" s="27" t="s">
        <v>107</v>
      </c>
      <c r="G116" s="6" t="s">
        <v>108</v>
      </c>
      <c r="H116" s="1" t="s">
        <v>448</v>
      </c>
      <c r="I116" s="1">
        <v>0</v>
      </c>
      <c r="J116" s="2" t="s">
        <v>421</v>
      </c>
      <c r="K116" s="16">
        <v>1</v>
      </c>
      <c r="L116" s="23">
        <v>0.4</v>
      </c>
      <c r="M116" s="23">
        <v>0.6</v>
      </c>
      <c r="N116" s="202">
        <v>0</v>
      </c>
      <c r="O116" s="202">
        <v>0</v>
      </c>
      <c r="P116" s="365">
        <v>0</v>
      </c>
      <c r="Q116" s="234">
        <v>0</v>
      </c>
      <c r="R116" s="317">
        <v>0</v>
      </c>
      <c r="S116" s="318">
        <f>+M116</f>
        <v>0.6</v>
      </c>
      <c r="T116" s="319">
        <f>+S116</f>
        <v>0.6</v>
      </c>
      <c r="U116" s="4" t="s">
        <v>543</v>
      </c>
      <c r="V116" s="60">
        <v>2020130010168</v>
      </c>
      <c r="W116" s="1" t="s">
        <v>544</v>
      </c>
      <c r="X116" s="6" t="s">
        <v>545</v>
      </c>
      <c r="Y116" s="23">
        <v>0.4</v>
      </c>
      <c r="Z116" s="149">
        <v>0</v>
      </c>
      <c r="AA116" s="149">
        <v>0</v>
      </c>
      <c r="AB116" s="152">
        <v>0</v>
      </c>
      <c r="AC116" s="13" t="s">
        <v>664</v>
      </c>
      <c r="AD116" s="16">
        <v>330</v>
      </c>
      <c r="AE116" s="23"/>
      <c r="AF116" s="23"/>
      <c r="AG116" s="14"/>
      <c r="AH116" s="346">
        <v>0</v>
      </c>
      <c r="AI116" s="28" t="s">
        <v>216</v>
      </c>
      <c r="AJ116" s="71" t="s">
        <v>714</v>
      </c>
      <c r="AK116" s="30" t="s">
        <v>17</v>
      </c>
      <c r="AL116" s="29">
        <v>70000000</v>
      </c>
      <c r="AM116" s="29">
        <v>70000000</v>
      </c>
      <c r="AN116" s="30" t="s">
        <v>473</v>
      </c>
      <c r="AO116" s="30" t="s">
        <v>546</v>
      </c>
      <c r="AP116" s="30" t="s">
        <v>859</v>
      </c>
      <c r="AQ116" s="30" t="s">
        <v>270</v>
      </c>
      <c r="AR116" s="29">
        <v>0</v>
      </c>
      <c r="AS116" s="30" t="s">
        <v>490</v>
      </c>
      <c r="AT116" s="28" t="s">
        <v>492</v>
      </c>
      <c r="AU116" s="30"/>
      <c r="AV116" s="392">
        <v>70000000</v>
      </c>
      <c r="AW116" s="417"/>
      <c r="AX116" s="419">
        <v>0</v>
      </c>
      <c r="AY116" s="102" t="s">
        <v>774</v>
      </c>
      <c r="AZ116" s="102"/>
      <c r="BA116" s="113" t="s">
        <v>1007</v>
      </c>
      <c r="BB116" s="79">
        <v>12</v>
      </c>
      <c r="BC116" s="162" t="s">
        <v>1144</v>
      </c>
      <c r="BD116" s="18"/>
      <c r="BE116" s="18"/>
    </row>
    <row r="117" spans="1:57" s="58" customFormat="1" ht="49.5" customHeight="1" x14ac:dyDescent="0.2">
      <c r="A117" s="42"/>
      <c r="B117" s="42"/>
      <c r="C117" s="43"/>
      <c r="D117" s="44"/>
      <c r="E117" s="43"/>
      <c r="F117" s="512" t="s">
        <v>107</v>
      </c>
      <c r="G117" s="513"/>
      <c r="H117" s="513"/>
      <c r="I117" s="513"/>
      <c r="J117" s="513"/>
      <c r="K117" s="513"/>
      <c r="L117" s="513"/>
      <c r="M117" s="513"/>
      <c r="N117" s="513"/>
      <c r="O117" s="513"/>
      <c r="P117" s="513"/>
      <c r="Q117" s="514"/>
      <c r="R117" s="321">
        <f>+R116</f>
        <v>0</v>
      </c>
      <c r="S117" s="322"/>
      <c r="T117" s="321">
        <f>+T116</f>
        <v>0.6</v>
      </c>
      <c r="U117" s="447" t="s">
        <v>543</v>
      </c>
      <c r="V117" s="442"/>
      <c r="W117" s="442"/>
      <c r="X117" s="442"/>
      <c r="Y117" s="442"/>
      <c r="Z117" s="442"/>
      <c r="AA117" s="442"/>
      <c r="AB117" s="442"/>
      <c r="AC117" s="442"/>
      <c r="AD117" s="442"/>
      <c r="AE117" s="442"/>
      <c r="AF117" s="442"/>
      <c r="AG117" s="443"/>
      <c r="AH117" s="349">
        <v>0</v>
      </c>
      <c r="AI117" s="53"/>
      <c r="AJ117" s="73"/>
      <c r="AK117" s="53"/>
      <c r="AL117" s="53"/>
      <c r="AM117" s="53"/>
      <c r="AN117" s="54"/>
      <c r="AO117" s="49"/>
      <c r="AP117" s="49"/>
      <c r="AQ117" s="50"/>
      <c r="AR117" s="50"/>
      <c r="AS117" s="55"/>
      <c r="AT117" s="56"/>
      <c r="AU117" s="57"/>
      <c r="AV117" s="394"/>
      <c r="AW117" s="418"/>
      <c r="AX117" s="420"/>
      <c r="AY117" s="107"/>
      <c r="AZ117" s="165"/>
      <c r="BA117" s="184"/>
      <c r="BB117" s="75"/>
      <c r="BC117" s="154"/>
    </row>
    <row r="118" spans="1:57" s="58" customFormat="1" ht="44.25" customHeight="1" x14ac:dyDescent="0.2">
      <c r="A118" s="42"/>
      <c r="B118" s="515" t="s">
        <v>98</v>
      </c>
      <c r="C118" s="516"/>
      <c r="D118" s="516"/>
      <c r="E118" s="516"/>
      <c r="F118" s="516"/>
      <c r="G118" s="516"/>
      <c r="H118" s="516"/>
      <c r="I118" s="516"/>
      <c r="J118" s="516"/>
      <c r="K118" s="516"/>
      <c r="L118" s="516"/>
      <c r="M118" s="516"/>
      <c r="N118" s="516"/>
      <c r="O118" s="516"/>
      <c r="P118" s="516"/>
      <c r="Q118" s="517"/>
      <c r="R118" s="323">
        <f>+(R115+R117)/2</f>
        <v>0.29825000000000002</v>
      </c>
      <c r="S118" s="324"/>
      <c r="T118" s="323">
        <f>+(T115+T117)/2</f>
        <v>0.65204791666666662</v>
      </c>
      <c r="U118" s="48"/>
      <c r="V118" s="48"/>
      <c r="W118" s="48"/>
      <c r="X118" s="48"/>
      <c r="Y118" s="52"/>
      <c r="Z118" s="52"/>
      <c r="AA118" s="52"/>
      <c r="AB118" s="52"/>
      <c r="AC118" s="48"/>
      <c r="AD118" s="43"/>
      <c r="AE118" s="50"/>
      <c r="AF118" s="49"/>
      <c r="AG118" s="53"/>
      <c r="AH118" s="53"/>
      <c r="AI118" s="283"/>
      <c r="AJ118" s="284"/>
      <c r="AK118" s="53"/>
      <c r="AL118" s="53"/>
      <c r="AM118" s="53"/>
      <c r="AN118" s="54"/>
      <c r="AO118" s="49"/>
      <c r="AP118" s="49"/>
      <c r="AQ118" s="50"/>
      <c r="AR118" s="50"/>
      <c r="AS118" s="55"/>
      <c r="AT118" s="56"/>
      <c r="AU118" s="57"/>
      <c r="AV118" s="357"/>
      <c r="AW118" s="357"/>
      <c r="AX118" s="357"/>
      <c r="AY118" s="107"/>
      <c r="AZ118" s="165"/>
      <c r="BA118" s="184"/>
      <c r="BB118" s="75"/>
      <c r="BC118" s="154"/>
    </row>
    <row r="119" spans="1:57" ht="186.75" customHeight="1" x14ac:dyDescent="0.2">
      <c r="A119" s="520" t="s">
        <v>53</v>
      </c>
      <c r="B119" s="520" t="s">
        <v>109</v>
      </c>
      <c r="C119" s="488" t="s">
        <v>110</v>
      </c>
      <c r="D119" s="488" t="s">
        <v>111</v>
      </c>
      <c r="E119" s="488" t="s">
        <v>112</v>
      </c>
      <c r="F119" s="624" t="s">
        <v>113</v>
      </c>
      <c r="G119" s="585" t="s">
        <v>114</v>
      </c>
      <c r="H119" s="488" t="s">
        <v>648</v>
      </c>
      <c r="I119" s="488" t="s">
        <v>422</v>
      </c>
      <c r="J119" s="585" t="s">
        <v>423</v>
      </c>
      <c r="K119" s="549">
        <f>9000</f>
        <v>9000</v>
      </c>
      <c r="L119" s="549">
        <v>9000</v>
      </c>
      <c r="M119" s="549">
        <v>17263</v>
      </c>
      <c r="N119" s="578">
        <v>9688</v>
      </c>
      <c r="O119" s="578">
        <v>9688</v>
      </c>
      <c r="P119" s="598">
        <v>9688</v>
      </c>
      <c r="Q119" s="578">
        <f>+P119</f>
        <v>9688</v>
      </c>
      <c r="R119" s="644">
        <v>1</v>
      </c>
      <c r="S119" s="638">
        <f>+Q119+M119</f>
        <v>26951</v>
      </c>
      <c r="T119" s="644">
        <f>+S119/(K119*4)</f>
        <v>0.74863888888888885</v>
      </c>
      <c r="U119" s="4" t="s">
        <v>984</v>
      </c>
      <c r="V119" s="60">
        <v>2020130010319</v>
      </c>
      <c r="W119" s="1" t="s">
        <v>643</v>
      </c>
      <c r="X119" s="6" t="s">
        <v>578</v>
      </c>
      <c r="Y119" s="16">
        <v>150</v>
      </c>
      <c r="Z119" s="137">
        <v>13</v>
      </c>
      <c r="AA119" s="137">
        <v>49</v>
      </c>
      <c r="AB119" s="89">
        <v>48</v>
      </c>
      <c r="AC119" s="13" t="s">
        <v>668</v>
      </c>
      <c r="AD119" s="16">
        <v>360</v>
      </c>
      <c r="AE119" s="16">
        <v>150</v>
      </c>
      <c r="AF119" s="16"/>
      <c r="AG119" s="14">
        <f t="shared" si="15"/>
        <v>0</v>
      </c>
      <c r="AH119" s="346">
        <f>+(Z119+AA119+AB119)/Y119</f>
        <v>0.73333333333333328</v>
      </c>
      <c r="AI119" s="539" t="s">
        <v>217</v>
      </c>
      <c r="AJ119" s="575" t="s">
        <v>715</v>
      </c>
      <c r="AK119" s="30" t="s">
        <v>174</v>
      </c>
      <c r="AL119" s="29">
        <v>1747600000</v>
      </c>
      <c r="AM119" s="29">
        <v>1747600000</v>
      </c>
      <c r="AN119" s="30" t="s">
        <v>174</v>
      </c>
      <c r="AO119" s="30" t="s">
        <v>265</v>
      </c>
      <c r="AP119" s="30" t="s">
        <v>859</v>
      </c>
      <c r="AQ119" s="30" t="s">
        <v>264</v>
      </c>
      <c r="AR119" s="29">
        <v>1325708449</v>
      </c>
      <c r="AS119" s="30" t="s">
        <v>490</v>
      </c>
      <c r="AT119" s="28" t="s">
        <v>492</v>
      </c>
      <c r="AU119" s="30"/>
      <c r="AV119" s="392">
        <v>16520723705.939999</v>
      </c>
      <c r="AW119" s="392">
        <v>9050819703.3299999</v>
      </c>
      <c r="AX119" s="401">
        <f>+AW119/AV119</f>
        <v>0.54784644210687894</v>
      </c>
      <c r="AY119" s="102" t="s">
        <v>775</v>
      </c>
      <c r="AZ119" s="102" t="s">
        <v>927</v>
      </c>
      <c r="BA119" s="113" t="s">
        <v>1012</v>
      </c>
      <c r="BB119" s="82">
        <v>1</v>
      </c>
      <c r="BC119" s="162" t="s">
        <v>1145</v>
      </c>
      <c r="BD119" s="18"/>
      <c r="BE119" s="18"/>
    </row>
    <row r="120" spans="1:57" ht="69.75" customHeight="1" x14ac:dyDescent="0.2">
      <c r="A120" s="520"/>
      <c r="B120" s="520"/>
      <c r="C120" s="488"/>
      <c r="D120" s="488"/>
      <c r="E120" s="488"/>
      <c r="F120" s="624"/>
      <c r="G120" s="585"/>
      <c r="H120" s="488"/>
      <c r="I120" s="488"/>
      <c r="J120" s="585"/>
      <c r="K120" s="549"/>
      <c r="L120" s="549"/>
      <c r="M120" s="549"/>
      <c r="N120" s="578"/>
      <c r="O120" s="578"/>
      <c r="P120" s="606"/>
      <c r="Q120" s="578"/>
      <c r="R120" s="644"/>
      <c r="S120" s="638"/>
      <c r="T120" s="644"/>
      <c r="U120" s="546" t="s">
        <v>984</v>
      </c>
      <c r="V120" s="547"/>
      <c r="W120" s="547"/>
      <c r="X120" s="547"/>
      <c r="Y120" s="547"/>
      <c r="Z120" s="547"/>
      <c r="AA120" s="547"/>
      <c r="AB120" s="547"/>
      <c r="AC120" s="547"/>
      <c r="AD120" s="547"/>
      <c r="AE120" s="547"/>
      <c r="AF120" s="547"/>
      <c r="AG120" s="548"/>
      <c r="AH120" s="349">
        <f>+AH119</f>
        <v>0.73333333333333328</v>
      </c>
      <c r="AI120" s="540"/>
      <c r="AJ120" s="576"/>
      <c r="AK120" s="207"/>
      <c r="AL120" s="217"/>
      <c r="AM120" s="217"/>
      <c r="AN120" s="207"/>
      <c r="AO120" s="207"/>
      <c r="AP120" s="207"/>
      <c r="AQ120" s="207"/>
      <c r="AR120" s="217"/>
      <c r="AS120" s="207"/>
      <c r="AT120" s="205"/>
      <c r="AU120" s="207"/>
      <c r="AV120" s="393"/>
      <c r="AW120" s="393"/>
      <c r="AX120" s="402"/>
      <c r="AY120" s="258"/>
      <c r="AZ120" s="258"/>
      <c r="BA120" s="256"/>
      <c r="BB120" s="82"/>
      <c r="BC120" s="259"/>
      <c r="BD120" s="18"/>
      <c r="BE120" s="18"/>
    </row>
    <row r="121" spans="1:57" ht="82.5" customHeight="1" x14ac:dyDescent="0.2">
      <c r="A121" s="520"/>
      <c r="B121" s="520"/>
      <c r="C121" s="488"/>
      <c r="D121" s="488"/>
      <c r="E121" s="488"/>
      <c r="F121" s="624"/>
      <c r="G121" s="585"/>
      <c r="H121" s="488"/>
      <c r="I121" s="488"/>
      <c r="J121" s="585"/>
      <c r="K121" s="549"/>
      <c r="L121" s="549"/>
      <c r="M121" s="549"/>
      <c r="N121" s="578"/>
      <c r="O121" s="578"/>
      <c r="P121" s="606"/>
      <c r="Q121" s="578"/>
      <c r="R121" s="644"/>
      <c r="S121" s="638"/>
      <c r="T121" s="644"/>
      <c r="U121" s="509" t="s">
        <v>161</v>
      </c>
      <c r="V121" s="601">
        <v>2020130010133</v>
      </c>
      <c r="W121" s="482" t="s">
        <v>643</v>
      </c>
      <c r="X121" s="6" t="s">
        <v>579</v>
      </c>
      <c r="Y121" s="16">
        <v>9000</v>
      </c>
      <c r="Z121" s="137">
        <v>9688</v>
      </c>
      <c r="AA121" s="137">
        <v>9688</v>
      </c>
      <c r="AB121" s="89">
        <v>9688</v>
      </c>
      <c r="AC121" s="13" t="s">
        <v>664</v>
      </c>
      <c r="AD121" s="16">
        <v>360</v>
      </c>
      <c r="AE121" s="16">
        <v>9000</v>
      </c>
      <c r="AF121" s="16"/>
      <c r="AG121" s="14">
        <f t="shared" si="15"/>
        <v>0</v>
      </c>
      <c r="AH121" s="346">
        <v>1</v>
      </c>
      <c r="AI121" s="540"/>
      <c r="AJ121" s="576"/>
      <c r="AK121" s="533" t="s">
        <v>221</v>
      </c>
      <c r="AL121" s="536">
        <v>7765042426</v>
      </c>
      <c r="AM121" s="536">
        <v>14773123705</v>
      </c>
      <c r="AN121" s="533" t="s">
        <v>174</v>
      </c>
      <c r="AO121" s="533" t="s">
        <v>257</v>
      </c>
      <c r="AP121" s="533" t="s">
        <v>859</v>
      </c>
      <c r="AQ121" s="533" t="s">
        <v>286</v>
      </c>
      <c r="AR121" s="536">
        <v>7725111254</v>
      </c>
      <c r="AS121" s="533" t="s">
        <v>490</v>
      </c>
      <c r="AT121" s="539" t="s">
        <v>547</v>
      </c>
      <c r="AU121" s="533"/>
      <c r="AV121" s="393"/>
      <c r="AW121" s="393"/>
      <c r="AX121" s="402"/>
      <c r="AY121" s="102" t="s">
        <v>776</v>
      </c>
      <c r="AZ121" s="102" t="s">
        <v>928</v>
      </c>
      <c r="BA121" s="113" t="s">
        <v>1013</v>
      </c>
      <c r="BB121" s="82">
        <v>2</v>
      </c>
      <c r="BC121" s="162" t="s">
        <v>1146</v>
      </c>
      <c r="BD121" s="18"/>
      <c r="BE121" s="18"/>
    </row>
    <row r="122" spans="1:57" ht="60" customHeight="1" x14ac:dyDescent="0.2">
      <c r="A122" s="520"/>
      <c r="B122" s="520"/>
      <c r="C122" s="488"/>
      <c r="D122" s="488"/>
      <c r="E122" s="488"/>
      <c r="F122" s="624"/>
      <c r="G122" s="585"/>
      <c r="H122" s="488"/>
      <c r="I122" s="488"/>
      <c r="J122" s="585"/>
      <c r="K122" s="549"/>
      <c r="L122" s="549"/>
      <c r="M122" s="549"/>
      <c r="N122" s="578"/>
      <c r="O122" s="578"/>
      <c r="P122" s="606"/>
      <c r="Q122" s="578"/>
      <c r="R122" s="644"/>
      <c r="S122" s="638"/>
      <c r="T122" s="644"/>
      <c r="U122" s="510"/>
      <c r="V122" s="602"/>
      <c r="W122" s="483"/>
      <c r="X122" s="6" t="s">
        <v>580</v>
      </c>
      <c r="Y122" s="16">
        <v>5</v>
      </c>
      <c r="Z122" s="137">
        <v>4</v>
      </c>
      <c r="AA122" s="137">
        <v>4</v>
      </c>
      <c r="AB122" s="89">
        <v>4</v>
      </c>
      <c r="AC122" s="13" t="s">
        <v>664</v>
      </c>
      <c r="AD122" s="16">
        <v>330</v>
      </c>
      <c r="AE122" s="16">
        <v>951</v>
      </c>
      <c r="AF122" s="16"/>
      <c r="AG122" s="14">
        <f t="shared" si="15"/>
        <v>0</v>
      </c>
      <c r="AH122" s="346">
        <v>1</v>
      </c>
      <c r="AI122" s="540"/>
      <c r="AJ122" s="576"/>
      <c r="AK122" s="534"/>
      <c r="AL122" s="542"/>
      <c r="AM122" s="542"/>
      <c r="AN122" s="534"/>
      <c r="AO122" s="534"/>
      <c r="AP122" s="534"/>
      <c r="AQ122" s="534"/>
      <c r="AR122" s="542"/>
      <c r="AS122" s="534"/>
      <c r="AT122" s="540"/>
      <c r="AU122" s="534"/>
      <c r="AV122" s="393"/>
      <c r="AW122" s="393"/>
      <c r="AX122" s="402"/>
      <c r="AY122" s="141" t="s">
        <v>777</v>
      </c>
      <c r="AZ122" s="97" t="s">
        <v>1021</v>
      </c>
      <c r="BA122" s="113" t="s">
        <v>1022</v>
      </c>
      <c r="BB122" s="82">
        <v>3</v>
      </c>
      <c r="BC122" s="158"/>
      <c r="BD122" s="18"/>
      <c r="BE122" s="18"/>
    </row>
    <row r="123" spans="1:57" ht="45" x14ac:dyDescent="0.2">
      <c r="A123" s="520"/>
      <c r="B123" s="520"/>
      <c r="C123" s="488"/>
      <c r="D123" s="488"/>
      <c r="E123" s="488"/>
      <c r="F123" s="624"/>
      <c r="G123" s="585"/>
      <c r="H123" s="488"/>
      <c r="I123" s="488"/>
      <c r="J123" s="585"/>
      <c r="K123" s="549"/>
      <c r="L123" s="549"/>
      <c r="M123" s="549"/>
      <c r="N123" s="578"/>
      <c r="O123" s="578"/>
      <c r="P123" s="606"/>
      <c r="Q123" s="578"/>
      <c r="R123" s="644"/>
      <c r="S123" s="638"/>
      <c r="T123" s="644"/>
      <c r="U123" s="510"/>
      <c r="V123" s="602"/>
      <c r="W123" s="483"/>
      <c r="X123" s="6" t="s">
        <v>581</v>
      </c>
      <c r="Y123" s="16">
        <v>3</v>
      </c>
      <c r="Z123" s="137">
        <v>3</v>
      </c>
      <c r="AA123" s="137">
        <v>0</v>
      </c>
      <c r="AB123" s="89">
        <v>0</v>
      </c>
      <c r="AC123" s="13" t="s">
        <v>664</v>
      </c>
      <c r="AD123" s="16">
        <v>330</v>
      </c>
      <c r="AE123" s="16"/>
      <c r="AF123" s="16"/>
      <c r="AG123" s="14"/>
      <c r="AH123" s="346">
        <v>1</v>
      </c>
      <c r="AI123" s="540"/>
      <c r="AJ123" s="576"/>
      <c r="AK123" s="534"/>
      <c r="AL123" s="542"/>
      <c r="AM123" s="542"/>
      <c r="AN123" s="534"/>
      <c r="AO123" s="534"/>
      <c r="AP123" s="534"/>
      <c r="AQ123" s="534"/>
      <c r="AR123" s="542"/>
      <c r="AS123" s="534"/>
      <c r="AT123" s="540"/>
      <c r="AU123" s="534"/>
      <c r="AV123" s="393"/>
      <c r="AW123" s="393"/>
      <c r="AX123" s="402"/>
      <c r="AY123" s="112"/>
      <c r="AZ123" s="146"/>
      <c r="BA123" s="113"/>
      <c r="BB123" s="82">
        <v>4</v>
      </c>
      <c r="BC123" s="160"/>
      <c r="BD123" s="18"/>
      <c r="BE123" s="18"/>
    </row>
    <row r="124" spans="1:57" ht="77.25" customHeight="1" x14ac:dyDescent="0.2">
      <c r="A124" s="520"/>
      <c r="B124" s="520"/>
      <c r="C124" s="488"/>
      <c r="D124" s="488"/>
      <c r="E124" s="488"/>
      <c r="F124" s="624"/>
      <c r="G124" s="585"/>
      <c r="H124" s="488"/>
      <c r="I124" s="488"/>
      <c r="J124" s="585"/>
      <c r="K124" s="549"/>
      <c r="L124" s="549"/>
      <c r="M124" s="549"/>
      <c r="N124" s="578"/>
      <c r="O124" s="578"/>
      <c r="P124" s="606"/>
      <c r="Q124" s="578"/>
      <c r="R124" s="644"/>
      <c r="S124" s="638"/>
      <c r="T124" s="644"/>
      <c r="U124" s="510"/>
      <c r="V124" s="602"/>
      <c r="W124" s="483"/>
      <c r="X124" s="6" t="s">
        <v>582</v>
      </c>
      <c r="Y124" s="16">
        <v>9000</v>
      </c>
      <c r="Z124" s="137">
        <v>0</v>
      </c>
      <c r="AA124" s="137">
        <v>0</v>
      </c>
      <c r="AB124" s="89">
        <v>9688</v>
      </c>
      <c r="AC124" s="13" t="s">
        <v>669</v>
      </c>
      <c r="AD124" s="16">
        <v>270</v>
      </c>
      <c r="AE124" s="16">
        <v>9000</v>
      </c>
      <c r="AF124" s="16"/>
      <c r="AG124" s="14">
        <f t="shared" si="15"/>
        <v>0</v>
      </c>
      <c r="AH124" s="346">
        <v>1</v>
      </c>
      <c r="AI124" s="540"/>
      <c r="AJ124" s="576"/>
      <c r="AK124" s="534"/>
      <c r="AL124" s="542"/>
      <c r="AM124" s="542"/>
      <c r="AN124" s="534"/>
      <c r="AO124" s="534"/>
      <c r="AP124" s="534"/>
      <c r="AQ124" s="534"/>
      <c r="AR124" s="542"/>
      <c r="AS124" s="534"/>
      <c r="AT124" s="540"/>
      <c r="AU124" s="534"/>
      <c r="AV124" s="393"/>
      <c r="AW124" s="393"/>
      <c r="AX124" s="402"/>
      <c r="AY124" s="113" t="s">
        <v>778</v>
      </c>
      <c r="AZ124" s="102" t="s">
        <v>929</v>
      </c>
      <c r="BA124" s="113" t="s">
        <v>1014</v>
      </c>
      <c r="BB124" s="82">
        <v>5</v>
      </c>
      <c r="BC124" s="162" t="s">
        <v>1147</v>
      </c>
      <c r="BD124" s="18"/>
      <c r="BE124" s="18"/>
    </row>
    <row r="125" spans="1:57" ht="45" x14ac:dyDescent="0.2">
      <c r="A125" s="520"/>
      <c r="B125" s="520"/>
      <c r="C125" s="488"/>
      <c r="D125" s="488"/>
      <c r="E125" s="488"/>
      <c r="F125" s="624"/>
      <c r="G125" s="585"/>
      <c r="H125" s="488"/>
      <c r="I125" s="488"/>
      <c r="J125" s="585"/>
      <c r="K125" s="549"/>
      <c r="L125" s="549"/>
      <c r="M125" s="549"/>
      <c r="N125" s="578"/>
      <c r="O125" s="578"/>
      <c r="P125" s="606"/>
      <c r="Q125" s="578"/>
      <c r="R125" s="644"/>
      <c r="S125" s="638"/>
      <c r="T125" s="644"/>
      <c r="U125" s="510"/>
      <c r="V125" s="602"/>
      <c r="W125" s="483"/>
      <c r="X125" s="6" t="s">
        <v>583</v>
      </c>
      <c r="Y125" s="16">
        <v>9000</v>
      </c>
      <c r="Z125" s="137">
        <v>0</v>
      </c>
      <c r="AA125" s="137">
        <v>0</v>
      </c>
      <c r="AB125" s="89">
        <v>0</v>
      </c>
      <c r="AC125" s="13" t="s">
        <v>671</v>
      </c>
      <c r="AD125" s="16">
        <v>90</v>
      </c>
      <c r="AE125" s="16">
        <v>9000</v>
      </c>
      <c r="AF125" s="16"/>
      <c r="AG125" s="14">
        <f t="shared" si="15"/>
        <v>0</v>
      </c>
      <c r="AH125" s="346">
        <v>0</v>
      </c>
      <c r="AI125" s="540"/>
      <c r="AJ125" s="576"/>
      <c r="AK125" s="534"/>
      <c r="AL125" s="542"/>
      <c r="AM125" s="542"/>
      <c r="AN125" s="534"/>
      <c r="AO125" s="534"/>
      <c r="AP125" s="534"/>
      <c r="AQ125" s="534"/>
      <c r="AR125" s="542"/>
      <c r="AS125" s="534"/>
      <c r="AT125" s="540"/>
      <c r="AU125" s="534"/>
      <c r="AV125" s="393"/>
      <c r="AW125" s="393"/>
      <c r="AX125" s="402"/>
      <c r="AY125" s="102" t="s">
        <v>779</v>
      </c>
      <c r="AZ125" s="102" t="s">
        <v>779</v>
      </c>
      <c r="BA125" s="113" t="s">
        <v>1015</v>
      </c>
      <c r="BB125" s="82">
        <v>6</v>
      </c>
      <c r="BC125" s="195"/>
      <c r="BD125" s="18"/>
      <c r="BE125" s="18"/>
    </row>
    <row r="126" spans="1:57" ht="70.5" customHeight="1" x14ac:dyDescent="0.2">
      <c r="A126" s="520"/>
      <c r="B126" s="520"/>
      <c r="C126" s="488"/>
      <c r="D126" s="488"/>
      <c r="E126" s="488"/>
      <c r="F126" s="624"/>
      <c r="G126" s="585"/>
      <c r="H126" s="488"/>
      <c r="I126" s="488"/>
      <c r="J126" s="585"/>
      <c r="K126" s="549"/>
      <c r="L126" s="549"/>
      <c r="M126" s="549"/>
      <c r="N126" s="578"/>
      <c r="O126" s="578"/>
      <c r="P126" s="606"/>
      <c r="Q126" s="578"/>
      <c r="R126" s="644"/>
      <c r="S126" s="638"/>
      <c r="T126" s="644"/>
      <c r="U126" s="510"/>
      <c r="V126" s="602"/>
      <c r="W126" s="483"/>
      <c r="X126" s="6" t="s">
        <v>584</v>
      </c>
      <c r="Y126" s="16">
        <v>6</v>
      </c>
      <c r="Z126" s="137">
        <v>3</v>
      </c>
      <c r="AA126" s="137">
        <v>15</v>
      </c>
      <c r="AB126" s="89">
        <v>10</v>
      </c>
      <c r="AC126" s="13" t="s">
        <v>672</v>
      </c>
      <c r="AD126" s="16">
        <v>270</v>
      </c>
      <c r="AE126" s="16">
        <v>4500</v>
      </c>
      <c r="AF126" s="16"/>
      <c r="AG126" s="14">
        <f t="shared" si="15"/>
        <v>0</v>
      </c>
      <c r="AH126" s="346">
        <v>1</v>
      </c>
      <c r="AI126" s="540"/>
      <c r="AJ126" s="576"/>
      <c r="AK126" s="534"/>
      <c r="AL126" s="542"/>
      <c r="AM126" s="542"/>
      <c r="AN126" s="534"/>
      <c r="AO126" s="534"/>
      <c r="AP126" s="534"/>
      <c r="AQ126" s="534"/>
      <c r="AR126" s="542"/>
      <c r="AS126" s="534"/>
      <c r="AT126" s="540"/>
      <c r="AU126" s="534"/>
      <c r="AV126" s="393"/>
      <c r="AW126" s="393"/>
      <c r="AX126" s="402"/>
      <c r="AY126" s="102" t="s">
        <v>780</v>
      </c>
      <c r="AZ126" s="102" t="s">
        <v>1020</v>
      </c>
      <c r="BA126" s="113" t="s">
        <v>1016</v>
      </c>
      <c r="BB126" s="82">
        <v>7</v>
      </c>
      <c r="BC126" s="162" t="s">
        <v>1148</v>
      </c>
      <c r="BD126" s="18"/>
      <c r="BE126" s="18"/>
    </row>
    <row r="127" spans="1:57" ht="102.75" customHeight="1" x14ac:dyDescent="0.2">
      <c r="A127" s="520"/>
      <c r="B127" s="520"/>
      <c r="C127" s="488"/>
      <c r="D127" s="488"/>
      <c r="E127" s="488"/>
      <c r="F127" s="624"/>
      <c r="G127" s="585"/>
      <c r="H127" s="488"/>
      <c r="I127" s="488"/>
      <c r="J127" s="585"/>
      <c r="K127" s="549"/>
      <c r="L127" s="549"/>
      <c r="M127" s="549"/>
      <c r="N127" s="578"/>
      <c r="O127" s="578"/>
      <c r="P127" s="606"/>
      <c r="Q127" s="578"/>
      <c r="R127" s="644"/>
      <c r="S127" s="638"/>
      <c r="T127" s="644"/>
      <c r="U127" s="510"/>
      <c r="V127" s="602"/>
      <c r="W127" s="483"/>
      <c r="X127" s="6" t="s">
        <v>585</v>
      </c>
      <c r="Y127" s="16">
        <v>9000</v>
      </c>
      <c r="Z127" s="137">
        <v>0</v>
      </c>
      <c r="AA127" s="137">
        <v>0</v>
      </c>
      <c r="AB127" s="89">
        <v>9688</v>
      </c>
      <c r="AC127" s="64" t="s">
        <v>670</v>
      </c>
      <c r="AD127" s="59">
        <v>60</v>
      </c>
      <c r="AE127" s="16">
        <v>9000</v>
      </c>
      <c r="AF127" s="16"/>
      <c r="AG127" s="14">
        <f t="shared" si="15"/>
        <v>0</v>
      </c>
      <c r="AH127" s="346">
        <v>1</v>
      </c>
      <c r="AI127" s="540"/>
      <c r="AJ127" s="576"/>
      <c r="AK127" s="534"/>
      <c r="AL127" s="542"/>
      <c r="AM127" s="542"/>
      <c r="AN127" s="534"/>
      <c r="AO127" s="534"/>
      <c r="AP127" s="534"/>
      <c r="AQ127" s="534"/>
      <c r="AR127" s="542"/>
      <c r="AS127" s="534"/>
      <c r="AT127" s="540"/>
      <c r="AU127" s="534"/>
      <c r="AV127" s="393"/>
      <c r="AW127" s="393"/>
      <c r="AX127" s="402"/>
      <c r="AY127" s="102" t="s">
        <v>781</v>
      </c>
      <c r="AZ127" s="102" t="s">
        <v>781</v>
      </c>
      <c r="BA127" s="113" t="s">
        <v>1017</v>
      </c>
      <c r="BB127" s="82">
        <v>8</v>
      </c>
      <c r="BC127" s="162" t="s">
        <v>1149</v>
      </c>
      <c r="BD127" s="18"/>
      <c r="BE127" s="18"/>
    </row>
    <row r="128" spans="1:57" ht="60" x14ac:dyDescent="0.2">
      <c r="A128" s="520"/>
      <c r="B128" s="520"/>
      <c r="C128" s="488"/>
      <c r="D128" s="488"/>
      <c r="E128" s="488"/>
      <c r="F128" s="624"/>
      <c r="G128" s="585"/>
      <c r="H128" s="488"/>
      <c r="I128" s="488"/>
      <c r="J128" s="585"/>
      <c r="K128" s="549"/>
      <c r="L128" s="549"/>
      <c r="M128" s="549"/>
      <c r="N128" s="578"/>
      <c r="O128" s="578"/>
      <c r="P128" s="606"/>
      <c r="Q128" s="578"/>
      <c r="R128" s="644"/>
      <c r="S128" s="638"/>
      <c r="T128" s="644"/>
      <c r="U128" s="510"/>
      <c r="V128" s="602"/>
      <c r="W128" s="483"/>
      <c r="X128" s="6" t="s">
        <v>586</v>
      </c>
      <c r="Y128" s="16">
        <v>9000</v>
      </c>
      <c r="Z128" s="137">
        <v>0</v>
      </c>
      <c r="AA128" s="137">
        <v>0</v>
      </c>
      <c r="AB128" s="89">
        <v>0</v>
      </c>
      <c r="AC128" s="64" t="s">
        <v>670</v>
      </c>
      <c r="AD128" s="59">
        <v>180</v>
      </c>
      <c r="AE128" s="16">
        <v>9000</v>
      </c>
      <c r="AF128" s="16"/>
      <c r="AG128" s="14">
        <f t="shared" si="15"/>
        <v>0</v>
      </c>
      <c r="AH128" s="346">
        <v>0</v>
      </c>
      <c r="AI128" s="540"/>
      <c r="AJ128" s="576"/>
      <c r="AK128" s="534"/>
      <c r="AL128" s="542"/>
      <c r="AM128" s="542"/>
      <c r="AN128" s="534"/>
      <c r="AO128" s="534"/>
      <c r="AP128" s="534"/>
      <c r="AQ128" s="534"/>
      <c r="AR128" s="542"/>
      <c r="AS128" s="534"/>
      <c r="AT128" s="540"/>
      <c r="AU128" s="534"/>
      <c r="AV128" s="393"/>
      <c r="AW128" s="393"/>
      <c r="AX128" s="402"/>
      <c r="AY128" s="102" t="s">
        <v>782</v>
      </c>
      <c r="AZ128" s="102" t="s">
        <v>782</v>
      </c>
      <c r="BA128" s="113" t="s">
        <v>1018</v>
      </c>
      <c r="BB128" s="82">
        <v>9</v>
      </c>
      <c r="BC128" s="162" t="s">
        <v>1150</v>
      </c>
      <c r="BD128" s="18"/>
      <c r="BE128" s="18"/>
    </row>
    <row r="129" spans="1:57" ht="75" customHeight="1" x14ac:dyDescent="0.2">
      <c r="A129" s="520"/>
      <c r="B129" s="520"/>
      <c r="C129" s="488"/>
      <c r="D129" s="488"/>
      <c r="E129" s="488"/>
      <c r="F129" s="624"/>
      <c r="G129" s="585"/>
      <c r="H129" s="488"/>
      <c r="I129" s="488"/>
      <c r="J129" s="585"/>
      <c r="K129" s="549"/>
      <c r="L129" s="549"/>
      <c r="M129" s="549"/>
      <c r="N129" s="578"/>
      <c r="O129" s="578"/>
      <c r="P129" s="599"/>
      <c r="Q129" s="578"/>
      <c r="R129" s="644"/>
      <c r="S129" s="638"/>
      <c r="T129" s="644"/>
      <c r="U129" s="510"/>
      <c r="V129" s="602"/>
      <c r="W129" s="483"/>
      <c r="X129" s="6" t="s">
        <v>587</v>
      </c>
      <c r="Y129" s="16">
        <v>10</v>
      </c>
      <c r="Z129" s="137">
        <v>6</v>
      </c>
      <c r="AA129" s="137">
        <v>4</v>
      </c>
      <c r="AB129" s="89">
        <v>2</v>
      </c>
      <c r="AC129" s="64" t="s">
        <v>672</v>
      </c>
      <c r="AD129" s="59">
        <v>210</v>
      </c>
      <c r="AE129" s="16">
        <v>300</v>
      </c>
      <c r="AF129" s="16"/>
      <c r="AG129" s="14">
        <f t="shared" si="15"/>
        <v>0</v>
      </c>
      <c r="AH129" s="346">
        <v>1</v>
      </c>
      <c r="AI129" s="540"/>
      <c r="AJ129" s="576"/>
      <c r="AK129" s="534"/>
      <c r="AL129" s="542"/>
      <c r="AM129" s="542"/>
      <c r="AN129" s="534"/>
      <c r="AO129" s="534"/>
      <c r="AP129" s="534"/>
      <c r="AQ129" s="534"/>
      <c r="AR129" s="542"/>
      <c r="AS129" s="534"/>
      <c r="AT129" s="540"/>
      <c r="AU129" s="534"/>
      <c r="AV129" s="393"/>
      <c r="AW129" s="393"/>
      <c r="AX129" s="402"/>
      <c r="AY129" s="102" t="s">
        <v>783</v>
      </c>
      <c r="AZ129" s="102" t="s">
        <v>930</v>
      </c>
      <c r="BA129" s="113" t="s">
        <v>1019</v>
      </c>
      <c r="BB129" s="82">
        <v>10</v>
      </c>
      <c r="BC129" s="162" t="s">
        <v>1151</v>
      </c>
      <c r="BD129" s="18"/>
      <c r="BE129" s="18"/>
    </row>
    <row r="130" spans="1:57" ht="87.75" customHeight="1" x14ac:dyDescent="0.2">
      <c r="A130" s="520"/>
      <c r="B130" s="520"/>
      <c r="C130" s="488"/>
      <c r="D130" s="488"/>
      <c r="E130" s="488"/>
      <c r="F130" s="624"/>
      <c r="G130" s="6" t="s">
        <v>115</v>
      </c>
      <c r="H130" s="1" t="s">
        <v>687</v>
      </c>
      <c r="I130" s="1" t="s">
        <v>424</v>
      </c>
      <c r="J130" s="364" t="s">
        <v>425</v>
      </c>
      <c r="K130" s="16">
        <v>15</v>
      </c>
      <c r="L130" s="16">
        <v>10</v>
      </c>
      <c r="M130" s="16">
        <v>0</v>
      </c>
      <c r="N130" s="121">
        <v>0</v>
      </c>
      <c r="O130" s="121">
        <v>0</v>
      </c>
      <c r="P130" s="375">
        <v>0</v>
      </c>
      <c r="Q130" s="221">
        <v>0</v>
      </c>
      <c r="R130" s="294">
        <v>0</v>
      </c>
      <c r="S130" s="221">
        <v>0</v>
      </c>
      <c r="T130" s="294">
        <v>0</v>
      </c>
      <c r="U130" s="510"/>
      <c r="V130" s="602"/>
      <c r="W130" s="483"/>
      <c r="X130" s="6" t="s">
        <v>589</v>
      </c>
      <c r="Y130" s="16">
        <v>10</v>
      </c>
      <c r="Z130" s="137">
        <v>0</v>
      </c>
      <c r="AA130" s="137">
        <v>0</v>
      </c>
      <c r="AB130" s="89">
        <v>0</v>
      </c>
      <c r="AC130" s="64" t="s">
        <v>664</v>
      </c>
      <c r="AD130" s="59">
        <v>330</v>
      </c>
      <c r="AE130" s="16"/>
      <c r="AF130" s="16"/>
      <c r="AG130" s="14"/>
      <c r="AH130" s="346">
        <v>0</v>
      </c>
      <c r="AI130" s="540"/>
      <c r="AJ130" s="576"/>
      <c r="AK130" s="534"/>
      <c r="AL130" s="542"/>
      <c r="AM130" s="542"/>
      <c r="AN130" s="534"/>
      <c r="AO130" s="534"/>
      <c r="AP130" s="534"/>
      <c r="AQ130" s="534"/>
      <c r="AR130" s="542"/>
      <c r="AS130" s="534"/>
      <c r="AT130" s="540"/>
      <c r="AU130" s="534"/>
      <c r="AV130" s="393"/>
      <c r="AW130" s="393"/>
      <c r="AX130" s="402"/>
      <c r="AY130" s="102" t="s">
        <v>784</v>
      </c>
      <c r="AZ130" s="102" t="s">
        <v>931</v>
      </c>
      <c r="BA130" s="185" t="s">
        <v>1025</v>
      </c>
      <c r="BB130" s="82">
        <v>11</v>
      </c>
      <c r="BC130" s="162" t="s">
        <v>1152</v>
      </c>
      <c r="BD130" s="18"/>
      <c r="BE130" s="18"/>
    </row>
    <row r="131" spans="1:57" ht="315" x14ac:dyDescent="0.2">
      <c r="A131" s="520"/>
      <c r="B131" s="520"/>
      <c r="C131" s="488"/>
      <c r="D131" s="488"/>
      <c r="E131" s="488"/>
      <c r="F131" s="624"/>
      <c r="G131" s="6" t="s">
        <v>116</v>
      </c>
      <c r="H131" s="1" t="s">
        <v>687</v>
      </c>
      <c r="I131" s="1" t="s">
        <v>424</v>
      </c>
      <c r="J131" s="364" t="s">
        <v>426</v>
      </c>
      <c r="K131" s="16">
        <v>5</v>
      </c>
      <c r="L131" s="16" t="s">
        <v>868</v>
      </c>
      <c r="M131" s="16">
        <v>0</v>
      </c>
      <c r="N131" s="121">
        <v>0</v>
      </c>
      <c r="O131" s="121">
        <v>0</v>
      </c>
      <c r="P131" s="375">
        <v>0</v>
      </c>
      <c r="Q131" s="121"/>
      <c r="R131" s="17"/>
      <c r="S131" s="17"/>
      <c r="T131" s="17">
        <v>0</v>
      </c>
      <c r="U131" s="510"/>
      <c r="V131" s="602"/>
      <c r="W131" s="483"/>
      <c r="X131" s="6" t="s">
        <v>591</v>
      </c>
      <c r="Y131" s="16">
        <v>0</v>
      </c>
      <c r="Z131" s="137">
        <v>0</v>
      </c>
      <c r="AA131" s="137">
        <v>0</v>
      </c>
      <c r="AB131" s="89">
        <v>0</v>
      </c>
      <c r="AC131" s="64"/>
      <c r="AD131" s="59"/>
      <c r="AE131" s="16"/>
      <c r="AF131" s="16"/>
      <c r="AG131" s="14" t="s">
        <v>239</v>
      </c>
      <c r="AH131" s="346"/>
      <c r="AI131" s="540"/>
      <c r="AJ131" s="576"/>
      <c r="AK131" s="535"/>
      <c r="AL131" s="537"/>
      <c r="AM131" s="537"/>
      <c r="AN131" s="535"/>
      <c r="AO131" s="535"/>
      <c r="AP131" s="535"/>
      <c r="AQ131" s="535"/>
      <c r="AR131" s="537"/>
      <c r="AS131" s="535"/>
      <c r="AT131" s="541"/>
      <c r="AU131" s="535"/>
      <c r="AV131" s="393"/>
      <c r="AW131" s="393"/>
      <c r="AX131" s="402"/>
      <c r="AY131" s="102" t="s">
        <v>785</v>
      </c>
      <c r="AZ131" s="102" t="s">
        <v>785</v>
      </c>
      <c r="BA131" s="113"/>
      <c r="BB131" s="82">
        <v>12</v>
      </c>
      <c r="BC131" s="195"/>
      <c r="BD131" s="18"/>
      <c r="BE131" s="18"/>
    </row>
    <row r="132" spans="1:57" ht="63.75" customHeight="1" x14ac:dyDescent="0.2">
      <c r="A132" s="520"/>
      <c r="B132" s="520"/>
      <c r="C132" s="488"/>
      <c r="D132" s="488"/>
      <c r="E132" s="488"/>
      <c r="F132" s="624"/>
      <c r="G132" s="585" t="s">
        <v>117</v>
      </c>
      <c r="H132" s="488" t="s">
        <v>688</v>
      </c>
      <c r="I132" s="488" t="s">
        <v>427</v>
      </c>
      <c r="J132" s="585" t="s">
        <v>428</v>
      </c>
      <c r="K132" s="549">
        <v>10000</v>
      </c>
      <c r="L132" s="614">
        <v>762</v>
      </c>
      <c r="M132" s="549">
        <v>9238</v>
      </c>
      <c r="N132" s="578">
        <v>886</v>
      </c>
      <c r="O132" s="578">
        <v>349</v>
      </c>
      <c r="P132" s="598">
        <v>447</v>
      </c>
      <c r="Q132" s="578">
        <f>+P132+O132+N132</f>
        <v>1682</v>
      </c>
      <c r="R132" s="638">
        <v>1</v>
      </c>
      <c r="S132" s="638">
        <f>+Q132+M132</f>
        <v>10920</v>
      </c>
      <c r="T132" s="644">
        <v>1</v>
      </c>
      <c r="U132" s="510"/>
      <c r="V132" s="602"/>
      <c r="W132" s="483"/>
      <c r="X132" s="2" t="s">
        <v>588</v>
      </c>
      <c r="Y132" s="16">
        <v>5</v>
      </c>
      <c r="Z132" s="137">
        <v>1</v>
      </c>
      <c r="AA132" s="137">
        <v>2</v>
      </c>
      <c r="AB132" s="89">
        <v>1</v>
      </c>
      <c r="AC132" s="64" t="s">
        <v>664</v>
      </c>
      <c r="AD132" s="59">
        <v>330</v>
      </c>
      <c r="AE132" s="16">
        <v>1870</v>
      </c>
      <c r="AF132" s="16"/>
      <c r="AG132" s="14">
        <f t="shared" si="15"/>
        <v>0</v>
      </c>
      <c r="AH132" s="346">
        <f>+(Z132+AA132+AB132)/Y132</f>
        <v>0.8</v>
      </c>
      <c r="AI132" s="540"/>
      <c r="AJ132" s="576"/>
      <c r="AK132" s="533" t="s">
        <v>222</v>
      </c>
      <c r="AL132" s="589">
        <v>1</v>
      </c>
      <c r="AM132" s="589">
        <v>1</v>
      </c>
      <c r="AN132" s="533" t="s">
        <v>222</v>
      </c>
      <c r="AO132" s="533" t="s">
        <v>223</v>
      </c>
      <c r="AP132" s="533" t="s">
        <v>859</v>
      </c>
      <c r="AQ132" s="533" t="s">
        <v>256</v>
      </c>
      <c r="AR132" s="533">
        <v>0</v>
      </c>
      <c r="AS132" s="533" t="s">
        <v>491</v>
      </c>
      <c r="AT132" s="539" t="s">
        <v>547</v>
      </c>
      <c r="AU132" s="533"/>
      <c r="AV132" s="393"/>
      <c r="AW132" s="393"/>
      <c r="AX132" s="402"/>
      <c r="AY132" s="102" t="s">
        <v>786</v>
      </c>
      <c r="AZ132" s="102" t="s">
        <v>932</v>
      </c>
      <c r="BA132" s="113" t="s">
        <v>1023</v>
      </c>
      <c r="BB132" s="82">
        <v>13</v>
      </c>
      <c r="BC132" s="162" t="s">
        <v>1152</v>
      </c>
      <c r="BD132" s="18"/>
      <c r="BE132" s="18"/>
    </row>
    <row r="133" spans="1:57" ht="38.25" customHeight="1" x14ac:dyDescent="0.2">
      <c r="A133" s="520"/>
      <c r="B133" s="520"/>
      <c r="C133" s="488"/>
      <c r="D133" s="488"/>
      <c r="E133" s="488"/>
      <c r="F133" s="624"/>
      <c r="G133" s="585"/>
      <c r="H133" s="488"/>
      <c r="I133" s="488"/>
      <c r="J133" s="585"/>
      <c r="K133" s="549"/>
      <c r="L133" s="614"/>
      <c r="M133" s="549"/>
      <c r="N133" s="578"/>
      <c r="O133" s="578"/>
      <c r="P133" s="606"/>
      <c r="Q133" s="578"/>
      <c r="R133" s="638"/>
      <c r="S133" s="638"/>
      <c r="T133" s="644"/>
      <c r="U133" s="510"/>
      <c r="V133" s="602"/>
      <c r="W133" s="483"/>
      <c r="X133" s="2" t="s">
        <v>590</v>
      </c>
      <c r="Y133" s="16">
        <v>381</v>
      </c>
      <c r="Z133" s="137">
        <v>255</v>
      </c>
      <c r="AA133" s="137">
        <v>179</v>
      </c>
      <c r="AB133" s="89">
        <v>295</v>
      </c>
      <c r="AC133" s="64" t="s">
        <v>664</v>
      </c>
      <c r="AD133" s="59">
        <v>330</v>
      </c>
      <c r="AE133" s="16">
        <v>381</v>
      </c>
      <c r="AF133" s="16"/>
      <c r="AG133" s="14">
        <f t="shared" si="15"/>
        <v>0</v>
      </c>
      <c r="AH133" s="346">
        <v>1</v>
      </c>
      <c r="AI133" s="540"/>
      <c r="AJ133" s="576"/>
      <c r="AK133" s="534"/>
      <c r="AL133" s="589"/>
      <c r="AM133" s="589"/>
      <c r="AN133" s="534"/>
      <c r="AO133" s="534"/>
      <c r="AP133" s="534"/>
      <c r="AQ133" s="534"/>
      <c r="AR133" s="534"/>
      <c r="AS133" s="534"/>
      <c r="AT133" s="540"/>
      <c r="AU133" s="534"/>
      <c r="AV133" s="393"/>
      <c r="AW133" s="393"/>
      <c r="AX133" s="402"/>
      <c r="AY133" s="102" t="s">
        <v>787</v>
      </c>
      <c r="AZ133" s="102" t="s">
        <v>933</v>
      </c>
      <c r="BA133" s="526" t="s">
        <v>1024</v>
      </c>
      <c r="BB133" s="82">
        <v>14</v>
      </c>
      <c r="BC133" s="162" t="s">
        <v>1153</v>
      </c>
      <c r="BD133" s="18"/>
      <c r="BE133" s="18"/>
    </row>
    <row r="134" spans="1:57" ht="60" x14ac:dyDescent="0.2">
      <c r="A134" s="520"/>
      <c r="B134" s="520"/>
      <c r="C134" s="488"/>
      <c r="D134" s="488"/>
      <c r="E134" s="488"/>
      <c r="F134" s="624"/>
      <c r="G134" s="585"/>
      <c r="H134" s="488"/>
      <c r="I134" s="488"/>
      <c r="J134" s="585"/>
      <c r="K134" s="549"/>
      <c r="L134" s="614"/>
      <c r="M134" s="549"/>
      <c r="N134" s="578"/>
      <c r="O134" s="578"/>
      <c r="P134" s="599"/>
      <c r="Q134" s="578"/>
      <c r="R134" s="638"/>
      <c r="S134" s="638"/>
      <c r="T134" s="644"/>
      <c r="U134" s="511"/>
      <c r="V134" s="603"/>
      <c r="W134" s="484"/>
      <c r="X134" s="2" t="s">
        <v>592</v>
      </c>
      <c r="Y134" s="16">
        <v>381</v>
      </c>
      <c r="Z134" s="137">
        <v>630</v>
      </c>
      <c r="AA134" s="137">
        <v>170</v>
      </c>
      <c r="AB134" s="89">
        <v>152</v>
      </c>
      <c r="AC134" s="64" t="s">
        <v>664</v>
      </c>
      <c r="AD134" s="59">
        <v>330</v>
      </c>
      <c r="AE134" s="16">
        <v>381</v>
      </c>
      <c r="AF134" s="16"/>
      <c r="AG134" s="14">
        <f t="shared" si="15"/>
        <v>0</v>
      </c>
      <c r="AH134" s="346">
        <v>1</v>
      </c>
      <c r="AI134" s="541"/>
      <c r="AJ134" s="577"/>
      <c r="AK134" s="535"/>
      <c r="AL134" s="589"/>
      <c r="AM134" s="589"/>
      <c r="AN134" s="535"/>
      <c r="AO134" s="535"/>
      <c r="AP134" s="535"/>
      <c r="AQ134" s="535"/>
      <c r="AR134" s="535"/>
      <c r="AS134" s="535"/>
      <c r="AT134" s="541"/>
      <c r="AU134" s="535"/>
      <c r="AV134" s="393"/>
      <c r="AW134" s="393"/>
      <c r="AX134" s="402"/>
      <c r="AY134" s="102" t="s">
        <v>788</v>
      </c>
      <c r="AZ134" s="102" t="s">
        <v>934</v>
      </c>
      <c r="BA134" s="527"/>
      <c r="BB134" s="82">
        <v>15</v>
      </c>
      <c r="BC134" s="162" t="s">
        <v>1154</v>
      </c>
      <c r="BD134" s="18"/>
      <c r="BE134" s="18"/>
    </row>
    <row r="135" spans="1:57" s="58" customFormat="1" ht="47.25" customHeight="1" x14ac:dyDescent="0.2">
      <c r="A135" s="42"/>
      <c r="B135" s="42"/>
      <c r="C135" s="43"/>
      <c r="D135" s="44"/>
      <c r="E135" s="43"/>
      <c r="F135" s="512" t="s">
        <v>113</v>
      </c>
      <c r="G135" s="513"/>
      <c r="H135" s="513"/>
      <c r="I135" s="513"/>
      <c r="J135" s="513"/>
      <c r="K135" s="513"/>
      <c r="L135" s="513"/>
      <c r="M135" s="513"/>
      <c r="N135" s="513"/>
      <c r="O135" s="513"/>
      <c r="P135" s="513"/>
      <c r="Q135" s="514"/>
      <c r="R135" s="313">
        <f>AVERAGE(R119:R134)</f>
        <v>0.66666666666666663</v>
      </c>
      <c r="S135" s="314"/>
      <c r="T135" s="313">
        <f>AVERAGE(T119:T134)</f>
        <v>0.43715972222222221</v>
      </c>
      <c r="U135" s="447" t="s">
        <v>161</v>
      </c>
      <c r="V135" s="442"/>
      <c r="W135" s="442"/>
      <c r="X135" s="442"/>
      <c r="Y135" s="442"/>
      <c r="Z135" s="442"/>
      <c r="AA135" s="442"/>
      <c r="AB135" s="442"/>
      <c r="AC135" s="442"/>
      <c r="AD135" s="442"/>
      <c r="AE135" s="442"/>
      <c r="AF135" s="442"/>
      <c r="AG135" s="443"/>
      <c r="AH135" s="349">
        <f>AVERAGE(AH121:AH134)</f>
        <v>0.75384615384615394</v>
      </c>
      <c r="AI135" s="53"/>
      <c r="AJ135" s="73"/>
      <c r="AK135" s="53"/>
      <c r="AL135" s="53"/>
      <c r="AM135" s="53"/>
      <c r="AN135" s="54"/>
      <c r="AO135" s="49"/>
      <c r="AP135" s="49"/>
      <c r="AQ135" s="50"/>
      <c r="AR135" s="50"/>
      <c r="AS135" s="55"/>
      <c r="AT135" s="56"/>
      <c r="AU135" s="57"/>
      <c r="AV135" s="394"/>
      <c r="AW135" s="394"/>
      <c r="AX135" s="403"/>
      <c r="AY135" s="107"/>
      <c r="AZ135" s="165"/>
      <c r="BA135" s="184"/>
      <c r="BB135" s="75"/>
      <c r="BC135" s="154"/>
    </row>
    <row r="136" spans="1:57" s="58" customFormat="1" ht="47.25" customHeight="1" x14ac:dyDescent="0.2">
      <c r="A136" s="303"/>
      <c r="B136" s="515" t="s">
        <v>109</v>
      </c>
      <c r="C136" s="516"/>
      <c r="D136" s="516"/>
      <c r="E136" s="516"/>
      <c r="F136" s="516"/>
      <c r="G136" s="516"/>
      <c r="H136" s="516"/>
      <c r="I136" s="516"/>
      <c r="J136" s="516"/>
      <c r="K136" s="516"/>
      <c r="L136" s="516"/>
      <c r="M136" s="516"/>
      <c r="N136" s="516"/>
      <c r="O136" s="516"/>
      <c r="P136" s="516"/>
      <c r="Q136" s="517"/>
      <c r="R136" s="315">
        <f>+R135</f>
        <v>0.66666666666666663</v>
      </c>
      <c r="S136" s="312"/>
      <c r="T136" s="315">
        <f>+T135</f>
        <v>0.43715972222222221</v>
      </c>
      <c r="U136" s="282"/>
      <c r="V136" s="282"/>
      <c r="W136" s="282"/>
      <c r="X136" s="48"/>
      <c r="Y136" s="52"/>
      <c r="Z136" s="52"/>
      <c r="AA136" s="52"/>
      <c r="AB136" s="52"/>
      <c r="AC136" s="48"/>
      <c r="AD136" s="43"/>
      <c r="AE136" s="50"/>
      <c r="AF136" s="49"/>
      <c r="AG136" s="53"/>
      <c r="AH136" s="53"/>
      <c r="AI136" s="283"/>
      <c r="AJ136" s="284"/>
      <c r="AK136" s="283"/>
      <c r="AL136" s="283"/>
      <c r="AM136" s="283"/>
      <c r="AN136" s="285"/>
      <c r="AO136" s="286"/>
      <c r="AP136" s="286"/>
      <c r="AQ136" s="287"/>
      <c r="AR136" s="287"/>
      <c r="AS136" s="288"/>
      <c r="AT136" s="289"/>
      <c r="AU136" s="290"/>
      <c r="AV136" s="358"/>
      <c r="AW136" s="358"/>
      <c r="AX136" s="358"/>
      <c r="AY136" s="107"/>
      <c r="AZ136" s="165"/>
      <c r="BA136" s="184"/>
      <c r="BB136" s="75"/>
      <c r="BC136" s="154"/>
    </row>
    <row r="137" spans="1:57" ht="102.75" customHeight="1" x14ac:dyDescent="0.2">
      <c r="A137" s="607" t="s">
        <v>53</v>
      </c>
      <c r="B137" s="607" t="s">
        <v>118</v>
      </c>
      <c r="C137" s="482" t="s">
        <v>119</v>
      </c>
      <c r="D137" s="482" t="s">
        <v>120</v>
      </c>
      <c r="E137" s="482" t="s">
        <v>121</v>
      </c>
      <c r="F137" s="590" t="s">
        <v>122</v>
      </c>
      <c r="G137" s="585" t="s">
        <v>123</v>
      </c>
      <c r="H137" s="488" t="s">
        <v>648</v>
      </c>
      <c r="I137" s="488" t="s">
        <v>429</v>
      </c>
      <c r="J137" s="585" t="s">
        <v>430</v>
      </c>
      <c r="K137" s="549">
        <v>7120</v>
      </c>
      <c r="L137" s="549">
        <v>2500</v>
      </c>
      <c r="M137" s="614">
        <v>1722</v>
      </c>
      <c r="N137" s="650">
        <v>249</v>
      </c>
      <c r="O137" s="650">
        <v>223</v>
      </c>
      <c r="P137" s="598">
        <v>538</v>
      </c>
      <c r="Q137" s="650">
        <f>+N137+O137+P137</f>
        <v>1010</v>
      </c>
      <c r="R137" s="600">
        <f>+Q137/L137</f>
        <v>0.40400000000000003</v>
      </c>
      <c r="S137" s="578">
        <f>+Q137+M137</f>
        <v>2732</v>
      </c>
      <c r="T137" s="600">
        <f>+S137/K137</f>
        <v>0.38370786516853933</v>
      </c>
      <c r="U137" s="509" t="s">
        <v>195</v>
      </c>
      <c r="V137" s="601">
        <v>2021130010209</v>
      </c>
      <c r="W137" s="482" t="s">
        <v>162</v>
      </c>
      <c r="X137" s="6" t="s">
        <v>660</v>
      </c>
      <c r="Y137" s="16">
        <v>500</v>
      </c>
      <c r="Z137" s="137">
        <v>120</v>
      </c>
      <c r="AA137" s="137">
        <v>86</v>
      </c>
      <c r="AB137" s="89">
        <v>38</v>
      </c>
      <c r="AC137" s="13" t="s">
        <v>668</v>
      </c>
      <c r="AD137" s="16">
        <v>360</v>
      </c>
      <c r="AE137" s="16">
        <v>1722</v>
      </c>
      <c r="AF137" s="16"/>
      <c r="AG137" s="14">
        <f t="shared" si="15"/>
        <v>0</v>
      </c>
      <c r="AH137" s="346">
        <f>+(Z137+AA137+AB137)/Y137</f>
        <v>0.48799999999999999</v>
      </c>
      <c r="AI137" s="539" t="s">
        <v>218</v>
      </c>
      <c r="AJ137" s="575" t="s">
        <v>716</v>
      </c>
      <c r="AK137" s="539" t="s">
        <v>17</v>
      </c>
      <c r="AL137" s="536">
        <v>300000000</v>
      </c>
      <c r="AM137" s="536">
        <v>300000000</v>
      </c>
      <c r="AN137" s="539" t="s">
        <v>473</v>
      </c>
      <c r="AO137" s="539" t="s">
        <v>269</v>
      </c>
      <c r="AP137" s="533" t="s">
        <v>859</v>
      </c>
      <c r="AQ137" s="539" t="s">
        <v>268</v>
      </c>
      <c r="AR137" s="536">
        <v>119860601</v>
      </c>
      <c r="AS137" s="539" t="s">
        <v>491</v>
      </c>
      <c r="AT137" s="539" t="s">
        <v>493</v>
      </c>
      <c r="AU137" s="539"/>
      <c r="AV137" s="392">
        <v>300000000</v>
      </c>
      <c r="AW137" s="392">
        <v>119860600.73999999</v>
      </c>
      <c r="AX137" s="401">
        <f>+AW137/AV137</f>
        <v>0.3995353358</v>
      </c>
      <c r="AY137" s="102" t="s">
        <v>726</v>
      </c>
      <c r="AZ137" s="102" t="s">
        <v>726</v>
      </c>
      <c r="BA137" s="113" t="s">
        <v>989</v>
      </c>
      <c r="BB137" s="83">
        <v>1</v>
      </c>
      <c r="BC137" s="162" t="s">
        <v>1155</v>
      </c>
    </row>
    <row r="138" spans="1:57" ht="51" x14ac:dyDescent="0.2">
      <c r="A138" s="608"/>
      <c r="B138" s="608"/>
      <c r="C138" s="483"/>
      <c r="D138" s="483"/>
      <c r="E138" s="483"/>
      <c r="F138" s="591"/>
      <c r="G138" s="585"/>
      <c r="H138" s="488"/>
      <c r="I138" s="488"/>
      <c r="J138" s="585"/>
      <c r="K138" s="549"/>
      <c r="L138" s="549"/>
      <c r="M138" s="614"/>
      <c r="N138" s="650"/>
      <c r="O138" s="650"/>
      <c r="P138" s="606"/>
      <c r="Q138" s="650"/>
      <c r="R138" s="600"/>
      <c r="S138" s="578"/>
      <c r="T138" s="600"/>
      <c r="U138" s="510"/>
      <c r="V138" s="602"/>
      <c r="W138" s="483"/>
      <c r="X138" s="6" t="s">
        <v>460</v>
      </c>
      <c r="Y138" s="16">
        <v>120</v>
      </c>
      <c r="Z138" s="137">
        <v>127</v>
      </c>
      <c r="AA138" s="137">
        <v>0</v>
      </c>
      <c r="AB138" s="89">
        <v>0</v>
      </c>
      <c r="AC138" s="13" t="s">
        <v>668</v>
      </c>
      <c r="AD138" s="16">
        <v>200</v>
      </c>
      <c r="AE138" s="16">
        <v>150</v>
      </c>
      <c r="AF138" s="16"/>
      <c r="AG138" s="14">
        <f t="shared" si="15"/>
        <v>0</v>
      </c>
      <c r="AH138" s="346">
        <v>1</v>
      </c>
      <c r="AI138" s="540"/>
      <c r="AJ138" s="576"/>
      <c r="AK138" s="540"/>
      <c r="AL138" s="542"/>
      <c r="AM138" s="542"/>
      <c r="AN138" s="540"/>
      <c r="AO138" s="540"/>
      <c r="AP138" s="534"/>
      <c r="AQ138" s="540"/>
      <c r="AR138" s="542"/>
      <c r="AS138" s="540"/>
      <c r="AT138" s="540"/>
      <c r="AU138" s="540"/>
      <c r="AV138" s="393"/>
      <c r="AW138" s="393"/>
      <c r="AX138" s="402"/>
      <c r="AY138" s="102" t="s">
        <v>723</v>
      </c>
      <c r="AZ138" s="102" t="s">
        <v>935</v>
      </c>
      <c r="BA138" s="113"/>
      <c r="BB138" s="83">
        <v>2</v>
      </c>
      <c r="BC138" s="195"/>
    </row>
    <row r="139" spans="1:57" ht="60" x14ac:dyDescent="0.2">
      <c r="A139" s="608"/>
      <c r="B139" s="608"/>
      <c r="C139" s="483"/>
      <c r="D139" s="483"/>
      <c r="E139" s="483"/>
      <c r="F139" s="591"/>
      <c r="G139" s="585"/>
      <c r="H139" s="488"/>
      <c r="I139" s="488"/>
      <c r="J139" s="585"/>
      <c r="K139" s="549"/>
      <c r="L139" s="549"/>
      <c r="M139" s="614"/>
      <c r="N139" s="650"/>
      <c r="O139" s="650"/>
      <c r="P139" s="606"/>
      <c r="Q139" s="650"/>
      <c r="R139" s="600"/>
      <c r="S139" s="578"/>
      <c r="T139" s="600"/>
      <c r="U139" s="510"/>
      <c r="V139" s="602"/>
      <c r="W139" s="483"/>
      <c r="X139" s="6" t="s">
        <v>163</v>
      </c>
      <c r="Y139" s="16">
        <v>70</v>
      </c>
      <c r="Z139" s="137">
        <v>8</v>
      </c>
      <c r="AA139" s="137">
        <v>10</v>
      </c>
      <c r="AB139" s="89">
        <v>20</v>
      </c>
      <c r="AC139" s="13" t="s">
        <v>668</v>
      </c>
      <c r="AD139" s="16">
        <v>360</v>
      </c>
      <c r="AE139" s="16">
        <v>70</v>
      </c>
      <c r="AF139" s="16"/>
      <c r="AG139" s="14">
        <f t="shared" si="15"/>
        <v>0</v>
      </c>
      <c r="AH139" s="346">
        <f t="shared" ref="AH139:AH142" si="33">+(Z139+AA139+AB139)/Y139</f>
        <v>0.54285714285714282</v>
      </c>
      <c r="AI139" s="540"/>
      <c r="AJ139" s="576"/>
      <c r="AK139" s="540"/>
      <c r="AL139" s="542"/>
      <c r="AM139" s="542"/>
      <c r="AN139" s="540"/>
      <c r="AO139" s="540"/>
      <c r="AP139" s="534"/>
      <c r="AQ139" s="540"/>
      <c r="AR139" s="542"/>
      <c r="AS139" s="540"/>
      <c r="AT139" s="540"/>
      <c r="AU139" s="540"/>
      <c r="AV139" s="393"/>
      <c r="AW139" s="393"/>
      <c r="AX139" s="402"/>
      <c r="AY139" s="102" t="s">
        <v>724</v>
      </c>
      <c r="AZ139" s="102" t="s">
        <v>936</v>
      </c>
      <c r="BA139" s="113" t="s">
        <v>990</v>
      </c>
      <c r="BB139" s="83">
        <v>3</v>
      </c>
      <c r="BC139" s="162" t="s">
        <v>1156</v>
      </c>
      <c r="BD139" s="18"/>
      <c r="BE139" s="18"/>
    </row>
    <row r="140" spans="1:57" ht="76.5" x14ac:dyDescent="0.2">
      <c r="A140" s="608"/>
      <c r="B140" s="608"/>
      <c r="C140" s="483"/>
      <c r="D140" s="483"/>
      <c r="E140" s="483"/>
      <c r="F140" s="591"/>
      <c r="G140" s="585"/>
      <c r="H140" s="488"/>
      <c r="I140" s="488"/>
      <c r="J140" s="585"/>
      <c r="K140" s="549"/>
      <c r="L140" s="549"/>
      <c r="M140" s="614"/>
      <c r="N140" s="650"/>
      <c r="O140" s="650"/>
      <c r="P140" s="599"/>
      <c r="Q140" s="650"/>
      <c r="R140" s="600"/>
      <c r="S140" s="578"/>
      <c r="T140" s="600"/>
      <c r="U140" s="510"/>
      <c r="V140" s="602"/>
      <c r="W140" s="483"/>
      <c r="X140" s="6" t="s">
        <v>593</v>
      </c>
      <c r="Y140" s="16">
        <v>20</v>
      </c>
      <c r="Z140" s="137">
        <v>5</v>
      </c>
      <c r="AA140" s="137">
        <v>12</v>
      </c>
      <c r="AB140" s="89">
        <v>15</v>
      </c>
      <c r="AC140" s="13" t="s">
        <v>668</v>
      </c>
      <c r="AD140" s="16">
        <v>360</v>
      </c>
      <c r="AE140" s="16">
        <v>250</v>
      </c>
      <c r="AF140" s="16"/>
      <c r="AG140" s="14">
        <f t="shared" si="15"/>
        <v>0</v>
      </c>
      <c r="AH140" s="346">
        <v>1</v>
      </c>
      <c r="AI140" s="540"/>
      <c r="AJ140" s="576"/>
      <c r="AK140" s="540"/>
      <c r="AL140" s="542"/>
      <c r="AM140" s="542"/>
      <c r="AN140" s="540"/>
      <c r="AO140" s="540"/>
      <c r="AP140" s="534"/>
      <c r="AQ140" s="540"/>
      <c r="AR140" s="542"/>
      <c r="AS140" s="540"/>
      <c r="AT140" s="540"/>
      <c r="AU140" s="540"/>
      <c r="AV140" s="393"/>
      <c r="AW140" s="393"/>
      <c r="AX140" s="402"/>
      <c r="AY140" s="102" t="s">
        <v>727</v>
      </c>
      <c r="AZ140" s="102" t="s">
        <v>937</v>
      </c>
      <c r="BA140" s="113" t="s">
        <v>991</v>
      </c>
      <c r="BB140" s="83">
        <v>4</v>
      </c>
      <c r="BC140" s="162" t="s">
        <v>1157</v>
      </c>
      <c r="BD140" s="18"/>
      <c r="BE140" s="18"/>
    </row>
    <row r="141" spans="1:57" ht="60" x14ac:dyDescent="0.2">
      <c r="A141" s="608"/>
      <c r="B141" s="608"/>
      <c r="C141" s="483"/>
      <c r="D141" s="483"/>
      <c r="E141" s="483"/>
      <c r="F141" s="591"/>
      <c r="G141" s="518" t="s">
        <v>186</v>
      </c>
      <c r="H141" s="482" t="s">
        <v>344</v>
      </c>
      <c r="I141" s="482">
        <v>0</v>
      </c>
      <c r="J141" s="518" t="s">
        <v>431</v>
      </c>
      <c r="K141" s="583">
        <v>3</v>
      </c>
      <c r="L141" s="583">
        <v>1</v>
      </c>
      <c r="M141" s="583">
        <v>1</v>
      </c>
      <c r="N141" s="556">
        <v>0</v>
      </c>
      <c r="O141" s="615">
        <v>0.5</v>
      </c>
      <c r="P141" s="598">
        <v>0</v>
      </c>
      <c r="Q141" s="556">
        <f>+P141+O141+N141</f>
        <v>0.5</v>
      </c>
      <c r="R141" s="489">
        <f>+Q141/L141</f>
        <v>0.5</v>
      </c>
      <c r="S141" s="556">
        <f>+Q141+M141</f>
        <v>1.5</v>
      </c>
      <c r="T141" s="489">
        <f>+S141/K141</f>
        <v>0.5</v>
      </c>
      <c r="U141" s="510"/>
      <c r="V141" s="602"/>
      <c r="W141" s="483"/>
      <c r="X141" s="6" t="s">
        <v>661</v>
      </c>
      <c r="Y141" s="16">
        <v>1</v>
      </c>
      <c r="Z141" s="137">
        <v>0</v>
      </c>
      <c r="AA141" s="137">
        <v>1</v>
      </c>
      <c r="AB141" s="89">
        <v>0</v>
      </c>
      <c r="AC141" s="13">
        <v>44593</v>
      </c>
      <c r="AD141" s="16">
        <v>330</v>
      </c>
      <c r="AE141" s="16"/>
      <c r="AF141" s="16"/>
      <c r="AG141" s="14"/>
      <c r="AH141" s="346">
        <f t="shared" si="33"/>
        <v>1</v>
      </c>
      <c r="AI141" s="540"/>
      <c r="AJ141" s="576"/>
      <c r="AK141" s="540"/>
      <c r="AL141" s="542"/>
      <c r="AM141" s="542"/>
      <c r="AN141" s="540"/>
      <c r="AO141" s="540"/>
      <c r="AP141" s="534"/>
      <c r="AQ141" s="540"/>
      <c r="AR141" s="542"/>
      <c r="AS141" s="540"/>
      <c r="AT141" s="540"/>
      <c r="AU141" s="540"/>
      <c r="AV141" s="393"/>
      <c r="AW141" s="393"/>
      <c r="AX141" s="402"/>
      <c r="AY141" s="114" t="s">
        <v>725</v>
      </c>
      <c r="AZ141" s="169" t="s">
        <v>938</v>
      </c>
      <c r="BA141" s="113"/>
      <c r="BB141" s="83">
        <v>5</v>
      </c>
      <c r="BC141" s="200"/>
    </row>
    <row r="142" spans="1:57" ht="30" x14ac:dyDescent="0.2">
      <c r="A142" s="609"/>
      <c r="B142" s="609"/>
      <c r="C142" s="484"/>
      <c r="D142" s="484"/>
      <c r="E142" s="484"/>
      <c r="F142" s="592"/>
      <c r="G142" s="519"/>
      <c r="H142" s="484"/>
      <c r="I142" s="484"/>
      <c r="J142" s="519"/>
      <c r="K142" s="584"/>
      <c r="L142" s="584"/>
      <c r="M142" s="584"/>
      <c r="N142" s="558"/>
      <c r="O142" s="616"/>
      <c r="P142" s="599"/>
      <c r="Q142" s="558"/>
      <c r="R142" s="490"/>
      <c r="S142" s="558"/>
      <c r="T142" s="490"/>
      <c r="U142" s="511"/>
      <c r="V142" s="603"/>
      <c r="W142" s="484"/>
      <c r="X142" s="6" t="s">
        <v>594</v>
      </c>
      <c r="Y142" s="16">
        <v>1</v>
      </c>
      <c r="Z142" s="137">
        <v>0</v>
      </c>
      <c r="AA142" s="137">
        <v>0</v>
      </c>
      <c r="AB142" s="89">
        <v>0</v>
      </c>
      <c r="AC142" s="13">
        <v>44621</v>
      </c>
      <c r="AD142" s="16">
        <v>300</v>
      </c>
      <c r="AE142" s="16"/>
      <c r="AF142" s="16"/>
      <c r="AG142" s="14"/>
      <c r="AH142" s="346">
        <f t="shared" si="33"/>
        <v>0</v>
      </c>
      <c r="AI142" s="541"/>
      <c r="AJ142" s="577"/>
      <c r="AK142" s="541"/>
      <c r="AL142" s="537"/>
      <c r="AM142" s="537"/>
      <c r="AN142" s="541"/>
      <c r="AO142" s="541"/>
      <c r="AP142" s="535"/>
      <c r="AQ142" s="541"/>
      <c r="AR142" s="537"/>
      <c r="AS142" s="541"/>
      <c r="AT142" s="541"/>
      <c r="AU142" s="541"/>
      <c r="AV142" s="393"/>
      <c r="AW142" s="393"/>
      <c r="AX142" s="402"/>
      <c r="AY142" s="114" t="s">
        <v>725</v>
      </c>
      <c r="AZ142" s="97" t="s">
        <v>939</v>
      </c>
      <c r="BA142" s="113"/>
      <c r="BB142" s="83">
        <v>6</v>
      </c>
      <c r="BC142" s="158"/>
    </row>
    <row r="143" spans="1:57" s="58" customFormat="1" ht="78.75" customHeight="1" x14ac:dyDescent="0.2">
      <c r="A143" s="42"/>
      <c r="B143" s="42"/>
      <c r="C143" s="43"/>
      <c r="D143" s="44"/>
      <c r="E143" s="43"/>
      <c r="F143" s="512" t="s">
        <v>122</v>
      </c>
      <c r="G143" s="513"/>
      <c r="H143" s="513"/>
      <c r="I143" s="513"/>
      <c r="J143" s="513"/>
      <c r="K143" s="513"/>
      <c r="L143" s="513"/>
      <c r="M143" s="513"/>
      <c r="N143" s="513"/>
      <c r="O143" s="513"/>
      <c r="P143" s="513"/>
      <c r="Q143" s="514"/>
      <c r="R143" s="313">
        <f>AVERAGE(R137:R142)</f>
        <v>0.45200000000000001</v>
      </c>
      <c r="S143" s="314"/>
      <c r="T143" s="313">
        <f>AVERAGE(T137:T142)</f>
        <v>0.44185393258426964</v>
      </c>
      <c r="U143" s="498" t="s">
        <v>195</v>
      </c>
      <c r="V143" s="499"/>
      <c r="W143" s="499"/>
      <c r="X143" s="499"/>
      <c r="Y143" s="499"/>
      <c r="Z143" s="499"/>
      <c r="AA143" s="499"/>
      <c r="AB143" s="499"/>
      <c r="AC143" s="499"/>
      <c r="AD143" s="499"/>
      <c r="AE143" s="499"/>
      <c r="AF143" s="499"/>
      <c r="AG143" s="500"/>
      <c r="AH143" s="349">
        <f>AVERAGE(AH137:AH142)</f>
        <v>0.67180952380952375</v>
      </c>
      <c r="AI143" s="53"/>
      <c r="AJ143" s="73"/>
      <c r="AK143" s="53"/>
      <c r="AL143" s="53"/>
      <c r="AM143" s="53"/>
      <c r="AN143" s="54"/>
      <c r="AO143" s="49"/>
      <c r="AP143" s="49"/>
      <c r="AQ143" s="50"/>
      <c r="AR143" s="50"/>
      <c r="AS143" s="55"/>
      <c r="AT143" s="56"/>
      <c r="AU143" s="57"/>
      <c r="AV143" s="394"/>
      <c r="AW143" s="394"/>
      <c r="AX143" s="403"/>
      <c r="AY143" s="107"/>
      <c r="AZ143" s="165"/>
      <c r="BA143" s="182"/>
      <c r="BB143" s="75"/>
      <c r="BC143" s="154"/>
    </row>
    <row r="144" spans="1:57" ht="70.5" customHeight="1" x14ac:dyDescent="0.2">
      <c r="A144" s="520" t="s">
        <v>53</v>
      </c>
      <c r="B144" s="520" t="s">
        <v>118</v>
      </c>
      <c r="C144" s="488" t="s">
        <v>119</v>
      </c>
      <c r="D144" s="488" t="s">
        <v>120</v>
      </c>
      <c r="E144" s="488" t="s">
        <v>121</v>
      </c>
      <c r="F144" s="624" t="s">
        <v>124</v>
      </c>
      <c r="G144" s="585" t="s">
        <v>497</v>
      </c>
      <c r="H144" s="488" t="s">
        <v>689</v>
      </c>
      <c r="I144" s="488">
        <v>0</v>
      </c>
      <c r="J144" s="585" t="s">
        <v>432</v>
      </c>
      <c r="K144" s="549">
        <v>20</v>
      </c>
      <c r="L144" s="549">
        <v>6</v>
      </c>
      <c r="M144" s="549">
        <v>9</v>
      </c>
      <c r="N144" s="578">
        <v>1</v>
      </c>
      <c r="O144" s="578">
        <v>2</v>
      </c>
      <c r="P144" s="598">
        <v>1</v>
      </c>
      <c r="Q144" s="578">
        <f>+P144+O144+N144</f>
        <v>4</v>
      </c>
      <c r="R144" s="600">
        <f>+Q144/L144</f>
        <v>0.66666666666666663</v>
      </c>
      <c r="S144" s="578">
        <f>+Q144+M144</f>
        <v>13</v>
      </c>
      <c r="T144" s="600">
        <f>+S144/K144</f>
        <v>0.65</v>
      </c>
      <c r="U144" s="509" t="s">
        <v>981</v>
      </c>
      <c r="V144" s="760">
        <v>2021130010211</v>
      </c>
      <c r="W144" s="482" t="s">
        <v>164</v>
      </c>
      <c r="X144" s="6" t="s">
        <v>595</v>
      </c>
      <c r="Y144" s="16">
        <v>4</v>
      </c>
      <c r="Z144" s="137">
        <v>1</v>
      </c>
      <c r="AA144" s="137">
        <v>1</v>
      </c>
      <c r="AB144" s="89">
        <v>1</v>
      </c>
      <c r="AC144" s="13" t="s">
        <v>664</v>
      </c>
      <c r="AD144" s="16">
        <v>330</v>
      </c>
      <c r="AE144" s="16">
        <v>200</v>
      </c>
      <c r="AF144" s="16"/>
      <c r="AG144" s="14">
        <f t="shared" si="15"/>
        <v>0</v>
      </c>
      <c r="AH144" s="346">
        <f>+(Z144+AA144+AB144)/Y144</f>
        <v>0.75</v>
      </c>
      <c r="AI144" s="539" t="s">
        <v>218</v>
      </c>
      <c r="AJ144" s="575" t="s">
        <v>716</v>
      </c>
      <c r="AK144" s="533" t="s">
        <v>17</v>
      </c>
      <c r="AL144" s="567">
        <v>300000000</v>
      </c>
      <c r="AM144" s="567">
        <v>240600000</v>
      </c>
      <c r="AN144" s="533" t="s">
        <v>473</v>
      </c>
      <c r="AO144" s="533" t="s">
        <v>274</v>
      </c>
      <c r="AP144" s="533" t="s">
        <v>859</v>
      </c>
      <c r="AQ144" s="533" t="s">
        <v>273</v>
      </c>
      <c r="AR144" s="567">
        <v>138500000</v>
      </c>
      <c r="AS144" s="533" t="s">
        <v>491</v>
      </c>
      <c r="AT144" s="539" t="s">
        <v>492</v>
      </c>
      <c r="AU144" s="533"/>
      <c r="AV144" s="392">
        <v>240600000</v>
      </c>
      <c r="AW144" s="392">
        <v>138500000</v>
      </c>
      <c r="AX144" s="395">
        <f>+AW144/AV144</f>
        <v>0.57564422277639238</v>
      </c>
      <c r="AY144" s="97" t="s">
        <v>728</v>
      </c>
      <c r="AZ144" s="169" t="s">
        <v>940</v>
      </c>
      <c r="BA144" s="113" t="s">
        <v>992</v>
      </c>
      <c r="BB144" s="83">
        <v>7</v>
      </c>
      <c r="BC144" s="162" t="s">
        <v>1158</v>
      </c>
    </row>
    <row r="145" spans="1:55" ht="90" customHeight="1" x14ac:dyDescent="0.2">
      <c r="A145" s="520"/>
      <c r="B145" s="520"/>
      <c r="C145" s="488"/>
      <c r="D145" s="488"/>
      <c r="E145" s="488"/>
      <c r="F145" s="624"/>
      <c r="G145" s="585"/>
      <c r="H145" s="488"/>
      <c r="I145" s="488"/>
      <c r="J145" s="585"/>
      <c r="K145" s="549"/>
      <c r="L145" s="549"/>
      <c r="M145" s="549"/>
      <c r="N145" s="578"/>
      <c r="O145" s="578"/>
      <c r="P145" s="606"/>
      <c r="Q145" s="578"/>
      <c r="R145" s="600"/>
      <c r="S145" s="578"/>
      <c r="T145" s="600"/>
      <c r="U145" s="510"/>
      <c r="V145" s="761"/>
      <c r="W145" s="483"/>
      <c r="X145" s="6" t="s">
        <v>510</v>
      </c>
      <c r="Y145" s="16">
        <v>10</v>
      </c>
      <c r="Z145" s="137">
        <v>1</v>
      </c>
      <c r="AA145" s="137">
        <v>6</v>
      </c>
      <c r="AB145" s="89">
        <v>4</v>
      </c>
      <c r="AC145" s="13" t="s">
        <v>672</v>
      </c>
      <c r="AD145" s="16">
        <v>300</v>
      </c>
      <c r="AE145" s="16">
        <v>250</v>
      </c>
      <c r="AF145" s="16"/>
      <c r="AG145" s="14">
        <f t="shared" si="15"/>
        <v>0</v>
      </c>
      <c r="AH145" s="346">
        <v>1</v>
      </c>
      <c r="AI145" s="540"/>
      <c r="AJ145" s="576"/>
      <c r="AK145" s="534"/>
      <c r="AL145" s="568"/>
      <c r="AM145" s="568"/>
      <c r="AN145" s="534"/>
      <c r="AO145" s="534"/>
      <c r="AP145" s="534"/>
      <c r="AQ145" s="534"/>
      <c r="AR145" s="568"/>
      <c r="AS145" s="534"/>
      <c r="AT145" s="540"/>
      <c r="AU145" s="534"/>
      <c r="AV145" s="393"/>
      <c r="AW145" s="393"/>
      <c r="AX145" s="396"/>
      <c r="AY145" s="97" t="s">
        <v>729</v>
      </c>
      <c r="AZ145" s="169" t="s">
        <v>941</v>
      </c>
      <c r="BA145" s="113" t="s">
        <v>1096</v>
      </c>
      <c r="BB145" s="83">
        <v>8</v>
      </c>
      <c r="BC145" s="162" t="s">
        <v>1159</v>
      </c>
    </row>
    <row r="146" spans="1:55" ht="65.25" customHeight="1" x14ac:dyDescent="0.2">
      <c r="A146" s="520"/>
      <c r="B146" s="520"/>
      <c r="C146" s="488"/>
      <c r="D146" s="488"/>
      <c r="E146" s="488"/>
      <c r="F146" s="624"/>
      <c r="G146" s="585"/>
      <c r="H146" s="488"/>
      <c r="I146" s="488"/>
      <c r="J146" s="585"/>
      <c r="K146" s="549"/>
      <c r="L146" s="549"/>
      <c r="M146" s="549"/>
      <c r="N146" s="578"/>
      <c r="O146" s="578"/>
      <c r="P146" s="606"/>
      <c r="Q146" s="578"/>
      <c r="R146" s="600"/>
      <c r="S146" s="578"/>
      <c r="T146" s="600"/>
      <c r="U146" s="510"/>
      <c r="V146" s="761"/>
      <c r="W146" s="483"/>
      <c r="X146" s="6" t="s">
        <v>662</v>
      </c>
      <c r="Y146" s="16">
        <v>1</v>
      </c>
      <c r="Z146" s="137">
        <v>0</v>
      </c>
      <c r="AA146" s="137">
        <v>0</v>
      </c>
      <c r="AB146" s="89">
        <v>0</v>
      </c>
      <c r="AC146" s="13" t="s">
        <v>671</v>
      </c>
      <c r="AD146" s="16">
        <v>90</v>
      </c>
      <c r="AE146" s="16">
        <v>30</v>
      </c>
      <c r="AF146" s="16"/>
      <c r="AG146" s="14">
        <f t="shared" si="15"/>
        <v>0</v>
      </c>
      <c r="AH146" s="346">
        <f t="shared" ref="AH146:AH148" si="34">+(Z146+AA146+AB146)/Y146</f>
        <v>0</v>
      </c>
      <c r="AI146" s="540"/>
      <c r="AJ146" s="576"/>
      <c r="AK146" s="534"/>
      <c r="AL146" s="568"/>
      <c r="AM146" s="568"/>
      <c r="AN146" s="534"/>
      <c r="AO146" s="534"/>
      <c r="AP146" s="534"/>
      <c r="AQ146" s="534"/>
      <c r="AR146" s="568"/>
      <c r="AS146" s="534"/>
      <c r="AT146" s="540"/>
      <c r="AU146" s="534"/>
      <c r="AV146" s="393"/>
      <c r="AW146" s="393"/>
      <c r="AX146" s="396"/>
      <c r="AY146" s="102" t="s">
        <v>730</v>
      </c>
      <c r="AZ146" s="97" t="s">
        <v>942</v>
      </c>
      <c r="BA146" s="113" t="s">
        <v>993</v>
      </c>
      <c r="BB146" s="83">
        <v>9</v>
      </c>
      <c r="BC146" s="162" t="s">
        <v>1160</v>
      </c>
    </row>
    <row r="147" spans="1:55" ht="51.6" customHeight="1" x14ac:dyDescent="0.2">
      <c r="A147" s="520"/>
      <c r="B147" s="520"/>
      <c r="C147" s="488"/>
      <c r="D147" s="488"/>
      <c r="E147" s="488"/>
      <c r="F147" s="624"/>
      <c r="G147" s="585"/>
      <c r="H147" s="488"/>
      <c r="I147" s="488"/>
      <c r="J147" s="585"/>
      <c r="K147" s="549"/>
      <c r="L147" s="549"/>
      <c r="M147" s="549"/>
      <c r="N147" s="578"/>
      <c r="O147" s="578"/>
      <c r="P147" s="606"/>
      <c r="Q147" s="578"/>
      <c r="R147" s="600"/>
      <c r="S147" s="578"/>
      <c r="T147" s="600"/>
      <c r="U147" s="510"/>
      <c r="V147" s="761"/>
      <c r="W147" s="484"/>
      <c r="X147" s="6" t="s">
        <v>596</v>
      </c>
      <c r="Y147" s="16">
        <v>1</v>
      </c>
      <c r="Z147" s="137">
        <v>0</v>
      </c>
      <c r="AA147" s="137">
        <v>0</v>
      </c>
      <c r="AB147" s="89">
        <v>0</v>
      </c>
      <c r="AC147" s="13" t="s">
        <v>672</v>
      </c>
      <c r="AD147" s="16">
        <v>300</v>
      </c>
      <c r="AE147" s="16">
        <v>40</v>
      </c>
      <c r="AF147" s="16"/>
      <c r="AG147" s="14">
        <f t="shared" si="15"/>
        <v>0</v>
      </c>
      <c r="AH147" s="346">
        <f t="shared" si="34"/>
        <v>0</v>
      </c>
      <c r="AI147" s="540"/>
      <c r="AJ147" s="576"/>
      <c r="AK147" s="534"/>
      <c r="AL147" s="568"/>
      <c r="AM147" s="568"/>
      <c r="AN147" s="534"/>
      <c r="AO147" s="534"/>
      <c r="AP147" s="534"/>
      <c r="AQ147" s="534"/>
      <c r="AR147" s="568"/>
      <c r="AS147" s="534"/>
      <c r="AT147" s="540"/>
      <c r="AU147" s="534"/>
      <c r="AV147" s="393"/>
      <c r="AW147" s="393"/>
      <c r="AX147" s="396"/>
      <c r="AY147" s="114" t="s">
        <v>725</v>
      </c>
      <c r="AZ147" s="97" t="s">
        <v>939</v>
      </c>
      <c r="BA147" s="526" t="s">
        <v>994</v>
      </c>
      <c r="BB147" s="83">
        <v>10</v>
      </c>
      <c r="BC147" s="799" t="s">
        <v>1161</v>
      </c>
    </row>
    <row r="148" spans="1:55" ht="97.5" customHeight="1" x14ac:dyDescent="0.2">
      <c r="A148" s="520"/>
      <c r="B148" s="520"/>
      <c r="C148" s="488"/>
      <c r="D148" s="488"/>
      <c r="E148" s="488"/>
      <c r="F148" s="624"/>
      <c r="G148" s="585"/>
      <c r="H148" s="488"/>
      <c r="I148" s="488"/>
      <c r="J148" s="585"/>
      <c r="K148" s="549"/>
      <c r="L148" s="549"/>
      <c r="M148" s="549"/>
      <c r="N148" s="578"/>
      <c r="O148" s="578"/>
      <c r="P148" s="599"/>
      <c r="Q148" s="578"/>
      <c r="R148" s="600"/>
      <c r="S148" s="578"/>
      <c r="T148" s="600"/>
      <c r="U148" s="510"/>
      <c r="V148" s="761"/>
      <c r="W148" s="1" t="s">
        <v>187</v>
      </c>
      <c r="X148" s="6" t="s">
        <v>597</v>
      </c>
      <c r="Y148" s="16">
        <v>1</v>
      </c>
      <c r="Z148" s="137">
        <v>0</v>
      </c>
      <c r="AA148" s="137">
        <v>0</v>
      </c>
      <c r="AB148" s="89">
        <v>0</v>
      </c>
      <c r="AC148" s="13" t="s">
        <v>663</v>
      </c>
      <c r="AD148" s="16">
        <v>180</v>
      </c>
      <c r="AE148" s="16">
        <v>40</v>
      </c>
      <c r="AF148" s="16"/>
      <c r="AG148" s="14">
        <f t="shared" si="15"/>
        <v>0</v>
      </c>
      <c r="AH148" s="346">
        <f t="shared" si="34"/>
        <v>0</v>
      </c>
      <c r="AI148" s="540"/>
      <c r="AJ148" s="576"/>
      <c r="AK148" s="534"/>
      <c r="AL148" s="568"/>
      <c r="AM148" s="568"/>
      <c r="AN148" s="534"/>
      <c r="AO148" s="534"/>
      <c r="AP148" s="534"/>
      <c r="AQ148" s="534"/>
      <c r="AR148" s="568"/>
      <c r="AS148" s="534"/>
      <c r="AT148" s="540"/>
      <c r="AU148" s="534"/>
      <c r="AV148" s="393"/>
      <c r="AW148" s="393"/>
      <c r="AX148" s="396"/>
      <c r="AY148" s="97" t="s">
        <v>725</v>
      </c>
      <c r="AZ148" s="97" t="s">
        <v>939</v>
      </c>
      <c r="BA148" s="527"/>
      <c r="BB148" s="83">
        <v>11</v>
      </c>
      <c r="BC148" s="799"/>
    </row>
    <row r="149" spans="1:55" ht="123" customHeight="1" x14ac:dyDescent="0.2">
      <c r="A149" s="520"/>
      <c r="B149" s="520"/>
      <c r="C149" s="488"/>
      <c r="D149" s="488"/>
      <c r="E149" s="488"/>
      <c r="F149" s="624"/>
      <c r="G149" s="6" t="s">
        <v>125</v>
      </c>
      <c r="H149" s="1" t="s">
        <v>690</v>
      </c>
      <c r="I149" s="1" t="s">
        <v>433</v>
      </c>
      <c r="J149" s="364" t="s">
        <v>434</v>
      </c>
      <c r="K149" s="26">
        <v>20</v>
      </c>
      <c r="L149" s="26">
        <v>7</v>
      </c>
      <c r="M149" s="26">
        <v>7</v>
      </c>
      <c r="N149" s="126">
        <v>1</v>
      </c>
      <c r="O149" s="126">
        <v>1</v>
      </c>
      <c r="P149" s="382">
        <v>3</v>
      </c>
      <c r="Q149" s="126">
        <f>+P149+O149+N149</f>
        <v>5</v>
      </c>
      <c r="R149" s="327">
        <f>+Q149/L149</f>
        <v>0.7142857142857143</v>
      </c>
      <c r="S149" s="126">
        <f>+Q149+M149</f>
        <v>12</v>
      </c>
      <c r="T149" s="327">
        <f>+S149/K149</f>
        <v>0.6</v>
      </c>
      <c r="U149" s="511"/>
      <c r="V149" s="762"/>
      <c r="W149" s="1" t="s">
        <v>165</v>
      </c>
      <c r="X149" s="6" t="s">
        <v>598</v>
      </c>
      <c r="Y149" s="16">
        <v>7</v>
      </c>
      <c r="Z149" s="131">
        <v>1</v>
      </c>
      <c r="AA149" s="131">
        <v>1</v>
      </c>
      <c r="AB149" s="91">
        <v>3</v>
      </c>
      <c r="AC149" s="13" t="s">
        <v>664</v>
      </c>
      <c r="AD149" s="16">
        <v>330</v>
      </c>
      <c r="AE149" s="16">
        <v>70</v>
      </c>
      <c r="AF149" s="16"/>
      <c r="AG149" s="14">
        <f t="shared" si="15"/>
        <v>0</v>
      </c>
      <c r="AH149" s="346">
        <f>+(Z149+AA149+AB149)/Y149</f>
        <v>0.7142857142857143</v>
      </c>
      <c r="AI149" s="541"/>
      <c r="AJ149" s="577"/>
      <c r="AK149" s="535"/>
      <c r="AL149" s="569"/>
      <c r="AM149" s="569"/>
      <c r="AN149" s="535"/>
      <c r="AO149" s="535"/>
      <c r="AP149" s="535"/>
      <c r="AQ149" s="535"/>
      <c r="AR149" s="569"/>
      <c r="AS149" s="535"/>
      <c r="AT149" s="541"/>
      <c r="AU149" s="535"/>
      <c r="AV149" s="393"/>
      <c r="AW149" s="393"/>
      <c r="AX149" s="396"/>
      <c r="AY149" s="97" t="s">
        <v>731</v>
      </c>
      <c r="AZ149" s="97" t="s">
        <v>943</v>
      </c>
      <c r="BA149" s="113" t="s">
        <v>995</v>
      </c>
      <c r="BB149" s="83">
        <v>12</v>
      </c>
      <c r="BC149" s="162" t="s">
        <v>1161</v>
      </c>
    </row>
    <row r="150" spans="1:55" s="58" customFormat="1" ht="59.25" customHeight="1" x14ac:dyDescent="0.2">
      <c r="A150" s="42"/>
      <c r="B150" s="42"/>
      <c r="C150" s="43"/>
      <c r="D150" s="44"/>
      <c r="E150" s="43"/>
      <c r="F150" s="512" t="s">
        <v>124</v>
      </c>
      <c r="G150" s="513"/>
      <c r="H150" s="513"/>
      <c r="I150" s="513"/>
      <c r="J150" s="513"/>
      <c r="K150" s="513"/>
      <c r="L150" s="513"/>
      <c r="M150" s="513"/>
      <c r="N150" s="513"/>
      <c r="O150" s="513"/>
      <c r="P150" s="513"/>
      <c r="Q150" s="514"/>
      <c r="R150" s="313">
        <f>AVERAGE(R144:R149)</f>
        <v>0.69047619047619047</v>
      </c>
      <c r="S150" s="314"/>
      <c r="T150" s="313">
        <f>AVERAGE(T144:T149)</f>
        <v>0.625</v>
      </c>
      <c r="U150" s="447" t="s">
        <v>981</v>
      </c>
      <c r="V150" s="442"/>
      <c r="W150" s="442"/>
      <c r="X150" s="442"/>
      <c r="Y150" s="442"/>
      <c r="Z150" s="442"/>
      <c r="AA150" s="442"/>
      <c r="AB150" s="442"/>
      <c r="AC150" s="442"/>
      <c r="AD150" s="442"/>
      <c r="AE150" s="442"/>
      <c r="AF150" s="442"/>
      <c r="AG150" s="443"/>
      <c r="AH150" s="349">
        <f>AVERAGE(AH144:AH149)</f>
        <v>0.41071428571428575</v>
      </c>
      <c r="AI150" s="53"/>
      <c r="AJ150" s="73"/>
      <c r="AK150" s="53"/>
      <c r="AL150" s="53"/>
      <c r="AM150" s="53"/>
      <c r="AN150" s="54"/>
      <c r="AO150" s="49"/>
      <c r="AP150" s="49"/>
      <c r="AQ150" s="50"/>
      <c r="AR150" s="50"/>
      <c r="AS150" s="55"/>
      <c r="AT150" s="56"/>
      <c r="AU150" s="57"/>
      <c r="AV150" s="394"/>
      <c r="AW150" s="394"/>
      <c r="AX150" s="397"/>
      <c r="AY150" s="107"/>
      <c r="AZ150" s="165"/>
      <c r="BA150" s="182"/>
      <c r="BB150" s="75"/>
      <c r="BC150" s="154"/>
    </row>
    <row r="151" spans="1:55" ht="67.5" customHeight="1" x14ac:dyDescent="0.2">
      <c r="A151" s="520" t="s">
        <v>53</v>
      </c>
      <c r="B151" s="520" t="s">
        <v>118</v>
      </c>
      <c r="C151" s="488" t="s">
        <v>119</v>
      </c>
      <c r="D151" s="488" t="s">
        <v>120</v>
      </c>
      <c r="E151" s="488" t="s">
        <v>121</v>
      </c>
      <c r="F151" s="624" t="s">
        <v>126</v>
      </c>
      <c r="G151" s="585" t="s">
        <v>498</v>
      </c>
      <c r="H151" s="488" t="s">
        <v>691</v>
      </c>
      <c r="I151" s="488" t="s">
        <v>433</v>
      </c>
      <c r="J151" s="585" t="s">
        <v>435</v>
      </c>
      <c r="K151" s="549">
        <v>4</v>
      </c>
      <c r="L151" s="549">
        <v>4</v>
      </c>
      <c r="M151" s="549">
        <v>4</v>
      </c>
      <c r="N151" s="578">
        <v>1</v>
      </c>
      <c r="O151" s="578">
        <v>2</v>
      </c>
      <c r="P151" s="598">
        <v>1</v>
      </c>
      <c r="Q151" s="578">
        <f>+N151+O151+P151</f>
        <v>4</v>
      </c>
      <c r="R151" s="600">
        <f>+Q151/L151</f>
        <v>1</v>
      </c>
      <c r="S151" s="578">
        <f>+Q151+M151</f>
        <v>8</v>
      </c>
      <c r="T151" s="600">
        <v>1</v>
      </c>
      <c r="U151" s="509" t="s">
        <v>982</v>
      </c>
      <c r="V151" s="601">
        <v>2021130010210</v>
      </c>
      <c r="W151" s="482" t="s">
        <v>166</v>
      </c>
      <c r="X151" s="6" t="s">
        <v>461</v>
      </c>
      <c r="Y151" s="16">
        <v>10</v>
      </c>
      <c r="Z151" s="137">
        <v>2</v>
      </c>
      <c r="AA151" s="137">
        <v>1</v>
      </c>
      <c r="AB151" s="89">
        <v>5</v>
      </c>
      <c r="AC151" s="13" t="s">
        <v>672</v>
      </c>
      <c r="AD151" s="16">
        <v>300</v>
      </c>
      <c r="AE151" s="16">
        <v>21</v>
      </c>
      <c r="AF151" s="16"/>
      <c r="AG151" s="14">
        <f t="shared" si="15"/>
        <v>0</v>
      </c>
      <c r="AH151" s="346">
        <f>+(Z151+AA151+AB151)/Y151</f>
        <v>0.8</v>
      </c>
      <c r="AI151" s="539" t="s">
        <v>218</v>
      </c>
      <c r="AJ151" s="575" t="s">
        <v>716</v>
      </c>
      <c r="AK151" s="533" t="s">
        <v>17</v>
      </c>
      <c r="AL151" s="567">
        <v>150000000</v>
      </c>
      <c r="AM151" s="567">
        <v>209400000</v>
      </c>
      <c r="AN151" s="533" t="s">
        <v>473</v>
      </c>
      <c r="AO151" s="533" t="s">
        <v>272</v>
      </c>
      <c r="AP151" s="533" t="s">
        <v>859</v>
      </c>
      <c r="AQ151" s="570" t="s">
        <v>271</v>
      </c>
      <c r="AR151" s="567">
        <v>85100000</v>
      </c>
      <c r="AS151" s="570" t="s">
        <v>490</v>
      </c>
      <c r="AT151" s="539" t="s">
        <v>493</v>
      </c>
      <c r="AU151" s="570"/>
      <c r="AV151" s="392">
        <v>209400000</v>
      </c>
      <c r="AW151" s="392">
        <v>85100000</v>
      </c>
      <c r="AX151" s="398">
        <f>+AW151/AV151</f>
        <v>0.4063992359121299</v>
      </c>
      <c r="AY151" s="97" t="s">
        <v>732</v>
      </c>
      <c r="AZ151" s="147" t="s">
        <v>944</v>
      </c>
      <c r="BA151" s="113" t="s">
        <v>996</v>
      </c>
      <c r="BB151" s="84">
        <v>13</v>
      </c>
      <c r="BC151" s="162" t="s">
        <v>1162</v>
      </c>
    </row>
    <row r="152" spans="1:55" ht="44.25" customHeight="1" x14ac:dyDescent="0.2">
      <c r="A152" s="520"/>
      <c r="B152" s="520"/>
      <c r="C152" s="488"/>
      <c r="D152" s="488"/>
      <c r="E152" s="488"/>
      <c r="F152" s="624"/>
      <c r="G152" s="585"/>
      <c r="H152" s="488"/>
      <c r="I152" s="488"/>
      <c r="J152" s="585"/>
      <c r="K152" s="549"/>
      <c r="L152" s="549"/>
      <c r="M152" s="549"/>
      <c r="N152" s="578"/>
      <c r="O152" s="578"/>
      <c r="P152" s="606"/>
      <c r="Q152" s="578"/>
      <c r="R152" s="600"/>
      <c r="S152" s="578"/>
      <c r="T152" s="600"/>
      <c r="U152" s="510"/>
      <c r="V152" s="602"/>
      <c r="W152" s="483"/>
      <c r="X152" s="6" t="s">
        <v>462</v>
      </c>
      <c r="Y152" s="16">
        <v>5</v>
      </c>
      <c r="Z152" s="137">
        <v>1</v>
      </c>
      <c r="AA152" s="137">
        <v>2</v>
      </c>
      <c r="AB152" s="89">
        <v>3</v>
      </c>
      <c r="AC152" s="13" t="s">
        <v>672</v>
      </c>
      <c r="AD152" s="16">
        <v>300</v>
      </c>
      <c r="AE152" s="16"/>
      <c r="AF152" s="16"/>
      <c r="AG152" s="14"/>
      <c r="AH152" s="346">
        <v>1</v>
      </c>
      <c r="AI152" s="540"/>
      <c r="AJ152" s="576"/>
      <c r="AK152" s="534"/>
      <c r="AL152" s="568"/>
      <c r="AM152" s="568"/>
      <c r="AN152" s="534"/>
      <c r="AO152" s="534"/>
      <c r="AP152" s="534"/>
      <c r="AQ152" s="571"/>
      <c r="AR152" s="568"/>
      <c r="AS152" s="571"/>
      <c r="AT152" s="573"/>
      <c r="AU152" s="571"/>
      <c r="AV152" s="393"/>
      <c r="AW152" s="393"/>
      <c r="AX152" s="399"/>
      <c r="AY152" s="97" t="s">
        <v>733</v>
      </c>
      <c r="AZ152" s="97" t="s">
        <v>945</v>
      </c>
      <c r="BA152" s="113" t="s">
        <v>997</v>
      </c>
      <c r="BB152" s="84">
        <v>14</v>
      </c>
      <c r="BC152" s="162" t="s">
        <v>1163</v>
      </c>
    </row>
    <row r="153" spans="1:55" ht="45.75" customHeight="1" x14ac:dyDescent="0.2">
      <c r="A153" s="520"/>
      <c r="B153" s="520"/>
      <c r="C153" s="488"/>
      <c r="D153" s="488"/>
      <c r="E153" s="488"/>
      <c r="F153" s="624"/>
      <c r="G153" s="585"/>
      <c r="H153" s="488"/>
      <c r="I153" s="488"/>
      <c r="J153" s="585"/>
      <c r="K153" s="549"/>
      <c r="L153" s="549"/>
      <c r="M153" s="549"/>
      <c r="N153" s="578"/>
      <c r="O153" s="578"/>
      <c r="P153" s="606"/>
      <c r="Q153" s="578"/>
      <c r="R153" s="600"/>
      <c r="S153" s="578"/>
      <c r="T153" s="600"/>
      <c r="U153" s="510"/>
      <c r="V153" s="602"/>
      <c r="W153" s="483"/>
      <c r="X153" s="6" t="s">
        <v>463</v>
      </c>
      <c r="Y153" s="16">
        <v>8</v>
      </c>
      <c r="Z153" s="137">
        <v>6</v>
      </c>
      <c r="AA153" s="137">
        <v>3</v>
      </c>
      <c r="AB153" s="89">
        <v>0</v>
      </c>
      <c r="AC153" s="13" t="s">
        <v>664</v>
      </c>
      <c r="AD153" s="16">
        <v>330</v>
      </c>
      <c r="AE153" s="16">
        <v>21</v>
      </c>
      <c r="AF153" s="16"/>
      <c r="AG153" s="14">
        <f t="shared" si="15"/>
        <v>0</v>
      </c>
      <c r="AH153" s="346">
        <v>1</v>
      </c>
      <c r="AI153" s="540"/>
      <c r="AJ153" s="576"/>
      <c r="AK153" s="534"/>
      <c r="AL153" s="568"/>
      <c r="AM153" s="568"/>
      <c r="AN153" s="534"/>
      <c r="AO153" s="534"/>
      <c r="AP153" s="534"/>
      <c r="AQ153" s="571"/>
      <c r="AR153" s="568"/>
      <c r="AS153" s="571"/>
      <c r="AT153" s="573"/>
      <c r="AU153" s="571"/>
      <c r="AV153" s="393"/>
      <c r="AW153" s="393"/>
      <c r="AX153" s="399"/>
      <c r="AY153" s="97" t="s">
        <v>734</v>
      </c>
      <c r="AZ153" s="97" t="s">
        <v>734</v>
      </c>
      <c r="BA153" s="113">
        <v>0</v>
      </c>
      <c r="BB153" s="84">
        <v>15</v>
      </c>
      <c r="BC153" s="158"/>
    </row>
    <row r="154" spans="1:55" ht="60" x14ac:dyDescent="0.2">
      <c r="A154" s="520"/>
      <c r="B154" s="520"/>
      <c r="C154" s="488"/>
      <c r="D154" s="488"/>
      <c r="E154" s="488"/>
      <c r="F154" s="624"/>
      <c r="G154" s="585"/>
      <c r="H154" s="488"/>
      <c r="I154" s="488"/>
      <c r="J154" s="585"/>
      <c r="K154" s="549"/>
      <c r="L154" s="549"/>
      <c r="M154" s="549"/>
      <c r="N154" s="578"/>
      <c r="O154" s="578"/>
      <c r="P154" s="606"/>
      <c r="Q154" s="578"/>
      <c r="R154" s="600"/>
      <c r="S154" s="578"/>
      <c r="T154" s="600"/>
      <c r="U154" s="510"/>
      <c r="V154" s="602"/>
      <c r="W154" s="482" t="s">
        <v>168</v>
      </c>
      <c r="X154" s="6" t="s">
        <v>599</v>
      </c>
      <c r="Y154" s="16">
        <v>4</v>
      </c>
      <c r="Z154" s="137">
        <v>0</v>
      </c>
      <c r="AA154" s="137">
        <v>2</v>
      </c>
      <c r="AB154" s="89">
        <v>7</v>
      </c>
      <c r="AC154" s="13" t="s">
        <v>664</v>
      </c>
      <c r="AD154" s="16">
        <v>330</v>
      </c>
      <c r="AE154" s="16">
        <v>21</v>
      </c>
      <c r="AF154" s="16"/>
      <c r="AG154" s="14">
        <f t="shared" si="15"/>
        <v>0</v>
      </c>
      <c r="AH154" s="346">
        <v>1</v>
      </c>
      <c r="AI154" s="540"/>
      <c r="AJ154" s="576"/>
      <c r="AK154" s="534"/>
      <c r="AL154" s="568"/>
      <c r="AM154" s="568"/>
      <c r="AN154" s="534"/>
      <c r="AO154" s="534"/>
      <c r="AP154" s="534"/>
      <c r="AQ154" s="571"/>
      <c r="AR154" s="568"/>
      <c r="AS154" s="571"/>
      <c r="AT154" s="573"/>
      <c r="AU154" s="571"/>
      <c r="AV154" s="393"/>
      <c r="AW154" s="393"/>
      <c r="AX154" s="399"/>
      <c r="AY154" s="97" t="s">
        <v>735</v>
      </c>
      <c r="AZ154" s="97" t="s">
        <v>946</v>
      </c>
      <c r="BA154" s="113" t="s">
        <v>998</v>
      </c>
      <c r="BB154" s="84">
        <v>16</v>
      </c>
      <c r="BC154" s="162" t="s">
        <v>1164</v>
      </c>
    </row>
    <row r="155" spans="1:55" ht="85.5" customHeight="1" x14ac:dyDescent="0.2">
      <c r="A155" s="520"/>
      <c r="B155" s="520"/>
      <c r="C155" s="488"/>
      <c r="D155" s="488"/>
      <c r="E155" s="488"/>
      <c r="F155" s="624"/>
      <c r="G155" s="585"/>
      <c r="H155" s="488"/>
      <c r="I155" s="488"/>
      <c r="J155" s="585"/>
      <c r="K155" s="549"/>
      <c r="L155" s="549"/>
      <c r="M155" s="549"/>
      <c r="N155" s="578"/>
      <c r="O155" s="578"/>
      <c r="P155" s="599"/>
      <c r="Q155" s="578"/>
      <c r="R155" s="600"/>
      <c r="S155" s="578"/>
      <c r="T155" s="600"/>
      <c r="U155" s="510"/>
      <c r="V155" s="602"/>
      <c r="W155" s="484"/>
      <c r="X155" s="6" t="s">
        <v>167</v>
      </c>
      <c r="Y155" s="16">
        <v>1</v>
      </c>
      <c r="Z155" s="137">
        <v>0</v>
      </c>
      <c r="AA155" s="137">
        <v>1</v>
      </c>
      <c r="AB155" s="89">
        <v>0</v>
      </c>
      <c r="AC155" s="13" t="s">
        <v>664</v>
      </c>
      <c r="AD155" s="16">
        <v>360</v>
      </c>
      <c r="AE155" s="16"/>
      <c r="AF155" s="16"/>
      <c r="AG155" s="14"/>
      <c r="AH155" s="346">
        <f t="shared" ref="AH155:AH157" si="35">+(Z155+AA155+AB155)/Y155</f>
        <v>1</v>
      </c>
      <c r="AI155" s="540"/>
      <c r="AJ155" s="576"/>
      <c r="AK155" s="534"/>
      <c r="AL155" s="568"/>
      <c r="AM155" s="568"/>
      <c r="AN155" s="534"/>
      <c r="AO155" s="534"/>
      <c r="AP155" s="534"/>
      <c r="AQ155" s="571"/>
      <c r="AR155" s="568"/>
      <c r="AS155" s="571"/>
      <c r="AT155" s="573"/>
      <c r="AU155" s="571"/>
      <c r="AV155" s="393"/>
      <c r="AW155" s="393"/>
      <c r="AX155" s="399"/>
      <c r="AY155" s="115">
        <v>0</v>
      </c>
      <c r="AZ155" s="148"/>
      <c r="BA155" s="113">
        <v>0</v>
      </c>
      <c r="BB155" s="84">
        <v>17</v>
      </c>
      <c r="BC155" s="161"/>
    </row>
    <row r="156" spans="1:55" ht="75" x14ac:dyDescent="0.2">
      <c r="A156" s="520"/>
      <c r="B156" s="520"/>
      <c r="C156" s="488"/>
      <c r="D156" s="488"/>
      <c r="E156" s="488"/>
      <c r="F156" s="624"/>
      <c r="G156" s="518" t="s">
        <v>499</v>
      </c>
      <c r="H156" s="482" t="s">
        <v>692</v>
      </c>
      <c r="I156" s="482">
        <v>0</v>
      </c>
      <c r="J156" s="518" t="s">
        <v>436</v>
      </c>
      <c r="K156" s="583">
        <v>1</v>
      </c>
      <c r="L156" s="696">
        <v>0.25</v>
      </c>
      <c r="M156" s="478">
        <v>0.75</v>
      </c>
      <c r="N156" s="594">
        <v>3.5000000000000003E-2</v>
      </c>
      <c r="O156" s="594">
        <v>0.216</v>
      </c>
      <c r="P156" s="596">
        <v>2E-3</v>
      </c>
      <c r="Q156" s="692">
        <f>+P156+O156+N156</f>
        <v>0.253</v>
      </c>
      <c r="R156" s="489">
        <v>1</v>
      </c>
      <c r="S156" s="556">
        <f>+Q156+M156</f>
        <v>1.0030000000000001</v>
      </c>
      <c r="T156" s="489">
        <f>+S156/K156</f>
        <v>1.0030000000000001</v>
      </c>
      <c r="U156" s="510"/>
      <c r="V156" s="602"/>
      <c r="W156" s="482" t="s">
        <v>169</v>
      </c>
      <c r="X156" s="6" t="s">
        <v>464</v>
      </c>
      <c r="Y156" s="25">
        <v>0.5</v>
      </c>
      <c r="Z156" s="139">
        <v>0.08</v>
      </c>
      <c r="AA156" s="139">
        <v>0.4</v>
      </c>
      <c r="AB156" s="90">
        <v>0.02</v>
      </c>
      <c r="AC156" s="64" t="s">
        <v>664</v>
      </c>
      <c r="AD156" s="59">
        <v>330</v>
      </c>
      <c r="AE156" s="63"/>
      <c r="AF156" s="16"/>
      <c r="AG156" s="14"/>
      <c r="AH156" s="346">
        <f t="shared" si="35"/>
        <v>1</v>
      </c>
      <c r="AI156" s="540"/>
      <c r="AJ156" s="576"/>
      <c r="AK156" s="534"/>
      <c r="AL156" s="568"/>
      <c r="AM156" s="568"/>
      <c r="AN156" s="534"/>
      <c r="AO156" s="534"/>
      <c r="AP156" s="534"/>
      <c r="AQ156" s="571"/>
      <c r="AR156" s="568"/>
      <c r="AS156" s="571"/>
      <c r="AT156" s="573"/>
      <c r="AU156" s="571"/>
      <c r="AV156" s="393"/>
      <c r="AW156" s="393"/>
      <c r="AX156" s="399"/>
      <c r="AY156" s="97" t="s">
        <v>736</v>
      </c>
      <c r="AZ156" s="97" t="s">
        <v>736</v>
      </c>
      <c r="BA156" s="113" t="s">
        <v>999</v>
      </c>
      <c r="BB156" s="84">
        <v>18</v>
      </c>
      <c r="BC156" s="162" t="s">
        <v>1165</v>
      </c>
    </row>
    <row r="157" spans="1:55" ht="75" x14ac:dyDescent="0.2">
      <c r="A157" s="520"/>
      <c r="B157" s="520"/>
      <c r="C157" s="488"/>
      <c r="D157" s="488"/>
      <c r="E157" s="488"/>
      <c r="F157" s="624"/>
      <c r="G157" s="519"/>
      <c r="H157" s="484"/>
      <c r="I157" s="484"/>
      <c r="J157" s="519"/>
      <c r="K157" s="584"/>
      <c r="L157" s="697"/>
      <c r="M157" s="480"/>
      <c r="N157" s="595"/>
      <c r="O157" s="595"/>
      <c r="P157" s="597"/>
      <c r="Q157" s="693"/>
      <c r="R157" s="490"/>
      <c r="S157" s="558"/>
      <c r="T157" s="490"/>
      <c r="U157" s="510"/>
      <c r="V157" s="602"/>
      <c r="W157" s="483"/>
      <c r="X157" s="6" t="s">
        <v>603</v>
      </c>
      <c r="Y157" s="16">
        <v>1</v>
      </c>
      <c r="Z157" s="137">
        <v>0</v>
      </c>
      <c r="AA157" s="137">
        <v>0</v>
      </c>
      <c r="AB157" s="175">
        <v>0.8</v>
      </c>
      <c r="AC157" s="64" t="s">
        <v>664</v>
      </c>
      <c r="AD157" s="59">
        <v>330</v>
      </c>
      <c r="AE157" s="59"/>
      <c r="AF157" s="16"/>
      <c r="AG157" s="14"/>
      <c r="AH157" s="346">
        <f t="shared" si="35"/>
        <v>0.8</v>
      </c>
      <c r="AI157" s="540"/>
      <c r="AJ157" s="576"/>
      <c r="AK157" s="534"/>
      <c r="AL157" s="568"/>
      <c r="AM157" s="568"/>
      <c r="AN157" s="534"/>
      <c r="AO157" s="534"/>
      <c r="AP157" s="534"/>
      <c r="AQ157" s="571"/>
      <c r="AR157" s="568"/>
      <c r="AS157" s="571"/>
      <c r="AT157" s="573"/>
      <c r="AU157" s="571"/>
      <c r="AV157" s="393"/>
      <c r="AW157" s="393"/>
      <c r="AX157" s="399"/>
      <c r="AY157" s="97" t="s">
        <v>725</v>
      </c>
      <c r="AZ157" s="97" t="s">
        <v>939</v>
      </c>
      <c r="BA157" s="113" t="s">
        <v>1000</v>
      </c>
      <c r="BB157" s="84">
        <v>19</v>
      </c>
      <c r="BC157" s="162" t="s">
        <v>988</v>
      </c>
    </row>
    <row r="158" spans="1:55" ht="98.25" customHeight="1" x14ac:dyDescent="0.2">
      <c r="A158" s="520"/>
      <c r="B158" s="520"/>
      <c r="C158" s="488"/>
      <c r="D158" s="488"/>
      <c r="E158" s="488"/>
      <c r="F158" s="624"/>
      <c r="G158" s="6" t="s">
        <v>127</v>
      </c>
      <c r="H158" s="1" t="s">
        <v>448</v>
      </c>
      <c r="I158" s="1" t="s">
        <v>437</v>
      </c>
      <c r="J158" s="2" t="s">
        <v>438</v>
      </c>
      <c r="K158" s="16">
        <v>1</v>
      </c>
      <c r="L158" s="23">
        <v>0.4</v>
      </c>
      <c r="M158" s="23">
        <v>0.26</v>
      </c>
      <c r="N158" s="121">
        <v>0</v>
      </c>
      <c r="O158" s="121">
        <v>0</v>
      </c>
      <c r="P158" s="383">
        <v>0.04</v>
      </c>
      <c r="Q158" s="234">
        <f>+P158+O158+N158</f>
        <v>0.04</v>
      </c>
      <c r="R158" s="294">
        <f>+Q158/L158</f>
        <v>9.9999999999999992E-2</v>
      </c>
      <c r="S158" s="234">
        <f>+Q158+M158</f>
        <v>0.3</v>
      </c>
      <c r="T158" s="294">
        <f>+S158/K158</f>
        <v>0.3</v>
      </c>
      <c r="U158" s="511"/>
      <c r="V158" s="603"/>
      <c r="W158" s="484"/>
      <c r="X158" s="6" t="s">
        <v>602</v>
      </c>
      <c r="Y158" s="25">
        <v>0.4</v>
      </c>
      <c r="Z158" s="137">
        <v>0</v>
      </c>
      <c r="AA158" s="137">
        <v>0</v>
      </c>
      <c r="AB158" s="90">
        <v>0.04</v>
      </c>
      <c r="AC158" s="64" t="s">
        <v>669</v>
      </c>
      <c r="AD158" s="59">
        <v>270</v>
      </c>
      <c r="AE158" s="63"/>
      <c r="AF158" s="16"/>
      <c r="AG158" s="14"/>
      <c r="AH158" s="346">
        <f>+(Z158+AA158+AB158)/Y158</f>
        <v>9.9999999999999992E-2</v>
      </c>
      <c r="AI158" s="541"/>
      <c r="AJ158" s="577"/>
      <c r="AK158" s="535"/>
      <c r="AL158" s="569"/>
      <c r="AM158" s="569"/>
      <c r="AN158" s="535"/>
      <c r="AO158" s="535"/>
      <c r="AP158" s="535"/>
      <c r="AQ158" s="572"/>
      <c r="AR158" s="569"/>
      <c r="AS158" s="572"/>
      <c r="AT158" s="574"/>
      <c r="AU158" s="572"/>
      <c r="AV158" s="393"/>
      <c r="AW158" s="393"/>
      <c r="AX158" s="399"/>
      <c r="AY158" s="114" t="s">
        <v>725</v>
      </c>
      <c r="AZ158" s="97" t="s">
        <v>947</v>
      </c>
      <c r="BA158" s="113" t="s">
        <v>1001</v>
      </c>
      <c r="BB158" s="84">
        <v>20</v>
      </c>
      <c r="BC158" s="158"/>
    </row>
    <row r="159" spans="1:55" s="58" customFormat="1" ht="56.25" customHeight="1" x14ac:dyDescent="0.2">
      <c r="A159" s="42"/>
      <c r="B159" s="42"/>
      <c r="C159" s="43"/>
      <c r="D159" s="44"/>
      <c r="E159" s="43"/>
      <c r="F159" s="512" t="s">
        <v>126</v>
      </c>
      <c r="G159" s="513"/>
      <c r="H159" s="513"/>
      <c r="I159" s="513"/>
      <c r="J159" s="513"/>
      <c r="K159" s="513"/>
      <c r="L159" s="513"/>
      <c r="M159" s="513"/>
      <c r="N159" s="513"/>
      <c r="O159" s="513"/>
      <c r="P159" s="513"/>
      <c r="Q159" s="514"/>
      <c r="R159" s="313">
        <f>AVERAGE(R151:R158)</f>
        <v>0.70000000000000007</v>
      </c>
      <c r="S159" s="314"/>
      <c r="T159" s="371">
        <f>AVERAGE(T151:T158)</f>
        <v>0.76766666666666661</v>
      </c>
      <c r="U159" s="447" t="s">
        <v>982</v>
      </c>
      <c r="V159" s="442"/>
      <c r="W159" s="442"/>
      <c r="X159" s="442"/>
      <c r="Y159" s="442"/>
      <c r="Z159" s="442"/>
      <c r="AA159" s="442"/>
      <c r="AB159" s="442"/>
      <c r="AC159" s="442"/>
      <c r="AD159" s="442"/>
      <c r="AE159" s="442"/>
      <c r="AF159" s="442"/>
      <c r="AG159" s="443"/>
      <c r="AH159" s="349">
        <f>AVERAGE(AH151:AH158)</f>
        <v>0.83749999999999991</v>
      </c>
      <c r="AI159" s="53"/>
      <c r="AJ159" s="73"/>
      <c r="AK159" s="53"/>
      <c r="AL159" s="53"/>
      <c r="AM159" s="53"/>
      <c r="AN159" s="54"/>
      <c r="AO159" s="49"/>
      <c r="AP159" s="49"/>
      <c r="AQ159" s="50"/>
      <c r="AR159" s="50"/>
      <c r="AS159" s="55"/>
      <c r="AT159" s="56"/>
      <c r="AU159" s="57"/>
      <c r="AV159" s="394"/>
      <c r="AW159" s="394"/>
      <c r="AX159" s="400"/>
      <c r="AY159" s="107"/>
      <c r="AZ159" s="165"/>
      <c r="BA159" s="184"/>
      <c r="BB159" s="75"/>
      <c r="BC159" s="154"/>
    </row>
    <row r="160" spans="1:55" s="58" customFormat="1" ht="83.25" customHeight="1" x14ac:dyDescent="0.2">
      <c r="A160" s="303"/>
      <c r="B160" s="515" t="s">
        <v>118</v>
      </c>
      <c r="C160" s="516"/>
      <c r="D160" s="516"/>
      <c r="E160" s="516"/>
      <c r="F160" s="516"/>
      <c r="G160" s="516"/>
      <c r="H160" s="516"/>
      <c r="I160" s="516"/>
      <c r="J160" s="516"/>
      <c r="K160" s="516"/>
      <c r="L160" s="516"/>
      <c r="M160" s="516"/>
      <c r="N160" s="516"/>
      <c r="O160" s="516"/>
      <c r="P160" s="516"/>
      <c r="Q160" s="517"/>
      <c r="R160" s="328">
        <f>+(R159+R150+R143)/3</f>
        <v>0.61415873015873013</v>
      </c>
      <c r="S160" s="328"/>
      <c r="T160" s="328">
        <f>+(T159+T150+T143)/3</f>
        <v>0.61150686641697871</v>
      </c>
      <c r="U160" s="282"/>
      <c r="V160" s="282"/>
      <c r="W160" s="282"/>
      <c r="X160" s="48"/>
      <c r="Y160" s="52"/>
      <c r="Z160" s="52"/>
      <c r="AA160" s="52"/>
      <c r="AB160" s="52"/>
      <c r="AC160" s="48"/>
      <c r="AD160" s="43"/>
      <c r="AE160" s="50"/>
      <c r="AF160" s="49"/>
      <c r="AG160" s="53"/>
      <c r="AH160" s="53"/>
      <c r="AI160" s="283"/>
      <c r="AJ160" s="284"/>
      <c r="AK160" s="283"/>
      <c r="AL160" s="283"/>
      <c r="AM160" s="283"/>
      <c r="AN160" s="285"/>
      <c r="AO160" s="286"/>
      <c r="AP160" s="286"/>
      <c r="AQ160" s="287"/>
      <c r="AR160" s="287"/>
      <c r="AS160" s="288"/>
      <c r="AT160" s="289"/>
      <c r="AU160" s="290"/>
      <c r="AV160" s="358"/>
      <c r="AW160" s="358"/>
      <c r="AX160" s="358"/>
      <c r="AY160" s="107"/>
      <c r="AZ160" s="165"/>
      <c r="BA160" s="184"/>
      <c r="BB160" s="75"/>
      <c r="BC160" s="154"/>
    </row>
    <row r="161" spans="1:56" ht="88.5" customHeight="1" x14ac:dyDescent="0.2">
      <c r="A161" s="607" t="s">
        <v>53</v>
      </c>
      <c r="B161" s="607" t="s">
        <v>128</v>
      </c>
      <c r="C161" s="482" t="s">
        <v>129</v>
      </c>
      <c r="D161" s="482" t="s">
        <v>130</v>
      </c>
      <c r="E161" s="482" t="s">
        <v>548</v>
      </c>
      <c r="F161" s="590" t="s">
        <v>207</v>
      </c>
      <c r="G161" s="585" t="s">
        <v>131</v>
      </c>
      <c r="H161" s="488" t="s">
        <v>448</v>
      </c>
      <c r="I161" s="488">
        <v>0</v>
      </c>
      <c r="J161" s="585" t="s">
        <v>439</v>
      </c>
      <c r="K161" s="549">
        <v>1</v>
      </c>
      <c r="L161" s="549">
        <v>1</v>
      </c>
      <c r="M161" s="549">
        <v>1</v>
      </c>
      <c r="N161" s="605">
        <v>0.25</v>
      </c>
      <c r="O161" s="605">
        <v>0.25</v>
      </c>
      <c r="P161" s="718">
        <v>0.25</v>
      </c>
      <c r="Q161" s="605">
        <f>+N161+O161+P161</f>
        <v>0.75</v>
      </c>
      <c r="R161" s="600">
        <f>+Q161/L161</f>
        <v>0.75</v>
      </c>
      <c r="S161" s="578">
        <f>+Q161+M161</f>
        <v>1.75</v>
      </c>
      <c r="T161" s="600">
        <v>1</v>
      </c>
      <c r="U161" s="509" t="s">
        <v>267</v>
      </c>
      <c r="V161" s="601">
        <v>2021130010188</v>
      </c>
      <c r="W161" s="482" t="s">
        <v>170</v>
      </c>
      <c r="X161" s="6" t="s">
        <v>457</v>
      </c>
      <c r="Y161" s="16">
        <v>30</v>
      </c>
      <c r="Z161" s="137">
        <v>11</v>
      </c>
      <c r="AA161" s="137">
        <v>11</v>
      </c>
      <c r="AB161" s="89">
        <v>8</v>
      </c>
      <c r="AC161" s="13" t="s">
        <v>668</v>
      </c>
      <c r="AD161" s="16">
        <v>360</v>
      </c>
      <c r="AE161" s="16">
        <v>500</v>
      </c>
      <c r="AF161" s="16"/>
      <c r="AG161" s="14">
        <f t="shared" si="15"/>
        <v>0</v>
      </c>
      <c r="AH161" s="346">
        <f>+(Z161+AA161+AB161)/Y161</f>
        <v>1</v>
      </c>
      <c r="AI161" s="539" t="s">
        <v>219</v>
      </c>
      <c r="AJ161" s="575" t="s">
        <v>717</v>
      </c>
      <c r="AK161" s="533" t="s">
        <v>17</v>
      </c>
      <c r="AL161" s="536">
        <v>500000000</v>
      </c>
      <c r="AM161" s="536">
        <v>500000000</v>
      </c>
      <c r="AN161" s="533" t="s">
        <v>473</v>
      </c>
      <c r="AO161" s="533" t="s">
        <v>267</v>
      </c>
      <c r="AP161" s="533" t="s">
        <v>859</v>
      </c>
      <c r="AQ161" s="533" t="s">
        <v>266</v>
      </c>
      <c r="AR161" s="536">
        <v>406992000</v>
      </c>
      <c r="AS161" s="533" t="s">
        <v>490</v>
      </c>
      <c r="AT161" s="539" t="s">
        <v>492</v>
      </c>
      <c r="AU161" s="533"/>
      <c r="AV161" s="392">
        <v>500000000</v>
      </c>
      <c r="AW161" s="392">
        <v>406992000</v>
      </c>
      <c r="AX161" s="395">
        <f>+AW161/AV161</f>
        <v>0.81398400000000004</v>
      </c>
      <c r="AY161" s="102" t="s">
        <v>794</v>
      </c>
      <c r="AZ161" s="102" t="s">
        <v>972</v>
      </c>
      <c r="BA161" s="113" t="s">
        <v>1049</v>
      </c>
      <c r="BB161" s="85">
        <v>1</v>
      </c>
      <c r="BC161" s="162" t="s">
        <v>1166</v>
      </c>
      <c r="BD161" s="18"/>
    </row>
    <row r="162" spans="1:56" ht="88.5" customHeight="1" x14ac:dyDescent="0.2">
      <c r="A162" s="608"/>
      <c r="B162" s="608"/>
      <c r="C162" s="483"/>
      <c r="D162" s="483"/>
      <c r="E162" s="483"/>
      <c r="F162" s="591"/>
      <c r="G162" s="585"/>
      <c r="H162" s="488"/>
      <c r="I162" s="488"/>
      <c r="J162" s="585"/>
      <c r="K162" s="549"/>
      <c r="L162" s="549"/>
      <c r="M162" s="549"/>
      <c r="N162" s="605"/>
      <c r="O162" s="605"/>
      <c r="P162" s="719"/>
      <c r="Q162" s="605"/>
      <c r="R162" s="600"/>
      <c r="S162" s="578"/>
      <c r="T162" s="600"/>
      <c r="U162" s="510"/>
      <c r="V162" s="602"/>
      <c r="W162" s="484"/>
      <c r="X162" s="6" t="s">
        <v>600</v>
      </c>
      <c r="Y162" s="16">
        <v>1</v>
      </c>
      <c r="Z162" s="138">
        <v>0.25</v>
      </c>
      <c r="AA162" s="138">
        <v>0.25</v>
      </c>
      <c r="AB162" s="98">
        <v>0.25</v>
      </c>
      <c r="AC162" s="13" t="s">
        <v>668</v>
      </c>
      <c r="AD162" s="16">
        <v>360</v>
      </c>
      <c r="AE162" s="16">
        <v>500</v>
      </c>
      <c r="AF162" s="16"/>
      <c r="AG162" s="14">
        <f t="shared" ref="AG162:AG219" si="36">+AF162/AE162</f>
        <v>0</v>
      </c>
      <c r="AH162" s="346">
        <f t="shared" ref="AH162:AH164" si="37">+(Z162+AA162+AB162)/Y162</f>
        <v>0.75</v>
      </c>
      <c r="AI162" s="540"/>
      <c r="AJ162" s="576"/>
      <c r="AK162" s="534"/>
      <c r="AL162" s="542"/>
      <c r="AM162" s="542"/>
      <c r="AN162" s="534"/>
      <c r="AO162" s="534"/>
      <c r="AP162" s="534"/>
      <c r="AQ162" s="534"/>
      <c r="AR162" s="542"/>
      <c r="AS162" s="534"/>
      <c r="AT162" s="540"/>
      <c r="AU162" s="534"/>
      <c r="AV162" s="393"/>
      <c r="AW162" s="393"/>
      <c r="AX162" s="396"/>
      <c r="AY162" s="102" t="s">
        <v>789</v>
      </c>
      <c r="AZ162" s="102" t="s">
        <v>973</v>
      </c>
      <c r="BA162" s="113" t="s">
        <v>1050</v>
      </c>
      <c r="BB162" s="85">
        <v>2</v>
      </c>
      <c r="BC162" s="162" t="s">
        <v>1167</v>
      </c>
      <c r="BD162" s="18"/>
    </row>
    <row r="163" spans="1:56" ht="58.5" customHeight="1" x14ac:dyDescent="0.2">
      <c r="A163" s="608"/>
      <c r="B163" s="608"/>
      <c r="C163" s="483"/>
      <c r="D163" s="483"/>
      <c r="E163" s="483"/>
      <c r="F163" s="591"/>
      <c r="G163" s="518" t="s">
        <v>132</v>
      </c>
      <c r="H163" s="482" t="s">
        <v>693</v>
      </c>
      <c r="I163" s="482" t="s">
        <v>440</v>
      </c>
      <c r="J163" s="518" t="s">
        <v>441</v>
      </c>
      <c r="K163" s="509">
        <v>4</v>
      </c>
      <c r="L163" s="509">
        <v>1</v>
      </c>
      <c r="M163" s="509">
        <v>1</v>
      </c>
      <c r="N163" s="562">
        <v>0</v>
      </c>
      <c r="O163" s="562">
        <v>0</v>
      </c>
      <c r="P163" s="521">
        <v>1</v>
      </c>
      <c r="Q163" s="562">
        <f>+P163</f>
        <v>1</v>
      </c>
      <c r="R163" s="494">
        <f>+Q163/L163</f>
        <v>1</v>
      </c>
      <c r="S163" s="562">
        <f>+Q163+M163</f>
        <v>2</v>
      </c>
      <c r="T163" s="494">
        <f>+S163/(K163-1)</f>
        <v>0.66666666666666663</v>
      </c>
      <c r="U163" s="510"/>
      <c r="V163" s="602"/>
      <c r="W163" s="482" t="s">
        <v>171</v>
      </c>
      <c r="X163" s="6" t="s">
        <v>601</v>
      </c>
      <c r="Y163" s="16">
        <v>1</v>
      </c>
      <c r="Z163" s="132">
        <v>0</v>
      </c>
      <c r="AA163" s="132">
        <v>0</v>
      </c>
      <c r="AB163" s="88">
        <v>1</v>
      </c>
      <c r="AC163" s="13" t="s">
        <v>664</v>
      </c>
      <c r="AD163" s="16">
        <v>330</v>
      </c>
      <c r="AE163" s="59">
        <v>100</v>
      </c>
      <c r="AF163" s="16"/>
      <c r="AG163" s="14">
        <f t="shared" si="36"/>
        <v>0</v>
      </c>
      <c r="AH163" s="346">
        <f t="shared" si="37"/>
        <v>1</v>
      </c>
      <c r="AI163" s="540"/>
      <c r="AJ163" s="576"/>
      <c r="AK163" s="534"/>
      <c r="AL163" s="542"/>
      <c r="AM163" s="542"/>
      <c r="AN163" s="534"/>
      <c r="AO163" s="534"/>
      <c r="AP163" s="534"/>
      <c r="AQ163" s="534"/>
      <c r="AR163" s="542"/>
      <c r="AS163" s="534"/>
      <c r="AT163" s="540"/>
      <c r="AU163" s="534"/>
      <c r="AV163" s="393"/>
      <c r="AW163" s="393"/>
      <c r="AX163" s="396"/>
      <c r="AY163" s="102" t="s">
        <v>790</v>
      </c>
      <c r="AZ163" s="102" t="s">
        <v>977</v>
      </c>
      <c r="BA163" s="113" t="s">
        <v>1054</v>
      </c>
      <c r="BB163" s="85">
        <v>3</v>
      </c>
      <c r="BC163" s="782" t="s">
        <v>1168</v>
      </c>
    </row>
    <row r="164" spans="1:56" ht="43.5" customHeight="1" x14ac:dyDescent="0.2">
      <c r="A164" s="609"/>
      <c r="B164" s="609"/>
      <c r="C164" s="484"/>
      <c r="D164" s="484"/>
      <c r="E164" s="484"/>
      <c r="F164" s="592"/>
      <c r="G164" s="519"/>
      <c r="H164" s="484"/>
      <c r="I164" s="484"/>
      <c r="J164" s="519"/>
      <c r="K164" s="511"/>
      <c r="L164" s="511"/>
      <c r="M164" s="511"/>
      <c r="N164" s="564"/>
      <c r="O164" s="564"/>
      <c r="P164" s="522"/>
      <c r="Q164" s="564"/>
      <c r="R164" s="496"/>
      <c r="S164" s="564"/>
      <c r="T164" s="496"/>
      <c r="U164" s="511"/>
      <c r="V164" s="603"/>
      <c r="W164" s="484"/>
      <c r="X164" s="6" t="s">
        <v>511</v>
      </c>
      <c r="Y164" s="16">
        <v>1</v>
      </c>
      <c r="Z164" s="132">
        <v>0</v>
      </c>
      <c r="AA164" s="132">
        <v>0</v>
      </c>
      <c r="AB164" s="88">
        <v>0.5</v>
      </c>
      <c r="AC164" s="13" t="s">
        <v>664</v>
      </c>
      <c r="AD164" s="16">
        <v>330</v>
      </c>
      <c r="AE164" s="59">
        <v>100</v>
      </c>
      <c r="AF164" s="16"/>
      <c r="AG164" s="14">
        <f t="shared" si="36"/>
        <v>0</v>
      </c>
      <c r="AH164" s="346">
        <f t="shared" si="37"/>
        <v>0.5</v>
      </c>
      <c r="AI164" s="541"/>
      <c r="AJ164" s="577"/>
      <c r="AK164" s="535"/>
      <c r="AL164" s="537"/>
      <c r="AM164" s="537"/>
      <c r="AN164" s="535"/>
      <c r="AO164" s="535"/>
      <c r="AP164" s="535"/>
      <c r="AQ164" s="535"/>
      <c r="AR164" s="537"/>
      <c r="AS164" s="535"/>
      <c r="AT164" s="541"/>
      <c r="AU164" s="535"/>
      <c r="AV164" s="393"/>
      <c r="AW164" s="393"/>
      <c r="AX164" s="396"/>
      <c r="AY164" s="115" t="s">
        <v>791</v>
      </c>
      <c r="AZ164" s="102" t="s">
        <v>791</v>
      </c>
      <c r="BA164" s="113"/>
      <c r="BB164" s="85">
        <v>4</v>
      </c>
      <c r="BC164" s="541"/>
    </row>
    <row r="165" spans="1:56" s="58" customFormat="1" ht="48.75" customHeight="1" x14ac:dyDescent="0.2">
      <c r="A165" s="42"/>
      <c r="B165" s="42"/>
      <c r="C165" s="43"/>
      <c r="D165" s="44"/>
      <c r="E165" s="43"/>
      <c r="F165" s="512" t="s">
        <v>207</v>
      </c>
      <c r="G165" s="513"/>
      <c r="H165" s="513"/>
      <c r="I165" s="513"/>
      <c r="J165" s="513"/>
      <c r="K165" s="513"/>
      <c r="L165" s="513"/>
      <c r="M165" s="513"/>
      <c r="N165" s="513"/>
      <c r="O165" s="513"/>
      <c r="P165" s="513"/>
      <c r="Q165" s="514"/>
      <c r="R165" s="321">
        <f>AVERAGE(R161:R164)</f>
        <v>0.875</v>
      </c>
      <c r="S165" s="322"/>
      <c r="T165" s="321">
        <f>AVERAGE(T161:T164)</f>
        <v>0.83333333333333326</v>
      </c>
      <c r="U165" s="447" t="s">
        <v>267</v>
      </c>
      <c r="V165" s="442"/>
      <c r="W165" s="442"/>
      <c r="X165" s="442"/>
      <c r="Y165" s="442"/>
      <c r="Z165" s="442"/>
      <c r="AA165" s="442"/>
      <c r="AB165" s="442"/>
      <c r="AC165" s="442"/>
      <c r="AD165" s="442"/>
      <c r="AE165" s="442"/>
      <c r="AF165" s="442"/>
      <c r="AG165" s="443"/>
      <c r="AH165" s="349">
        <f>AVERAGE(AH161:AH164)</f>
        <v>0.8125</v>
      </c>
      <c r="AI165" s="53"/>
      <c r="AJ165" s="73"/>
      <c r="AK165" s="53"/>
      <c r="AL165" s="53"/>
      <c r="AM165" s="53"/>
      <c r="AN165" s="54"/>
      <c r="AO165" s="49"/>
      <c r="AP165" s="49"/>
      <c r="AQ165" s="50"/>
      <c r="AR165" s="50"/>
      <c r="AS165" s="55"/>
      <c r="AT165" s="56"/>
      <c r="AU165" s="57"/>
      <c r="AV165" s="394"/>
      <c r="AW165" s="394"/>
      <c r="AX165" s="397"/>
      <c r="AY165" s="107"/>
      <c r="AZ165" s="167"/>
      <c r="BA165" s="182"/>
      <c r="BB165" s="75"/>
      <c r="BC165" s="163"/>
    </row>
    <row r="166" spans="1:56" ht="30.95" customHeight="1" x14ac:dyDescent="0.2">
      <c r="A166" s="607" t="s">
        <v>53</v>
      </c>
      <c r="B166" s="482" t="s">
        <v>128</v>
      </c>
      <c r="C166" s="482" t="s">
        <v>189</v>
      </c>
      <c r="D166" s="482" t="s">
        <v>190</v>
      </c>
      <c r="E166" s="482" t="s">
        <v>549</v>
      </c>
      <c r="F166" s="590" t="s">
        <v>188</v>
      </c>
      <c r="G166" s="518" t="s">
        <v>201</v>
      </c>
      <c r="H166" s="482" t="s">
        <v>694</v>
      </c>
      <c r="I166" s="682">
        <v>0</v>
      </c>
      <c r="J166" s="518" t="s">
        <v>442</v>
      </c>
      <c r="K166" s="583">
        <v>25</v>
      </c>
      <c r="L166" s="686">
        <v>12</v>
      </c>
      <c r="M166" s="686">
        <v>0</v>
      </c>
      <c r="N166" s="523">
        <v>7</v>
      </c>
      <c r="O166" s="523">
        <v>3</v>
      </c>
      <c r="P166" s="720">
        <v>9</v>
      </c>
      <c r="Q166" s="523">
        <f>+P166+O166+N166</f>
        <v>19</v>
      </c>
      <c r="R166" s="715">
        <v>1</v>
      </c>
      <c r="S166" s="523">
        <f>+Q166+M166</f>
        <v>19</v>
      </c>
      <c r="T166" s="715">
        <f>+S166/K166</f>
        <v>0.76</v>
      </c>
      <c r="U166" s="509" t="s">
        <v>983</v>
      </c>
      <c r="V166" s="601">
        <v>2020130010321</v>
      </c>
      <c r="W166" s="482" t="s">
        <v>200</v>
      </c>
      <c r="X166" s="6" t="s">
        <v>604</v>
      </c>
      <c r="Y166" s="16">
        <v>20</v>
      </c>
      <c r="Z166" s="136">
        <v>63</v>
      </c>
      <c r="AA166" s="136">
        <v>27</v>
      </c>
      <c r="AB166" s="92">
        <v>0</v>
      </c>
      <c r="AC166" s="13" t="s">
        <v>669</v>
      </c>
      <c r="AD166" s="16">
        <v>270</v>
      </c>
      <c r="AE166" s="16">
        <v>20</v>
      </c>
      <c r="AF166" s="16"/>
      <c r="AG166" s="14">
        <f t="shared" si="36"/>
        <v>0</v>
      </c>
      <c r="AH166" s="346">
        <v>1</v>
      </c>
      <c r="AI166" s="539" t="s">
        <v>219</v>
      </c>
      <c r="AJ166" s="575" t="s">
        <v>717</v>
      </c>
      <c r="AK166" s="533" t="s">
        <v>17</v>
      </c>
      <c r="AL166" s="536">
        <v>50000000</v>
      </c>
      <c r="AM166" s="536">
        <v>50000000</v>
      </c>
      <c r="AN166" s="533" t="s">
        <v>473</v>
      </c>
      <c r="AO166" s="533" t="s">
        <v>259</v>
      </c>
      <c r="AP166" s="533" t="s">
        <v>859</v>
      </c>
      <c r="AQ166" s="533" t="s">
        <v>258</v>
      </c>
      <c r="AR166" s="536">
        <v>0</v>
      </c>
      <c r="AS166" s="533" t="s">
        <v>490</v>
      </c>
      <c r="AT166" s="539" t="s">
        <v>494</v>
      </c>
      <c r="AU166" s="533"/>
      <c r="AV166" s="392">
        <v>50000000</v>
      </c>
      <c r="AW166" s="392"/>
      <c r="AX166" s="404">
        <v>0</v>
      </c>
      <c r="AY166" s="102" t="s">
        <v>792</v>
      </c>
      <c r="AZ166" s="102" t="s">
        <v>974</v>
      </c>
      <c r="BA166" s="113"/>
      <c r="BB166" s="85">
        <v>5</v>
      </c>
      <c r="BC166" s="195"/>
    </row>
    <row r="167" spans="1:56" ht="90.75" customHeight="1" x14ac:dyDescent="0.2">
      <c r="A167" s="608"/>
      <c r="B167" s="483"/>
      <c r="C167" s="483"/>
      <c r="D167" s="483"/>
      <c r="E167" s="483"/>
      <c r="F167" s="591"/>
      <c r="G167" s="519"/>
      <c r="H167" s="484"/>
      <c r="I167" s="683"/>
      <c r="J167" s="519"/>
      <c r="K167" s="584"/>
      <c r="L167" s="688"/>
      <c r="M167" s="688"/>
      <c r="N167" s="525"/>
      <c r="O167" s="525"/>
      <c r="P167" s="721"/>
      <c r="Q167" s="525"/>
      <c r="R167" s="717"/>
      <c r="S167" s="525"/>
      <c r="T167" s="717"/>
      <c r="U167" s="510"/>
      <c r="V167" s="602"/>
      <c r="W167" s="484"/>
      <c r="X167" s="6" t="s">
        <v>605</v>
      </c>
      <c r="Y167" s="16">
        <v>8</v>
      </c>
      <c r="Z167" s="136">
        <v>7</v>
      </c>
      <c r="AA167" s="136">
        <v>3</v>
      </c>
      <c r="AB167" s="92">
        <v>9</v>
      </c>
      <c r="AC167" s="13" t="s">
        <v>670</v>
      </c>
      <c r="AD167" s="16">
        <v>180</v>
      </c>
      <c r="AE167" s="16">
        <v>8</v>
      </c>
      <c r="AF167" s="16"/>
      <c r="AG167" s="14">
        <f t="shared" si="36"/>
        <v>0</v>
      </c>
      <c r="AH167" s="346">
        <v>1</v>
      </c>
      <c r="AI167" s="540"/>
      <c r="AJ167" s="576"/>
      <c r="AK167" s="534"/>
      <c r="AL167" s="542"/>
      <c r="AM167" s="542"/>
      <c r="AN167" s="534"/>
      <c r="AO167" s="534"/>
      <c r="AP167" s="534"/>
      <c r="AQ167" s="534"/>
      <c r="AR167" s="542"/>
      <c r="AS167" s="534"/>
      <c r="AT167" s="540"/>
      <c r="AU167" s="534"/>
      <c r="AV167" s="393"/>
      <c r="AW167" s="393"/>
      <c r="AX167" s="393"/>
      <c r="AY167" s="102" t="s">
        <v>793</v>
      </c>
      <c r="AZ167" s="102" t="s">
        <v>975</v>
      </c>
      <c r="BA167" s="113" t="s">
        <v>1051</v>
      </c>
      <c r="BB167" s="85">
        <v>6</v>
      </c>
      <c r="BC167" s="162" t="s">
        <v>1169</v>
      </c>
    </row>
    <row r="168" spans="1:56" ht="63.75" x14ac:dyDescent="0.2">
      <c r="A168" s="608"/>
      <c r="B168" s="483"/>
      <c r="C168" s="483"/>
      <c r="D168" s="483"/>
      <c r="E168" s="483"/>
      <c r="F168" s="591"/>
      <c r="G168" s="518" t="s">
        <v>202</v>
      </c>
      <c r="H168" s="482" t="s">
        <v>694</v>
      </c>
      <c r="I168" s="682">
        <v>0</v>
      </c>
      <c r="J168" s="518" t="s">
        <v>443</v>
      </c>
      <c r="K168" s="583">
        <v>170</v>
      </c>
      <c r="L168" s="686">
        <v>60</v>
      </c>
      <c r="M168" s="686">
        <v>38</v>
      </c>
      <c r="N168" s="523">
        <v>0</v>
      </c>
      <c r="O168" s="523">
        <v>33</v>
      </c>
      <c r="P168" s="722">
        <v>20</v>
      </c>
      <c r="Q168" s="523">
        <f>+P168+O168+N168</f>
        <v>53</v>
      </c>
      <c r="R168" s="715">
        <f>+Q168/L168</f>
        <v>0.8833333333333333</v>
      </c>
      <c r="S168" s="523">
        <f>+Q168+M168</f>
        <v>91</v>
      </c>
      <c r="T168" s="715">
        <f>+S168/K168</f>
        <v>0.53529411764705881</v>
      </c>
      <c r="U168" s="510"/>
      <c r="V168" s="602"/>
      <c r="W168" s="482" t="s">
        <v>196</v>
      </c>
      <c r="X168" s="6" t="s">
        <v>458</v>
      </c>
      <c r="Y168" s="16">
        <v>60</v>
      </c>
      <c r="Z168" s="136">
        <v>0</v>
      </c>
      <c r="AA168" s="136">
        <v>33</v>
      </c>
      <c r="AB168" s="92">
        <v>20</v>
      </c>
      <c r="AC168" s="13" t="s">
        <v>669</v>
      </c>
      <c r="AD168" s="16">
        <v>270</v>
      </c>
      <c r="AE168" s="16">
        <v>60</v>
      </c>
      <c r="AF168" s="16"/>
      <c r="AG168" s="14">
        <f t="shared" si="36"/>
        <v>0</v>
      </c>
      <c r="AH168" s="346">
        <f t="shared" ref="AH168:AH172" si="38">+(Z168+AA168+AB168)/Y168</f>
        <v>0.8833333333333333</v>
      </c>
      <c r="AI168" s="540"/>
      <c r="AJ168" s="576"/>
      <c r="AK168" s="534"/>
      <c r="AL168" s="542"/>
      <c r="AM168" s="542"/>
      <c r="AN168" s="534"/>
      <c r="AO168" s="534"/>
      <c r="AP168" s="534"/>
      <c r="AQ168" s="534"/>
      <c r="AR168" s="542"/>
      <c r="AS168" s="534"/>
      <c r="AT168" s="540"/>
      <c r="AU168" s="534"/>
      <c r="AV168" s="393"/>
      <c r="AW168" s="393"/>
      <c r="AX168" s="393"/>
      <c r="AY168" s="115"/>
      <c r="AZ168" s="102" t="s">
        <v>976</v>
      </c>
      <c r="BA168" s="113" t="s">
        <v>1052</v>
      </c>
      <c r="BB168" s="85">
        <v>7</v>
      </c>
      <c r="BC168" s="162" t="s">
        <v>1170</v>
      </c>
    </row>
    <row r="169" spans="1:56" ht="60" x14ac:dyDescent="0.2">
      <c r="A169" s="608"/>
      <c r="B169" s="483"/>
      <c r="C169" s="483"/>
      <c r="D169" s="483"/>
      <c r="E169" s="483"/>
      <c r="F169" s="591"/>
      <c r="G169" s="604"/>
      <c r="H169" s="483"/>
      <c r="I169" s="714"/>
      <c r="J169" s="604"/>
      <c r="K169" s="593"/>
      <c r="L169" s="687"/>
      <c r="M169" s="687"/>
      <c r="N169" s="524"/>
      <c r="O169" s="524"/>
      <c r="P169" s="723"/>
      <c r="Q169" s="524"/>
      <c r="R169" s="716"/>
      <c r="S169" s="524"/>
      <c r="T169" s="716"/>
      <c r="U169" s="510"/>
      <c r="V169" s="602"/>
      <c r="W169" s="483"/>
      <c r="X169" s="6" t="s">
        <v>606</v>
      </c>
      <c r="Y169" s="16">
        <v>10</v>
      </c>
      <c r="Z169" s="136">
        <v>0</v>
      </c>
      <c r="AA169" s="136">
        <v>0</v>
      </c>
      <c r="AB169" s="92">
        <v>31</v>
      </c>
      <c r="AC169" s="13" t="s">
        <v>670</v>
      </c>
      <c r="AD169" s="16">
        <v>180</v>
      </c>
      <c r="AE169" s="16">
        <v>60</v>
      </c>
      <c r="AF169" s="16"/>
      <c r="AG169" s="14">
        <f t="shared" si="36"/>
        <v>0</v>
      </c>
      <c r="AH169" s="346">
        <v>1</v>
      </c>
      <c r="AI169" s="540"/>
      <c r="AJ169" s="576"/>
      <c r="AK169" s="534"/>
      <c r="AL169" s="542"/>
      <c r="AM169" s="542"/>
      <c r="AN169" s="534"/>
      <c r="AO169" s="534"/>
      <c r="AP169" s="534"/>
      <c r="AQ169" s="534"/>
      <c r="AR169" s="542"/>
      <c r="AS169" s="534"/>
      <c r="AT169" s="540"/>
      <c r="AU169" s="534"/>
      <c r="AV169" s="393"/>
      <c r="AW169" s="393"/>
      <c r="AX169" s="393"/>
      <c r="AY169" s="115"/>
      <c r="AZ169" s="115"/>
      <c r="BA169" s="113"/>
      <c r="BB169" s="85">
        <v>8</v>
      </c>
      <c r="BC169" s="162" t="s">
        <v>1171</v>
      </c>
    </row>
    <row r="170" spans="1:56" ht="60" x14ac:dyDescent="0.2">
      <c r="A170" s="608"/>
      <c r="B170" s="483"/>
      <c r="C170" s="483"/>
      <c r="D170" s="483"/>
      <c r="E170" s="483"/>
      <c r="F170" s="591"/>
      <c r="G170" s="519"/>
      <c r="H170" s="484"/>
      <c r="I170" s="683"/>
      <c r="J170" s="519"/>
      <c r="K170" s="584"/>
      <c r="L170" s="688"/>
      <c r="M170" s="688"/>
      <c r="N170" s="525"/>
      <c r="O170" s="525"/>
      <c r="P170" s="724"/>
      <c r="Q170" s="525"/>
      <c r="R170" s="717"/>
      <c r="S170" s="525"/>
      <c r="T170" s="717"/>
      <c r="U170" s="510"/>
      <c r="V170" s="602"/>
      <c r="W170" s="484"/>
      <c r="X170" s="6" t="s">
        <v>459</v>
      </c>
      <c r="Y170" s="16">
        <v>5</v>
      </c>
      <c r="Z170" s="136">
        <v>0</v>
      </c>
      <c r="AA170" s="136">
        <v>0</v>
      </c>
      <c r="AB170" s="92">
        <v>0</v>
      </c>
      <c r="AC170" s="13" t="s">
        <v>702</v>
      </c>
      <c r="AD170" s="16">
        <v>150</v>
      </c>
      <c r="AE170" s="16">
        <v>5</v>
      </c>
      <c r="AF170" s="16"/>
      <c r="AG170" s="14">
        <f t="shared" si="36"/>
        <v>0</v>
      </c>
      <c r="AH170" s="346">
        <f t="shared" si="38"/>
        <v>0</v>
      </c>
      <c r="AI170" s="540"/>
      <c r="AJ170" s="576"/>
      <c r="AK170" s="534"/>
      <c r="AL170" s="542"/>
      <c r="AM170" s="542"/>
      <c r="AN170" s="534"/>
      <c r="AO170" s="534"/>
      <c r="AP170" s="534"/>
      <c r="AQ170" s="534"/>
      <c r="AR170" s="542"/>
      <c r="AS170" s="534"/>
      <c r="AT170" s="540"/>
      <c r="AU170" s="534"/>
      <c r="AV170" s="393"/>
      <c r="AW170" s="393"/>
      <c r="AX170" s="393"/>
      <c r="AY170" s="115"/>
      <c r="AZ170" s="115"/>
      <c r="BA170" s="113"/>
      <c r="BB170" s="85">
        <v>9</v>
      </c>
      <c r="BC170" s="191"/>
    </row>
    <row r="171" spans="1:56" ht="45" x14ac:dyDescent="0.2">
      <c r="A171" s="608"/>
      <c r="B171" s="483"/>
      <c r="C171" s="483"/>
      <c r="D171" s="483"/>
      <c r="E171" s="483"/>
      <c r="F171" s="591"/>
      <c r="G171" s="518" t="s">
        <v>203</v>
      </c>
      <c r="H171" s="482" t="s">
        <v>696</v>
      </c>
      <c r="I171" s="682">
        <v>0</v>
      </c>
      <c r="J171" s="518" t="s">
        <v>444</v>
      </c>
      <c r="K171" s="583">
        <v>3</v>
      </c>
      <c r="L171" s="735">
        <v>1</v>
      </c>
      <c r="M171" s="686">
        <v>0</v>
      </c>
      <c r="N171" s="523">
        <v>0</v>
      </c>
      <c r="O171" s="523">
        <v>0</v>
      </c>
      <c r="P171" s="722">
        <v>0</v>
      </c>
      <c r="Q171" s="586">
        <v>0</v>
      </c>
      <c r="R171" s="715">
        <v>0</v>
      </c>
      <c r="S171" s="586">
        <v>0</v>
      </c>
      <c r="T171" s="586">
        <v>0</v>
      </c>
      <c r="U171" s="510"/>
      <c r="V171" s="602"/>
      <c r="W171" s="482" t="s">
        <v>197</v>
      </c>
      <c r="X171" s="6" t="s">
        <v>198</v>
      </c>
      <c r="Y171" s="16">
        <v>1</v>
      </c>
      <c r="Z171" s="136">
        <v>0</v>
      </c>
      <c r="AA171" s="136">
        <v>0</v>
      </c>
      <c r="AB171" s="92">
        <v>0</v>
      </c>
      <c r="AC171" s="13" t="s">
        <v>708</v>
      </c>
      <c r="AD171" s="16">
        <v>150</v>
      </c>
      <c r="AE171" s="16">
        <v>30</v>
      </c>
      <c r="AF171" s="16"/>
      <c r="AG171" s="14">
        <f t="shared" si="36"/>
        <v>0</v>
      </c>
      <c r="AH171" s="346">
        <f t="shared" si="38"/>
        <v>0</v>
      </c>
      <c r="AI171" s="540"/>
      <c r="AJ171" s="576"/>
      <c r="AK171" s="534"/>
      <c r="AL171" s="542"/>
      <c r="AM171" s="542"/>
      <c r="AN171" s="534"/>
      <c r="AO171" s="534"/>
      <c r="AP171" s="534"/>
      <c r="AQ171" s="534"/>
      <c r="AR171" s="542"/>
      <c r="AS171" s="534"/>
      <c r="AT171" s="540"/>
      <c r="AU171" s="534"/>
      <c r="AV171" s="393"/>
      <c r="AW171" s="393"/>
      <c r="AX171" s="393"/>
      <c r="AY171" s="115"/>
      <c r="AZ171" s="115"/>
      <c r="BA171" s="113"/>
      <c r="BB171" s="85">
        <v>10</v>
      </c>
      <c r="BC171" s="191"/>
    </row>
    <row r="172" spans="1:56" ht="60" x14ac:dyDescent="0.2">
      <c r="A172" s="608"/>
      <c r="B172" s="483"/>
      <c r="C172" s="483"/>
      <c r="D172" s="483"/>
      <c r="E172" s="483"/>
      <c r="F172" s="591"/>
      <c r="G172" s="604"/>
      <c r="H172" s="483"/>
      <c r="I172" s="714"/>
      <c r="J172" s="604"/>
      <c r="K172" s="593"/>
      <c r="L172" s="736"/>
      <c r="M172" s="687"/>
      <c r="N172" s="524"/>
      <c r="O172" s="524"/>
      <c r="P172" s="723"/>
      <c r="Q172" s="587"/>
      <c r="R172" s="716"/>
      <c r="S172" s="587"/>
      <c r="T172" s="587"/>
      <c r="U172" s="510"/>
      <c r="V172" s="602"/>
      <c r="W172" s="483"/>
      <c r="X172" s="6" t="s">
        <v>607</v>
      </c>
      <c r="Y172" s="16">
        <v>3</v>
      </c>
      <c r="Z172" s="136">
        <v>0</v>
      </c>
      <c r="AA172" s="136">
        <v>0</v>
      </c>
      <c r="AB172" s="92">
        <v>2</v>
      </c>
      <c r="AC172" s="13" t="s">
        <v>708</v>
      </c>
      <c r="AD172" s="16">
        <v>60</v>
      </c>
      <c r="AE172" s="16">
        <v>6</v>
      </c>
      <c r="AF172" s="16"/>
      <c r="AG172" s="14">
        <f t="shared" si="36"/>
        <v>0</v>
      </c>
      <c r="AH172" s="346">
        <f t="shared" si="38"/>
        <v>0.66666666666666663</v>
      </c>
      <c r="AI172" s="540"/>
      <c r="AJ172" s="576"/>
      <c r="AK172" s="534"/>
      <c r="AL172" s="542"/>
      <c r="AM172" s="542"/>
      <c r="AN172" s="534"/>
      <c r="AO172" s="534"/>
      <c r="AP172" s="534"/>
      <c r="AQ172" s="534"/>
      <c r="AR172" s="542"/>
      <c r="AS172" s="534"/>
      <c r="AT172" s="540"/>
      <c r="AU172" s="534"/>
      <c r="AV172" s="393"/>
      <c r="AW172" s="393"/>
      <c r="AX172" s="393"/>
      <c r="AY172" s="115"/>
      <c r="AZ172" s="115"/>
      <c r="BA172" s="113" t="s">
        <v>1053</v>
      </c>
      <c r="BB172" s="85">
        <v>11</v>
      </c>
      <c r="BC172" s="162" t="s">
        <v>1172</v>
      </c>
    </row>
    <row r="173" spans="1:56" ht="79.5" customHeight="1" x14ac:dyDescent="0.2">
      <c r="A173" s="609"/>
      <c r="B173" s="484"/>
      <c r="C173" s="484"/>
      <c r="D173" s="484"/>
      <c r="E173" s="484"/>
      <c r="F173" s="592"/>
      <c r="G173" s="519"/>
      <c r="H173" s="484"/>
      <c r="I173" s="683"/>
      <c r="J173" s="519"/>
      <c r="K173" s="584"/>
      <c r="L173" s="737"/>
      <c r="M173" s="688"/>
      <c r="N173" s="525"/>
      <c r="O173" s="525"/>
      <c r="P173" s="724"/>
      <c r="Q173" s="588"/>
      <c r="R173" s="717"/>
      <c r="S173" s="588"/>
      <c r="T173" s="588"/>
      <c r="U173" s="511"/>
      <c r="V173" s="603"/>
      <c r="W173" s="484"/>
      <c r="X173" s="6" t="s">
        <v>199</v>
      </c>
      <c r="Y173" s="16">
        <v>1</v>
      </c>
      <c r="Z173" s="136">
        <v>0</v>
      </c>
      <c r="AA173" s="136">
        <v>0</v>
      </c>
      <c r="AB173" s="92">
        <v>0</v>
      </c>
      <c r="AC173" s="13" t="s">
        <v>706</v>
      </c>
      <c r="AD173" s="16">
        <v>120</v>
      </c>
      <c r="AE173" s="16">
        <v>6</v>
      </c>
      <c r="AF173" s="16"/>
      <c r="AG173" s="14">
        <f t="shared" si="36"/>
        <v>0</v>
      </c>
      <c r="AH173" s="346">
        <v>0</v>
      </c>
      <c r="AI173" s="541"/>
      <c r="AJ173" s="577"/>
      <c r="AK173" s="535"/>
      <c r="AL173" s="537"/>
      <c r="AM173" s="537"/>
      <c r="AN173" s="535"/>
      <c r="AO173" s="535"/>
      <c r="AP173" s="535"/>
      <c r="AQ173" s="535"/>
      <c r="AR173" s="537"/>
      <c r="AS173" s="535"/>
      <c r="AT173" s="541"/>
      <c r="AU173" s="535"/>
      <c r="AV173" s="393"/>
      <c r="AW173" s="393"/>
      <c r="AX173" s="393"/>
      <c r="AY173" s="115"/>
      <c r="AZ173" s="115"/>
      <c r="BA173" s="179"/>
      <c r="BB173" s="85">
        <v>12</v>
      </c>
      <c r="BC173" s="191"/>
    </row>
    <row r="174" spans="1:56" s="58" customFormat="1" ht="59.25" customHeight="1" x14ac:dyDescent="0.2">
      <c r="A174" s="42"/>
      <c r="B174" s="42"/>
      <c r="C174" s="43"/>
      <c r="D174" s="44"/>
      <c r="E174" s="43"/>
      <c r="F174" s="512" t="s">
        <v>188</v>
      </c>
      <c r="G174" s="513"/>
      <c r="H174" s="513"/>
      <c r="I174" s="513"/>
      <c r="J174" s="513"/>
      <c r="K174" s="513"/>
      <c r="L174" s="513"/>
      <c r="M174" s="513"/>
      <c r="N174" s="513"/>
      <c r="O174" s="513"/>
      <c r="P174" s="513"/>
      <c r="Q174" s="514"/>
      <c r="R174" s="321">
        <f>AVERAGE(R166:R173)</f>
        <v>0.62777777777777777</v>
      </c>
      <c r="S174" s="322"/>
      <c r="T174" s="321">
        <f>AVERAGE(T166:T173)</f>
        <v>0.43176470588235299</v>
      </c>
      <c r="U174" s="441" t="s">
        <v>1207</v>
      </c>
      <c r="V174" s="448"/>
      <c r="W174" s="448"/>
      <c r="X174" s="448"/>
      <c r="Y174" s="448"/>
      <c r="Z174" s="448"/>
      <c r="AA174" s="448"/>
      <c r="AB174" s="448"/>
      <c r="AC174" s="448"/>
      <c r="AD174" s="448"/>
      <c r="AE174" s="448"/>
      <c r="AF174" s="448"/>
      <c r="AG174" s="449"/>
      <c r="AH174" s="349">
        <f>AVERAGE(AH166:AH173)</f>
        <v>0.56874999999999998</v>
      </c>
      <c r="AI174" s="53"/>
      <c r="AJ174" s="73"/>
      <c r="AK174" s="53"/>
      <c r="AL174" s="53"/>
      <c r="AM174" s="53"/>
      <c r="AN174" s="54"/>
      <c r="AO174" s="49"/>
      <c r="AP174" s="49"/>
      <c r="AQ174" s="50"/>
      <c r="AR174" s="50"/>
      <c r="AS174" s="55"/>
      <c r="AT174" s="56"/>
      <c r="AU174" s="57"/>
      <c r="AV174" s="394"/>
      <c r="AW174" s="394"/>
      <c r="AX174" s="394"/>
      <c r="AY174" s="107"/>
      <c r="AZ174" s="165"/>
      <c r="BA174" s="184"/>
      <c r="BB174" s="51"/>
      <c r="BC174" s="154"/>
    </row>
    <row r="175" spans="1:56" s="58" customFormat="1" ht="59.25" customHeight="1" x14ac:dyDescent="0.2">
      <c r="A175" s="42"/>
      <c r="B175" s="515" t="s">
        <v>128</v>
      </c>
      <c r="C175" s="516"/>
      <c r="D175" s="516"/>
      <c r="E175" s="516"/>
      <c r="F175" s="516"/>
      <c r="G175" s="516"/>
      <c r="H175" s="516"/>
      <c r="I175" s="516"/>
      <c r="J175" s="516"/>
      <c r="K175" s="516"/>
      <c r="L175" s="516"/>
      <c r="M175" s="516"/>
      <c r="N175" s="516"/>
      <c r="O175" s="516"/>
      <c r="P175" s="516"/>
      <c r="Q175" s="517"/>
      <c r="R175" s="330">
        <f>+(R174+R165)/2</f>
        <v>0.75138888888888888</v>
      </c>
      <c r="S175" s="331"/>
      <c r="T175" s="330">
        <f>+(T174+T165)/2</f>
        <v>0.63254901960784315</v>
      </c>
      <c r="U175" s="282"/>
      <c r="V175" s="48"/>
      <c r="W175" s="282"/>
      <c r="X175" s="48"/>
      <c r="Y175" s="52"/>
      <c r="Z175" s="52"/>
      <c r="AA175" s="52"/>
      <c r="AB175" s="52"/>
      <c r="AC175" s="48"/>
      <c r="AD175" s="43"/>
      <c r="AE175" s="50"/>
      <c r="AF175" s="49"/>
      <c r="AG175" s="53"/>
      <c r="AH175" s="53"/>
      <c r="AI175" s="283"/>
      <c r="AJ175" s="284"/>
      <c r="AK175" s="283"/>
      <c r="AL175" s="53"/>
      <c r="AM175" s="53"/>
      <c r="AN175" s="285"/>
      <c r="AO175" s="286"/>
      <c r="AP175" s="286"/>
      <c r="AQ175" s="50"/>
      <c r="AR175" s="50"/>
      <c r="AS175" s="55"/>
      <c r="AT175" s="56"/>
      <c r="AU175" s="57"/>
      <c r="AV175" s="357"/>
      <c r="AW175" s="357"/>
      <c r="AX175" s="357"/>
      <c r="AY175" s="107"/>
      <c r="AZ175" s="165"/>
      <c r="BA175" s="184"/>
      <c r="BB175" s="51"/>
      <c r="BC175" s="154"/>
    </row>
    <row r="176" spans="1:56" ht="59.25" customHeight="1" x14ac:dyDescent="0.2">
      <c r="A176" s="520" t="s">
        <v>53</v>
      </c>
      <c r="B176" s="520" t="s">
        <v>133</v>
      </c>
      <c r="C176" s="488" t="s">
        <v>134</v>
      </c>
      <c r="D176" s="488" t="s">
        <v>16</v>
      </c>
      <c r="E176" s="488" t="s">
        <v>135</v>
      </c>
      <c r="F176" s="624" t="s">
        <v>136</v>
      </c>
      <c r="G176" s="518" t="s">
        <v>137</v>
      </c>
      <c r="H176" s="482" t="s">
        <v>697</v>
      </c>
      <c r="I176" s="482" t="s">
        <v>633</v>
      </c>
      <c r="J176" s="518" t="s">
        <v>445</v>
      </c>
      <c r="K176" s="583">
        <v>15</v>
      </c>
      <c r="L176" s="476">
        <v>3</v>
      </c>
      <c r="M176" s="476">
        <v>12</v>
      </c>
      <c r="N176" s="554">
        <v>0.25</v>
      </c>
      <c r="O176" s="554">
        <v>1.25</v>
      </c>
      <c r="P176" s="725">
        <v>0.5</v>
      </c>
      <c r="Q176" s="474">
        <f>+P176+O176+N176</f>
        <v>2</v>
      </c>
      <c r="R176" s="489">
        <f>+Q176/L176</f>
        <v>0.66666666666666663</v>
      </c>
      <c r="S176" s="556">
        <f>+Q176+M176</f>
        <v>14</v>
      </c>
      <c r="T176" s="489">
        <f>+S176/K176</f>
        <v>0.93333333333333335</v>
      </c>
      <c r="U176" s="509" t="s">
        <v>172</v>
      </c>
      <c r="V176" s="481">
        <v>2021130010234</v>
      </c>
      <c r="W176" s="482" t="s">
        <v>644</v>
      </c>
      <c r="X176" s="6" t="s">
        <v>482</v>
      </c>
      <c r="Y176" s="16">
        <v>1</v>
      </c>
      <c r="Z176" s="133">
        <v>0.25</v>
      </c>
      <c r="AA176" s="133">
        <v>0.25</v>
      </c>
      <c r="AB176" s="99">
        <v>0.25</v>
      </c>
      <c r="AC176" s="13" t="s">
        <v>664</v>
      </c>
      <c r="AD176" s="16">
        <v>180</v>
      </c>
      <c r="AE176" s="16">
        <v>150</v>
      </c>
      <c r="AF176" s="16"/>
      <c r="AG176" s="14">
        <f t="shared" si="36"/>
        <v>0</v>
      </c>
      <c r="AH176" s="346">
        <f>+(Z176+AA176+AB176)/Y176</f>
        <v>0.75</v>
      </c>
      <c r="AI176" s="539" t="s">
        <v>220</v>
      </c>
      <c r="AJ176" s="575" t="s">
        <v>713</v>
      </c>
      <c r="AK176" s="533" t="s">
        <v>17</v>
      </c>
      <c r="AL176" s="580">
        <v>37500000</v>
      </c>
      <c r="AM176" s="580">
        <v>37500000</v>
      </c>
      <c r="AN176" s="533" t="s">
        <v>473</v>
      </c>
      <c r="AO176" s="533" t="s">
        <v>172</v>
      </c>
      <c r="AP176" s="533" t="s">
        <v>863</v>
      </c>
      <c r="AQ176" s="581" t="s">
        <v>284</v>
      </c>
      <c r="AR176" s="580">
        <v>12500000</v>
      </c>
      <c r="AS176" s="581" t="s">
        <v>490</v>
      </c>
      <c r="AT176" s="755" t="s">
        <v>492</v>
      </c>
      <c r="AU176" s="581"/>
      <c r="AV176" s="405">
        <v>75000000</v>
      </c>
      <c r="AW176" s="405">
        <v>43500000</v>
      </c>
      <c r="AX176" s="408">
        <f>+AW176/AV176</f>
        <v>0.57999999999999996</v>
      </c>
      <c r="AY176" s="102" t="s">
        <v>795</v>
      </c>
      <c r="AZ176" s="144" t="s">
        <v>948</v>
      </c>
      <c r="BA176" s="113" t="s">
        <v>1008</v>
      </c>
      <c r="BB176" s="86">
        <v>1</v>
      </c>
      <c r="BC176" s="162" t="s">
        <v>1173</v>
      </c>
      <c r="BD176" s="18"/>
    </row>
    <row r="177" spans="1:56" ht="71.25" customHeight="1" x14ac:dyDescent="0.2">
      <c r="A177" s="520"/>
      <c r="B177" s="520"/>
      <c r="C177" s="488"/>
      <c r="D177" s="488"/>
      <c r="E177" s="488"/>
      <c r="F177" s="624"/>
      <c r="G177" s="519"/>
      <c r="H177" s="484"/>
      <c r="I177" s="484"/>
      <c r="J177" s="519"/>
      <c r="K177" s="584"/>
      <c r="L177" s="477"/>
      <c r="M177" s="477"/>
      <c r="N177" s="555"/>
      <c r="O177" s="555"/>
      <c r="P177" s="726"/>
      <c r="Q177" s="475"/>
      <c r="R177" s="490"/>
      <c r="S177" s="558"/>
      <c r="T177" s="490"/>
      <c r="U177" s="510"/>
      <c r="V177" s="481"/>
      <c r="W177" s="483"/>
      <c r="X177" s="6" t="s">
        <v>512</v>
      </c>
      <c r="Y177" s="16">
        <v>3</v>
      </c>
      <c r="Z177" s="134">
        <v>0.3</v>
      </c>
      <c r="AA177" s="134">
        <v>1.7</v>
      </c>
      <c r="AB177" s="100">
        <v>0</v>
      </c>
      <c r="AC177" s="13" t="s">
        <v>672</v>
      </c>
      <c r="AD177" s="16">
        <v>270</v>
      </c>
      <c r="AE177" s="16"/>
      <c r="AF177" s="16"/>
      <c r="AG177" s="14"/>
      <c r="AH177" s="346">
        <f t="shared" ref="AH177:AH178" si="39">+(Z177+AA177+AB177)/Y177</f>
        <v>0.66666666666666663</v>
      </c>
      <c r="AI177" s="540"/>
      <c r="AJ177" s="576"/>
      <c r="AK177" s="534"/>
      <c r="AL177" s="580"/>
      <c r="AM177" s="580"/>
      <c r="AN177" s="534"/>
      <c r="AO177" s="534"/>
      <c r="AP177" s="534"/>
      <c r="AQ177" s="581"/>
      <c r="AR177" s="580"/>
      <c r="AS177" s="581"/>
      <c r="AT177" s="756"/>
      <c r="AU177" s="581"/>
      <c r="AV177" s="406"/>
      <c r="AW177" s="406"/>
      <c r="AX177" s="409"/>
      <c r="AY177" s="102" t="s">
        <v>796</v>
      </c>
      <c r="AZ177" s="144" t="s">
        <v>949</v>
      </c>
      <c r="BA177" s="113" t="s">
        <v>1009</v>
      </c>
      <c r="BB177" s="86">
        <v>2</v>
      </c>
      <c r="BC177" s="162" t="s">
        <v>1174</v>
      </c>
      <c r="BD177" s="18"/>
    </row>
    <row r="178" spans="1:56" ht="70.5" customHeight="1" x14ac:dyDescent="0.2">
      <c r="A178" s="520"/>
      <c r="B178" s="520"/>
      <c r="C178" s="488"/>
      <c r="D178" s="488"/>
      <c r="E178" s="488"/>
      <c r="F178" s="624"/>
      <c r="G178" s="6" t="s">
        <v>192</v>
      </c>
      <c r="H178" s="1" t="s">
        <v>695</v>
      </c>
      <c r="I178" s="1">
        <v>0</v>
      </c>
      <c r="J178" s="364" t="s">
        <v>446</v>
      </c>
      <c r="K178" s="16">
        <v>1</v>
      </c>
      <c r="L178" s="16">
        <v>1</v>
      </c>
      <c r="M178" s="16">
        <v>0</v>
      </c>
      <c r="N178" s="121">
        <v>0</v>
      </c>
      <c r="O178" s="125">
        <v>0.3</v>
      </c>
      <c r="P178" s="384">
        <v>0</v>
      </c>
      <c r="Q178" s="234">
        <f>+P178+O178+N178</f>
        <v>0.3</v>
      </c>
      <c r="R178" s="294">
        <f>+Q178/L178</f>
        <v>0.3</v>
      </c>
      <c r="S178" s="221">
        <f>+Q178+M178</f>
        <v>0.3</v>
      </c>
      <c r="T178" s="294">
        <f>+S178</f>
        <v>0.3</v>
      </c>
      <c r="U178" s="511"/>
      <c r="V178" s="481"/>
      <c r="W178" s="484"/>
      <c r="X178" s="6" t="s">
        <v>608</v>
      </c>
      <c r="Y178" s="16">
        <v>1</v>
      </c>
      <c r="Z178" s="135">
        <v>0</v>
      </c>
      <c r="AA178" s="134">
        <v>0.3</v>
      </c>
      <c r="AB178" s="100">
        <v>0</v>
      </c>
      <c r="AC178" s="13" t="s">
        <v>670</v>
      </c>
      <c r="AD178" s="16">
        <v>180</v>
      </c>
      <c r="AE178" s="16"/>
      <c r="AF178" s="16"/>
      <c r="AG178" s="14"/>
      <c r="AH178" s="346">
        <f t="shared" si="39"/>
        <v>0.3</v>
      </c>
      <c r="AI178" s="540"/>
      <c r="AJ178" s="576"/>
      <c r="AK178" s="534"/>
      <c r="AL178" s="580"/>
      <c r="AM178" s="580"/>
      <c r="AN178" s="535"/>
      <c r="AO178" s="535"/>
      <c r="AP178" s="535"/>
      <c r="AQ178" s="581"/>
      <c r="AR178" s="580"/>
      <c r="AS178" s="581"/>
      <c r="AT178" s="756"/>
      <c r="AU178" s="581"/>
      <c r="AV178" s="406"/>
      <c r="AW178" s="406"/>
      <c r="AX178" s="409"/>
      <c r="AY178" s="102" t="s">
        <v>797</v>
      </c>
      <c r="AZ178" s="144" t="s">
        <v>950</v>
      </c>
      <c r="BA178" s="113" t="s">
        <v>1010</v>
      </c>
      <c r="BB178" s="86">
        <v>3</v>
      </c>
      <c r="BC178" s="162" t="s">
        <v>1175</v>
      </c>
    </row>
    <row r="179" spans="1:56" ht="70.5" customHeight="1" x14ac:dyDescent="0.2">
      <c r="A179" s="520"/>
      <c r="B179" s="520"/>
      <c r="C179" s="488"/>
      <c r="D179" s="488"/>
      <c r="E179" s="488"/>
      <c r="F179" s="624"/>
      <c r="G179" s="227"/>
      <c r="H179" s="230"/>
      <c r="I179" s="230"/>
      <c r="J179" s="364"/>
      <c r="K179" s="231"/>
      <c r="L179" s="231"/>
      <c r="M179" s="231"/>
      <c r="N179" s="211"/>
      <c r="O179" s="236"/>
      <c r="P179" s="385"/>
      <c r="Q179" s="235"/>
      <c r="R179" s="300"/>
      <c r="S179" s="211"/>
      <c r="T179" s="300"/>
      <c r="U179" s="444" t="s">
        <v>172</v>
      </c>
      <c r="V179" s="445"/>
      <c r="W179" s="445"/>
      <c r="X179" s="445"/>
      <c r="Y179" s="445"/>
      <c r="Z179" s="445"/>
      <c r="AA179" s="445"/>
      <c r="AB179" s="445"/>
      <c r="AC179" s="445"/>
      <c r="AD179" s="445"/>
      <c r="AE179" s="445"/>
      <c r="AF179" s="445"/>
      <c r="AG179" s="446"/>
      <c r="AH179" s="349">
        <f>AVERAGE(AH176:AH178)</f>
        <v>0.57222222222222219</v>
      </c>
      <c r="AI179" s="540"/>
      <c r="AJ179" s="576"/>
      <c r="AK179" s="534"/>
      <c r="AL179" s="224"/>
      <c r="AM179" s="224"/>
      <c r="AN179" s="209"/>
      <c r="AO179" s="209"/>
      <c r="AP179" s="208"/>
      <c r="AQ179" s="225"/>
      <c r="AR179" s="224"/>
      <c r="AS179" s="225"/>
      <c r="AT179" s="252"/>
      <c r="AU179" s="225"/>
      <c r="AV179" s="406"/>
      <c r="AW179" s="406"/>
      <c r="AX179" s="409"/>
      <c r="AY179" s="258"/>
      <c r="AZ179" s="144"/>
      <c r="BA179" s="256"/>
      <c r="BB179" s="86"/>
      <c r="BC179" s="259"/>
    </row>
    <row r="180" spans="1:56" ht="69" customHeight="1" x14ac:dyDescent="0.2">
      <c r="A180" s="520"/>
      <c r="B180" s="520"/>
      <c r="C180" s="488"/>
      <c r="D180" s="488"/>
      <c r="E180" s="488"/>
      <c r="F180" s="624"/>
      <c r="G180" s="585" t="s">
        <v>191</v>
      </c>
      <c r="H180" s="488" t="s">
        <v>448</v>
      </c>
      <c r="I180" s="488">
        <v>0</v>
      </c>
      <c r="J180" s="585" t="s">
        <v>447</v>
      </c>
      <c r="K180" s="583">
        <v>1</v>
      </c>
      <c r="L180" s="478">
        <v>0.2</v>
      </c>
      <c r="M180" s="478">
        <v>0.25</v>
      </c>
      <c r="N180" s="692">
        <v>0</v>
      </c>
      <c r="O180" s="556">
        <v>0</v>
      </c>
      <c r="P180" s="727">
        <v>0</v>
      </c>
      <c r="Q180" s="692">
        <v>0</v>
      </c>
      <c r="R180" s="489">
        <v>0</v>
      </c>
      <c r="S180" s="692">
        <f>+M180</f>
        <v>0.25</v>
      </c>
      <c r="T180" s="489">
        <f>+S180</f>
        <v>0.25</v>
      </c>
      <c r="U180" s="507" t="s">
        <v>550</v>
      </c>
      <c r="V180" s="481">
        <v>2021130010235</v>
      </c>
      <c r="W180" s="482" t="s">
        <v>204</v>
      </c>
      <c r="X180" s="6" t="s">
        <v>609</v>
      </c>
      <c r="Y180" s="16">
        <v>1</v>
      </c>
      <c r="Z180" s="135">
        <v>0</v>
      </c>
      <c r="AA180" s="135">
        <v>0</v>
      </c>
      <c r="AB180" s="100">
        <v>0</v>
      </c>
      <c r="AC180" s="13" t="s">
        <v>668</v>
      </c>
      <c r="AD180" s="16">
        <v>120</v>
      </c>
      <c r="AE180" s="16"/>
      <c r="AF180" s="16"/>
      <c r="AG180" s="14"/>
      <c r="AH180" s="346">
        <v>0</v>
      </c>
      <c r="AI180" s="540"/>
      <c r="AJ180" s="576"/>
      <c r="AK180" s="534"/>
      <c r="AL180" s="580">
        <v>37500000</v>
      </c>
      <c r="AM180" s="580">
        <v>37500000</v>
      </c>
      <c r="AN180" s="538" t="s">
        <v>473</v>
      </c>
      <c r="AO180" s="538" t="s">
        <v>551</v>
      </c>
      <c r="AP180" s="533" t="s">
        <v>863</v>
      </c>
      <c r="AQ180" s="581" t="s">
        <v>285</v>
      </c>
      <c r="AR180" s="580">
        <v>31000000</v>
      </c>
      <c r="AS180" s="581" t="s">
        <v>490</v>
      </c>
      <c r="AT180" s="755" t="s">
        <v>492</v>
      </c>
      <c r="AU180" s="581"/>
      <c r="AV180" s="406"/>
      <c r="AW180" s="406"/>
      <c r="AX180" s="409"/>
      <c r="AY180" s="102" t="s">
        <v>798</v>
      </c>
      <c r="AZ180" s="144" t="s">
        <v>951</v>
      </c>
      <c r="BA180" s="113" t="s">
        <v>1011</v>
      </c>
      <c r="BB180" s="86">
        <v>4</v>
      </c>
      <c r="BC180" s="162" t="s">
        <v>1176</v>
      </c>
    </row>
    <row r="181" spans="1:56" ht="31.5" customHeight="1" x14ac:dyDescent="0.2">
      <c r="A181" s="520"/>
      <c r="B181" s="520"/>
      <c r="C181" s="488"/>
      <c r="D181" s="488"/>
      <c r="E181" s="488"/>
      <c r="F181" s="624"/>
      <c r="G181" s="585"/>
      <c r="H181" s="488"/>
      <c r="I181" s="488"/>
      <c r="J181" s="585"/>
      <c r="K181" s="593"/>
      <c r="L181" s="479"/>
      <c r="M181" s="479"/>
      <c r="N181" s="713"/>
      <c r="O181" s="557"/>
      <c r="P181" s="728"/>
      <c r="Q181" s="713"/>
      <c r="R181" s="734"/>
      <c r="S181" s="713"/>
      <c r="T181" s="734"/>
      <c r="U181" s="507"/>
      <c r="V181" s="481"/>
      <c r="W181" s="483"/>
      <c r="X181" s="6" t="s">
        <v>610</v>
      </c>
      <c r="Y181" s="16">
        <v>1</v>
      </c>
      <c r="Z181" s="135">
        <v>0</v>
      </c>
      <c r="AA181" s="135">
        <v>0</v>
      </c>
      <c r="AB181" s="100">
        <v>0</v>
      </c>
      <c r="AC181" s="13" t="s">
        <v>669</v>
      </c>
      <c r="AD181" s="16">
        <v>210</v>
      </c>
      <c r="AE181" s="16"/>
      <c r="AF181" s="16"/>
      <c r="AG181" s="14"/>
      <c r="AH181" s="346">
        <v>0</v>
      </c>
      <c r="AI181" s="540"/>
      <c r="AJ181" s="576"/>
      <c r="AK181" s="534"/>
      <c r="AL181" s="580"/>
      <c r="AM181" s="580"/>
      <c r="AN181" s="538"/>
      <c r="AO181" s="538"/>
      <c r="AP181" s="534"/>
      <c r="AQ181" s="581"/>
      <c r="AR181" s="580"/>
      <c r="AS181" s="581"/>
      <c r="AT181" s="756"/>
      <c r="AU181" s="581"/>
      <c r="AV181" s="406"/>
      <c r="AW181" s="406"/>
      <c r="AX181" s="409"/>
      <c r="AY181" s="102" t="s">
        <v>799</v>
      </c>
      <c r="AZ181" s="144" t="s">
        <v>799</v>
      </c>
      <c r="BA181" s="113"/>
      <c r="BB181" s="86">
        <v>5</v>
      </c>
      <c r="BC181" s="195"/>
    </row>
    <row r="182" spans="1:56" ht="47.45" customHeight="1" x14ac:dyDescent="0.2">
      <c r="A182" s="520"/>
      <c r="B182" s="520"/>
      <c r="C182" s="488"/>
      <c r="D182" s="488"/>
      <c r="E182" s="488"/>
      <c r="F182" s="624"/>
      <c r="G182" s="585"/>
      <c r="H182" s="488"/>
      <c r="I182" s="488"/>
      <c r="J182" s="585"/>
      <c r="K182" s="584"/>
      <c r="L182" s="480"/>
      <c r="M182" s="480"/>
      <c r="N182" s="693"/>
      <c r="O182" s="558"/>
      <c r="P182" s="729"/>
      <c r="Q182" s="693"/>
      <c r="R182" s="490"/>
      <c r="S182" s="693"/>
      <c r="T182" s="490"/>
      <c r="U182" s="507"/>
      <c r="V182" s="481"/>
      <c r="W182" s="484"/>
      <c r="X182" s="6" t="s">
        <v>611</v>
      </c>
      <c r="Y182" s="16">
        <v>1</v>
      </c>
      <c r="Z182" s="135">
        <v>0</v>
      </c>
      <c r="AA182" s="135">
        <v>0</v>
      </c>
      <c r="AB182" s="100">
        <v>0</v>
      </c>
      <c r="AC182" s="13" t="s">
        <v>705</v>
      </c>
      <c r="AD182" s="16">
        <v>60</v>
      </c>
      <c r="AE182" s="16"/>
      <c r="AF182" s="16"/>
      <c r="AG182" s="14"/>
      <c r="AH182" s="346"/>
      <c r="AI182" s="541"/>
      <c r="AJ182" s="577"/>
      <c r="AK182" s="535"/>
      <c r="AL182" s="580"/>
      <c r="AM182" s="580"/>
      <c r="AN182" s="538"/>
      <c r="AO182" s="538"/>
      <c r="AP182" s="535"/>
      <c r="AQ182" s="581"/>
      <c r="AR182" s="580"/>
      <c r="AS182" s="581"/>
      <c r="AT182" s="756"/>
      <c r="AU182" s="581"/>
      <c r="AV182" s="406"/>
      <c r="AW182" s="406"/>
      <c r="AX182" s="409"/>
      <c r="AY182" s="102" t="s">
        <v>800</v>
      </c>
      <c r="AZ182" s="144" t="s">
        <v>800</v>
      </c>
      <c r="BA182" s="113"/>
      <c r="BB182" s="86">
        <v>6</v>
      </c>
      <c r="BC182" s="195"/>
    </row>
    <row r="183" spans="1:56" s="58" customFormat="1" ht="63.75" customHeight="1" x14ac:dyDescent="0.2">
      <c r="A183" s="42"/>
      <c r="B183" s="42"/>
      <c r="C183" s="43"/>
      <c r="D183" s="44"/>
      <c r="E183" s="43"/>
      <c r="F183" s="512" t="s">
        <v>136</v>
      </c>
      <c r="G183" s="513"/>
      <c r="H183" s="513"/>
      <c r="I183" s="513"/>
      <c r="J183" s="513"/>
      <c r="K183" s="513"/>
      <c r="L183" s="513"/>
      <c r="M183" s="513"/>
      <c r="N183" s="513"/>
      <c r="O183" s="513"/>
      <c r="P183" s="513"/>
      <c r="Q183" s="514"/>
      <c r="R183" s="313">
        <f>AVERAGE(R176:R182)</f>
        <v>0.32222222222222219</v>
      </c>
      <c r="S183" s="314"/>
      <c r="T183" s="313">
        <f>AVERAGE(T176:T182)</f>
        <v>0.49444444444444446</v>
      </c>
      <c r="U183" s="441" t="s">
        <v>550</v>
      </c>
      <c r="V183" s="442"/>
      <c r="W183" s="442"/>
      <c r="X183" s="442"/>
      <c r="Y183" s="442"/>
      <c r="Z183" s="442"/>
      <c r="AA183" s="442"/>
      <c r="AB183" s="442"/>
      <c r="AC183" s="442"/>
      <c r="AD183" s="442"/>
      <c r="AE183" s="442"/>
      <c r="AF183" s="442"/>
      <c r="AG183" s="443"/>
      <c r="AH183" s="349">
        <v>0</v>
      </c>
      <c r="AI183" s="53"/>
      <c r="AJ183" s="73"/>
      <c r="AK183" s="53"/>
      <c r="AL183" s="53"/>
      <c r="AM183" s="53"/>
      <c r="AN183" s="54"/>
      <c r="AO183" s="49"/>
      <c r="AP183" s="49"/>
      <c r="AQ183" s="50"/>
      <c r="AR183" s="50"/>
      <c r="AS183" s="55"/>
      <c r="AT183" s="56"/>
      <c r="AU183" s="57"/>
      <c r="AV183" s="407"/>
      <c r="AW183" s="407"/>
      <c r="AX183" s="410"/>
      <c r="AY183" s="107"/>
      <c r="AZ183" s="165"/>
      <c r="BA183" s="184"/>
      <c r="BB183" s="75"/>
      <c r="BC183" s="154"/>
    </row>
    <row r="184" spans="1:56" s="58" customFormat="1" ht="69.75" customHeight="1" x14ac:dyDescent="0.2">
      <c r="A184" s="42"/>
      <c r="B184" s="515" t="s">
        <v>133</v>
      </c>
      <c r="C184" s="516"/>
      <c r="D184" s="516"/>
      <c r="E184" s="516"/>
      <c r="F184" s="516"/>
      <c r="G184" s="516"/>
      <c r="H184" s="516"/>
      <c r="I184" s="516"/>
      <c r="J184" s="516"/>
      <c r="K184" s="516"/>
      <c r="L184" s="516"/>
      <c r="M184" s="516"/>
      <c r="N184" s="516"/>
      <c r="O184" s="516"/>
      <c r="P184" s="516"/>
      <c r="Q184" s="517"/>
      <c r="R184" s="333">
        <f>+R183</f>
        <v>0.32222222222222219</v>
      </c>
      <c r="S184" s="334"/>
      <c r="T184" s="333">
        <f>+T183</f>
        <v>0.49444444444444446</v>
      </c>
      <c r="U184" s="48"/>
      <c r="V184" s="48"/>
      <c r="W184" s="48"/>
      <c r="X184" s="48"/>
      <c r="Y184" s="52"/>
      <c r="Z184" s="52"/>
      <c r="AA184" s="52"/>
      <c r="AB184" s="52"/>
      <c r="AC184" s="48"/>
      <c r="AD184" s="43"/>
      <c r="AE184" s="50"/>
      <c r="AF184" s="49"/>
      <c r="AG184" s="53"/>
      <c r="AH184" s="53"/>
      <c r="AI184" s="53"/>
      <c r="AJ184" s="73"/>
      <c r="AK184" s="53"/>
      <c r="AL184" s="53"/>
      <c r="AM184" s="53"/>
      <c r="AN184" s="54"/>
      <c r="AO184" s="49"/>
      <c r="AP184" s="286"/>
      <c r="AQ184" s="50"/>
      <c r="AR184" s="50"/>
      <c r="AS184" s="55"/>
      <c r="AT184" s="56"/>
      <c r="AU184" s="57"/>
      <c r="AV184" s="357"/>
      <c r="AW184" s="357"/>
      <c r="AX184" s="357"/>
      <c r="AY184" s="107"/>
      <c r="AZ184" s="165"/>
      <c r="BA184" s="332"/>
      <c r="BB184" s="75"/>
      <c r="BC184" s="154"/>
    </row>
    <row r="185" spans="1:56" ht="75" customHeight="1" x14ac:dyDescent="0.2">
      <c r="A185" s="520" t="s">
        <v>303</v>
      </c>
      <c r="B185" s="694" t="s">
        <v>304</v>
      </c>
      <c r="C185" s="695" t="s">
        <v>305</v>
      </c>
      <c r="D185" s="695">
        <v>31256050</v>
      </c>
      <c r="E185" s="695" t="s">
        <v>306</v>
      </c>
      <c r="F185" s="624" t="s">
        <v>307</v>
      </c>
      <c r="G185" s="518" t="s">
        <v>323</v>
      </c>
      <c r="H185" s="482" t="s">
        <v>344</v>
      </c>
      <c r="I185" s="482" t="s">
        <v>328</v>
      </c>
      <c r="J185" s="518" t="s">
        <v>865</v>
      </c>
      <c r="K185" s="509">
        <v>7000</v>
      </c>
      <c r="L185" s="698">
        <v>900</v>
      </c>
      <c r="M185" s="698">
        <v>800</v>
      </c>
      <c r="N185" s="491">
        <v>0</v>
      </c>
      <c r="O185" s="491">
        <v>1391</v>
      </c>
      <c r="P185" s="485">
        <v>551</v>
      </c>
      <c r="Q185" s="491">
        <f>+P185+O185+N185</f>
        <v>1942</v>
      </c>
      <c r="R185" s="494">
        <v>1</v>
      </c>
      <c r="S185" s="491">
        <f>+Q185+M185</f>
        <v>2742</v>
      </c>
      <c r="T185" s="746">
        <f>+S185/4650</f>
        <v>0.58967741935483875</v>
      </c>
      <c r="U185" s="507" t="s">
        <v>483</v>
      </c>
      <c r="V185" s="481">
        <v>2021130010182</v>
      </c>
      <c r="W185" s="488" t="s">
        <v>465</v>
      </c>
      <c r="X185" s="6" t="s">
        <v>612</v>
      </c>
      <c r="Y185" s="26">
        <v>900</v>
      </c>
      <c r="Z185" s="131">
        <v>0</v>
      </c>
      <c r="AA185" s="131">
        <f>+O185</f>
        <v>1391</v>
      </c>
      <c r="AB185" s="91">
        <v>551</v>
      </c>
      <c r="AC185" s="13" t="s">
        <v>672</v>
      </c>
      <c r="AD185" s="16">
        <v>300</v>
      </c>
      <c r="AE185" s="20">
        <v>900</v>
      </c>
      <c r="AF185" s="21"/>
      <c r="AG185" s="14">
        <f t="shared" si="36"/>
        <v>0</v>
      </c>
      <c r="AH185" s="346">
        <v>1</v>
      </c>
      <c r="AI185" s="740" t="s">
        <v>472</v>
      </c>
      <c r="AJ185" s="745" t="s">
        <v>862</v>
      </c>
      <c r="AK185" s="538" t="s">
        <v>17</v>
      </c>
      <c r="AL185" s="435">
        <v>105000000</v>
      </c>
      <c r="AM185" s="435">
        <v>105000000</v>
      </c>
      <c r="AN185" s="538" t="s">
        <v>473</v>
      </c>
      <c r="AO185" s="743" t="s">
        <v>483</v>
      </c>
      <c r="AP185" s="436" t="s">
        <v>859</v>
      </c>
      <c r="AQ185" s="744" t="s">
        <v>475</v>
      </c>
      <c r="AR185" s="435">
        <v>63125000</v>
      </c>
      <c r="AS185" s="740" t="s">
        <v>490</v>
      </c>
      <c r="AT185" s="684" t="s">
        <v>493</v>
      </c>
      <c r="AU185" s="740"/>
      <c r="AV185" s="392">
        <v>470000000</v>
      </c>
      <c r="AW185" s="392">
        <v>311083966.19</v>
      </c>
      <c r="AX185" s="395">
        <f>+AW185/AV185</f>
        <v>0.66188077912765952</v>
      </c>
      <c r="AY185" s="116" t="s">
        <v>801</v>
      </c>
      <c r="AZ185" s="102" t="s">
        <v>952</v>
      </c>
      <c r="BA185" s="180" t="s">
        <v>1056</v>
      </c>
      <c r="BB185" s="87">
        <v>1</v>
      </c>
      <c r="BC185" s="162" t="s">
        <v>1177</v>
      </c>
    </row>
    <row r="186" spans="1:56" ht="71.25" customHeight="1" x14ac:dyDescent="0.2">
      <c r="A186" s="520"/>
      <c r="B186" s="694"/>
      <c r="C186" s="695"/>
      <c r="D186" s="695"/>
      <c r="E186" s="695"/>
      <c r="F186" s="624"/>
      <c r="G186" s="519"/>
      <c r="H186" s="484"/>
      <c r="I186" s="484"/>
      <c r="J186" s="519"/>
      <c r="K186" s="511"/>
      <c r="L186" s="699"/>
      <c r="M186" s="699"/>
      <c r="N186" s="493"/>
      <c r="O186" s="493"/>
      <c r="P186" s="487"/>
      <c r="Q186" s="493"/>
      <c r="R186" s="496"/>
      <c r="S186" s="493"/>
      <c r="T186" s="747"/>
      <c r="U186" s="507"/>
      <c r="V186" s="481"/>
      <c r="W186" s="488"/>
      <c r="X186" s="6" t="s">
        <v>613</v>
      </c>
      <c r="Y186" s="26">
        <v>1</v>
      </c>
      <c r="Z186" s="131">
        <v>0</v>
      </c>
      <c r="AA186" s="131">
        <v>0</v>
      </c>
      <c r="AB186" s="91">
        <v>1</v>
      </c>
      <c r="AC186" s="13" t="s">
        <v>672</v>
      </c>
      <c r="AD186" s="16">
        <v>300</v>
      </c>
      <c r="AE186" s="20">
        <v>900</v>
      </c>
      <c r="AF186" s="21"/>
      <c r="AG186" s="14">
        <f t="shared" si="36"/>
        <v>0</v>
      </c>
      <c r="AH186" s="346">
        <v>1</v>
      </c>
      <c r="AI186" s="740"/>
      <c r="AJ186" s="745"/>
      <c r="AK186" s="538"/>
      <c r="AL186" s="435"/>
      <c r="AM186" s="435"/>
      <c r="AN186" s="538"/>
      <c r="AO186" s="743"/>
      <c r="AP186" s="437"/>
      <c r="AQ186" s="744"/>
      <c r="AR186" s="435"/>
      <c r="AS186" s="740"/>
      <c r="AT186" s="684"/>
      <c r="AU186" s="740"/>
      <c r="AV186" s="393"/>
      <c r="AW186" s="393"/>
      <c r="AX186" s="396"/>
      <c r="AY186" s="116" t="s">
        <v>802</v>
      </c>
      <c r="AZ186" s="102" t="s">
        <v>802</v>
      </c>
      <c r="BA186" s="181" t="s">
        <v>1057</v>
      </c>
      <c r="BB186" s="87">
        <v>2</v>
      </c>
      <c r="BC186" s="181" t="s">
        <v>1057</v>
      </c>
    </row>
    <row r="187" spans="1:56" ht="105" customHeight="1" x14ac:dyDescent="0.2">
      <c r="A187" s="520"/>
      <c r="B187" s="694"/>
      <c r="C187" s="695"/>
      <c r="D187" s="695"/>
      <c r="E187" s="695"/>
      <c r="F187" s="624"/>
      <c r="G187" s="227" t="s">
        <v>698</v>
      </c>
      <c r="H187" s="230" t="s">
        <v>344</v>
      </c>
      <c r="I187" s="230" t="s">
        <v>16</v>
      </c>
      <c r="J187" s="364" t="s">
        <v>514</v>
      </c>
      <c r="K187" s="238">
        <v>2</v>
      </c>
      <c r="L187" s="31">
        <v>1</v>
      </c>
      <c r="M187" s="151">
        <v>1.5</v>
      </c>
      <c r="N187" s="127">
        <v>0</v>
      </c>
      <c r="O187" s="127">
        <v>0</v>
      </c>
      <c r="P187" s="386">
        <v>0</v>
      </c>
      <c r="Q187" s="127">
        <v>0</v>
      </c>
      <c r="R187" s="335">
        <v>0</v>
      </c>
      <c r="S187" s="127">
        <f>+M187</f>
        <v>1.5</v>
      </c>
      <c r="T187" s="335">
        <f>+S187/K187</f>
        <v>0.75</v>
      </c>
      <c r="U187" s="507"/>
      <c r="V187" s="481"/>
      <c r="W187" s="488"/>
      <c r="X187" s="6" t="s">
        <v>615</v>
      </c>
      <c r="Y187" s="31">
        <v>1</v>
      </c>
      <c r="Z187" s="131">
        <v>0</v>
      </c>
      <c r="AA187" s="131">
        <f>+O187</f>
        <v>0</v>
      </c>
      <c r="AB187" s="91">
        <v>0</v>
      </c>
      <c r="AC187" s="13" t="s">
        <v>672</v>
      </c>
      <c r="AD187" s="16">
        <v>300</v>
      </c>
      <c r="AE187" s="20">
        <v>120</v>
      </c>
      <c r="AF187" s="21"/>
      <c r="AG187" s="14">
        <f t="shared" si="36"/>
        <v>0</v>
      </c>
      <c r="AH187" s="346">
        <v>0</v>
      </c>
      <c r="AI187" s="740"/>
      <c r="AJ187" s="745"/>
      <c r="AK187" s="538"/>
      <c r="AL187" s="435"/>
      <c r="AM187" s="435"/>
      <c r="AN187" s="538"/>
      <c r="AO187" s="743"/>
      <c r="AP187" s="438"/>
      <c r="AQ187" s="744"/>
      <c r="AR187" s="435"/>
      <c r="AS187" s="740"/>
      <c r="AT187" s="684"/>
      <c r="AU187" s="740"/>
      <c r="AV187" s="393"/>
      <c r="AW187" s="393"/>
      <c r="AX187" s="396"/>
      <c r="AY187" s="116" t="s">
        <v>803</v>
      </c>
      <c r="AZ187" s="102" t="s">
        <v>971</v>
      </c>
      <c r="BA187" s="113" t="s">
        <v>1058</v>
      </c>
      <c r="BB187" s="87">
        <v>3</v>
      </c>
      <c r="BC187" s="162" t="s">
        <v>1178</v>
      </c>
    </row>
    <row r="188" spans="1:56" ht="57" customHeight="1" x14ac:dyDescent="0.2">
      <c r="A188" s="520"/>
      <c r="B188" s="694"/>
      <c r="C188" s="695"/>
      <c r="D188" s="695"/>
      <c r="E188" s="695"/>
      <c r="F188" s="624"/>
      <c r="G188" s="227"/>
      <c r="H188" s="230"/>
      <c r="I188" s="230"/>
      <c r="J188" s="364"/>
      <c r="K188" s="238"/>
      <c r="L188" s="31"/>
      <c r="M188" s="151"/>
      <c r="N188" s="127"/>
      <c r="O188" s="127"/>
      <c r="P188" s="386"/>
      <c r="Q188" s="127"/>
      <c r="R188" s="335"/>
      <c r="S188" s="127"/>
      <c r="T188" s="335"/>
      <c r="U188" s="444" t="s">
        <v>1208</v>
      </c>
      <c r="V188" s="445"/>
      <c r="W188" s="445"/>
      <c r="X188" s="445"/>
      <c r="Y188" s="445"/>
      <c r="Z188" s="445"/>
      <c r="AA188" s="445"/>
      <c r="AB188" s="445"/>
      <c r="AC188" s="445"/>
      <c r="AD188" s="445"/>
      <c r="AE188" s="445"/>
      <c r="AF188" s="445"/>
      <c r="AG188" s="446"/>
      <c r="AH188" s="349">
        <f>AVERAGE(AH185:AH187)</f>
        <v>0.66666666666666663</v>
      </c>
      <c r="AI188" s="249"/>
      <c r="AJ188" s="248"/>
      <c r="AK188" s="216"/>
      <c r="AL188" s="222"/>
      <c r="AM188" s="222"/>
      <c r="AN188" s="216"/>
      <c r="AO188" s="250"/>
      <c r="AP188" s="223"/>
      <c r="AQ188" s="251"/>
      <c r="AR188" s="222"/>
      <c r="AS188" s="249"/>
      <c r="AT188" s="244"/>
      <c r="AU188" s="249"/>
      <c r="AV188" s="393"/>
      <c r="AW188" s="393"/>
      <c r="AX188" s="396"/>
      <c r="AY188" s="116"/>
      <c r="AZ188" s="258"/>
      <c r="BA188" s="256"/>
      <c r="BB188" s="87"/>
      <c r="BC188" s="259"/>
    </row>
    <row r="189" spans="1:56" ht="138" customHeight="1" x14ac:dyDescent="0.2">
      <c r="A189" s="520"/>
      <c r="B189" s="694"/>
      <c r="C189" s="695"/>
      <c r="D189" s="695"/>
      <c r="E189" s="695"/>
      <c r="F189" s="624"/>
      <c r="G189" s="227" t="s">
        <v>324</v>
      </c>
      <c r="H189" s="230" t="s">
        <v>448</v>
      </c>
      <c r="I189" s="230" t="s">
        <v>16</v>
      </c>
      <c r="J189" s="364" t="s">
        <v>331</v>
      </c>
      <c r="K189" s="238">
        <v>1</v>
      </c>
      <c r="L189" s="32">
        <v>0.4</v>
      </c>
      <c r="M189" s="32">
        <v>0.6</v>
      </c>
      <c r="N189" s="127">
        <v>0</v>
      </c>
      <c r="O189" s="128">
        <v>0.2</v>
      </c>
      <c r="P189" s="387">
        <v>0.2</v>
      </c>
      <c r="Q189" s="128">
        <f>+P189+O189+N189</f>
        <v>0.4</v>
      </c>
      <c r="R189" s="335">
        <f>+Q189/L189</f>
        <v>1</v>
      </c>
      <c r="S189" s="129">
        <f>+Q189+M189</f>
        <v>1</v>
      </c>
      <c r="T189" s="335">
        <v>1</v>
      </c>
      <c r="U189" s="507" t="s">
        <v>552</v>
      </c>
      <c r="V189" s="497">
        <v>2021130010225</v>
      </c>
      <c r="W189" s="488" t="s">
        <v>471</v>
      </c>
      <c r="X189" s="6" t="s">
        <v>616</v>
      </c>
      <c r="Y189" s="32">
        <v>0.6</v>
      </c>
      <c r="Z189" s="131">
        <v>0</v>
      </c>
      <c r="AA189" s="173">
        <f t="shared" ref="AA189:AA190" si="40">+O189</f>
        <v>0.2</v>
      </c>
      <c r="AB189" s="140">
        <v>0.4</v>
      </c>
      <c r="AC189" s="13" t="s">
        <v>664</v>
      </c>
      <c r="AD189" s="16">
        <v>330</v>
      </c>
      <c r="AE189" s="20"/>
      <c r="AF189" s="21"/>
      <c r="AG189" s="14"/>
      <c r="AH189" s="346">
        <f>+(Z189+AA189+AB189)/Y189</f>
        <v>1.0000000000000002</v>
      </c>
      <c r="AI189" s="740" t="s">
        <v>472</v>
      </c>
      <c r="AJ189" s="731" t="s">
        <v>862</v>
      </c>
      <c r="AK189" s="538" t="s">
        <v>17</v>
      </c>
      <c r="AL189" s="435">
        <v>15000000</v>
      </c>
      <c r="AM189" s="435">
        <v>15000000</v>
      </c>
      <c r="AN189" s="538" t="s">
        <v>473</v>
      </c>
      <c r="AO189" s="743" t="s">
        <v>552</v>
      </c>
      <c r="AP189" s="436" t="s">
        <v>859</v>
      </c>
      <c r="AQ189" s="739" t="s">
        <v>476</v>
      </c>
      <c r="AR189" s="435">
        <v>15000000</v>
      </c>
      <c r="AS189" s="740" t="s">
        <v>490</v>
      </c>
      <c r="AT189" s="684" t="s">
        <v>493</v>
      </c>
      <c r="AU189" s="740"/>
      <c r="AV189" s="393"/>
      <c r="AW189" s="393"/>
      <c r="AX189" s="396"/>
      <c r="AY189" s="116" t="s">
        <v>804</v>
      </c>
      <c r="AZ189" s="102" t="s">
        <v>953</v>
      </c>
      <c r="BA189" s="113" t="s">
        <v>1196</v>
      </c>
      <c r="BB189" s="87">
        <v>4</v>
      </c>
      <c r="BC189" s="162" t="s">
        <v>1179</v>
      </c>
    </row>
    <row r="190" spans="1:56" ht="141" customHeight="1" x14ac:dyDescent="0.2">
      <c r="A190" s="520"/>
      <c r="B190" s="694"/>
      <c r="C190" s="695"/>
      <c r="D190" s="695"/>
      <c r="E190" s="695"/>
      <c r="F190" s="624"/>
      <c r="G190" s="227" t="s">
        <v>325</v>
      </c>
      <c r="H190" s="230" t="s">
        <v>448</v>
      </c>
      <c r="I190" s="230" t="s">
        <v>329</v>
      </c>
      <c r="J190" s="364" t="s">
        <v>332</v>
      </c>
      <c r="K190" s="238">
        <v>1</v>
      </c>
      <c r="L190" s="32">
        <v>0.2</v>
      </c>
      <c r="M190" s="32">
        <v>0</v>
      </c>
      <c r="N190" s="127">
        <v>0</v>
      </c>
      <c r="O190" s="127">
        <v>0</v>
      </c>
      <c r="P190" s="388">
        <v>0.05</v>
      </c>
      <c r="Q190" s="129">
        <f>+P190</f>
        <v>0.05</v>
      </c>
      <c r="R190" s="335">
        <f>+Q190/L190</f>
        <v>0.25</v>
      </c>
      <c r="S190" s="129">
        <f>+Q190</f>
        <v>0.05</v>
      </c>
      <c r="T190" s="335">
        <f>+S190</f>
        <v>0.05</v>
      </c>
      <c r="U190" s="507"/>
      <c r="V190" s="497"/>
      <c r="W190" s="488"/>
      <c r="X190" s="6" t="s">
        <v>614</v>
      </c>
      <c r="Y190" s="32">
        <v>0.2</v>
      </c>
      <c r="Z190" s="131">
        <v>0</v>
      </c>
      <c r="AA190" s="131">
        <f t="shared" si="40"/>
        <v>0</v>
      </c>
      <c r="AB190" s="140">
        <v>0.05</v>
      </c>
      <c r="AC190" s="13" t="s">
        <v>664</v>
      </c>
      <c r="AD190" s="16">
        <v>330</v>
      </c>
      <c r="AE190" s="20"/>
      <c r="AF190" s="21"/>
      <c r="AG190" s="14"/>
      <c r="AH190" s="346">
        <f t="shared" ref="AH190:AH191" si="41">+(Z190+AA190+AB190)/Y190</f>
        <v>0.25</v>
      </c>
      <c r="AI190" s="740"/>
      <c r="AJ190" s="732"/>
      <c r="AK190" s="538"/>
      <c r="AL190" s="435"/>
      <c r="AM190" s="435"/>
      <c r="AN190" s="538"/>
      <c r="AO190" s="743"/>
      <c r="AP190" s="437"/>
      <c r="AQ190" s="739"/>
      <c r="AR190" s="435"/>
      <c r="AS190" s="740"/>
      <c r="AT190" s="684"/>
      <c r="AU190" s="740"/>
      <c r="AV190" s="393"/>
      <c r="AW190" s="393"/>
      <c r="AX190" s="396"/>
      <c r="AY190" s="116" t="s">
        <v>805</v>
      </c>
      <c r="AZ190" s="102" t="s">
        <v>805</v>
      </c>
      <c r="BA190" s="181" t="s">
        <v>1059</v>
      </c>
      <c r="BB190" s="87">
        <v>5</v>
      </c>
      <c r="BC190" s="162" t="s">
        <v>1180</v>
      </c>
    </row>
    <row r="191" spans="1:56" ht="109.5" customHeight="1" x14ac:dyDescent="0.2">
      <c r="A191" s="520"/>
      <c r="B191" s="694"/>
      <c r="C191" s="695"/>
      <c r="D191" s="695"/>
      <c r="E191" s="695"/>
      <c r="F191" s="624"/>
      <c r="G191" s="227" t="s">
        <v>516</v>
      </c>
      <c r="H191" s="230" t="s">
        <v>448</v>
      </c>
      <c r="I191" s="230" t="s">
        <v>16</v>
      </c>
      <c r="J191" s="364" t="s">
        <v>515</v>
      </c>
      <c r="K191" s="238">
        <v>1</v>
      </c>
      <c r="L191" s="69">
        <v>0.2</v>
      </c>
      <c r="M191" s="69">
        <v>0.8</v>
      </c>
      <c r="N191" s="150">
        <v>0</v>
      </c>
      <c r="O191" s="130">
        <v>0.05</v>
      </c>
      <c r="P191" s="389">
        <v>0.05</v>
      </c>
      <c r="Q191" s="130">
        <f>+P191+O191+N191</f>
        <v>0.1</v>
      </c>
      <c r="R191" s="335">
        <f>+Q191/L191</f>
        <v>0.5</v>
      </c>
      <c r="S191" s="129">
        <f>+Q191+M191</f>
        <v>0.9</v>
      </c>
      <c r="T191" s="335">
        <f>+S191</f>
        <v>0.9</v>
      </c>
      <c r="U191" s="507"/>
      <c r="V191" s="497"/>
      <c r="W191" s="488"/>
      <c r="X191" s="6" t="s">
        <v>340</v>
      </c>
      <c r="Y191" s="32">
        <v>0.5</v>
      </c>
      <c r="Z191" s="131">
        <v>0</v>
      </c>
      <c r="AA191" s="174">
        <v>0.05</v>
      </c>
      <c r="AB191" s="140">
        <v>0.2</v>
      </c>
      <c r="AC191" s="13" t="s">
        <v>664</v>
      </c>
      <c r="AD191" s="16">
        <v>180</v>
      </c>
      <c r="AE191" s="20"/>
      <c r="AF191" s="21"/>
      <c r="AG191" s="14"/>
      <c r="AH191" s="346">
        <f t="shared" si="41"/>
        <v>0.5</v>
      </c>
      <c r="AI191" s="740"/>
      <c r="AJ191" s="733"/>
      <c r="AK191" s="538"/>
      <c r="AL191" s="435"/>
      <c r="AM191" s="435"/>
      <c r="AN191" s="538"/>
      <c r="AO191" s="743"/>
      <c r="AP191" s="438"/>
      <c r="AQ191" s="739"/>
      <c r="AR191" s="435"/>
      <c r="AS191" s="740"/>
      <c r="AT191" s="684"/>
      <c r="AU191" s="740"/>
      <c r="AV191" s="393"/>
      <c r="AW191" s="393"/>
      <c r="AX191" s="396"/>
      <c r="AY191" s="116" t="s">
        <v>806</v>
      </c>
      <c r="AZ191" s="102" t="s">
        <v>806</v>
      </c>
      <c r="BA191" s="181" t="s">
        <v>1060</v>
      </c>
      <c r="BB191" s="87">
        <v>6</v>
      </c>
      <c r="BC191" s="162" t="s">
        <v>1181</v>
      </c>
    </row>
    <row r="192" spans="1:56" s="58" customFormat="1" ht="36" customHeight="1" x14ac:dyDescent="0.2">
      <c r="A192" s="42"/>
      <c r="B192" s="42"/>
      <c r="C192" s="43"/>
      <c r="D192" s="44"/>
      <c r="E192" s="43"/>
      <c r="F192" s="512" t="s">
        <v>307</v>
      </c>
      <c r="G192" s="513"/>
      <c r="H192" s="513"/>
      <c r="I192" s="513"/>
      <c r="J192" s="513"/>
      <c r="K192" s="513"/>
      <c r="L192" s="513"/>
      <c r="M192" s="513"/>
      <c r="N192" s="513"/>
      <c r="O192" s="513"/>
      <c r="P192" s="513"/>
      <c r="Q192" s="514"/>
      <c r="R192" s="313">
        <f>AVERAGE(R185:R191)</f>
        <v>0.55000000000000004</v>
      </c>
      <c r="S192" s="314"/>
      <c r="T192" s="313">
        <f>AVERAGE(T185:T191)</f>
        <v>0.65793548387096767</v>
      </c>
      <c r="U192" s="447" t="s">
        <v>552</v>
      </c>
      <c r="V192" s="442"/>
      <c r="W192" s="442"/>
      <c r="X192" s="442"/>
      <c r="Y192" s="442"/>
      <c r="Z192" s="442"/>
      <c r="AA192" s="442"/>
      <c r="AB192" s="442"/>
      <c r="AC192" s="442"/>
      <c r="AD192" s="442"/>
      <c r="AE192" s="442"/>
      <c r="AF192" s="442"/>
      <c r="AG192" s="443"/>
      <c r="AH192" s="349">
        <f>AVERAGE(AH189:AH191)</f>
        <v>0.58333333333333337</v>
      </c>
      <c r="AI192" s="53"/>
      <c r="AJ192" s="73"/>
      <c r="AK192" s="72"/>
      <c r="AL192" s="72"/>
      <c r="AM192" s="72"/>
      <c r="AN192" s="54"/>
      <c r="AO192" s="49"/>
      <c r="AP192" s="49"/>
      <c r="AQ192" s="50"/>
      <c r="AR192" s="50"/>
      <c r="AS192" s="55"/>
      <c r="AT192" s="56"/>
      <c r="AU192" s="57"/>
      <c r="AV192" s="394"/>
      <c r="AW192" s="394"/>
      <c r="AX192" s="397"/>
      <c r="AY192" s="107"/>
      <c r="AZ192" s="165"/>
      <c r="BA192" s="184"/>
      <c r="BB192" s="75"/>
      <c r="BC192" s="154"/>
    </row>
    <row r="193" spans="1:55" s="58" customFormat="1" ht="55.5" customHeight="1" x14ac:dyDescent="0.2">
      <c r="A193" s="42"/>
      <c r="B193" s="515" t="s">
        <v>304</v>
      </c>
      <c r="C193" s="516"/>
      <c r="D193" s="516"/>
      <c r="E193" s="516"/>
      <c r="F193" s="516"/>
      <c r="G193" s="516"/>
      <c r="H193" s="516"/>
      <c r="I193" s="516"/>
      <c r="J193" s="516"/>
      <c r="K193" s="516"/>
      <c r="L193" s="516"/>
      <c r="M193" s="516"/>
      <c r="N193" s="516"/>
      <c r="O193" s="516"/>
      <c r="P193" s="516"/>
      <c r="Q193" s="517"/>
      <c r="R193" s="333">
        <f>+R192</f>
        <v>0.55000000000000004</v>
      </c>
      <c r="S193" s="334"/>
      <c r="T193" s="333">
        <f>+T192</f>
        <v>0.65793548387096767</v>
      </c>
      <c r="U193" s="48"/>
      <c r="V193" s="48"/>
      <c r="W193" s="48"/>
      <c r="X193" s="48"/>
      <c r="Y193" s="52"/>
      <c r="Z193" s="52"/>
      <c r="AA193" s="52"/>
      <c r="AB193" s="52"/>
      <c r="AC193" s="48"/>
      <c r="AD193" s="43"/>
      <c r="AE193" s="50"/>
      <c r="AF193" s="49"/>
      <c r="AG193" s="53"/>
      <c r="AH193" s="53"/>
      <c r="AI193" s="53"/>
      <c r="AJ193" s="73"/>
      <c r="AK193" s="72"/>
      <c r="AL193" s="72"/>
      <c r="AM193" s="72"/>
      <c r="AN193" s="54"/>
      <c r="AO193" s="49"/>
      <c r="AP193" s="286"/>
      <c r="AQ193" s="50"/>
      <c r="AR193" s="50"/>
      <c r="AS193" s="55"/>
      <c r="AT193" s="56"/>
      <c r="AU193" s="57"/>
      <c r="AV193" s="357"/>
      <c r="AW193" s="357"/>
      <c r="AX193" s="357"/>
      <c r="AY193" s="107"/>
      <c r="AZ193" s="165"/>
      <c r="BA193" s="332"/>
      <c r="BB193" s="75"/>
      <c r="BC193" s="154"/>
    </row>
    <row r="194" spans="1:55" ht="108" customHeight="1" x14ac:dyDescent="0.2">
      <c r="A194" s="520" t="s">
        <v>18</v>
      </c>
      <c r="B194" s="520" t="s">
        <v>19</v>
      </c>
      <c r="C194" s="488" t="s">
        <v>20</v>
      </c>
      <c r="D194" s="488" t="s">
        <v>308</v>
      </c>
      <c r="E194" s="488" t="s">
        <v>21</v>
      </c>
      <c r="F194" s="624" t="s">
        <v>309</v>
      </c>
      <c r="G194" s="585" t="s">
        <v>326</v>
      </c>
      <c r="H194" s="488" t="s">
        <v>700</v>
      </c>
      <c r="I194" s="488" t="s">
        <v>16</v>
      </c>
      <c r="J194" s="585" t="s">
        <v>333</v>
      </c>
      <c r="K194" s="507">
        <v>8</v>
      </c>
      <c r="L194" s="707">
        <v>2.1</v>
      </c>
      <c r="M194" s="707">
        <v>3.1</v>
      </c>
      <c r="N194" s="559">
        <v>0</v>
      </c>
      <c r="O194" s="559">
        <v>0</v>
      </c>
      <c r="P194" s="485">
        <v>0</v>
      </c>
      <c r="Q194" s="559">
        <v>0</v>
      </c>
      <c r="R194" s="494">
        <v>0</v>
      </c>
      <c r="S194" s="565">
        <f>+M194</f>
        <v>3.1</v>
      </c>
      <c r="T194" s="494">
        <f>+S194/K194</f>
        <v>0.38750000000000001</v>
      </c>
      <c r="U194" s="507" t="s">
        <v>484</v>
      </c>
      <c r="V194" s="497">
        <v>2021130010186</v>
      </c>
      <c r="W194" s="488" t="s">
        <v>467</v>
      </c>
      <c r="X194" s="6" t="s">
        <v>341</v>
      </c>
      <c r="Y194" s="26">
        <v>4</v>
      </c>
      <c r="Z194" s="131">
        <v>0</v>
      </c>
      <c r="AA194" s="131">
        <v>0</v>
      </c>
      <c r="AB194" s="91">
        <v>2</v>
      </c>
      <c r="AC194" s="13" t="s">
        <v>664</v>
      </c>
      <c r="AD194" s="16">
        <v>180</v>
      </c>
      <c r="AE194" s="20">
        <v>100</v>
      </c>
      <c r="AF194" s="21"/>
      <c r="AG194" s="14">
        <f t="shared" si="36"/>
        <v>0</v>
      </c>
      <c r="AH194" s="346">
        <v>0.5</v>
      </c>
      <c r="AI194" s="740" t="s">
        <v>472</v>
      </c>
      <c r="AJ194" s="745" t="s">
        <v>862</v>
      </c>
      <c r="AK194" s="538" t="s">
        <v>17</v>
      </c>
      <c r="AL194" s="435">
        <v>95000000</v>
      </c>
      <c r="AM194" s="435">
        <v>95000000</v>
      </c>
      <c r="AN194" s="538" t="s">
        <v>473</v>
      </c>
      <c r="AO194" s="743" t="s">
        <v>484</v>
      </c>
      <c r="AP194" s="436" t="s">
        <v>859</v>
      </c>
      <c r="AQ194" s="739" t="s">
        <v>479</v>
      </c>
      <c r="AR194" s="435">
        <v>15000000</v>
      </c>
      <c r="AS194" s="740" t="s">
        <v>490</v>
      </c>
      <c r="AT194" s="684" t="s">
        <v>493</v>
      </c>
      <c r="AU194" s="740"/>
      <c r="AV194" s="392">
        <v>95000000</v>
      </c>
      <c r="AW194" s="392">
        <v>15000000</v>
      </c>
      <c r="AX194" s="398">
        <f>+AW194/AV194</f>
        <v>0.15789473684210525</v>
      </c>
      <c r="AY194" s="116" t="s">
        <v>807</v>
      </c>
      <c r="AZ194" s="102" t="s">
        <v>954</v>
      </c>
      <c r="BA194" s="181" t="s">
        <v>1061</v>
      </c>
      <c r="BB194" s="87">
        <v>7</v>
      </c>
      <c r="BC194" s="162" t="s">
        <v>1182</v>
      </c>
    </row>
    <row r="195" spans="1:55" ht="70.5" customHeight="1" x14ac:dyDescent="0.2">
      <c r="A195" s="520"/>
      <c r="B195" s="520"/>
      <c r="C195" s="488"/>
      <c r="D195" s="488"/>
      <c r="E195" s="488"/>
      <c r="F195" s="624"/>
      <c r="G195" s="585"/>
      <c r="H195" s="488"/>
      <c r="I195" s="488"/>
      <c r="J195" s="585"/>
      <c r="K195" s="507"/>
      <c r="L195" s="708"/>
      <c r="M195" s="708"/>
      <c r="N195" s="560"/>
      <c r="O195" s="560"/>
      <c r="P195" s="486"/>
      <c r="Q195" s="560"/>
      <c r="R195" s="495"/>
      <c r="S195" s="738"/>
      <c r="T195" s="495"/>
      <c r="U195" s="507"/>
      <c r="V195" s="497"/>
      <c r="W195" s="488"/>
      <c r="X195" s="6" t="s">
        <v>617</v>
      </c>
      <c r="Y195" s="26">
        <v>100</v>
      </c>
      <c r="Z195" s="131">
        <v>0</v>
      </c>
      <c r="AA195" s="131">
        <f>9+28+9+4+15+14</f>
        <v>79</v>
      </c>
      <c r="AB195" s="91">
        <v>73</v>
      </c>
      <c r="AC195" s="13" t="s">
        <v>664</v>
      </c>
      <c r="AD195" s="16">
        <v>180</v>
      </c>
      <c r="AE195" s="20">
        <v>150</v>
      </c>
      <c r="AF195" s="21"/>
      <c r="AG195" s="14">
        <f t="shared" si="36"/>
        <v>0</v>
      </c>
      <c r="AH195" s="346">
        <v>1</v>
      </c>
      <c r="AI195" s="740"/>
      <c r="AJ195" s="745"/>
      <c r="AK195" s="538"/>
      <c r="AL195" s="435"/>
      <c r="AM195" s="435"/>
      <c r="AN195" s="538"/>
      <c r="AO195" s="743"/>
      <c r="AP195" s="437"/>
      <c r="AQ195" s="739"/>
      <c r="AR195" s="435"/>
      <c r="AS195" s="740"/>
      <c r="AT195" s="684"/>
      <c r="AU195" s="740"/>
      <c r="AV195" s="393"/>
      <c r="AW195" s="393"/>
      <c r="AX195" s="399"/>
      <c r="AY195" s="116" t="s">
        <v>808</v>
      </c>
      <c r="AZ195" s="102" t="s">
        <v>955</v>
      </c>
      <c r="BA195" s="181" t="s">
        <v>1062</v>
      </c>
      <c r="BB195" s="87">
        <v>8</v>
      </c>
      <c r="BC195" s="195"/>
    </row>
    <row r="196" spans="1:55" ht="63" customHeight="1" x14ac:dyDescent="0.2">
      <c r="A196" s="520"/>
      <c r="B196" s="520"/>
      <c r="C196" s="488"/>
      <c r="D196" s="488"/>
      <c r="E196" s="488"/>
      <c r="F196" s="624"/>
      <c r="G196" s="585"/>
      <c r="H196" s="488"/>
      <c r="I196" s="488"/>
      <c r="J196" s="585"/>
      <c r="K196" s="507"/>
      <c r="L196" s="709"/>
      <c r="M196" s="709"/>
      <c r="N196" s="561"/>
      <c r="O196" s="561"/>
      <c r="P196" s="487"/>
      <c r="Q196" s="561"/>
      <c r="R196" s="496"/>
      <c r="S196" s="566"/>
      <c r="T196" s="496"/>
      <c r="U196" s="507"/>
      <c r="V196" s="497"/>
      <c r="W196" s="488"/>
      <c r="X196" s="6" t="s">
        <v>342</v>
      </c>
      <c r="Y196" s="26">
        <v>3</v>
      </c>
      <c r="Z196" s="131">
        <v>0</v>
      </c>
      <c r="AA196" s="131">
        <v>0</v>
      </c>
      <c r="AB196" s="91">
        <v>0</v>
      </c>
      <c r="AC196" s="13" t="s">
        <v>664</v>
      </c>
      <c r="AD196" s="16">
        <v>330</v>
      </c>
      <c r="AE196" s="20">
        <v>100</v>
      </c>
      <c r="AF196" s="21"/>
      <c r="AG196" s="14">
        <f t="shared" si="36"/>
        <v>0</v>
      </c>
      <c r="AH196" s="346">
        <v>0</v>
      </c>
      <c r="AI196" s="740"/>
      <c r="AJ196" s="745"/>
      <c r="AK196" s="538"/>
      <c r="AL196" s="435"/>
      <c r="AM196" s="435"/>
      <c r="AN196" s="538"/>
      <c r="AO196" s="743"/>
      <c r="AP196" s="438"/>
      <c r="AQ196" s="739"/>
      <c r="AR196" s="435"/>
      <c r="AS196" s="740"/>
      <c r="AT196" s="684"/>
      <c r="AU196" s="740"/>
      <c r="AV196" s="393"/>
      <c r="AW196" s="393"/>
      <c r="AX196" s="399"/>
      <c r="AY196" s="116" t="s">
        <v>809</v>
      </c>
      <c r="AZ196" s="102" t="s">
        <v>954</v>
      </c>
      <c r="BA196" s="181" t="s">
        <v>1063</v>
      </c>
      <c r="BB196" s="87">
        <v>9</v>
      </c>
      <c r="BC196" s="162" t="s">
        <v>1183</v>
      </c>
    </row>
    <row r="197" spans="1:55" s="58" customFormat="1" ht="51.75" customHeight="1" x14ac:dyDescent="0.2">
      <c r="A197" s="42"/>
      <c r="B197" s="42"/>
      <c r="C197" s="43"/>
      <c r="D197" s="44"/>
      <c r="E197" s="43"/>
      <c r="F197" s="512" t="s">
        <v>309</v>
      </c>
      <c r="G197" s="513"/>
      <c r="H197" s="513"/>
      <c r="I197" s="513"/>
      <c r="J197" s="513"/>
      <c r="K197" s="513"/>
      <c r="L197" s="513"/>
      <c r="M197" s="513"/>
      <c r="N197" s="513"/>
      <c r="O197" s="513"/>
      <c r="P197" s="513"/>
      <c r="Q197" s="514"/>
      <c r="R197" s="321">
        <f>+R194</f>
        <v>0</v>
      </c>
      <c r="S197" s="322"/>
      <c r="T197" s="321">
        <f>+T194</f>
        <v>0.38750000000000001</v>
      </c>
      <c r="U197" s="447" t="s">
        <v>484</v>
      </c>
      <c r="V197" s="442"/>
      <c r="W197" s="442"/>
      <c r="X197" s="442"/>
      <c r="Y197" s="442"/>
      <c r="Z197" s="442"/>
      <c r="AA197" s="442"/>
      <c r="AB197" s="442"/>
      <c r="AC197" s="442"/>
      <c r="AD197" s="442"/>
      <c r="AE197" s="442"/>
      <c r="AF197" s="442"/>
      <c r="AG197" s="443"/>
      <c r="AH197" s="349">
        <f>AVERAGE(AH194:AH196)</f>
        <v>0.5</v>
      </c>
      <c r="AI197" s="53"/>
      <c r="AJ197" s="73"/>
      <c r="AK197" s="72"/>
      <c r="AL197" s="72"/>
      <c r="AM197" s="72"/>
      <c r="AN197" s="54"/>
      <c r="AO197" s="49"/>
      <c r="AP197" s="49"/>
      <c r="AQ197" s="50"/>
      <c r="AR197" s="50"/>
      <c r="AS197" s="55"/>
      <c r="AT197" s="56"/>
      <c r="AU197" s="57"/>
      <c r="AV197" s="394"/>
      <c r="AW197" s="394"/>
      <c r="AX197" s="400"/>
      <c r="AY197" s="107"/>
      <c r="AZ197" s="165"/>
      <c r="BA197" s="184"/>
      <c r="BB197" s="75"/>
      <c r="BC197" s="154"/>
    </row>
    <row r="198" spans="1:55" s="58" customFormat="1" ht="39.75" customHeight="1" x14ac:dyDescent="0.2">
      <c r="A198" s="303"/>
      <c r="B198" s="515" t="s">
        <v>19</v>
      </c>
      <c r="C198" s="516"/>
      <c r="D198" s="516"/>
      <c r="E198" s="516"/>
      <c r="F198" s="516"/>
      <c r="G198" s="516"/>
      <c r="H198" s="516"/>
      <c r="I198" s="516"/>
      <c r="J198" s="516"/>
      <c r="K198" s="516"/>
      <c r="L198" s="516"/>
      <c r="M198" s="516"/>
      <c r="N198" s="516"/>
      <c r="O198" s="516"/>
      <c r="P198" s="516"/>
      <c r="Q198" s="517"/>
      <c r="R198" s="329">
        <f>+R197</f>
        <v>0</v>
      </c>
      <c r="S198" s="336"/>
      <c r="T198" s="329">
        <f>+T197</f>
        <v>0.38750000000000001</v>
      </c>
      <c r="U198" s="282"/>
      <c r="V198" s="282"/>
      <c r="W198" s="282"/>
      <c r="X198" s="48"/>
      <c r="Y198" s="52"/>
      <c r="Z198" s="52"/>
      <c r="AA198" s="52"/>
      <c r="AB198" s="52"/>
      <c r="AC198" s="48"/>
      <c r="AD198" s="43"/>
      <c r="AE198" s="50"/>
      <c r="AF198" s="49"/>
      <c r="AG198" s="53"/>
      <c r="AH198" s="53"/>
      <c r="AI198" s="283"/>
      <c r="AJ198" s="284"/>
      <c r="AK198" s="337"/>
      <c r="AL198" s="337"/>
      <c r="AM198" s="337"/>
      <c r="AN198" s="285"/>
      <c r="AO198" s="286"/>
      <c r="AP198" s="286"/>
      <c r="AQ198" s="287"/>
      <c r="AR198" s="287"/>
      <c r="AS198" s="288"/>
      <c r="AT198" s="289"/>
      <c r="AU198" s="290"/>
      <c r="AV198" s="358"/>
      <c r="AW198" s="358"/>
      <c r="AX198" s="358"/>
      <c r="AY198" s="107"/>
      <c r="AZ198" s="165"/>
      <c r="BA198" s="332"/>
      <c r="BB198" s="75"/>
      <c r="BC198" s="154"/>
    </row>
    <row r="199" spans="1:55" ht="60" x14ac:dyDescent="0.2">
      <c r="A199" s="607" t="s">
        <v>18</v>
      </c>
      <c r="B199" s="607" t="s">
        <v>310</v>
      </c>
      <c r="C199" s="482" t="s">
        <v>311</v>
      </c>
      <c r="D199" s="482" t="s">
        <v>312</v>
      </c>
      <c r="E199" s="482" t="s">
        <v>313</v>
      </c>
      <c r="F199" s="590" t="s">
        <v>314</v>
      </c>
      <c r="G199" s="518" t="s">
        <v>449</v>
      </c>
      <c r="H199" s="482" t="s">
        <v>699</v>
      </c>
      <c r="I199" s="482" t="s">
        <v>330</v>
      </c>
      <c r="J199" s="518" t="s">
        <v>709</v>
      </c>
      <c r="K199" s="509">
        <v>2500</v>
      </c>
      <c r="L199" s="509">
        <v>500</v>
      </c>
      <c r="M199" s="509">
        <f>380+1453</f>
        <v>1833</v>
      </c>
      <c r="N199" s="562">
        <v>34</v>
      </c>
      <c r="O199" s="562">
        <v>113</v>
      </c>
      <c r="P199" s="521">
        <v>396</v>
      </c>
      <c r="Q199" s="562">
        <f>+P199+O199+N199</f>
        <v>543</v>
      </c>
      <c r="R199" s="700">
        <v>1</v>
      </c>
      <c r="S199" s="706">
        <f>+Q199+M199</f>
        <v>2376</v>
      </c>
      <c r="T199" s="757">
        <f>+S199/K199</f>
        <v>0.95040000000000002</v>
      </c>
      <c r="U199" s="509" t="s">
        <v>485</v>
      </c>
      <c r="V199" s="741">
        <v>2021130010183</v>
      </c>
      <c r="W199" s="482" t="s">
        <v>470</v>
      </c>
      <c r="X199" s="6" t="s">
        <v>618</v>
      </c>
      <c r="Y199" s="26">
        <v>40</v>
      </c>
      <c r="Z199" s="132">
        <v>5</v>
      </c>
      <c r="AA199" s="132">
        <v>4</v>
      </c>
      <c r="AB199" s="88">
        <v>4</v>
      </c>
      <c r="AC199" s="13" t="s">
        <v>664</v>
      </c>
      <c r="AD199" s="16">
        <v>330</v>
      </c>
      <c r="AE199" s="20">
        <v>100</v>
      </c>
      <c r="AF199" s="21"/>
      <c r="AG199" s="14">
        <f t="shared" si="36"/>
        <v>0</v>
      </c>
      <c r="AH199" s="346">
        <f>+(Z199+AA199+AB199)/Y199</f>
        <v>0.32500000000000001</v>
      </c>
      <c r="AI199" s="551" t="s">
        <v>472</v>
      </c>
      <c r="AJ199" s="731" t="s">
        <v>862</v>
      </c>
      <c r="AK199" s="533" t="s">
        <v>17</v>
      </c>
      <c r="AL199" s="439">
        <v>247796854</v>
      </c>
      <c r="AM199" s="439">
        <v>247796854</v>
      </c>
      <c r="AN199" s="436" t="s">
        <v>473</v>
      </c>
      <c r="AO199" s="436" t="s">
        <v>485</v>
      </c>
      <c r="AP199" s="436" t="s">
        <v>863</v>
      </c>
      <c r="AQ199" s="752" t="s">
        <v>478</v>
      </c>
      <c r="AR199" s="439">
        <v>169600000</v>
      </c>
      <c r="AS199" s="551" t="s">
        <v>490</v>
      </c>
      <c r="AT199" s="539" t="s">
        <v>493</v>
      </c>
      <c r="AU199" s="551"/>
      <c r="AV199" s="392">
        <v>247796854</v>
      </c>
      <c r="AW199" s="392">
        <v>169600000</v>
      </c>
      <c r="AX199" s="395">
        <f>+AW199/AV199</f>
        <v>0.68443161106476358</v>
      </c>
      <c r="AY199" s="116" t="s">
        <v>810</v>
      </c>
      <c r="AZ199" s="102" t="s">
        <v>956</v>
      </c>
      <c r="BA199" s="181" t="s">
        <v>1064</v>
      </c>
      <c r="BB199" s="87">
        <v>10</v>
      </c>
      <c r="BC199" s="162" t="s">
        <v>1184</v>
      </c>
    </row>
    <row r="200" spans="1:55" ht="60" x14ac:dyDescent="0.2">
      <c r="A200" s="608"/>
      <c r="B200" s="608"/>
      <c r="C200" s="483"/>
      <c r="D200" s="483"/>
      <c r="E200" s="483"/>
      <c r="F200" s="591"/>
      <c r="G200" s="604"/>
      <c r="H200" s="483"/>
      <c r="I200" s="483"/>
      <c r="J200" s="604"/>
      <c r="K200" s="510"/>
      <c r="L200" s="510"/>
      <c r="M200" s="510"/>
      <c r="N200" s="563"/>
      <c r="O200" s="563"/>
      <c r="P200" s="730"/>
      <c r="Q200" s="563"/>
      <c r="R200" s="701"/>
      <c r="S200" s="701"/>
      <c r="T200" s="758"/>
      <c r="U200" s="510"/>
      <c r="V200" s="742"/>
      <c r="W200" s="483"/>
      <c r="X200" s="6" t="s">
        <v>620</v>
      </c>
      <c r="Y200" s="26">
        <v>10</v>
      </c>
      <c r="Z200" s="132">
        <v>0</v>
      </c>
      <c r="AA200" s="132">
        <v>1</v>
      </c>
      <c r="AB200" s="88">
        <v>4</v>
      </c>
      <c r="AC200" s="13" t="s">
        <v>664</v>
      </c>
      <c r="AD200" s="16">
        <v>330</v>
      </c>
      <c r="AE200" s="20">
        <v>100</v>
      </c>
      <c r="AF200" s="21"/>
      <c r="AG200" s="14">
        <f t="shared" si="36"/>
        <v>0</v>
      </c>
      <c r="AH200" s="346">
        <f t="shared" ref="AH200:AH203" si="42">+(Z200+AA200+AB200)/Y200</f>
        <v>0.5</v>
      </c>
      <c r="AI200" s="552"/>
      <c r="AJ200" s="732"/>
      <c r="AK200" s="534"/>
      <c r="AL200" s="440"/>
      <c r="AM200" s="440"/>
      <c r="AN200" s="437"/>
      <c r="AO200" s="437"/>
      <c r="AP200" s="437"/>
      <c r="AQ200" s="753"/>
      <c r="AR200" s="440"/>
      <c r="AS200" s="552"/>
      <c r="AT200" s="540"/>
      <c r="AU200" s="552"/>
      <c r="AV200" s="393"/>
      <c r="AW200" s="393"/>
      <c r="AX200" s="396"/>
      <c r="AY200" s="116" t="s">
        <v>811</v>
      </c>
      <c r="AZ200" s="102" t="s">
        <v>957</v>
      </c>
      <c r="BA200" s="181" t="s">
        <v>1065</v>
      </c>
      <c r="BB200" s="87">
        <v>11</v>
      </c>
      <c r="BC200" s="162" t="s">
        <v>1185</v>
      </c>
    </row>
    <row r="201" spans="1:55" ht="75" x14ac:dyDescent="0.2">
      <c r="A201" s="608"/>
      <c r="B201" s="608"/>
      <c r="C201" s="483"/>
      <c r="D201" s="483"/>
      <c r="E201" s="483"/>
      <c r="F201" s="591"/>
      <c r="G201" s="604"/>
      <c r="H201" s="483"/>
      <c r="I201" s="483"/>
      <c r="J201" s="604"/>
      <c r="K201" s="510"/>
      <c r="L201" s="510"/>
      <c r="M201" s="510"/>
      <c r="N201" s="563"/>
      <c r="O201" s="563"/>
      <c r="P201" s="730"/>
      <c r="Q201" s="563"/>
      <c r="R201" s="701"/>
      <c r="S201" s="701"/>
      <c r="T201" s="758"/>
      <c r="U201" s="510"/>
      <c r="V201" s="742"/>
      <c r="W201" s="483"/>
      <c r="X201" s="6" t="s">
        <v>621</v>
      </c>
      <c r="Y201" s="26">
        <v>500</v>
      </c>
      <c r="Z201" s="132">
        <v>62</v>
      </c>
      <c r="AA201" s="132">
        <v>18</v>
      </c>
      <c r="AB201" s="88">
        <v>463</v>
      </c>
      <c r="AC201" s="13" t="s">
        <v>664</v>
      </c>
      <c r="AD201" s="16">
        <v>330</v>
      </c>
      <c r="AE201" s="20">
        <v>500</v>
      </c>
      <c r="AF201" s="21"/>
      <c r="AG201" s="14">
        <f t="shared" si="36"/>
        <v>0</v>
      </c>
      <c r="AH201" s="346">
        <v>1</v>
      </c>
      <c r="AI201" s="552"/>
      <c r="AJ201" s="732"/>
      <c r="AK201" s="534"/>
      <c r="AL201" s="440"/>
      <c r="AM201" s="440"/>
      <c r="AN201" s="437"/>
      <c r="AO201" s="437"/>
      <c r="AP201" s="437"/>
      <c r="AQ201" s="753"/>
      <c r="AR201" s="440"/>
      <c r="AS201" s="552"/>
      <c r="AT201" s="540"/>
      <c r="AU201" s="552"/>
      <c r="AV201" s="393"/>
      <c r="AW201" s="393"/>
      <c r="AX201" s="396"/>
      <c r="AY201" s="116" t="s">
        <v>812</v>
      </c>
      <c r="AZ201" s="102" t="s">
        <v>958</v>
      </c>
      <c r="BA201" s="181" t="s">
        <v>1066</v>
      </c>
      <c r="BB201" s="87">
        <v>12</v>
      </c>
      <c r="BC201" s="162" t="s">
        <v>1186</v>
      </c>
    </row>
    <row r="202" spans="1:55" ht="60" x14ac:dyDescent="0.2">
      <c r="A202" s="608"/>
      <c r="B202" s="608"/>
      <c r="C202" s="483"/>
      <c r="D202" s="483"/>
      <c r="E202" s="483"/>
      <c r="F202" s="591"/>
      <c r="G202" s="519"/>
      <c r="H202" s="484"/>
      <c r="I202" s="484"/>
      <c r="J202" s="519"/>
      <c r="K202" s="511"/>
      <c r="L202" s="511"/>
      <c r="M202" s="511"/>
      <c r="N202" s="564"/>
      <c r="O202" s="564"/>
      <c r="P202" s="522"/>
      <c r="Q202" s="564"/>
      <c r="R202" s="702"/>
      <c r="S202" s="702"/>
      <c r="T202" s="759"/>
      <c r="U202" s="510"/>
      <c r="V202" s="742"/>
      <c r="W202" s="483"/>
      <c r="X202" s="6" t="s">
        <v>619</v>
      </c>
      <c r="Y202" s="26">
        <v>10</v>
      </c>
      <c r="Z202" s="132">
        <v>0</v>
      </c>
      <c r="AA202" s="132">
        <v>3</v>
      </c>
      <c r="AB202" s="88">
        <v>1</v>
      </c>
      <c r="AC202" s="13" t="s">
        <v>664</v>
      </c>
      <c r="AD202" s="16">
        <v>330</v>
      </c>
      <c r="AE202" s="20">
        <v>10</v>
      </c>
      <c r="AF202" s="21"/>
      <c r="AG202" s="14">
        <f t="shared" si="36"/>
        <v>0</v>
      </c>
      <c r="AH202" s="346">
        <f t="shared" si="42"/>
        <v>0.4</v>
      </c>
      <c r="AI202" s="552"/>
      <c r="AJ202" s="732"/>
      <c r="AK202" s="534"/>
      <c r="AL202" s="440"/>
      <c r="AM202" s="440"/>
      <c r="AN202" s="437"/>
      <c r="AO202" s="437"/>
      <c r="AP202" s="437"/>
      <c r="AQ202" s="753"/>
      <c r="AR202" s="440"/>
      <c r="AS202" s="552"/>
      <c r="AT202" s="540"/>
      <c r="AU202" s="552"/>
      <c r="AV202" s="393"/>
      <c r="AW202" s="393"/>
      <c r="AX202" s="396"/>
      <c r="AY202" s="116" t="s">
        <v>813</v>
      </c>
      <c r="AZ202" s="102" t="s">
        <v>959</v>
      </c>
      <c r="BA202" s="181" t="s">
        <v>1067</v>
      </c>
      <c r="BB202" s="87">
        <v>13</v>
      </c>
      <c r="BC202" s="162" t="s">
        <v>1187</v>
      </c>
    </row>
    <row r="203" spans="1:55" ht="38.25" x14ac:dyDescent="0.2">
      <c r="A203" s="608"/>
      <c r="B203" s="608"/>
      <c r="C203" s="483"/>
      <c r="D203" s="483"/>
      <c r="E203" s="483"/>
      <c r="F203" s="591"/>
      <c r="G203" s="482" t="s">
        <v>450</v>
      </c>
      <c r="H203" s="482" t="s">
        <v>656</v>
      </c>
      <c r="I203" s="482" t="s">
        <v>16</v>
      </c>
      <c r="J203" s="482" t="s">
        <v>334</v>
      </c>
      <c r="K203" s="509">
        <v>500</v>
      </c>
      <c r="L203" s="703">
        <v>62</v>
      </c>
      <c r="M203" s="509">
        <f>150+288</f>
        <v>438</v>
      </c>
      <c r="N203" s="562">
        <v>5</v>
      </c>
      <c r="O203" s="562">
        <v>55</v>
      </c>
      <c r="P203" s="521">
        <v>464</v>
      </c>
      <c r="Q203" s="562">
        <f>+P203+O203+N203</f>
        <v>524</v>
      </c>
      <c r="R203" s="700">
        <v>1</v>
      </c>
      <c r="S203" s="706">
        <f>+Q203+M203</f>
        <v>962</v>
      </c>
      <c r="T203" s="700">
        <v>1</v>
      </c>
      <c r="U203" s="510"/>
      <c r="V203" s="742"/>
      <c r="W203" s="483"/>
      <c r="X203" s="6" t="s">
        <v>622</v>
      </c>
      <c r="Y203" s="26">
        <v>2</v>
      </c>
      <c r="Z203" s="132">
        <v>0</v>
      </c>
      <c r="AA203" s="132">
        <v>0</v>
      </c>
      <c r="AB203" s="88">
        <v>0</v>
      </c>
      <c r="AC203" s="13" t="s">
        <v>664</v>
      </c>
      <c r="AD203" s="16">
        <v>330</v>
      </c>
      <c r="AE203" s="20">
        <v>62</v>
      </c>
      <c r="AF203" s="21"/>
      <c r="AG203" s="14">
        <f t="shared" si="36"/>
        <v>0</v>
      </c>
      <c r="AH203" s="346">
        <f t="shared" si="42"/>
        <v>0</v>
      </c>
      <c r="AI203" s="552"/>
      <c r="AJ203" s="732"/>
      <c r="AK203" s="534"/>
      <c r="AL203" s="440"/>
      <c r="AM203" s="440"/>
      <c r="AN203" s="437"/>
      <c r="AO203" s="437"/>
      <c r="AP203" s="437"/>
      <c r="AQ203" s="753"/>
      <c r="AR203" s="440"/>
      <c r="AS203" s="552"/>
      <c r="AT203" s="540"/>
      <c r="AU203" s="552"/>
      <c r="AV203" s="393"/>
      <c r="AW203" s="393"/>
      <c r="AX203" s="396"/>
      <c r="AY203" s="116" t="s">
        <v>814</v>
      </c>
      <c r="AZ203" s="102" t="s">
        <v>960</v>
      </c>
      <c r="BA203" s="113"/>
      <c r="BB203" s="87">
        <v>14</v>
      </c>
      <c r="BC203" s="195"/>
    </row>
    <row r="204" spans="1:55" ht="60" x14ac:dyDescent="0.2">
      <c r="A204" s="608"/>
      <c r="B204" s="608"/>
      <c r="C204" s="483"/>
      <c r="D204" s="483"/>
      <c r="E204" s="483"/>
      <c r="F204" s="591"/>
      <c r="G204" s="483"/>
      <c r="H204" s="483"/>
      <c r="I204" s="483"/>
      <c r="J204" s="483"/>
      <c r="K204" s="510"/>
      <c r="L204" s="704"/>
      <c r="M204" s="510"/>
      <c r="N204" s="563"/>
      <c r="O204" s="563"/>
      <c r="P204" s="730"/>
      <c r="Q204" s="563"/>
      <c r="R204" s="701"/>
      <c r="S204" s="701"/>
      <c r="T204" s="701"/>
      <c r="U204" s="510"/>
      <c r="V204" s="742"/>
      <c r="W204" s="483"/>
      <c r="X204" s="6" t="s">
        <v>623</v>
      </c>
      <c r="Y204" s="26">
        <v>40</v>
      </c>
      <c r="Z204" s="132">
        <v>10</v>
      </c>
      <c r="AA204" s="132">
        <v>17</v>
      </c>
      <c r="AB204" s="88">
        <v>27</v>
      </c>
      <c r="AC204" s="13" t="s">
        <v>664</v>
      </c>
      <c r="AD204" s="16">
        <v>330</v>
      </c>
      <c r="AE204" s="20">
        <v>62</v>
      </c>
      <c r="AF204" s="21"/>
      <c r="AG204" s="14">
        <f t="shared" si="36"/>
        <v>0</v>
      </c>
      <c r="AH204" s="346">
        <v>1</v>
      </c>
      <c r="AI204" s="552"/>
      <c r="AJ204" s="732"/>
      <c r="AK204" s="534"/>
      <c r="AL204" s="440"/>
      <c r="AM204" s="440"/>
      <c r="AN204" s="437"/>
      <c r="AO204" s="437"/>
      <c r="AP204" s="437"/>
      <c r="AQ204" s="753"/>
      <c r="AR204" s="440"/>
      <c r="AS204" s="552"/>
      <c r="AT204" s="540"/>
      <c r="AU204" s="552"/>
      <c r="AV204" s="393"/>
      <c r="AW204" s="393"/>
      <c r="AX204" s="396"/>
      <c r="AY204" s="116" t="s">
        <v>815</v>
      </c>
      <c r="AZ204" s="102" t="s">
        <v>815</v>
      </c>
      <c r="BA204" s="181" t="s">
        <v>1068</v>
      </c>
      <c r="BB204" s="87">
        <v>15</v>
      </c>
      <c r="BC204" s="162" t="s">
        <v>1188</v>
      </c>
    </row>
    <row r="205" spans="1:55" ht="35.450000000000003" customHeight="1" x14ac:dyDescent="0.2">
      <c r="A205" s="609"/>
      <c r="B205" s="609"/>
      <c r="C205" s="484"/>
      <c r="D205" s="484"/>
      <c r="E205" s="484"/>
      <c r="F205" s="592"/>
      <c r="G205" s="484"/>
      <c r="H205" s="484"/>
      <c r="I205" s="484"/>
      <c r="J205" s="484"/>
      <c r="K205" s="511"/>
      <c r="L205" s="705"/>
      <c r="M205" s="511"/>
      <c r="N205" s="564"/>
      <c r="O205" s="564"/>
      <c r="P205" s="522"/>
      <c r="Q205" s="564"/>
      <c r="R205" s="702"/>
      <c r="S205" s="702"/>
      <c r="T205" s="702"/>
      <c r="U205" s="511"/>
      <c r="V205" s="62"/>
      <c r="W205" s="484"/>
      <c r="X205" s="6" t="s">
        <v>710</v>
      </c>
      <c r="Y205" s="26">
        <v>62</v>
      </c>
      <c r="Z205" s="132">
        <v>6</v>
      </c>
      <c r="AA205" s="132">
        <v>7</v>
      </c>
      <c r="AB205" s="88">
        <v>511</v>
      </c>
      <c r="AC205" s="13" t="s">
        <v>664</v>
      </c>
      <c r="AD205" s="16">
        <v>330</v>
      </c>
      <c r="AE205" s="20">
        <v>62</v>
      </c>
      <c r="AF205" s="21"/>
      <c r="AG205" s="14">
        <f t="shared" si="36"/>
        <v>0</v>
      </c>
      <c r="AH205" s="346">
        <v>1</v>
      </c>
      <c r="AI205" s="553"/>
      <c r="AJ205" s="733"/>
      <c r="AK205" s="535"/>
      <c r="AL205" s="579"/>
      <c r="AM205" s="579"/>
      <c r="AN205" s="438"/>
      <c r="AO205" s="438"/>
      <c r="AP205" s="438"/>
      <c r="AQ205" s="754"/>
      <c r="AR205" s="579"/>
      <c r="AS205" s="553"/>
      <c r="AT205" s="541"/>
      <c r="AU205" s="553"/>
      <c r="AV205" s="393"/>
      <c r="AW205" s="393"/>
      <c r="AX205" s="396"/>
      <c r="AY205" s="116" t="s">
        <v>816</v>
      </c>
      <c r="AZ205" s="102" t="s">
        <v>961</v>
      </c>
      <c r="BA205" s="181" t="s">
        <v>1069</v>
      </c>
      <c r="BB205" s="87">
        <v>16</v>
      </c>
      <c r="BC205" s="162" t="s">
        <v>1189</v>
      </c>
    </row>
    <row r="206" spans="1:55" s="58" customFormat="1" ht="64.5" customHeight="1" x14ac:dyDescent="0.2">
      <c r="A206" s="42"/>
      <c r="B206" s="340"/>
      <c r="C206" s="326"/>
      <c r="D206" s="325"/>
      <c r="E206" s="326"/>
      <c r="F206" s="512" t="s">
        <v>314</v>
      </c>
      <c r="G206" s="513"/>
      <c r="H206" s="513"/>
      <c r="I206" s="513"/>
      <c r="J206" s="513"/>
      <c r="K206" s="513"/>
      <c r="L206" s="513"/>
      <c r="M206" s="513"/>
      <c r="N206" s="513"/>
      <c r="O206" s="513"/>
      <c r="P206" s="513"/>
      <c r="Q206" s="514"/>
      <c r="R206" s="321">
        <f>AVERAGE(R199:R205)</f>
        <v>1</v>
      </c>
      <c r="S206" s="322"/>
      <c r="T206" s="321">
        <f>AVERAGE(T199:T205)</f>
        <v>0.97520000000000007</v>
      </c>
      <c r="U206" s="441" t="s">
        <v>485</v>
      </c>
      <c r="V206" s="448"/>
      <c r="W206" s="448"/>
      <c r="X206" s="448"/>
      <c r="Y206" s="448"/>
      <c r="Z206" s="448"/>
      <c r="AA206" s="448"/>
      <c r="AB206" s="448"/>
      <c r="AC206" s="448"/>
      <c r="AD206" s="448"/>
      <c r="AE206" s="448"/>
      <c r="AF206" s="448"/>
      <c r="AG206" s="449"/>
      <c r="AH206" s="349">
        <f>AVERAGE(AH199:AH205)</f>
        <v>0.60357142857142854</v>
      </c>
      <c r="AI206" s="53"/>
      <c r="AJ206" s="73"/>
      <c r="AK206" s="72"/>
      <c r="AL206" s="72"/>
      <c r="AM206" s="72"/>
      <c r="AN206" s="54"/>
      <c r="AO206" s="49"/>
      <c r="AP206" s="49"/>
      <c r="AQ206" s="50"/>
      <c r="AR206" s="50"/>
      <c r="AS206" s="55"/>
      <c r="AT206" s="56"/>
      <c r="AU206" s="57"/>
      <c r="AV206" s="394"/>
      <c r="AW206" s="394"/>
      <c r="AX206" s="397"/>
      <c r="AY206" s="107"/>
      <c r="AZ206" s="165"/>
      <c r="BA206" s="184"/>
      <c r="BB206" s="75"/>
      <c r="BC206" s="154"/>
    </row>
    <row r="207" spans="1:55" s="58" customFormat="1" ht="46.5" customHeight="1" x14ac:dyDescent="0.2">
      <c r="A207" s="42"/>
      <c r="B207" s="515" t="s">
        <v>310</v>
      </c>
      <c r="C207" s="516"/>
      <c r="D207" s="516"/>
      <c r="E207" s="516"/>
      <c r="F207" s="516"/>
      <c r="G207" s="516"/>
      <c r="H207" s="516"/>
      <c r="I207" s="516"/>
      <c r="J207" s="516"/>
      <c r="K207" s="516"/>
      <c r="L207" s="516"/>
      <c r="M207" s="516"/>
      <c r="N207" s="516"/>
      <c r="O207" s="516"/>
      <c r="P207" s="516"/>
      <c r="Q207" s="517"/>
      <c r="R207" s="329">
        <f>+R206</f>
        <v>1</v>
      </c>
      <c r="S207" s="336"/>
      <c r="T207" s="329">
        <f>+T206</f>
        <v>0.97520000000000007</v>
      </c>
      <c r="U207" s="282"/>
      <c r="V207" s="48"/>
      <c r="W207" s="282"/>
      <c r="X207" s="48"/>
      <c r="Y207" s="52"/>
      <c r="Z207" s="52"/>
      <c r="AA207" s="52"/>
      <c r="AB207" s="52"/>
      <c r="AC207" s="48"/>
      <c r="AD207" s="43"/>
      <c r="AE207" s="50"/>
      <c r="AF207" s="49"/>
      <c r="AG207" s="53"/>
      <c r="AH207" s="53"/>
      <c r="AI207" s="283"/>
      <c r="AJ207" s="284"/>
      <c r="AK207" s="337"/>
      <c r="AL207" s="337"/>
      <c r="AM207" s="337"/>
      <c r="AN207" s="285"/>
      <c r="AO207" s="286"/>
      <c r="AP207" s="286"/>
      <c r="AQ207" s="50"/>
      <c r="AR207" s="287"/>
      <c r="AS207" s="288"/>
      <c r="AT207" s="289"/>
      <c r="AU207" s="290"/>
      <c r="AV207" s="358"/>
      <c r="AW207" s="358"/>
      <c r="AX207" s="358"/>
      <c r="AY207" s="107"/>
      <c r="AZ207" s="165"/>
      <c r="BA207" s="184"/>
      <c r="BB207" s="75"/>
      <c r="BC207" s="154"/>
    </row>
    <row r="208" spans="1:55" ht="42" customHeight="1" x14ac:dyDescent="0.2">
      <c r="A208" s="520" t="s">
        <v>53</v>
      </c>
      <c r="B208" s="520" t="s">
        <v>315</v>
      </c>
      <c r="C208" s="488" t="s">
        <v>316</v>
      </c>
      <c r="D208" s="488" t="s">
        <v>16</v>
      </c>
      <c r="E208" s="488" t="s">
        <v>317</v>
      </c>
      <c r="F208" s="624" t="s">
        <v>718</v>
      </c>
      <c r="G208" s="585" t="s">
        <v>451</v>
      </c>
      <c r="H208" s="488" t="s">
        <v>690</v>
      </c>
      <c r="I208" s="488">
        <v>0</v>
      </c>
      <c r="J208" s="585" t="s">
        <v>335</v>
      </c>
      <c r="K208" s="507">
        <v>15</v>
      </c>
      <c r="L208" s="707">
        <v>2.7</v>
      </c>
      <c r="M208" s="710">
        <v>9.3000000000000007</v>
      </c>
      <c r="N208" s="565">
        <v>0</v>
      </c>
      <c r="O208" s="565">
        <v>0</v>
      </c>
      <c r="P208" s="485">
        <v>0</v>
      </c>
      <c r="Q208" s="565">
        <v>0</v>
      </c>
      <c r="R208" s="494">
        <v>0</v>
      </c>
      <c r="S208" s="565">
        <f>+M208</f>
        <v>9.3000000000000007</v>
      </c>
      <c r="T208" s="494">
        <f>+S208/K208</f>
        <v>0.62</v>
      </c>
      <c r="U208" s="509" t="s">
        <v>486</v>
      </c>
      <c r="V208" s="481">
        <v>2021130010187</v>
      </c>
      <c r="W208" s="482" t="s">
        <v>468</v>
      </c>
      <c r="X208" s="6" t="s">
        <v>624</v>
      </c>
      <c r="Y208" s="26">
        <v>80</v>
      </c>
      <c r="Z208" s="131">
        <v>0</v>
      </c>
      <c r="AA208" s="131">
        <v>15</v>
      </c>
      <c r="AB208" s="91">
        <v>15</v>
      </c>
      <c r="AC208" s="13" t="s">
        <v>664</v>
      </c>
      <c r="AD208" s="16">
        <v>330</v>
      </c>
      <c r="AE208" s="20">
        <v>80</v>
      </c>
      <c r="AF208" s="21"/>
      <c r="AG208" s="14">
        <f t="shared" si="36"/>
        <v>0</v>
      </c>
      <c r="AH208" s="346">
        <f>30/Y208</f>
        <v>0.375</v>
      </c>
      <c r="AI208" s="551" t="s">
        <v>472</v>
      </c>
      <c r="AJ208" s="731" t="s">
        <v>862</v>
      </c>
      <c r="AK208" s="533" t="s">
        <v>17</v>
      </c>
      <c r="AL208" s="439">
        <v>64000000</v>
      </c>
      <c r="AM208" s="439">
        <v>64000000</v>
      </c>
      <c r="AN208" s="436" t="s">
        <v>473</v>
      </c>
      <c r="AO208" s="436" t="s">
        <v>486</v>
      </c>
      <c r="AP208" s="436" t="s">
        <v>859</v>
      </c>
      <c r="AQ208" s="744" t="s">
        <v>480</v>
      </c>
      <c r="AR208" s="439">
        <v>19200000</v>
      </c>
      <c r="AS208" s="551" t="s">
        <v>490</v>
      </c>
      <c r="AT208" s="539" t="s">
        <v>493</v>
      </c>
      <c r="AU208" s="551"/>
      <c r="AV208" s="392">
        <v>64000000</v>
      </c>
      <c r="AW208" s="392">
        <v>19200000</v>
      </c>
      <c r="AX208" s="395">
        <f>+AW208/AV208</f>
        <v>0.3</v>
      </c>
      <c r="AY208" s="116" t="s">
        <v>817</v>
      </c>
      <c r="AZ208" s="102" t="s">
        <v>962</v>
      </c>
      <c r="BA208" s="113" t="s">
        <v>1070</v>
      </c>
      <c r="BB208" s="87">
        <v>17</v>
      </c>
      <c r="BC208" s="162" t="s">
        <v>1190</v>
      </c>
    </row>
    <row r="209" spans="1:55" ht="210" x14ac:dyDescent="0.2">
      <c r="A209" s="520"/>
      <c r="B209" s="520"/>
      <c r="C209" s="488"/>
      <c r="D209" s="488"/>
      <c r="E209" s="488"/>
      <c r="F209" s="624"/>
      <c r="G209" s="585"/>
      <c r="H209" s="488"/>
      <c r="I209" s="488"/>
      <c r="J209" s="585"/>
      <c r="K209" s="507"/>
      <c r="L209" s="709"/>
      <c r="M209" s="712"/>
      <c r="N209" s="566"/>
      <c r="O209" s="566"/>
      <c r="P209" s="487"/>
      <c r="Q209" s="566"/>
      <c r="R209" s="496"/>
      <c r="S209" s="566"/>
      <c r="T209" s="496"/>
      <c r="U209" s="510"/>
      <c r="V209" s="481"/>
      <c r="W209" s="483"/>
      <c r="X209" s="6" t="s">
        <v>625</v>
      </c>
      <c r="Y209" s="70">
        <v>2.7</v>
      </c>
      <c r="Z209" s="131">
        <v>0</v>
      </c>
      <c r="AA209" s="131">
        <v>0</v>
      </c>
      <c r="AB209" s="91">
        <v>0</v>
      </c>
      <c r="AC209" s="13" t="s">
        <v>669</v>
      </c>
      <c r="AD209" s="16">
        <v>240</v>
      </c>
      <c r="AE209" s="20">
        <v>50</v>
      </c>
      <c r="AF209" s="21"/>
      <c r="AG209" s="14">
        <f t="shared" si="36"/>
        <v>0</v>
      </c>
      <c r="AH209" s="346">
        <v>0</v>
      </c>
      <c r="AI209" s="552"/>
      <c r="AJ209" s="732"/>
      <c r="AK209" s="534"/>
      <c r="AL209" s="440"/>
      <c r="AM209" s="440"/>
      <c r="AN209" s="437"/>
      <c r="AO209" s="437"/>
      <c r="AP209" s="438"/>
      <c r="AQ209" s="744"/>
      <c r="AR209" s="440"/>
      <c r="AS209" s="552"/>
      <c r="AT209" s="540"/>
      <c r="AU209" s="552"/>
      <c r="AV209" s="393"/>
      <c r="AW209" s="393"/>
      <c r="AX209" s="396"/>
      <c r="AY209" s="116" t="s">
        <v>818</v>
      </c>
      <c r="AZ209" s="102" t="s">
        <v>963</v>
      </c>
      <c r="BA209" s="113" t="s">
        <v>1071</v>
      </c>
      <c r="BB209" s="87">
        <v>18</v>
      </c>
      <c r="BC209" s="162" t="s">
        <v>1191</v>
      </c>
    </row>
    <row r="210" spans="1:55" s="58" customFormat="1" ht="65.25" customHeight="1" x14ac:dyDescent="0.25">
      <c r="A210" s="42"/>
      <c r="B210" s="42"/>
      <c r="C210" s="43"/>
      <c r="D210" s="44"/>
      <c r="E210" s="43"/>
      <c r="F210" s="512" t="s">
        <v>718</v>
      </c>
      <c r="G210" s="513"/>
      <c r="H210" s="513"/>
      <c r="I210" s="513"/>
      <c r="J210" s="513"/>
      <c r="K210" s="513"/>
      <c r="L210" s="513"/>
      <c r="M210" s="513"/>
      <c r="N210" s="513"/>
      <c r="O210" s="513"/>
      <c r="P210" s="513"/>
      <c r="Q210" s="514"/>
      <c r="R210" s="320">
        <f>+R208</f>
        <v>0</v>
      </c>
      <c r="S210" s="281"/>
      <c r="T210" s="320">
        <f>+T208</f>
        <v>0.62</v>
      </c>
      <c r="U210" s="447" t="s">
        <v>486</v>
      </c>
      <c r="V210" s="442"/>
      <c r="W210" s="442"/>
      <c r="X210" s="442"/>
      <c r="Y210" s="442"/>
      <c r="Z210" s="442"/>
      <c r="AA210" s="442"/>
      <c r="AB210" s="442"/>
      <c r="AC210" s="442"/>
      <c r="AD210" s="442"/>
      <c r="AE210" s="442"/>
      <c r="AF210" s="442"/>
      <c r="AG210" s="443"/>
      <c r="AH210" s="349">
        <f>AVERAGE(AH208:AH209)</f>
        <v>0.1875</v>
      </c>
      <c r="AI210" s="53"/>
      <c r="AJ210" s="73"/>
      <c r="AK210" s="72"/>
      <c r="AL210" s="72"/>
      <c r="AM210" s="72"/>
      <c r="AN210" s="54"/>
      <c r="AO210" s="49"/>
      <c r="AP210" s="49"/>
      <c r="AQ210" s="50"/>
      <c r="AR210" s="50"/>
      <c r="AS210" s="55"/>
      <c r="AT210" s="56"/>
      <c r="AU210" s="57"/>
      <c r="AV210" s="394"/>
      <c r="AW210" s="394"/>
      <c r="AX210" s="397"/>
      <c r="AY210" s="107"/>
      <c r="AZ210" s="165"/>
      <c r="BA210" s="188"/>
      <c r="BB210" s="75"/>
      <c r="BC210" s="154"/>
    </row>
    <row r="211" spans="1:55" ht="50.1" customHeight="1" x14ac:dyDescent="0.2">
      <c r="A211" s="607" t="s">
        <v>53</v>
      </c>
      <c r="B211" s="607" t="s">
        <v>315</v>
      </c>
      <c r="C211" s="482" t="s">
        <v>316</v>
      </c>
      <c r="D211" s="482" t="s">
        <v>16</v>
      </c>
      <c r="E211" s="482" t="s">
        <v>317</v>
      </c>
      <c r="F211" s="590" t="s">
        <v>318</v>
      </c>
      <c r="G211" s="518" t="s">
        <v>452</v>
      </c>
      <c r="H211" s="482" t="s">
        <v>656</v>
      </c>
      <c r="I211" s="482">
        <v>0</v>
      </c>
      <c r="J211" s="518" t="s">
        <v>336</v>
      </c>
      <c r="K211" s="509">
        <v>48</v>
      </c>
      <c r="L211" s="710">
        <v>3.2</v>
      </c>
      <c r="M211" s="710">
        <v>44.8</v>
      </c>
      <c r="N211" s="491">
        <v>0</v>
      </c>
      <c r="O211" s="491">
        <v>0</v>
      </c>
      <c r="P211" s="485">
        <v>0</v>
      </c>
      <c r="Q211" s="565">
        <v>0</v>
      </c>
      <c r="R211" s="494">
        <v>0</v>
      </c>
      <c r="S211" s="565">
        <f>+M211</f>
        <v>44.8</v>
      </c>
      <c r="T211" s="494">
        <f>+S211/K211</f>
        <v>0.93333333333333324</v>
      </c>
      <c r="U211" s="509" t="s">
        <v>487</v>
      </c>
      <c r="V211" s="481">
        <v>2021130010237</v>
      </c>
      <c r="W211" s="482" t="s">
        <v>469</v>
      </c>
      <c r="X211" s="6" t="s">
        <v>626</v>
      </c>
      <c r="Y211" s="33">
        <v>24</v>
      </c>
      <c r="Z211" s="131">
        <v>6</v>
      </c>
      <c r="AA211" s="131">
        <v>5</v>
      </c>
      <c r="AB211" s="91">
        <v>13</v>
      </c>
      <c r="AC211" s="13" t="s">
        <v>664</v>
      </c>
      <c r="AD211" s="16">
        <v>330</v>
      </c>
      <c r="AE211" s="20">
        <v>24</v>
      </c>
      <c r="AF211" s="21"/>
      <c r="AG211" s="14">
        <f t="shared" si="36"/>
        <v>0</v>
      </c>
      <c r="AH211" s="346">
        <f>+(Z211+AA211+AB211)/Y211</f>
        <v>1</v>
      </c>
      <c r="AI211" s="551" t="s">
        <v>472</v>
      </c>
      <c r="AJ211" s="731" t="s">
        <v>862</v>
      </c>
      <c r="AK211" s="533" t="s">
        <v>17</v>
      </c>
      <c r="AL211" s="439">
        <v>80000000</v>
      </c>
      <c r="AM211" s="439">
        <v>80000000</v>
      </c>
      <c r="AN211" s="436" t="s">
        <v>473</v>
      </c>
      <c r="AO211" s="436" t="s">
        <v>487</v>
      </c>
      <c r="AP211" s="436" t="s">
        <v>863</v>
      </c>
      <c r="AQ211" s="744" t="s">
        <v>481</v>
      </c>
      <c r="AR211" s="439">
        <v>37000000</v>
      </c>
      <c r="AS211" s="551" t="s">
        <v>490</v>
      </c>
      <c r="AT211" s="539" t="s">
        <v>493</v>
      </c>
      <c r="AU211" s="551"/>
      <c r="AV211" s="392">
        <v>80000000</v>
      </c>
      <c r="AW211" s="392">
        <v>37000000</v>
      </c>
      <c r="AX211" s="395">
        <f>+AW211/AV211</f>
        <v>0.46250000000000002</v>
      </c>
      <c r="AY211" s="116" t="s">
        <v>819</v>
      </c>
      <c r="AZ211" s="102" t="s">
        <v>964</v>
      </c>
      <c r="BA211" s="113" t="s">
        <v>1072</v>
      </c>
      <c r="BB211" s="87">
        <v>19</v>
      </c>
      <c r="BC211" s="162" t="s">
        <v>1192</v>
      </c>
    </row>
    <row r="212" spans="1:55" ht="180" x14ac:dyDescent="0.2">
      <c r="A212" s="608"/>
      <c r="B212" s="608"/>
      <c r="C212" s="483"/>
      <c r="D212" s="483"/>
      <c r="E212" s="483"/>
      <c r="F212" s="591"/>
      <c r="G212" s="604"/>
      <c r="H212" s="483"/>
      <c r="I212" s="483"/>
      <c r="J212" s="604"/>
      <c r="K212" s="510"/>
      <c r="L212" s="711"/>
      <c r="M212" s="711"/>
      <c r="N212" s="492"/>
      <c r="O212" s="492"/>
      <c r="P212" s="486"/>
      <c r="Q212" s="738"/>
      <c r="R212" s="495"/>
      <c r="S212" s="738"/>
      <c r="T212" s="495"/>
      <c r="U212" s="510"/>
      <c r="V212" s="481"/>
      <c r="W212" s="483"/>
      <c r="X212" s="6" t="s">
        <v>631</v>
      </c>
      <c r="Y212" s="26">
        <v>24</v>
      </c>
      <c r="Z212" s="131">
        <v>0</v>
      </c>
      <c r="AA212" s="131">
        <v>0</v>
      </c>
      <c r="AB212" s="91">
        <v>0</v>
      </c>
      <c r="AC212" s="13" t="s">
        <v>672</v>
      </c>
      <c r="AD212" s="16">
        <v>180</v>
      </c>
      <c r="AE212" s="20">
        <v>24</v>
      </c>
      <c r="AF212" s="21"/>
      <c r="AG212" s="14">
        <f t="shared" si="36"/>
        <v>0</v>
      </c>
      <c r="AH212" s="346">
        <f t="shared" ref="AH212:AH213" si="43">+(Z212+AA212+AB212)/Y212</f>
        <v>0</v>
      </c>
      <c r="AI212" s="552"/>
      <c r="AJ212" s="732"/>
      <c r="AK212" s="534"/>
      <c r="AL212" s="440"/>
      <c r="AM212" s="440"/>
      <c r="AN212" s="437"/>
      <c r="AO212" s="437"/>
      <c r="AP212" s="437"/>
      <c r="AQ212" s="744"/>
      <c r="AR212" s="440"/>
      <c r="AS212" s="552"/>
      <c r="AT212" s="540"/>
      <c r="AU212" s="552"/>
      <c r="AV212" s="393"/>
      <c r="AW212" s="393"/>
      <c r="AX212" s="396"/>
      <c r="AY212" s="116" t="s">
        <v>820</v>
      </c>
      <c r="AZ212" s="531" t="s">
        <v>965</v>
      </c>
      <c r="BA212" s="113" t="s">
        <v>1073</v>
      </c>
      <c r="BB212" s="87">
        <v>20</v>
      </c>
      <c r="BC212" s="196" t="s">
        <v>1193</v>
      </c>
    </row>
    <row r="213" spans="1:55" ht="105" x14ac:dyDescent="0.2">
      <c r="A213" s="609"/>
      <c r="B213" s="609"/>
      <c r="C213" s="484"/>
      <c r="D213" s="484"/>
      <c r="E213" s="484"/>
      <c r="F213" s="592"/>
      <c r="G213" s="519"/>
      <c r="H213" s="484"/>
      <c r="I213" s="484"/>
      <c r="J213" s="519"/>
      <c r="K213" s="511"/>
      <c r="L213" s="712"/>
      <c r="M213" s="712"/>
      <c r="N213" s="493"/>
      <c r="O213" s="493"/>
      <c r="P213" s="487"/>
      <c r="Q213" s="566"/>
      <c r="R213" s="496"/>
      <c r="S213" s="566"/>
      <c r="T213" s="496"/>
      <c r="U213" s="511"/>
      <c r="V213" s="481"/>
      <c r="W213" s="484"/>
      <c r="X213" s="6" t="s">
        <v>627</v>
      </c>
      <c r="Y213" s="34">
        <v>24</v>
      </c>
      <c r="Z213" s="131">
        <v>0</v>
      </c>
      <c r="AA213" s="131">
        <v>6</v>
      </c>
      <c r="AB213" s="91">
        <v>13</v>
      </c>
      <c r="AC213" s="13" t="s">
        <v>664</v>
      </c>
      <c r="AD213" s="16">
        <v>330</v>
      </c>
      <c r="AE213" s="20">
        <v>24</v>
      </c>
      <c r="AF213" s="21"/>
      <c r="AG213" s="14">
        <f t="shared" si="36"/>
        <v>0</v>
      </c>
      <c r="AH213" s="346">
        <f t="shared" si="43"/>
        <v>0.79166666666666663</v>
      </c>
      <c r="AI213" s="553"/>
      <c r="AJ213" s="733"/>
      <c r="AK213" s="535"/>
      <c r="AL213" s="440"/>
      <c r="AM213" s="440"/>
      <c r="AN213" s="438"/>
      <c r="AO213" s="438"/>
      <c r="AP213" s="438"/>
      <c r="AQ213" s="744"/>
      <c r="AR213" s="440"/>
      <c r="AS213" s="553"/>
      <c r="AT213" s="541"/>
      <c r="AU213" s="553"/>
      <c r="AV213" s="393"/>
      <c r="AW213" s="393"/>
      <c r="AX213" s="396"/>
      <c r="AY213" s="116" t="s">
        <v>820</v>
      </c>
      <c r="AZ213" s="532"/>
      <c r="BA213" s="113" t="s">
        <v>1074</v>
      </c>
      <c r="BB213" s="87">
        <v>21</v>
      </c>
      <c r="BC213" s="162" t="s">
        <v>1194</v>
      </c>
    </row>
    <row r="214" spans="1:55" s="58" customFormat="1" ht="71.25" customHeight="1" x14ac:dyDescent="0.25">
      <c r="A214" s="42"/>
      <c r="B214" s="341"/>
      <c r="C214" s="342"/>
      <c r="D214" s="343"/>
      <c r="E214" s="342"/>
      <c r="F214" s="512" t="s">
        <v>318</v>
      </c>
      <c r="G214" s="513"/>
      <c r="H214" s="513"/>
      <c r="I214" s="513"/>
      <c r="J214" s="513"/>
      <c r="K214" s="513"/>
      <c r="L214" s="513"/>
      <c r="M214" s="513"/>
      <c r="N214" s="513"/>
      <c r="O214" s="513"/>
      <c r="P214" s="513"/>
      <c r="Q214" s="514"/>
      <c r="R214" s="320">
        <f>+R211</f>
        <v>0</v>
      </c>
      <c r="S214" s="281"/>
      <c r="T214" s="320">
        <f>+T211</f>
        <v>0.93333333333333324</v>
      </c>
      <c r="U214" s="447" t="s">
        <v>487</v>
      </c>
      <c r="V214" s="442"/>
      <c r="W214" s="442"/>
      <c r="X214" s="442"/>
      <c r="Y214" s="442"/>
      <c r="Z214" s="442"/>
      <c r="AA214" s="442"/>
      <c r="AB214" s="442"/>
      <c r="AC214" s="442"/>
      <c r="AD214" s="442"/>
      <c r="AE214" s="442"/>
      <c r="AF214" s="442"/>
      <c r="AG214" s="443"/>
      <c r="AH214" s="349">
        <f>AVERAGE(AH211:AH213)</f>
        <v>0.59722222222222221</v>
      </c>
      <c r="AI214" s="53"/>
      <c r="AJ214" s="73"/>
      <c r="AK214" s="72"/>
      <c r="AL214" s="72"/>
      <c r="AM214" s="72"/>
      <c r="AN214" s="54"/>
      <c r="AO214" s="49"/>
      <c r="AP214" s="49"/>
      <c r="AQ214" s="50"/>
      <c r="AR214" s="72"/>
      <c r="AS214" s="55"/>
      <c r="AT214" s="56"/>
      <c r="AU214" s="57"/>
      <c r="AV214" s="394"/>
      <c r="AW214" s="394"/>
      <c r="AX214" s="397"/>
      <c r="AY214" s="107"/>
      <c r="AZ214" s="165"/>
      <c r="BA214" s="188"/>
      <c r="BB214" s="75"/>
      <c r="BC214" s="154"/>
    </row>
    <row r="215" spans="1:55" s="58" customFormat="1" ht="45.75" customHeight="1" x14ac:dyDescent="0.25">
      <c r="A215" s="303"/>
      <c r="B215" s="515" t="s">
        <v>315</v>
      </c>
      <c r="C215" s="516"/>
      <c r="D215" s="516"/>
      <c r="E215" s="516"/>
      <c r="F215" s="516"/>
      <c r="G215" s="516"/>
      <c r="H215" s="516"/>
      <c r="I215" s="516"/>
      <c r="J215" s="516"/>
      <c r="K215" s="516"/>
      <c r="L215" s="516"/>
      <c r="M215" s="516"/>
      <c r="N215" s="516"/>
      <c r="O215" s="516"/>
      <c r="P215" s="516"/>
      <c r="Q215" s="517"/>
      <c r="R215" s="330">
        <f>+(R210+R214)/2</f>
        <v>0</v>
      </c>
      <c r="S215" s="331"/>
      <c r="T215" s="330">
        <f>+(T210+T214)/2</f>
        <v>0.77666666666666662</v>
      </c>
      <c r="U215" s="48"/>
      <c r="V215" s="48"/>
      <c r="W215" s="48"/>
      <c r="X215" s="48"/>
      <c r="Y215" s="52"/>
      <c r="Z215" s="52"/>
      <c r="AA215" s="52"/>
      <c r="AB215" s="52"/>
      <c r="AC215" s="48"/>
      <c r="AD215" s="43"/>
      <c r="AE215" s="50"/>
      <c r="AF215" s="49"/>
      <c r="AG215" s="53"/>
      <c r="AH215" s="53"/>
      <c r="AI215" s="53"/>
      <c r="AJ215" s="73"/>
      <c r="AK215" s="72"/>
      <c r="AL215" s="72"/>
      <c r="AM215" s="72"/>
      <c r="AN215" s="54"/>
      <c r="AO215" s="49"/>
      <c r="AP215" s="286"/>
      <c r="AQ215" s="50"/>
      <c r="AR215" s="72"/>
      <c r="AS215" s="55"/>
      <c r="AT215" s="56"/>
      <c r="AU215" s="57"/>
      <c r="AV215" s="357"/>
      <c r="AW215" s="357"/>
      <c r="AX215" s="357"/>
      <c r="AY215" s="107"/>
      <c r="AZ215" s="165"/>
      <c r="BA215" s="338"/>
      <c r="BB215" s="75"/>
      <c r="BC215" s="339"/>
    </row>
    <row r="216" spans="1:55" ht="64.5" customHeight="1" x14ac:dyDescent="0.2">
      <c r="A216" s="607" t="s">
        <v>319</v>
      </c>
      <c r="B216" s="607" t="s">
        <v>320</v>
      </c>
      <c r="C216" s="482" t="s">
        <v>321</v>
      </c>
      <c r="D216" s="482">
        <v>274</v>
      </c>
      <c r="E216" s="488" t="s">
        <v>322</v>
      </c>
      <c r="F216" s="624" t="s">
        <v>307</v>
      </c>
      <c r="G216" s="585" t="s">
        <v>327</v>
      </c>
      <c r="H216" s="488" t="s">
        <v>344</v>
      </c>
      <c r="I216" s="488">
        <v>274</v>
      </c>
      <c r="J216" s="364" t="s">
        <v>337</v>
      </c>
      <c r="K216" s="509">
        <v>274</v>
      </c>
      <c r="L216" s="698">
        <v>120</v>
      </c>
      <c r="M216" s="698">
        <v>31</v>
      </c>
      <c r="N216" s="491">
        <v>0</v>
      </c>
      <c r="O216" s="491">
        <v>0</v>
      </c>
      <c r="P216" s="485">
        <v>0</v>
      </c>
      <c r="Q216" s="491"/>
      <c r="R216" s="749"/>
      <c r="S216" s="749"/>
      <c r="T216" s="749"/>
      <c r="U216" s="507" t="s">
        <v>488</v>
      </c>
      <c r="V216" s="497">
        <v>2021130010185</v>
      </c>
      <c r="W216" s="488" t="s">
        <v>466</v>
      </c>
      <c r="X216" s="6" t="s">
        <v>632</v>
      </c>
      <c r="Y216" s="26">
        <v>30</v>
      </c>
      <c r="Z216" s="131">
        <v>0</v>
      </c>
      <c r="AA216" s="131">
        <v>0</v>
      </c>
      <c r="AB216" s="91">
        <v>0</v>
      </c>
      <c r="AC216" s="13" t="s">
        <v>672</v>
      </c>
      <c r="AD216" s="16">
        <v>300</v>
      </c>
      <c r="AE216" s="20">
        <v>30</v>
      </c>
      <c r="AF216" s="21"/>
      <c r="AG216" s="14">
        <f t="shared" si="36"/>
        <v>0</v>
      </c>
      <c r="AH216" s="346">
        <v>0</v>
      </c>
      <c r="AI216" s="740" t="s">
        <v>472</v>
      </c>
      <c r="AJ216" s="745" t="s">
        <v>862</v>
      </c>
      <c r="AK216" s="538" t="s">
        <v>17</v>
      </c>
      <c r="AL216" s="435">
        <v>350000000</v>
      </c>
      <c r="AM216" s="435">
        <v>350000000</v>
      </c>
      <c r="AN216" s="743" t="s">
        <v>473</v>
      </c>
      <c r="AO216" s="743" t="s">
        <v>488</v>
      </c>
      <c r="AP216" s="436" t="s">
        <v>859</v>
      </c>
      <c r="AQ216" s="739" t="s">
        <v>477</v>
      </c>
      <c r="AR216" s="435">
        <v>232958966</v>
      </c>
      <c r="AS216" s="740" t="s">
        <v>490</v>
      </c>
      <c r="AT216" s="684" t="s">
        <v>493</v>
      </c>
      <c r="AU216" s="740"/>
      <c r="AV216" s="360"/>
      <c r="AW216" s="360"/>
      <c r="AX216" s="360"/>
      <c r="AY216" s="116" t="s">
        <v>821</v>
      </c>
      <c r="AZ216" s="102" t="s">
        <v>821</v>
      </c>
      <c r="BA216" s="181" t="s">
        <v>1075</v>
      </c>
      <c r="BB216" s="87">
        <v>22</v>
      </c>
      <c r="BC216" s="782" t="s">
        <v>1195</v>
      </c>
    </row>
    <row r="217" spans="1:55" ht="75" customHeight="1" x14ac:dyDescent="0.2">
      <c r="A217" s="608"/>
      <c r="B217" s="608"/>
      <c r="C217" s="483"/>
      <c r="D217" s="483"/>
      <c r="E217" s="488"/>
      <c r="F217" s="624"/>
      <c r="G217" s="585"/>
      <c r="H217" s="488"/>
      <c r="I217" s="488"/>
      <c r="J217" s="518" t="s">
        <v>338</v>
      </c>
      <c r="K217" s="510"/>
      <c r="L217" s="748"/>
      <c r="M217" s="748"/>
      <c r="N217" s="492"/>
      <c r="O217" s="492"/>
      <c r="P217" s="486"/>
      <c r="Q217" s="492"/>
      <c r="R217" s="750"/>
      <c r="S217" s="750"/>
      <c r="T217" s="750"/>
      <c r="U217" s="507"/>
      <c r="V217" s="497"/>
      <c r="W217" s="488"/>
      <c r="X217" s="6" t="s">
        <v>628</v>
      </c>
      <c r="Y217" s="26">
        <v>10</v>
      </c>
      <c r="Z217" s="131">
        <v>0</v>
      </c>
      <c r="AA217" s="131">
        <v>0</v>
      </c>
      <c r="AB217" s="91">
        <v>0</v>
      </c>
      <c r="AC217" s="13" t="s">
        <v>672</v>
      </c>
      <c r="AD217" s="16">
        <v>300</v>
      </c>
      <c r="AE217" s="20">
        <v>10</v>
      </c>
      <c r="AF217" s="21"/>
      <c r="AG217" s="14">
        <f t="shared" si="36"/>
        <v>0</v>
      </c>
      <c r="AH217" s="346">
        <v>0</v>
      </c>
      <c r="AI217" s="740"/>
      <c r="AJ217" s="745"/>
      <c r="AK217" s="538"/>
      <c r="AL217" s="435"/>
      <c r="AM217" s="435"/>
      <c r="AN217" s="743"/>
      <c r="AO217" s="743"/>
      <c r="AP217" s="437"/>
      <c r="AQ217" s="739"/>
      <c r="AR217" s="435"/>
      <c r="AS217" s="740"/>
      <c r="AT217" s="684"/>
      <c r="AU217" s="740"/>
      <c r="AV217" s="360"/>
      <c r="AW217" s="360"/>
      <c r="AX217" s="360"/>
      <c r="AY217" s="116" t="s">
        <v>822</v>
      </c>
      <c r="AZ217" s="102" t="s">
        <v>966</v>
      </c>
      <c r="BA217" s="181" t="s">
        <v>1076</v>
      </c>
      <c r="BB217" s="87">
        <v>23</v>
      </c>
      <c r="BC217" s="540"/>
    </row>
    <row r="218" spans="1:55" ht="69.75" customHeight="1" x14ac:dyDescent="0.2">
      <c r="A218" s="608"/>
      <c r="B218" s="608"/>
      <c r="C218" s="483"/>
      <c r="D218" s="483"/>
      <c r="E218" s="488"/>
      <c r="F218" s="624"/>
      <c r="G218" s="585"/>
      <c r="H218" s="488"/>
      <c r="I218" s="488"/>
      <c r="J218" s="519"/>
      <c r="K218" s="510"/>
      <c r="L218" s="748"/>
      <c r="M218" s="748"/>
      <c r="N218" s="492"/>
      <c r="O218" s="492"/>
      <c r="P218" s="486"/>
      <c r="Q218" s="492"/>
      <c r="R218" s="750"/>
      <c r="S218" s="750"/>
      <c r="T218" s="750"/>
      <c r="U218" s="507"/>
      <c r="V218" s="497"/>
      <c r="W218" s="488"/>
      <c r="X218" s="6" t="s">
        <v>629</v>
      </c>
      <c r="Y218" s="26">
        <v>20</v>
      </c>
      <c r="Z218" s="131">
        <v>0</v>
      </c>
      <c r="AA218" s="131">
        <v>0</v>
      </c>
      <c r="AB218" s="91">
        <v>0</v>
      </c>
      <c r="AC218" s="13" t="s">
        <v>672</v>
      </c>
      <c r="AD218" s="16">
        <v>300</v>
      </c>
      <c r="AE218" s="20">
        <v>20</v>
      </c>
      <c r="AF218" s="21"/>
      <c r="AG218" s="14">
        <f t="shared" si="36"/>
        <v>0</v>
      </c>
      <c r="AH218" s="346">
        <v>0</v>
      </c>
      <c r="AI218" s="740"/>
      <c r="AJ218" s="745"/>
      <c r="AK218" s="538"/>
      <c r="AL218" s="435"/>
      <c r="AM218" s="435"/>
      <c r="AN218" s="743"/>
      <c r="AO218" s="743"/>
      <c r="AP218" s="437"/>
      <c r="AQ218" s="739"/>
      <c r="AR218" s="435"/>
      <c r="AS218" s="740"/>
      <c r="AT218" s="684"/>
      <c r="AU218" s="740"/>
      <c r="AV218" s="360"/>
      <c r="AW218" s="360"/>
      <c r="AX218" s="360"/>
      <c r="AY218" s="116" t="s">
        <v>823</v>
      </c>
      <c r="AZ218" s="102" t="s">
        <v>967</v>
      </c>
      <c r="BA218" s="181" t="s">
        <v>1077</v>
      </c>
      <c r="BB218" s="87">
        <v>24</v>
      </c>
      <c r="BC218" s="540"/>
    </row>
    <row r="219" spans="1:55" ht="115.5" customHeight="1" thickBot="1" x14ac:dyDescent="0.25">
      <c r="A219" s="609"/>
      <c r="B219" s="609"/>
      <c r="C219" s="484"/>
      <c r="D219" s="484"/>
      <c r="E219" s="488"/>
      <c r="F219" s="624"/>
      <c r="G219" s="585"/>
      <c r="H219" s="488"/>
      <c r="I219" s="488"/>
      <c r="J219" s="364" t="s">
        <v>339</v>
      </c>
      <c r="K219" s="511"/>
      <c r="L219" s="699"/>
      <c r="M219" s="699"/>
      <c r="N219" s="493"/>
      <c r="O219" s="493"/>
      <c r="P219" s="487"/>
      <c r="Q219" s="493"/>
      <c r="R219" s="751"/>
      <c r="S219" s="751"/>
      <c r="T219" s="751"/>
      <c r="U219" s="507"/>
      <c r="V219" s="497"/>
      <c r="W219" s="488"/>
      <c r="X219" s="6" t="s">
        <v>630</v>
      </c>
      <c r="Y219" s="26">
        <v>60</v>
      </c>
      <c r="Z219" s="131">
        <v>30</v>
      </c>
      <c r="AA219" s="131">
        <v>56</v>
      </c>
      <c r="AB219" s="201">
        <v>0</v>
      </c>
      <c r="AC219" s="13" t="s">
        <v>664</v>
      </c>
      <c r="AD219" s="16">
        <v>330</v>
      </c>
      <c r="AE219" s="20">
        <v>60</v>
      </c>
      <c r="AF219" s="21"/>
      <c r="AG219" s="14">
        <f t="shared" si="36"/>
        <v>0</v>
      </c>
      <c r="AH219" s="346">
        <v>1</v>
      </c>
      <c r="AI219" s="740"/>
      <c r="AJ219" s="745"/>
      <c r="AK219" s="538"/>
      <c r="AL219" s="435"/>
      <c r="AM219" s="435"/>
      <c r="AN219" s="743"/>
      <c r="AO219" s="743"/>
      <c r="AP219" s="438"/>
      <c r="AQ219" s="739"/>
      <c r="AR219" s="435"/>
      <c r="AS219" s="740"/>
      <c r="AT219" s="684"/>
      <c r="AU219" s="740"/>
      <c r="AV219" s="360"/>
      <c r="AW219" s="360"/>
      <c r="AX219" s="360"/>
      <c r="AY219" s="116" t="s">
        <v>824</v>
      </c>
      <c r="AZ219" s="102" t="s">
        <v>968</v>
      </c>
      <c r="BA219" s="181" t="s">
        <v>1078</v>
      </c>
      <c r="BB219" s="87">
        <v>25</v>
      </c>
      <c r="BC219" s="541"/>
    </row>
    <row r="220" spans="1:55" ht="50.25" customHeight="1" x14ac:dyDescent="0.3">
      <c r="M220" s="460" t="s">
        <v>1204</v>
      </c>
      <c r="N220" s="461"/>
      <c r="O220" s="461"/>
      <c r="P220" s="461"/>
      <c r="Q220" s="462"/>
      <c r="R220" s="466">
        <f>+(R18+R25+R33+R50+R62+R71+R74+R85+R96+R104+R109+R115+R117+R135+R143+R150+R159+R165+R174+R183+R192+R197+R206+R210+R214+R77)/26</f>
        <v>0.50390270441126606</v>
      </c>
      <c r="S220" s="344"/>
      <c r="T220" s="344"/>
      <c r="U220" s="450" t="s">
        <v>488</v>
      </c>
      <c r="V220" s="450"/>
      <c r="W220" s="450"/>
      <c r="X220" s="450"/>
      <c r="Y220" s="450"/>
      <c r="Z220" s="450"/>
      <c r="AA220" s="450"/>
      <c r="AB220" s="450"/>
      <c r="AC220" s="450"/>
      <c r="AD220" s="450"/>
      <c r="AE220" s="450"/>
      <c r="AF220" s="450"/>
      <c r="AG220" s="450"/>
      <c r="AH220" s="349">
        <f>AVERAGE(AH216:AH219)</f>
        <v>0.25</v>
      </c>
      <c r="AR220" s="95"/>
      <c r="AY220" s="117"/>
    </row>
    <row r="221" spans="1:55" ht="120" customHeight="1" thickBot="1" x14ac:dyDescent="0.35">
      <c r="M221" s="463"/>
      <c r="N221" s="464"/>
      <c r="O221" s="464"/>
      <c r="P221" s="464"/>
      <c r="Q221" s="465"/>
      <c r="R221" s="467"/>
      <c r="S221" s="344"/>
      <c r="T221" s="344"/>
      <c r="AS221" s="391" t="s">
        <v>1213</v>
      </c>
      <c r="AT221" s="391"/>
      <c r="AU221" s="391"/>
      <c r="AV221" s="362">
        <f>+SUM(AV3:AV219)</f>
        <v>23791995175.899998</v>
      </c>
      <c r="AW221" s="362">
        <f>+SUM(AW3:AW219)</f>
        <v>12781141462.23</v>
      </c>
      <c r="AX221" s="363">
        <f>+AW221/AV221</f>
        <v>0.53720343198356912</v>
      </c>
      <c r="AY221" s="117"/>
    </row>
    <row r="222" spans="1:55" ht="71.25" customHeight="1" thickBot="1" x14ac:dyDescent="0.35">
      <c r="M222" s="463"/>
      <c r="N222" s="464"/>
      <c r="O222" s="464"/>
      <c r="P222" s="464"/>
      <c r="Q222" s="465"/>
      <c r="R222" s="468"/>
      <c r="S222" s="344"/>
      <c r="T222" s="344"/>
      <c r="V222" s="153"/>
      <c r="W222" s="153"/>
      <c r="X222" s="153"/>
      <c r="Y222" s="153"/>
      <c r="AC222" s="451" t="s">
        <v>1209</v>
      </c>
      <c r="AD222" s="452"/>
      <c r="AE222" s="452"/>
      <c r="AF222" s="452"/>
      <c r="AG222" s="453"/>
      <c r="AH222" s="421">
        <f>+(AH18+AH25+AH33+AH41+AH45+AH50+AH55+AH60+AH71+AH74+AH77+AH85+AH96+AH104+AH109+AH115+AH117+AH120+AH135+AH143+AH150+AH159+AH165+AH174+AH179+AH183+AH188+AH192+AH197+AH206+AH210+AH214+AH220)/33</f>
        <v>0.49597196293935603</v>
      </c>
      <c r="AY222" s="117"/>
    </row>
    <row r="223" spans="1:55" ht="20.25" customHeight="1" x14ac:dyDescent="0.3">
      <c r="M223" s="460" t="s">
        <v>1205</v>
      </c>
      <c r="N223" s="461"/>
      <c r="O223" s="461"/>
      <c r="P223" s="461"/>
      <c r="Q223" s="461"/>
      <c r="R223" s="461"/>
      <c r="S223" s="462"/>
      <c r="T223" s="472">
        <f>+(T18+T25+T33+T50+T62+T71+T74+T77+T85+T96+T104+T109+T115+T117+T135+T143+T150+T159+T165+T174+T183+T192+T197+T206+T210+T214)/26</f>
        <v>0.63849340495360396</v>
      </c>
      <c r="V223" s="153"/>
      <c r="W223" s="153"/>
      <c r="X223" s="153"/>
      <c r="Y223" s="153"/>
      <c r="AC223" s="454"/>
      <c r="AD223" s="455"/>
      <c r="AE223" s="455"/>
      <c r="AF223" s="455"/>
      <c r="AG223" s="456"/>
      <c r="AH223" s="422"/>
      <c r="AY223" s="117"/>
    </row>
    <row r="224" spans="1:55" ht="87" customHeight="1" thickBot="1" x14ac:dyDescent="0.35">
      <c r="M224" s="469"/>
      <c r="N224" s="470"/>
      <c r="O224" s="470"/>
      <c r="P224" s="470"/>
      <c r="Q224" s="470"/>
      <c r="R224" s="470"/>
      <c r="S224" s="471"/>
      <c r="T224" s="473"/>
      <c r="V224" s="153"/>
      <c r="W224" s="153"/>
      <c r="X224" s="153"/>
      <c r="Y224" s="153"/>
      <c r="AC224" s="457"/>
      <c r="AD224" s="458"/>
      <c r="AE224" s="458"/>
      <c r="AF224" s="458"/>
      <c r="AG224" s="459"/>
      <c r="AH224" s="423"/>
      <c r="AY224" s="117"/>
    </row>
    <row r="225" spans="22:51" ht="20.25" customHeight="1" x14ac:dyDescent="0.35">
      <c r="V225" s="153"/>
      <c r="W225" s="153"/>
      <c r="X225" s="153"/>
      <c r="Y225" s="153"/>
      <c r="AY225" s="117"/>
    </row>
    <row r="226" spans="22:51" ht="21" customHeight="1" x14ac:dyDescent="0.35">
      <c r="V226" s="153"/>
      <c r="W226" s="153"/>
      <c r="X226" s="153"/>
      <c r="Y226" s="153"/>
      <c r="AY226" s="117"/>
    </row>
    <row r="227" spans="22:51" ht="15" customHeight="1" x14ac:dyDescent="0.35">
      <c r="V227" s="153"/>
      <c r="W227" s="153"/>
      <c r="X227" s="153"/>
      <c r="Y227" s="153"/>
      <c r="AY227" s="117"/>
    </row>
    <row r="228" spans="22:51" x14ac:dyDescent="0.35">
      <c r="V228" s="153"/>
      <c r="W228" s="153"/>
      <c r="X228" s="153"/>
      <c r="Y228" s="153"/>
      <c r="AY228" s="117"/>
    </row>
    <row r="229" spans="22:51" ht="15" customHeight="1" x14ac:dyDescent="0.35">
      <c r="V229" s="153"/>
      <c r="W229" s="153"/>
      <c r="X229" s="153"/>
      <c r="Y229" s="153"/>
      <c r="AY229" s="117"/>
    </row>
    <row r="230" spans="22:51" x14ac:dyDescent="0.35">
      <c r="V230" s="153"/>
      <c r="W230" s="153"/>
      <c r="X230" s="153"/>
      <c r="Y230" s="153"/>
      <c r="AY230" s="117"/>
    </row>
    <row r="231" spans="22:51" x14ac:dyDescent="0.35">
      <c r="V231" s="153"/>
      <c r="W231" s="153"/>
      <c r="X231" s="153"/>
      <c r="Y231" s="153"/>
    </row>
    <row r="232" spans="22:51" ht="15" customHeight="1" x14ac:dyDescent="0.35">
      <c r="V232" s="153"/>
      <c r="W232" s="153"/>
      <c r="X232" s="153"/>
      <c r="Y232" s="153"/>
    </row>
    <row r="233" spans="22:51" x14ac:dyDescent="0.35">
      <c r="V233" s="153"/>
      <c r="W233" s="153"/>
      <c r="X233" s="153"/>
      <c r="Y233" s="153"/>
    </row>
    <row r="234" spans="22:51" x14ac:dyDescent="0.35">
      <c r="V234" s="153"/>
      <c r="W234" s="153"/>
      <c r="X234" s="153"/>
      <c r="Y234" s="153"/>
    </row>
    <row r="235" spans="22:51" x14ac:dyDescent="0.35">
      <c r="V235" s="153"/>
      <c r="W235" s="153"/>
      <c r="X235" s="153"/>
      <c r="Y235" s="153"/>
    </row>
    <row r="236" spans="22:51" x14ac:dyDescent="0.35">
      <c r="V236" s="153"/>
      <c r="W236" s="153"/>
      <c r="X236" s="153"/>
      <c r="Y236" s="153"/>
    </row>
    <row r="237" spans="22:51" x14ac:dyDescent="0.35">
      <c r="V237" s="153"/>
      <c r="W237" s="153"/>
      <c r="X237" s="153"/>
      <c r="Y237" s="153"/>
    </row>
    <row r="238" spans="22:51" x14ac:dyDescent="0.35">
      <c r="V238" s="153"/>
      <c r="W238" s="153"/>
      <c r="X238" s="153"/>
      <c r="Y238" s="153"/>
    </row>
    <row r="239" spans="22:51" x14ac:dyDescent="0.35">
      <c r="V239" s="153"/>
      <c r="W239" s="153"/>
      <c r="X239" s="153"/>
      <c r="Y239" s="153"/>
    </row>
    <row r="240" spans="22:51" x14ac:dyDescent="0.35">
      <c r="V240" s="153"/>
      <c r="W240" s="153"/>
      <c r="X240" s="153"/>
      <c r="Y240" s="153"/>
    </row>
    <row r="241" spans="22:25" x14ac:dyDescent="0.35">
      <c r="V241" s="153"/>
      <c r="W241" s="153"/>
      <c r="X241" s="153"/>
      <c r="Y241" s="153"/>
    </row>
    <row r="242" spans="22:25" x14ac:dyDescent="0.35">
      <c r="V242" s="153"/>
      <c r="W242" s="153"/>
      <c r="X242" s="153"/>
      <c r="Y242" s="153"/>
    </row>
    <row r="243" spans="22:25" x14ac:dyDescent="0.35">
      <c r="V243" s="153"/>
      <c r="W243" s="153"/>
      <c r="X243" s="153"/>
      <c r="Y243" s="153"/>
    </row>
  </sheetData>
  <mergeCells count="1472">
    <mergeCell ref="AO26:AO32"/>
    <mergeCell ref="J53:J55"/>
    <mergeCell ref="K53:K55"/>
    <mergeCell ref="L53:L55"/>
    <mergeCell ref="M53:M55"/>
    <mergeCell ref="N53:N55"/>
    <mergeCell ref="O53:O55"/>
    <mergeCell ref="P53:P55"/>
    <mergeCell ref="Q53:Q55"/>
    <mergeCell ref="BC31:BC32"/>
    <mergeCell ref="BC147:BC148"/>
    <mergeCell ref="BC163:BC164"/>
    <mergeCell ref="BC216:BC219"/>
    <mergeCell ref="AM161:AM164"/>
    <mergeCell ref="AM166:AM173"/>
    <mergeCell ref="AM176:AM178"/>
    <mergeCell ref="AM180:AM182"/>
    <mergeCell ref="AM185:AM187"/>
    <mergeCell ref="AM189:AM191"/>
    <mergeCell ref="AM194:AM196"/>
    <mergeCell ref="AM199:AM205"/>
    <mergeCell ref="AM208:AM209"/>
    <mergeCell ref="AM211:AM213"/>
    <mergeCell ref="AM216:AM219"/>
    <mergeCell ref="T29:T30"/>
    <mergeCell ref="AB42:AB43"/>
    <mergeCell ref="AB46:AB47"/>
    <mergeCell ref="BA42:BA43"/>
    <mergeCell ref="BA46:BA47"/>
    <mergeCell ref="BC46:BC47"/>
    <mergeCell ref="BC42:BC43"/>
    <mergeCell ref="AY46:AY47"/>
    <mergeCell ref="AM3:AM17"/>
    <mergeCell ref="AM19:AM24"/>
    <mergeCell ref="AM26:AM32"/>
    <mergeCell ref="AM35:AM40"/>
    <mergeCell ref="AM42:AM44"/>
    <mergeCell ref="AM46:AM49"/>
    <mergeCell ref="AM52:AM54"/>
    <mergeCell ref="AM56:AM59"/>
    <mergeCell ref="AM63:AM70"/>
    <mergeCell ref="AM72:AM73"/>
    <mergeCell ref="AM75:AM76"/>
    <mergeCell ref="AM79:AM82"/>
    <mergeCell ref="AM83:AM84"/>
    <mergeCell ref="AM86:AM95"/>
    <mergeCell ref="AM97:AM103"/>
    <mergeCell ref="AM105:AM108"/>
    <mergeCell ref="AU3:AU17"/>
    <mergeCell ref="AR105:AR108"/>
    <mergeCell ref="AS46:AS49"/>
    <mergeCell ref="AT46:AT49"/>
    <mergeCell ref="AU46:AU49"/>
    <mergeCell ref="AS52:AS61"/>
    <mergeCell ref="AT52:AT61"/>
    <mergeCell ref="AS63:AS70"/>
    <mergeCell ref="AT63:AT70"/>
    <mergeCell ref="AU63:AU70"/>
    <mergeCell ref="AS35:AS40"/>
    <mergeCell ref="AT35:AT40"/>
    <mergeCell ref="AU35:AU40"/>
    <mergeCell ref="AU52:AU61"/>
    <mergeCell ref="AS19:AS24"/>
    <mergeCell ref="AS3:AS17"/>
    <mergeCell ref="AY92:AY94"/>
    <mergeCell ref="AY99:AY100"/>
    <mergeCell ref="AS79:AS84"/>
    <mergeCell ref="AZ26:AZ32"/>
    <mergeCell ref="P4:P5"/>
    <mergeCell ref="P6:P8"/>
    <mergeCell ref="P9:P11"/>
    <mergeCell ref="P13:P14"/>
    <mergeCell ref="P19:P20"/>
    <mergeCell ref="P21:P22"/>
    <mergeCell ref="P23:P24"/>
    <mergeCell ref="P26:P28"/>
    <mergeCell ref="P29:P30"/>
    <mergeCell ref="P31:P32"/>
    <mergeCell ref="P37:P38"/>
    <mergeCell ref="P39:P40"/>
    <mergeCell ref="P56:P59"/>
    <mergeCell ref="P64:P65"/>
    <mergeCell ref="P66:P69"/>
    <mergeCell ref="AG46:AG47"/>
    <mergeCell ref="AA42:AA43"/>
    <mergeCell ref="AS86:AS95"/>
    <mergeCell ref="P72:P73"/>
    <mergeCell ref="T26:T28"/>
    <mergeCell ref="AJ19:AJ24"/>
    <mergeCell ref="AN19:AN24"/>
    <mergeCell ref="AO79:AO84"/>
    <mergeCell ref="AT19:AT24"/>
    <mergeCell ref="AU19:AU24"/>
    <mergeCell ref="AS26:AS32"/>
    <mergeCell ref="AT26:AT32"/>
    <mergeCell ref="AU26:AU32"/>
    <mergeCell ref="BC14:BC15"/>
    <mergeCell ref="AA46:AA47"/>
    <mergeCell ref="T53:T54"/>
    <mergeCell ref="AO35:AO40"/>
    <mergeCell ref="AO52:AO61"/>
    <mergeCell ref="AO46:AO49"/>
    <mergeCell ref="AO3:AO17"/>
    <mergeCell ref="AQ3:AQ17"/>
    <mergeCell ref="T102:T103"/>
    <mergeCell ref="AQ79:AQ84"/>
    <mergeCell ref="AN79:AN84"/>
    <mergeCell ref="AL83:AL84"/>
    <mergeCell ref="BB46:BB47"/>
    <mergeCell ref="AU105:AU108"/>
    <mergeCell ref="AZ42:AZ43"/>
    <mergeCell ref="AZ46:AZ47"/>
    <mergeCell ref="V42:V44"/>
    <mergeCell ref="W42:W44"/>
    <mergeCell ref="AK19:AK24"/>
    <mergeCell ref="AQ26:AQ32"/>
    <mergeCell ref="AQ19:AQ24"/>
    <mergeCell ref="AL19:AL24"/>
    <mergeCell ref="AN72:AN73"/>
    <mergeCell ref="AQ35:AQ40"/>
    <mergeCell ref="AK75:AK76"/>
    <mergeCell ref="AQ72:AQ73"/>
    <mergeCell ref="AO72:AO73"/>
    <mergeCell ref="AL46:AL49"/>
    <mergeCell ref="AQ52:AQ61"/>
    <mergeCell ref="AO63:AO70"/>
    <mergeCell ref="AP3:AP17"/>
    <mergeCell ref="AO42:AO44"/>
    <mergeCell ref="N66:N69"/>
    <mergeCell ref="N72:N73"/>
    <mergeCell ref="AK52:AK61"/>
    <mergeCell ref="AL52:AL54"/>
    <mergeCell ref="AJ79:AJ84"/>
    <mergeCell ref="T99:T101"/>
    <mergeCell ref="V111:V114"/>
    <mergeCell ref="V97:V103"/>
    <mergeCell ref="V79:V84"/>
    <mergeCell ref="AI75:AI76"/>
    <mergeCell ref="AJ119:AJ134"/>
    <mergeCell ref="AJ75:AJ76"/>
    <mergeCell ref="M56:M59"/>
    <mergeCell ref="M64:M65"/>
    <mergeCell ref="AI86:AI95"/>
    <mergeCell ref="AJ86:AJ95"/>
    <mergeCell ref="Q56:Q59"/>
    <mergeCell ref="U72:U73"/>
    <mergeCell ref="AJ72:AJ73"/>
    <mergeCell ref="AN26:AN32"/>
    <mergeCell ref="AL63:AL70"/>
    <mergeCell ref="BB42:BB43"/>
    <mergeCell ref="N92:N94"/>
    <mergeCell ref="P79:P83"/>
    <mergeCell ref="P88:P91"/>
    <mergeCell ref="P92:P94"/>
    <mergeCell ref="P99:P101"/>
    <mergeCell ref="P119:P129"/>
    <mergeCell ref="P132:P134"/>
    <mergeCell ref="AD42:AD43"/>
    <mergeCell ref="AL42:AL44"/>
    <mergeCell ref="Q66:Q69"/>
    <mergeCell ref="Q72:Q73"/>
    <mergeCell ref="AU79:AU84"/>
    <mergeCell ref="S79:S83"/>
    <mergeCell ref="AT97:AT103"/>
    <mergeCell ref="AU97:AU103"/>
    <mergeCell ref="AR97:AR103"/>
    <mergeCell ref="AP97:AP103"/>
    <mergeCell ref="AR86:AR95"/>
    <mergeCell ref="AO105:AO108"/>
    <mergeCell ref="AQ105:AQ108"/>
    <mergeCell ref="S92:S94"/>
    <mergeCell ref="T88:T91"/>
    <mergeCell ref="AJ97:AJ103"/>
    <mergeCell ref="AS97:AS103"/>
    <mergeCell ref="AT79:AT84"/>
    <mergeCell ref="W111:W114"/>
    <mergeCell ref="W79:W84"/>
    <mergeCell ref="T79:T83"/>
    <mergeCell ref="S102:S103"/>
    <mergeCell ref="N64:N65"/>
    <mergeCell ref="Q79:Q83"/>
    <mergeCell ref="O56:O59"/>
    <mergeCell ref="O64:O65"/>
    <mergeCell ref="O66:O69"/>
    <mergeCell ref="R53:R54"/>
    <mergeCell ref="T132:T134"/>
    <mergeCell ref="N26:N28"/>
    <mergeCell ref="O137:O140"/>
    <mergeCell ref="AN35:AN40"/>
    <mergeCell ref="R102:R103"/>
    <mergeCell ref="O92:O94"/>
    <mergeCell ref="AJ105:AJ108"/>
    <mergeCell ref="S119:S129"/>
    <mergeCell ref="S99:S101"/>
    <mergeCell ref="AK105:AK108"/>
    <mergeCell ref="R56:R59"/>
    <mergeCell ref="U97:U103"/>
    <mergeCell ref="R79:R83"/>
    <mergeCell ref="N102:N103"/>
    <mergeCell ref="Q119:Q129"/>
    <mergeCell ref="Q132:Q134"/>
    <mergeCell ref="R137:R140"/>
    <mergeCell ref="V86:V95"/>
    <mergeCell ref="W86:W95"/>
    <mergeCell ref="U79:U84"/>
    <mergeCell ref="N79:N83"/>
    <mergeCell ref="R99:R101"/>
    <mergeCell ref="N29:N30"/>
    <mergeCell ref="AL121:AL131"/>
    <mergeCell ref="Q31:Q32"/>
    <mergeCell ref="V105:V108"/>
    <mergeCell ref="T156:T157"/>
    <mergeCell ref="V166:V173"/>
    <mergeCell ref="S168:S170"/>
    <mergeCell ref="T168:T170"/>
    <mergeCell ref="T171:T173"/>
    <mergeCell ref="T180:T182"/>
    <mergeCell ref="AT216:AT219"/>
    <mergeCell ref="S176:S177"/>
    <mergeCell ref="V211:V213"/>
    <mergeCell ref="Q64:Q65"/>
    <mergeCell ref="N141:N142"/>
    <mergeCell ref="W97:W103"/>
    <mergeCell ref="R64:R65"/>
    <mergeCell ref="S53:S54"/>
    <mergeCell ref="S56:S59"/>
    <mergeCell ref="S64:S65"/>
    <mergeCell ref="S66:S69"/>
    <mergeCell ref="S72:S73"/>
    <mergeCell ref="R141:R142"/>
    <mergeCell ref="Q88:Q91"/>
    <mergeCell ref="Q92:Q94"/>
    <mergeCell ref="Q99:Q101"/>
    <mergeCell ref="Q102:Q103"/>
    <mergeCell ref="O72:O73"/>
    <mergeCell ref="O79:O83"/>
    <mergeCell ref="O88:O91"/>
    <mergeCell ref="V63:V70"/>
    <mergeCell ref="N137:N140"/>
    <mergeCell ref="R119:R129"/>
    <mergeCell ref="R92:R94"/>
    <mergeCell ref="U105:U108"/>
    <mergeCell ref="N56:N59"/>
    <mergeCell ref="T56:T59"/>
    <mergeCell ref="T64:T65"/>
    <mergeCell ref="T66:T69"/>
    <mergeCell ref="T92:T94"/>
    <mergeCell ref="R132:R134"/>
    <mergeCell ref="V72:V73"/>
    <mergeCell ref="W72:W73"/>
    <mergeCell ref="AI72:AI73"/>
    <mergeCell ref="U111:U114"/>
    <mergeCell ref="W75:W76"/>
    <mergeCell ref="W105:W108"/>
    <mergeCell ref="U86:U95"/>
    <mergeCell ref="AI111:AI114"/>
    <mergeCell ref="V121:V134"/>
    <mergeCell ref="W121:W134"/>
    <mergeCell ref="S132:S134"/>
    <mergeCell ref="T119:T129"/>
    <mergeCell ref="AI79:AI84"/>
    <mergeCell ref="R88:R91"/>
    <mergeCell ref="T72:T73"/>
    <mergeCell ref="U121:U134"/>
    <mergeCell ref="S88:S91"/>
    <mergeCell ref="AI105:AI108"/>
    <mergeCell ref="AT185:AT187"/>
    <mergeCell ref="AK176:AK182"/>
    <mergeCell ref="AL176:AL178"/>
    <mergeCell ref="T151:T155"/>
    <mergeCell ref="U151:U158"/>
    <mergeCell ref="V151:V158"/>
    <mergeCell ref="V161:V164"/>
    <mergeCell ref="AT137:AT142"/>
    <mergeCell ref="AU137:AU142"/>
    <mergeCell ref="AT144:AT149"/>
    <mergeCell ref="AU144:AU149"/>
    <mergeCell ref="U176:U178"/>
    <mergeCell ref="AN161:AN164"/>
    <mergeCell ref="AU176:AU178"/>
    <mergeCell ref="AS161:AS164"/>
    <mergeCell ref="W171:W173"/>
    <mergeCell ref="AJ137:AJ142"/>
    <mergeCell ref="W156:W158"/>
    <mergeCell ref="T144:T148"/>
    <mergeCell ref="T137:T140"/>
    <mergeCell ref="T141:T142"/>
    <mergeCell ref="AK151:AK158"/>
    <mergeCell ref="AT161:AT164"/>
    <mergeCell ref="AR176:AR178"/>
    <mergeCell ref="AR166:AR173"/>
    <mergeCell ref="AR161:AR164"/>
    <mergeCell ref="AO176:AO178"/>
    <mergeCell ref="AP166:AP173"/>
    <mergeCell ref="V185:V187"/>
    <mergeCell ref="W166:W167"/>
    <mergeCell ref="AI185:AI187"/>
    <mergeCell ref="T163:T164"/>
    <mergeCell ref="AK189:AK191"/>
    <mergeCell ref="AI161:AI164"/>
    <mergeCell ref="W161:W162"/>
    <mergeCell ref="AL166:AL173"/>
    <mergeCell ref="AS166:AS173"/>
    <mergeCell ref="AR180:AR182"/>
    <mergeCell ref="AQ161:AQ164"/>
    <mergeCell ref="AO151:AO158"/>
    <mergeCell ref="AL161:AL164"/>
    <mergeCell ref="AQ151:AQ158"/>
    <mergeCell ref="W168:W170"/>
    <mergeCell ref="W163:W164"/>
    <mergeCell ref="U144:U149"/>
    <mergeCell ref="V144:V149"/>
    <mergeCell ref="W144:W147"/>
    <mergeCell ref="AI119:AI134"/>
    <mergeCell ref="AJ151:AJ158"/>
    <mergeCell ref="AK161:AK164"/>
    <mergeCell ref="W154:W155"/>
    <mergeCell ref="W151:W153"/>
    <mergeCell ref="AL132:AL134"/>
    <mergeCell ref="U166:U173"/>
    <mergeCell ref="U137:U142"/>
    <mergeCell ref="AI137:AI142"/>
    <mergeCell ref="U159:AG159"/>
    <mergeCell ref="U165:AG165"/>
    <mergeCell ref="U174:AG174"/>
    <mergeCell ref="U179:AG179"/>
    <mergeCell ref="AI189:AI191"/>
    <mergeCell ref="AJ216:AJ219"/>
    <mergeCell ref="R216:R219"/>
    <mergeCell ref="V216:V219"/>
    <mergeCell ref="Q208:Q209"/>
    <mergeCell ref="Q211:Q213"/>
    <mergeCell ref="Q216:Q219"/>
    <mergeCell ref="AO216:AO219"/>
    <mergeCell ref="AQ216:AQ219"/>
    <mergeCell ref="AS216:AS219"/>
    <mergeCell ref="AJ199:AJ205"/>
    <mergeCell ref="AN194:AN196"/>
    <mergeCell ref="AU216:AU219"/>
    <mergeCell ref="AK211:AK213"/>
    <mergeCell ref="AL211:AL213"/>
    <mergeCell ref="U194:U196"/>
    <mergeCell ref="T199:T202"/>
    <mergeCell ref="AT211:AT213"/>
    <mergeCell ref="AU211:AU213"/>
    <mergeCell ref="AK194:AK196"/>
    <mergeCell ref="AL194:AL196"/>
    <mergeCell ref="AL199:AL205"/>
    <mergeCell ref="AK208:AK209"/>
    <mergeCell ref="AL208:AL209"/>
    <mergeCell ref="AK199:AK205"/>
    <mergeCell ref="AO194:AO196"/>
    <mergeCell ref="AN216:AN219"/>
    <mergeCell ref="AK216:AK219"/>
    <mergeCell ref="V194:V196"/>
    <mergeCell ref="AL216:AL219"/>
    <mergeCell ref="AU208:AU209"/>
    <mergeCell ref="S216:S219"/>
    <mergeCell ref="AO208:AO209"/>
    <mergeCell ref="AQ199:AQ205"/>
    <mergeCell ref="AS199:AS205"/>
    <mergeCell ref="AQ208:AQ209"/>
    <mergeCell ref="AP185:AP187"/>
    <mergeCell ref="AR194:AR196"/>
    <mergeCell ref="AT199:AT205"/>
    <mergeCell ref="AT194:AT196"/>
    <mergeCell ref="AU194:AU196"/>
    <mergeCell ref="AQ194:AQ196"/>
    <mergeCell ref="AN176:AN178"/>
    <mergeCell ref="AS180:AS182"/>
    <mergeCell ref="AL180:AL182"/>
    <mergeCell ref="AO137:AO142"/>
    <mergeCell ref="AO161:AO164"/>
    <mergeCell ref="AN151:AN158"/>
    <mergeCell ref="AP161:AP164"/>
    <mergeCell ref="AM151:AM158"/>
    <mergeCell ref="AQ180:AQ182"/>
    <mergeCell ref="AU185:AU187"/>
    <mergeCell ref="AR189:AR191"/>
    <mergeCell ref="AR185:AR187"/>
    <mergeCell ref="AP189:AP191"/>
    <mergeCell ref="AQ185:AQ187"/>
    <mergeCell ref="AS185:AS187"/>
    <mergeCell ref="AT180:AT182"/>
    <mergeCell ref="AU180:AU182"/>
    <mergeCell ref="AT176:AT178"/>
    <mergeCell ref="AU151:AU158"/>
    <mergeCell ref="AP176:AP178"/>
    <mergeCell ref="AT189:AT191"/>
    <mergeCell ref="AU189:AU191"/>
    <mergeCell ref="I216:I219"/>
    <mergeCell ref="J217:J218"/>
    <mergeCell ref="AJ176:AJ182"/>
    <mergeCell ref="AJ185:AJ187"/>
    <mergeCell ref="U180:U182"/>
    <mergeCell ref="AJ189:AJ191"/>
    <mergeCell ref="W185:W187"/>
    <mergeCell ref="U199:U205"/>
    <mergeCell ref="W189:W191"/>
    <mergeCell ref="T185:T186"/>
    <mergeCell ref="T194:T196"/>
    <mergeCell ref="U216:U219"/>
    <mergeCell ref="AI194:AI196"/>
    <mergeCell ref="AI208:AI209"/>
    <mergeCell ref="AI211:AI213"/>
    <mergeCell ref="I199:I202"/>
    <mergeCell ref="V176:V178"/>
    <mergeCell ref="W176:W178"/>
    <mergeCell ref="L216:L219"/>
    <mergeCell ref="K216:K219"/>
    <mergeCell ref="M216:M219"/>
    <mergeCell ref="AI216:AI219"/>
    <mergeCell ref="N211:N213"/>
    <mergeCell ref="M208:M209"/>
    <mergeCell ref="W199:W205"/>
    <mergeCell ref="O216:O219"/>
    <mergeCell ref="L211:L213"/>
    <mergeCell ref="T216:T219"/>
    <mergeCell ref="P216:P219"/>
    <mergeCell ref="S199:S202"/>
    <mergeCell ref="S208:S209"/>
    <mergeCell ref="S211:S213"/>
    <mergeCell ref="AQ189:AQ191"/>
    <mergeCell ref="AS189:AS191"/>
    <mergeCell ref="U211:U213"/>
    <mergeCell ref="W211:W213"/>
    <mergeCell ref="V199:V204"/>
    <mergeCell ref="V208:V209"/>
    <mergeCell ref="S185:S186"/>
    <mergeCell ref="R203:R205"/>
    <mergeCell ref="Q194:Q196"/>
    <mergeCell ref="U185:U187"/>
    <mergeCell ref="U189:U191"/>
    <mergeCell ref="AI176:AI182"/>
    <mergeCell ref="AI199:AI205"/>
    <mergeCell ref="AN185:AN187"/>
    <mergeCell ref="AO185:AO187"/>
    <mergeCell ref="AL189:AL191"/>
    <mergeCell ref="AN189:AN191"/>
    <mergeCell ref="AO189:AO191"/>
    <mergeCell ref="AL185:AL187"/>
    <mergeCell ref="AN211:AN213"/>
    <mergeCell ref="AO211:AO213"/>
    <mergeCell ref="AQ211:AQ213"/>
    <mergeCell ref="AS211:AS213"/>
    <mergeCell ref="AQ176:AQ178"/>
    <mergeCell ref="AJ194:AJ196"/>
    <mergeCell ref="AS194:AS196"/>
    <mergeCell ref="AJ208:AJ209"/>
    <mergeCell ref="AN199:AN205"/>
    <mergeCell ref="AP194:AP196"/>
    <mergeCell ref="AS208:AS209"/>
    <mergeCell ref="AO199:AO205"/>
    <mergeCell ref="AN208:AN209"/>
    <mergeCell ref="H211:H213"/>
    <mergeCell ref="K163:K164"/>
    <mergeCell ref="L163:L164"/>
    <mergeCell ref="R161:R162"/>
    <mergeCell ref="J194:J196"/>
    <mergeCell ref="R166:R167"/>
    <mergeCell ref="H168:H170"/>
    <mergeCell ref="K180:K182"/>
    <mergeCell ref="P211:P213"/>
    <mergeCell ref="AI166:AI173"/>
    <mergeCell ref="AK185:AK187"/>
    <mergeCell ref="T166:T167"/>
    <mergeCell ref="S166:S167"/>
    <mergeCell ref="W194:W196"/>
    <mergeCell ref="N208:N209"/>
    <mergeCell ref="AJ166:AJ173"/>
    <mergeCell ref="P199:P202"/>
    <mergeCell ref="P203:P205"/>
    <mergeCell ref="P208:P209"/>
    <mergeCell ref="AJ211:AJ213"/>
    <mergeCell ref="Q180:Q182"/>
    <mergeCell ref="Q185:Q186"/>
    <mergeCell ref="S180:S182"/>
    <mergeCell ref="R171:R173"/>
    <mergeCell ref="R180:R182"/>
    <mergeCell ref="R185:R186"/>
    <mergeCell ref="L171:L173"/>
    <mergeCell ref="U208:U209"/>
    <mergeCell ref="S194:S196"/>
    <mergeCell ref="W208:W209"/>
    <mergeCell ref="L194:L196"/>
    <mergeCell ref="S171:S173"/>
    <mergeCell ref="I194:I196"/>
    <mergeCell ref="R163:R164"/>
    <mergeCell ref="N166:N167"/>
    <mergeCell ref="N180:N182"/>
    <mergeCell ref="I166:I167"/>
    <mergeCell ref="I168:I170"/>
    <mergeCell ref="L166:L167"/>
    <mergeCell ref="K161:K162"/>
    <mergeCell ref="N151:N155"/>
    <mergeCell ref="N168:N170"/>
    <mergeCell ref="I171:I173"/>
    <mergeCell ref="R168:R170"/>
    <mergeCell ref="P161:P162"/>
    <mergeCell ref="P166:P167"/>
    <mergeCell ref="P168:P170"/>
    <mergeCell ref="P171:P173"/>
    <mergeCell ref="P176:P177"/>
    <mergeCell ref="P180:P182"/>
    <mergeCell ref="P185:P186"/>
    <mergeCell ref="L168:L170"/>
    <mergeCell ref="L180:L182"/>
    <mergeCell ref="O151:O155"/>
    <mergeCell ref="N185:N186"/>
    <mergeCell ref="N194:N196"/>
    <mergeCell ref="F194:F196"/>
    <mergeCell ref="T208:T209"/>
    <mergeCell ref="R194:R196"/>
    <mergeCell ref="R199:R202"/>
    <mergeCell ref="L203:L205"/>
    <mergeCell ref="J203:J205"/>
    <mergeCell ref="M203:M205"/>
    <mergeCell ref="G203:G205"/>
    <mergeCell ref="H203:H205"/>
    <mergeCell ref="I203:I205"/>
    <mergeCell ref="R208:R209"/>
    <mergeCell ref="R211:R213"/>
    <mergeCell ref="S203:S205"/>
    <mergeCell ref="T203:T205"/>
    <mergeCell ref="I208:I209"/>
    <mergeCell ref="I211:I213"/>
    <mergeCell ref="K194:K196"/>
    <mergeCell ref="K199:K202"/>
    <mergeCell ref="K208:K209"/>
    <mergeCell ref="K211:K213"/>
    <mergeCell ref="L199:L202"/>
    <mergeCell ref="M194:M196"/>
    <mergeCell ref="M211:M213"/>
    <mergeCell ref="J199:J202"/>
    <mergeCell ref="J208:J209"/>
    <mergeCell ref="J211:J213"/>
    <mergeCell ref="L208:L209"/>
    <mergeCell ref="H194:H196"/>
    <mergeCell ref="M199:M202"/>
    <mergeCell ref="H199:H202"/>
    <mergeCell ref="Q199:Q202"/>
    <mergeCell ref="H208:H209"/>
    <mergeCell ref="H216:H219"/>
    <mergeCell ref="A216:A219"/>
    <mergeCell ref="B216:B219"/>
    <mergeCell ref="C216:C219"/>
    <mergeCell ref="D216:D219"/>
    <mergeCell ref="E216:E219"/>
    <mergeCell ref="F216:F219"/>
    <mergeCell ref="G194:G196"/>
    <mergeCell ref="G199:G202"/>
    <mergeCell ref="G208:G209"/>
    <mergeCell ref="G211:G213"/>
    <mergeCell ref="G216:G219"/>
    <mergeCell ref="A208:A209"/>
    <mergeCell ref="B208:B209"/>
    <mergeCell ref="C208:C209"/>
    <mergeCell ref="D208:D209"/>
    <mergeCell ref="E208:E209"/>
    <mergeCell ref="F208:F209"/>
    <mergeCell ref="A194:A196"/>
    <mergeCell ref="B194:B196"/>
    <mergeCell ref="C194:C196"/>
    <mergeCell ref="D194:D196"/>
    <mergeCell ref="E194:E196"/>
    <mergeCell ref="A211:A213"/>
    <mergeCell ref="B211:B213"/>
    <mergeCell ref="C211:C213"/>
    <mergeCell ref="D211:D213"/>
    <mergeCell ref="E211:E213"/>
    <mergeCell ref="C199:C205"/>
    <mergeCell ref="D199:D205"/>
    <mergeCell ref="F211:F213"/>
    <mergeCell ref="B199:B205"/>
    <mergeCell ref="A185:A191"/>
    <mergeCell ref="B185:B191"/>
    <mergeCell ref="C185:C191"/>
    <mergeCell ref="D185:D191"/>
    <mergeCell ref="E185:E191"/>
    <mergeCell ref="F185:F191"/>
    <mergeCell ref="I185:I186"/>
    <mergeCell ref="J185:J186"/>
    <mergeCell ref="A176:A182"/>
    <mergeCell ref="J156:J157"/>
    <mergeCell ref="K156:K157"/>
    <mergeCell ref="L156:L157"/>
    <mergeCell ref="L161:L162"/>
    <mergeCell ref="H92:H94"/>
    <mergeCell ref="H132:H134"/>
    <mergeCell ref="J132:J134"/>
    <mergeCell ref="I119:I129"/>
    <mergeCell ref="H185:H186"/>
    <mergeCell ref="G185:G186"/>
    <mergeCell ref="I176:I177"/>
    <mergeCell ref="I180:I182"/>
    <mergeCell ref="L176:L177"/>
    <mergeCell ref="J176:J177"/>
    <mergeCell ref="J180:J182"/>
    <mergeCell ref="H176:H177"/>
    <mergeCell ref="H180:H182"/>
    <mergeCell ref="F176:F182"/>
    <mergeCell ref="G176:G177"/>
    <mergeCell ref="G180:G182"/>
    <mergeCell ref="K185:K186"/>
    <mergeCell ref="L185:L186"/>
    <mergeCell ref="K176:K177"/>
    <mergeCell ref="F144:F149"/>
    <mergeCell ref="G144:G148"/>
    <mergeCell ref="F151:F158"/>
    <mergeCell ref="I132:I134"/>
    <mergeCell ref="Q166:Q167"/>
    <mergeCell ref="M99:M101"/>
    <mergeCell ref="I156:I157"/>
    <mergeCell ref="O171:O173"/>
    <mergeCell ref="M171:M173"/>
    <mergeCell ref="Q151:Q155"/>
    <mergeCell ref="Q156:Q157"/>
    <mergeCell ref="Q161:Q162"/>
    <mergeCell ref="Q163:Q164"/>
    <mergeCell ref="N99:N101"/>
    <mergeCell ref="I88:I91"/>
    <mergeCell ref="I92:I94"/>
    <mergeCell ref="J137:J140"/>
    <mergeCell ref="F119:F134"/>
    <mergeCell ref="G119:G129"/>
    <mergeCell ref="J166:J167"/>
    <mergeCell ref="J168:J170"/>
    <mergeCell ref="J171:J173"/>
    <mergeCell ref="L151:L155"/>
    <mergeCell ref="P102:P103"/>
    <mergeCell ref="N119:N129"/>
    <mergeCell ref="N132:N134"/>
    <mergeCell ref="N88:N91"/>
    <mergeCell ref="M119:M129"/>
    <mergeCell ref="O102:O103"/>
    <mergeCell ref="AT3:AT17"/>
    <mergeCell ref="AT42:AT44"/>
    <mergeCell ref="AU42:AU44"/>
    <mergeCell ref="AR3:AR17"/>
    <mergeCell ref="AR19:AR24"/>
    <mergeCell ref="AP19:AP24"/>
    <mergeCell ref="AR63:AR70"/>
    <mergeCell ref="AO19:AO24"/>
    <mergeCell ref="I56:I59"/>
    <mergeCell ref="I64:I65"/>
    <mergeCell ref="I66:I69"/>
    <mergeCell ref="I72:I73"/>
    <mergeCell ref="X46:X47"/>
    <mergeCell ref="AK63:AK70"/>
    <mergeCell ref="AK35:AK49"/>
    <mergeCell ref="J23:J24"/>
    <mergeCell ref="J26:J28"/>
    <mergeCell ref="J29:J30"/>
    <mergeCell ref="K29:K30"/>
    <mergeCell ref="L26:L28"/>
    <mergeCell ref="L29:L30"/>
    <mergeCell ref="O23:O24"/>
    <mergeCell ref="O26:O28"/>
    <mergeCell ref="O29:O30"/>
    <mergeCell ref="O31:O32"/>
    <mergeCell ref="O37:O38"/>
    <mergeCell ref="O39:O40"/>
    <mergeCell ref="R72:R73"/>
    <mergeCell ref="S23:S24"/>
    <mergeCell ref="S26:S28"/>
    <mergeCell ref="J9:J11"/>
    <mergeCell ref="K64:K65"/>
    <mergeCell ref="L79:L83"/>
    <mergeCell ref="L132:L134"/>
    <mergeCell ref="H31:H32"/>
    <mergeCell ref="H36:H38"/>
    <mergeCell ref="J37:J38"/>
    <mergeCell ref="H53:H54"/>
    <mergeCell ref="J39:J40"/>
    <mergeCell ref="H39:H40"/>
    <mergeCell ref="J13:J14"/>
    <mergeCell ref="J19:J20"/>
    <mergeCell ref="H4:H5"/>
    <mergeCell ref="H6:H8"/>
    <mergeCell ref="H9:H11"/>
    <mergeCell ref="I35:I42"/>
    <mergeCell ref="J31:J32"/>
    <mergeCell ref="J21:J22"/>
    <mergeCell ref="I4:I5"/>
    <mergeCell ref="I6:I8"/>
    <mergeCell ref="I9:I11"/>
    <mergeCell ref="I13:I14"/>
    <mergeCell ref="H46:H48"/>
    <mergeCell ref="H26:H28"/>
    <mergeCell ref="H43:H44"/>
    <mergeCell ref="I43:I44"/>
    <mergeCell ref="I46:I48"/>
    <mergeCell ref="I53:I54"/>
    <mergeCell ref="H13:H14"/>
    <mergeCell ref="H19:H20"/>
    <mergeCell ref="H21:H22"/>
    <mergeCell ref="H23:H24"/>
    <mergeCell ref="H102:H103"/>
    <mergeCell ref="I102:I103"/>
    <mergeCell ref="F63:F70"/>
    <mergeCell ref="G64:G65"/>
    <mergeCell ref="H79:H83"/>
    <mergeCell ref="K92:K94"/>
    <mergeCell ref="L92:L94"/>
    <mergeCell ref="L137:L140"/>
    <mergeCell ref="H119:H129"/>
    <mergeCell ref="M79:M83"/>
    <mergeCell ref="M88:M91"/>
    <mergeCell ref="L102:L103"/>
    <mergeCell ref="M102:M103"/>
    <mergeCell ref="I144:I148"/>
    <mergeCell ref="H137:H140"/>
    <mergeCell ref="M92:M94"/>
    <mergeCell ref="L144:L148"/>
    <mergeCell ref="M144:M148"/>
    <mergeCell ref="K141:K142"/>
    <mergeCell ref="M141:M142"/>
    <mergeCell ref="K119:K129"/>
    <mergeCell ref="J79:J83"/>
    <mergeCell ref="I141:I142"/>
    <mergeCell ref="H141:H142"/>
    <mergeCell ref="K144:K148"/>
    <mergeCell ref="J102:J103"/>
    <mergeCell ref="K102:K103"/>
    <mergeCell ref="L99:L101"/>
    <mergeCell ref="J92:J94"/>
    <mergeCell ref="M137:M140"/>
    <mergeCell ref="K79:K83"/>
    <mergeCell ref="H88:H91"/>
    <mergeCell ref="F115:Q115"/>
    <mergeCell ref="F117:Q117"/>
    <mergeCell ref="Q29:Q30"/>
    <mergeCell ref="D63:D70"/>
    <mergeCell ref="K66:K69"/>
    <mergeCell ref="K31:K32"/>
    <mergeCell ref="L39:L40"/>
    <mergeCell ref="H144:H148"/>
    <mergeCell ref="H151:H155"/>
    <mergeCell ref="H161:H162"/>
    <mergeCell ref="H56:H59"/>
    <mergeCell ref="J88:J91"/>
    <mergeCell ref="J119:J129"/>
    <mergeCell ref="K132:K134"/>
    <mergeCell ref="K137:K140"/>
    <mergeCell ref="H64:H65"/>
    <mergeCell ref="H66:H69"/>
    <mergeCell ref="H72:H73"/>
    <mergeCell ref="J56:J59"/>
    <mergeCell ref="J64:J65"/>
    <mergeCell ref="K56:K59"/>
    <mergeCell ref="I79:I83"/>
    <mergeCell ref="J161:J162"/>
    <mergeCell ref="B118:Q118"/>
    <mergeCell ref="F135:Q135"/>
    <mergeCell ref="B136:Q136"/>
    <mergeCell ref="F143:Q143"/>
    <mergeCell ref="M66:M69"/>
    <mergeCell ref="M72:M73"/>
    <mergeCell ref="K72:K73"/>
    <mergeCell ref="J72:J73"/>
    <mergeCell ref="J66:J69"/>
    <mergeCell ref="L37:L38"/>
    <mergeCell ref="J144:J148"/>
    <mergeCell ref="H29:H30"/>
    <mergeCell ref="L72:L73"/>
    <mergeCell ref="L56:L59"/>
    <mergeCell ref="G66:G69"/>
    <mergeCell ref="G92:G94"/>
    <mergeCell ref="G46:G48"/>
    <mergeCell ref="G29:G30"/>
    <mergeCell ref="G31:G32"/>
    <mergeCell ref="G36:G38"/>
    <mergeCell ref="G102:G103"/>
    <mergeCell ref="G99:G101"/>
    <mergeCell ref="G39:G40"/>
    <mergeCell ref="G43:G44"/>
    <mergeCell ref="F35:F49"/>
    <mergeCell ref="F105:F108"/>
    <mergeCell ref="F111:F114"/>
    <mergeCell ref="F72:F73"/>
    <mergeCell ref="G72:G73"/>
    <mergeCell ref="F52:F61"/>
    <mergeCell ref="G53:G54"/>
    <mergeCell ref="G56:G59"/>
    <mergeCell ref="F86:F95"/>
    <mergeCell ref="G88:G91"/>
    <mergeCell ref="F75:F76"/>
    <mergeCell ref="F79:F84"/>
    <mergeCell ref="G79:G83"/>
    <mergeCell ref="F97:F103"/>
    <mergeCell ref="F104:Q104"/>
    <mergeCell ref="F109:Q109"/>
    <mergeCell ref="B110:Q110"/>
    <mergeCell ref="L66:L69"/>
    <mergeCell ref="M37:M38"/>
    <mergeCell ref="AJ63:AJ70"/>
    <mergeCell ref="U52:U54"/>
    <mergeCell ref="V52:V54"/>
    <mergeCell ref="W52:W54"/>
    <mergeCell ref="AI52:AI61"/>
    <mergeCell ref="AJ52:AJ61"/>
    <mergeCell ref="AE42:AE43"/>
    <mergeCell ref="W46:W49"/>
    <mergeCell ref="W63:W70"/>
    <mergeCell ref="AI63:AI70"/>
    <mergeCell ref="U42:U44"/>
    <mergeCell ref="AJ26:AJ32"/>
    <mergeCell ref="AF42:AF43"/>
    <mergeCell ref="AG42:AG43"/>
    <mergeCell ref="AD46:AD47"/>
    <mergeCell ref="AE46:AE47"/>
    <mergeCell ref="AF46:AF47"/>
    <mergeCell ref="Y42:Y43"/>
    <mergeCell ref="X42:X43"/>
    <mergeCell ref="A151:A158"/>
    <mergeCell ref="B151:B158"/>
    <mergeCell ref="C151:C158"/>
    <mergeCell ref="D151:D158"/>
    <mergeCell ref="E151:E158"/>
    <mergeCell ref="C161:C164"/>
    <mergeCell ref="D161:D164"/>
    <mergeCell ref="A161:A164"/>
    <mergeCell ref="B161:B164"/>
    <mergeCell ref="A119:A134"/>
    <mergeCell ref="B119:B134"/>
    <mergeCell ref="C119:C134"/>
    <mergeCell ref="D119:D134"/>
    <mergeCell ref="E119:E134"/>
    <mergeCell ref="A166:A173"/>
    <mergeCell ref="B166:B173"/>
    <mergeCell ref="C166:C173"/>
    <mergeCell ref="D166:D173"/>
    <mergeCell ref="E166:E173"/>
    <mergeCell ref="A144:A149"/>
    <mergeCell ref="E137:E142"/>
    <mergeCell ref="D137:D142"/>
    <mergeCell ref="B144:B149"/>
    <mergeCell ref="C144:C149"/>
    <mergeCell ref="D144:D149"/>
    <mergeCell ref="A137:A142"/>
    <mergeCell ref="B137:B142"/>
    <mergeCell ref="E161:E164"/>
    <mergeCell ref="D105:D108"/>
    <mergeCell ref="E105:E108"/>
    <mergeCell ref="B105:B108"/>
    <mergeCell ref="A111:A116"/>
    <mergeCell ref="B111:B116"/>
    <mergeCell ref="C111:C116"/>
    <mergeCell ref="D111:D116"/>
    <mergeCell ref="E111:E116"/>
    <mergeCell ref="A97:A103"/>
    <mergeCell ref="E97:E103"/>
    <mergeCell ref="D97:D103"/>
    <mergeCell ref="C97:C103"/>
    <mergeCell ref="B97:B103"/>
    <mergeCell ref="A75:A76"/>
    <mergeCell ref="B75:B76"/>
    <mergeCell ref="C75:C76"/>
    <mergeCell ref="D75:D76"/>
    <mergeCell ref="E75:E76"/>
    <mergeCell ref="C88:C95"/>
    <mergeCell ref="D88:D95"/>
    <mergeCell ref="E88:E95"/>
    <mergeCell ref="A79:A84"/>
    <mergeCell ref="B79:B84"/>
    <mergeCell ref="C79:C84"/>
    <mergeCell ref="D79:D84"/>
    <mergeCell ref="E79:E84"/>
    <mergeCell ref="C86:C87"/>
    <mergeCell ref="D86:D87"/>
    <mergeCell ref="A86:A95"/>
    <mergeCell ref="B86:B95"/>
    <mergeCell ref="E86:E87"/>
    <mergeCell ref="E3:E17"/>
    <mergeCell ref="A19:A24"/>
    <mergeCell ref="B19:B24"/>
    <mergeCell ref="C19:C24"/>
    <mergeCell ref="D19:D24"/>
    <mergeCell ref="E19:E24"/>
    <mergeCell ref="B72:B73"/>
    <mergeCell ref="C72:C73"/>
    <mergeCell ref="E39:E40"/>
    <mergeCell ref="A52:A61"/>
    <mergeCell ref="A26:A32"/>
    <mergeCell ref="B26:B32"/>
    <mergeCell ref="C26:C32"/>
    <mergeCell ref="D26:D32"/>
    <mergeCell ref="E26:E32"/>
    <mergeCell ref="A35:A49"/>
    <mergeCell ref="B35:B49"/>
    <mergeCell ref="C35:C48"/>
    <mergeCell ref="D35:D42"/>
    <mergeCell ref="E36:E38"/>
    <mergeCell ref="D43:D44"/>
    <mergeCell ref="E43:E44"/>
    <mergeCell ref="D46:D48"/>
    <mergeCell ref="E46:E48"/>
    <mergeCell ref="A72:A73"/>
    <mergeCell ref="E63:E70"/>
    <mergeCell ref="B52:B61"/>
    <mergeCell ref="C52:C61"/>
    <mergeCell ref="D52:D61"/>
    <mergeCell ref="E52:E61"/>
    <mergeCell ref="T9:T11"/>
    <mergeCell ref="V35:V40"/>
    <mergeCell ref="AL3:AL17"/>
    <mergeCell ref="AI3:AI17"/>
    <mergeCell ref="AL26:AL32"/>
    <mergeCell ref="W35:W40"/>
    <mergeCell ref="AI35:AI49"/>
    <mergeCell ref="AJ35:AJ49"/>
    <mergeCell ref="Y46:Y47"/>
    <mergeCell ref="U35:U40"/>
    <mergeCell ref="AL35:AL40"/>
    <mergeCell ref="U46:U49"/>
    <mergeCell ref="Z42:Z43"/>
    <mergeCell ref="Z46:Z47"/>
    <mergeCell ref="AC46:AC47"/>
    <mergeCell ref="W3:W17"/>
    <mergeCell ref="R4:R5"/>
    <mergeCell ref="R6:R8"/>
    <mergeCell ref="AK3:AK17"/>
    <mergeCell ref="T21:T22"/>
    <mergeCell ref="T23:T24"/>
    <mergeCell ref="U19:U24"/>
    <mergeCell ref="U26:U32"/>
    <mergeCell ref="U33:AG33"/>
    <mergeCell ref="AH42:AH43"/>
    <mergeCell ref="AH46:AH47"/>
    <mergeCell ref="AN3:AN17"/>
    <mergeCell ref="R9:R11"/>
    <mergeCell ref="R13:R14"/>
    <mergeCell ref="R31:R32"/>
    <mergeCell ref="AK26:AK32"/>
    <mergeCell ref="S4:S5"/>
    <mergeCell ref="S6:S8"/>
    <mergeCell ref="S9:S11"/>
    <mergeCell ref="S13:S14"/>
    <mergeCell ref="AJ3:AJ17"/>
    <mergeCell ref="L31:L32"/>
    <mergeCell ref="M19:M20"/>
    <mergeCell ref="M21:M22"/>
    <mergeCell ref="M23:M24"/>
    <mergeCell ref="M26:M28"/>
    <mergeCell ref="M29:M30"/>
    <mergeCell ref="V19:V24"/>
    <mergeCell ref="W19:W24"/>
    <mergeCell ref="AI19:AI24"/>
    <mergeCell ref="N4:N5"/>
    <mergeCell ref="O4:O5"/>
    <mergeCell ref="O19:O20"/>
    <mergeCell ref="O21:O22"/>
    <mergeCell ref="S21:S22"/>
    <mergeCell ref="S31:S32"/>
    <mergeCell ref="T13:T14"/>
    <mergeCell ref="O9:O11"/>
    <mergeCell ref="N6:N8"/>
    <mergeCell ref="S29:S30"/>
    <mergeCell ref="V26:V32"/>
    <mergeCell ref="W26:W32"/>
    <mergeCell ref="AI26:AI32"/>
    <mergeCell ref="L9:L11"/>
    <mergeCell ref="L13:L14"/>
    <mergeCell ref="L19:L20"/>
    <mergeCell ref="L21:L22"/>
    <mergeCell ref="L23:L24"/>
    <mergeCell ref="M4:M5"/>
    <mergeCell ref="M6:M8"/>
    <mergeCell ref="M9:M11"/>
    <mergeCell ref="M13:M14"/>
    <mergeCell ref="R21:R22"/>
    <mergeCell ref="R23:R24"/>
    <mergeCell ref="R26:R28"/>
    <mergeCell ref="R29:R30"/>
    <mergeCell ref="S19:S20"/>
    <mergeCell ref="U3:U17"/>
    <mergeCell ref="U18:AG18"/>
    <mergeCell ref="U25:AG25"/>
    <mergeCell ref="T31:T32"/>
    <mergeCell ref="N31:N32"/>
    <mergeCell ref="N21:N22"/>
    <mergeCell ref="Q4:Q5"/>
    <mergeCell ref="Q6:Q8"/>
    <mergeCell ref="Q9:Q11"/>
    <mergeCell ref="Q13:Q14"/>
    <mergeCell ref="Q19:Q20"/>
    <mergeCell ref="Q21:Q22"/>
    <mergeCell ref="Q23:Q24"/>
    <mergeCell ref="T4:T5"/>
    <mergeCell ref="T6:T8"/>
    <mergeCell ref="I21:I22"/>
    <mergeCell ref="L64:L65"/>
    <mergeCell ref="G4:G5"/>
    <mergeCell ref="N23:N24"/>
    <mergeCell ref="R19:R20"/>
    <mergeCell ref="G6:G8"/>
    <mergeCell ref="G9:G11"/>
    <mergeCell ref="G13:G14"/>
    <mergeCell ref="F19:F24"/>
    <mergeCell ref="G19:G20"/>
    <mergeCell ref="G21:G22"/>
    <mergeCell ref="G23:G24"/>
    <mergeCell ref="F26:F32"/>
    <mergeCell ref="F3:F17"/>
    <mergeCell ref="F18:Q18"/>
    <mergeCell ref="F25:Q25"/>
    <mergeCell ref="F33:Q33"/>
    <mergeCell ref="A34:Q34"/>
    <mergeCell ref="Q37:Q38"/>
    <mergeCell ref="Q39:Q40"/>
    <mergeCell ref="F50:Q50"/>
    <mergeCell ref="A51:Q51"/>
    <mergeCell ref="F62:Q62"/>
    <mergeCell ref="L4:L5"/>
    <mergeCell ref="L6:L8"/>
    <mergeCell ref="A63:A70"/>
    <mergeCell ref="B63:B70"/>
    <mergeCell ref="C63:C70"/>
    <mergeCell ref="A3:A17"/>
    <mergeCell ref="B3:B17"/>
    <mergeCell ref="C3:C17"/>
    <mergeCell ref="D3:D17"/>
    <mergeCell ref="N9:N11"/>
    <mergeCell ref="M31:M32"/>
    <mergeCell ref="O6:O8"/>
    <mergeCell ref="N13:N14"/>
    <mergeCell ref="N19:N20"/>
    <mergeCell ref="O141:O142"/>
    <mergeCell ref="G161:G162"/>
    <mergeCell ref="Q26:Q28"/>
    <mergeCell ref="V3:V17"/>
    <mergeCell ref="K9:K11"/>
    <mergeCell ref="K13:K14"/>
    <mergeCell ref="K19:K20"/>
    <mergeCell ref="K21:K22"/>
    <mergeCell ref="K23:K24"/>
    <mergeCell ref="K26:K28"/>
    <mergeCell ref="G26:G28"/>
    <mergeCell ref="J4:J5"/>
    <mergeCell ref="J6:J8"/>
    <mergeCell ref="O13:O14"/>
    <mergeCell ref="I23:I24"/>
    <mergeCell ref="I26:I28"/>
    <mergeCell ref="I29:I30"/>
    <mergeCell ref="I31:I32"/>
    <mergeCell ref="R156:R157"/>
    <mergeCell ref="S141:S142"/>
    <mergeCell ref="S144:S148"/>
    <mergeCell ref="S151:S155"/>
    <mergeCell ref="R66:R69"/>
    <mergeCell ref="K4:K5"/>
    <mergeCell ref="K6:K8"/>
    <mergeCell ref="T19:T20"/>
    <mergeCell ref="I19:I20"/>
    <mergeCell ref="E72:E73"/>
    <mergeCell ref="AC42:AC43"/>
    <mergeCell ref="O156:O157"/>
    <mergeCell ref="O161:O162"/>
    <mergeCell ref="O163:O164"/>
    <mergeCell ref="A199:A205"/>
    <mergeCell ref="K37:K38"/>
    <mergeCell ref="N37:N38"/>
    <mergeCell ref="R37:R38"/>
    <mergeCell ref="S37:S38"/>
    <mergeCell ref="T37:T38"/>
    <mergeCell ref="K39:K40"/>
    <mergeCell ref="M39:M40"/>
    <mergeCell ref="N39:N40"/>
    <mergeCell ref="R39:R40"/>
    <mergeCell ref="S39:S40"/>
    <mergeCell ref="T39:T40"/>
    <mergeCell ref="K203:K205"/>
    <mergeCell ref="N203:N205"/>
    <mergeCell ref="J163:J164"/>
    <mergeCell ref="M163:M164"/>
    <mergeCell ref="K88:K91"/>
    <mergeCell ref="K151:K155"/>
    <mergeCell ref="S161:S162"/>
    <mergeCell ref="S163:S164"/>
    <mergeCell ref="O132:O134"/>
    <mergeCell ref="G132:G134"/>
    <mergeCell ref="I163:I164"/>
    <mergeCell ref="V46:V49"/>
    <mergeCell ref="D72:D73"/>
    <mergeCell ref="A105:A108"/>
    <mergeCell ref="C105:C108"/>
    <mergeCell ref="AO166:AO173"/>
    <mergeCell ref="G151:G155"/>
    <mergeCell ref="P156:P157"/>
    <mergeCell ref="P141:P142"/>
    <mergeCell ref="R144:R148"/>
    <mergeCell ref="N144:N148"/>
    <mergeCell ref="T161:T162"/>
    <mergeCell ref="Q144:Q148"/>
    <mergeCell ref="AK166:AK173"/>
    <mergeCell ref="R151:R155"/>
    <mergeCell ref="AK137:AK142"/>
    <mergeCell ref="V137:V142"/>
    <mergeCell ref="W137:W142"/>
    <mergeCell ref="AI151:AI158"/>
    <mergeCell ref="G166:G167"/>
    <mergeCell ref="G168:G170"/>
    <mergeCell ref="G171:G173"/>
    <mergeCell ref="H171:H173"/>
    <mergeCell ref="H166:H167"/>
    <mergeCell ref="O166:O167"/>
    <mergeCell ref="O168:O170"/>
    <mergeCell ref="S156:S157"/>
    <mergeCell ref="U161:U164"/>
    <mergeCell ref="N163:N164"/>
    <mergeCell ref="N161:N162"/>
    <mergeCell ref="M161:M162"/>
    <mergeCell ref="P137:P140"/>
    <mergeCell ref="P144:P148"/>
    <mergeCell ref="P151:P155"/>
    <mergeCell ref="L141:L142"/>
    <mergeCell ref="M168:M170"/>
    <mergeCell ref="M166:M167"/>
    <mergeCell ref="AQ144:AQ149"/>
    <mergeCell ref="AI97:AI103"/>
    <mergeCell ref="AP86:AP95"/>
    <mergeCell ref="AK121:AK131"/>
    <mergeCell ref="AO111:AO114"/>
    <mergeCell ref="AM132:AM134"/>
    <mergeCell ref="AM137:AM142"/>
    <mergeCell ref="AM144:AM149"/>
    <mergeCell ref="AM111:AM114"/>
    <mergeCell ref="AM121:AM131"/>
    <mergeCell ref="AK132:AK134"/>
    <mergeCell ref="AP121:AP131"/>
    <mergeCell ref="AL144:AL149"/>
    <mergeCell ref="F161:F164"/>
    <mergeCell ref="G163:G164"/>
    <mergeCell ref="H163:H164"/>
    <mergeCell ref="M151:M155"/>
    <mergeCell ref="N156:N157"/>
    <mergeCell ref="S137:S140"/>
    <mergeCell ref="O119:O129"/>
    <mergeCell ref="O99:O101"/>
    <mergeCell ref="L119:L129"/>
    <mergeCell ref="L88:L91"/>
    <mergeCell ref="J141:J142"/>
    <mergeCell ref="F137:F142"/>
    <mergeCell ref="H99:H101"/>
    <mergeCell ref="I99:I101"/>
    <mergeCell ref="J99:J101"/>
    <mergeCell ref="K99:K101"/>
    <mergeCell ref="Q137:Q140"/>
    <mergeCell ref="Q141:Q142"/>
    <mergeCell ref="G137:G140"/>
    <mergeCell ref="AO144:AO149"/>
    <mergeCell ref="AP137:AP142"/>
    <mergeCell ref="AP132:AP134"/>
    <mergeCell ref="AP111:AP114"/>
    <mergeCell ref="AP144:AP149"/>
    <mergeCell ref="AP105:AP108"/>
    <mergeCell ref="AK72:AK73"/>
    <mergeCell ref="AL137:AL142"/>
    <mergeCell ref="AN137:AN142"/>
    <mergeCell ref="AU75:AU76"/>
    <mergeCell ref="AS105:AS108"/>
    <mergeCell ref="AT105:AT108"/>
    <mergeCell ref="AN97:AN103"/>
    <mergeCell ref="AS75:AS76"/>
    <mergeCell ref="AQ63:AQ70"/>
    <mergeCell ref="I161:I162"/>
    <mergeCell ref="K166:K167"/>
    <mergeCell ref="AN166:AN173"/>
    <mergeCell ref="J151:J155"/>
    <mergeCell ref="I137:I140"/>
    <mergeCell ref="I151:I155"/>
    <mergeCell ref="Q168:Q170"/>
    <mergeCell ref="Q171:Q173"/>
    <mergeCell ref="M156:M157"/>
    <mergeCell ref="AK144:AK149"/>
    <mergeCell ref="AJ111:AJ114"/>
    <mergeCell ref="AN144:AN149"/>
    <mergeCell ref="AQ132:AQ134"/>
    <mergeCell ref="AI144:AI149"/>
    <mergeCell ref="AJ144:AJ149"/>
    <mergeCell ref="AQ121:AQ131"/>
    <mergeCell ref="AK86:AK95"/>
    <mergeCell ref="AN46:AN49"/>
    <mergeCell ref="AN52:AN61"/>
    <mergeCell ref="AO86:AO95"/>
    <mergeCell ref="AQ86:AQ95"/>
    <mergeCell ref="AQ111:AQ114"/>
    <mergeCell ref="AO97:AO103"/>
    <mergeCell ref="AQ97:AQ103"/>
    <mergeCell ref="AK83:AK84"/>
    <mergeCell ref="AK79:AK82"/>
    <mergeCell ref="AL79:AL82"/>
    <mergeCell ref="AL56:AL59"/>
    <mergeCell ref="AS132:AS134"/>
    <mergeCell ref="AR137:AR142"/>
    <mergeCell ref="AR132:AR134"/>
    <mergeCell ref="AR121:AR131"/>
    <mergeCell ref="AR111:AR114"/>
    <mergeCell ref="AU121:AU131"/>
    <mergeCell ref="AT121:AT131"/>
    <mergeCell ref="AS121:AS131"/>
    <mergeCell ref="AN111:AN114"/>
    <mergeCell ref="AL111:AL114"/>
    <mergeCell ref="AO121:AO131"/>
    <mergeCell ref="AO132:AO134"/>
    <mergeCell ref="AL105:AL108"/>
    <mergeCell ref="AN86:AN95"/>
    <mergeCell ref="AN105:AN108"/>
    <mergeCell ref="AS111:AS114"/>
    <mergeCell ref="AL72:AL73"/>
    <mergeCell ref="AN75:AN76"/>
    <mergeCell ref="AN63:AN70"/>
    <mergeCell ref="AR199:AR205"/>
    <mergeCell ref="AP199:AP205"/>
    <mergeCell ref="AR26:AR32"/>
    <mergeCell ref="AP26:AP32"/>
    <mergeCell ref="AR46:AR49"/>
    <mergeCell ref="AP46:AP49"/>
    <mergeCell ref="AR42:AR44"/>
    <mergeCell ref="AP42:AP44"/>
    <mergeCell ref="AR35:AR40"/>
    <mergeCell ref="AP35:AP40"/>
    <mergeCell ref="AP79:AP84"/>
    <mergeCell ref="AP75:AP76"/>
    <mergeCell ref="AR75:AR76"/>
    <mergeCell ref="AR72:AR73"/>
    <mergeCell ref="AP72:AP73"/>
    <mergeCell ref="AU86:AU95"/>
    <mergeCell ref="AP63:AP70"/>
    <mergeCell ref="AP52:AP61"/>
    <mergeCell ref="AR52:AR54"/>
    <mergeCell ref="AR56:AR59"/>
    <mergeCell ref="AS144:AS149"/>
    <mergeCell ref="AU166:AU173"/>
    <mergeCell ref="AS176:AS178"/>
    <mergeCell ref="AU111:AU114"/>
    <mergeCell ref="AQ46:AQ49"/>
    <mergeCell ref="AQ137:AQ142"/>
    <mergeCell ref="AS137:AS142"/>
    <mergeCell ref="AS72:AS73"/>
    <mergeCell ref="AT72:AT73"/>
    <mergeCell ref="AU72:AU73"/>
    <mergeCell ref="AQ75:AQ76"/>
    <mergeCell ref="AQ42:AQ44"/>
    <mergeCell ref="AZ212:AZ213"/>
    <mergeCell ref="AZ92:AZ94"/>
    <mergeCell ref="AZ99:AZ100"/>
    <mergeCell ref="AU199:AU205"/>
    <mergeCell ref="AT208:AT209"/>
    <mergeCell ref="AT111:AT114"/>
    <mergeCell ref="AQ166:AQ173"/>
    <mergeCell ref="AT86:AT95"/>
    <mergeCell ref="AU161:AU164"/>
    <mergeCell ref="O176:O177"/>
    <mergeCell ref="O180:O182"/>
    <mergeCell ref="O185:O186"/>
    <mergeCell ref="O194:O196"/>
    <mergeCell ref="O199:O202"/>
    <mergeCell ref="O203:O205"/>
    <mergeCell ref="O208:O209"/>
    <mergeCell ref="AR151:AR158"/>
    <mergeCell ref="AP151:AP158"/>
    <mergeCell ref="AL151:AL158"/>
    <mergeCell ref="AR144:AR149"/>
    <mergeCell ref="AP180:AP182"/>
    <mergeCell ref="AO180:AO182"/>
    <mergeCell ref="AS151:AS158"/>
    <mergeCell ref="AT151:AT158"/>
    <mergeCell ref="AN180:AN182"/>
    <mergeCell ref="AT166:AT173"/>
    <mergeCell ref="AL86:AL95"/>
    <mergeCell ref="AL97:AL103"/>
    <mergeCell ref="AJ161:AJ164"/>
    <mergeCell ref="O144:O148"/>
    <mergeCell ref="AR211:AR213"/>
    <mergeCell ref="AP211:AP213"/>
    <mergeCell ref="F74:Q74"/>
    <mergeCell ref="F71:Q71"/>
    <mergeCell ref="F77:Q77"/>
    <mergeCell ref="B78:Q78"/>
    <mergeCell ref="F85:Q85"/>
    <mergeCell ref="F96:Q96"/>
    <mergeCell ref="BA133:BA134"/>
    <mergeCell ref="BA147:BA148"/>
    <mergeCell ref="AY26:AY32"/>
    <mergeCell ref="AY42:AY43"/>
    <mergeCell ref="AK97:AK103"/>
    <mergeCell ref="AL75:AL76"/>
    <mergeCell ref="AS42:AS44"/>
    <mergeCell ref="AO75:AO76"/>
    <mergeCell ref="AN42:AN44"/>
    <mergeCell ref="AK111:AK114"/>
    <mergeCell ref="AN132:AN134"/>
    <mergeCell ref="AT132:AT134"/>
    <mergeCell ref="AN121:AN131"/>
    <mergeCell ref="AR79:AR82"/>
    <mergeCell ref="AR83:AR84"/>
    <mergeCell ref="AU132:AU134"/>
    <mergeCell ref="AT75:AT76"/>
    <mergeCell ref="U109:AG109"/>
    <mergeCell ref="U115:AG115"/>
    <mergeCell ref="U120:AG120"/>
    <mergeCell ref="U117:AG117"/>
    <mergeCell ref="U135:AG135"/>
    <mergeCell ref="G141:G142"/>
    <mergeCell ref="E144:E149"/>
    <mergeCell ref="C137:C142"/>
    <mergeCell ref="M132:M134"/>
    <mergeCell ref="F150:Q150"/>
    <mergeCell ref="F159:Q159"/>
    <mergeCell ref="B160:Q160"/>
    <mergeCell ref="F165:Q165"/>
    <mergeCell ref="F174:Q174"/>
    <mergeCell ref="B175:Q175"/>
    <mergeCell ref="F183:Q183"/>
    <mergeCell ref="B184:Q184"/>
    <mergeCell ref="F192:Q192"/>
    <mergeCell ref="B193:Q193"/>
    <mergeCell ref="B215:Q215"/>
    <mergeCell ref="F214:Q214"/>
    <mergeCell ref="F210:Q210"/>
    <mergeCell ref="F206:Q206"/>
    <mergeCell ref="B207:Q207"/>
    <mergeCell ref="F197:Q197"/>
    <mergeCell ref="B198:Q198"/>
    <mergeCell ref="G156:G157"/>
    <mergeCell ref="H156:H157"/>
    <mergeCell ref="D176:D182"/>
    <mergeCell ref="E176:E182"/>
    <mergeCell ref="B176:B182"/>
    <mergeCell ref="C176:C182"/>
    <mergeCell ref="P163:P164"/>
    <mergeCell ref="N171:N173"/>
    <mergeCell ref="K168:K170"/>
    <mergeCell ref="K171:K173"/>
    <mergeCell ref="F166:F173"/>
    <mergeCell ref="F199:F205"/>
    <mergeCell ref="E199:E205"/>
    <mergeCell ref="Q203:Q205"/>
    <mergeCell ref="M185:M186"/>
    <mergeCell ref="U50:AG50"/>
    <mergeCell ref="U55:AG55"/>
    <mergeCell ref="U60:AG60"/>
    <mergeCell ref="U62:AG62"/>
    <mergeCell ref="U45:AG45"/>
    <mergeCell ref="U41:AG41"/>
    <mergeCell ref="U71:AG71"/>
    <mergeCell ref="U74:AG74"/>
    <mergeCell ref="U77:AG77"/>
    <mergeCell ref="U85:AG85"/>
    <mergeCell ref="U96:AG96"/>
    <mergeCell ref="U104:AG104"/>
    <mergeCell ref="U75:U76"/>
    <mergeCell ref="V75:V76"/>
    <mergeCell ref="U63:U70"/>
    <mergeCell ref="U143:AG143"/>
    <mergeCell ref="U150:AG150"/>
    <mergeCell ref="U56:U59"/>
    <mergeCell ref="V56:V59"/>
    <mergeCell ref="W56:W59"/>
    <mergeCell ref="U183:AG183"/>
    <mergeCell ref="U188:AG188"/>
    <mergeCell ref="U192:AG192"/>
    <mergeCell ref="U197:AG197"/>
    <mergeCell ref="U206:AG206"/>
    <mergeCell ref="U210:AG210"/>
    <mergeCell ref="U214:AG214"/>
    <mergeCell ref="U220:AG220"/>
    <mergeCell ref="AC222:AG224"/>
    <mergeCell ref="M220:Q222"/>
    <mergeCell ref="R220:R222"/>
    <mergeCell ref="M223:S224"/>
    <mergeCell ref="T223:T224"/>
    <mergeCell ref="Q176:Q177"/>
    <mergeCell ref="M176:M177"/>
    <mergeCell ref="M180:M182"/>
    <mergeCell ref="V180:V182"/>
    <mergeCell ref="W180:W182"/>
    <mergeCell ref="P194:P196"/>
    <mergeCell ref="W216:W219"/>
    <mergeCell ref="T176:T177"/>
    <mergeCell ref="N216:N219"/>
    <mergeCell ref="T211:T213"/>
    <mergeCell ref="V189:V191"/>
    <mergeCell ref="N176:N177"/>
    <mergeCell ref="R176:R177"/>
    <mergeCell ref="O211:O213"/>
    <mergeCell ref="N199:N202"/>
    <mergeCell ref="AH222:AH224"/>
    <mergeCell ref="AV3:AV18"/>
    <mergeCell ref="AW3:AW18"/>
    <mergeCell ref="AX3:AX18"/>
    <mergeCell ref="AV19:AV25"/>
    <mergeCell ref="AW19:AW25"/>
    <mergeCell ref="AX19:AX25"/>
    <mergeCell ref="AV26:AV33"/>
    <mergeCell ref="AW26:AW33"/>
    <mergeCell ref="AX26:AX33"/>
    <mergeCell ref="AV35:AV50"/>
    <mergeCell ref="AW35:AW50"/>
    <mergeCell ref="AX35:AX50"/>
    <mergeCell ref="AV52:AV62"/>
    <mergeCell ref="AW52:AW62"/>
    <mergeCell ref="AX52:AX62"/>
    <mergeCell ref="AV63:AV71"/>
    <mergeCell ref="AW63:AW71"/>
    <mergeCell ref="AX63:AX71"/>
    <mergeCell ref="AV75:AV77"/>
    <mergeCell ref="AW75:AW77"/>
    <mergeCell ref="AX75:AX77"/>
    <mergeCell ref="AV72:AV74"/>
    <mergeCell ref="AW72:AW74"/>
    <mergeCell ref="AX72:AX74"/>
    <mergeCell ref="AV79:AV85"/>
    <mergeCell ref="AW79:AW85"/>
    <mergeCell ref="AX79:AX85"/>
    <mergeCell ref="AR216:AR219"/>
    <mergeCell ref="AP216:AP219"/>
    <mergeCell ref="AR208:AR209"/>
    <mergeCell ref="AP208:AP209"/>
    <mergeCell ref="AW176:AW183"/>
    <mergeCell ref="AX176:AX183"/>
    <mergeCell ref="AV86:AV96"/>
    <mergeCell ref="AW86:AW96"/>
    <mergeCell ref="AX86:AX96"/>
    <mergeCell ref="AV97:AV104"/>
    <mergeCell ref="AW97:AW104"/>
    <mergeCell ref="AX97:AX104"/>
    <mergeCell ref="AV105:AV109"/>
    <mergeCell ref="AW105:AW109"/>
    <mergeCell ref="AX105:AX109"/>
    <mergeCell ref="AV111:AV115"/>
    <mergeCell ref="AW111:AW115"/>
    <mergeCell ref="AX111:AX115"/>
    <mergeCell ref="AV116:AV117"/>
    <mergeCell ref="AW116:AW117"/>
    <mergeCell ref="AX116:AX117"/>
    <mergeCell ref="AV119:AV135"/>
    <mergeCell ref="AW119:AW135"/>
    <mergeCell ref="AX119:AX135"/>
    <mergeCell ref="AS221:AU221"/>
    <mergeCell ref="AV185:AV192"/>
    <mergeCell ref="AW185:AW192"/>
    <mergeCell ref="AX185:AX192"/>
    <mergeCell ref="AV194:AV197"/>
    <mergeCell ref="AW194:AW197"/>
    <mergeCell ref="AX194:AX197"/>
    <mergeCell ref="AV199:AV206"/>
    <mergeCell ref="AW199:AW206"/>
    <mergeCell ref="AX199:AX206"/>
    <mergeCell ref="AV208:AV210"/>
    <mergeCell ref="AW208:AW210"/>
    <mergeCell ref="AX208:AX210"/>
    <mergeCell ref="AV211:AV214"/>
    <mergeCell ref="AW211:AW214"/>
    <mergeCell ref="AX211:AX214"/>
    <mergeCell ref="AV137:AV143"/>
    <mergeCell ref="AW137:AW143"/>
    <mergeCell ref="AX137:AX143"/>
    <mergeCell ref="AV144:AV150"/>
    <mergeCell ref="AW144:AW150"/>
    <mergeCell ref="AX144:AX150"/>
    <mergeCell ref="AV151:AV159"/>
    <mergeCell ref="AW151:AW159"/>
    <mergeCell ref="AX151:AX159"/>
    <mergeCell ref="AV161:AV165"/>
    <mergeCell ref="AW161:AW165"/>
    <mergeCell ref="AX161:AX165"/>
    <mergeCell ref="AV166:AV174"/>
    <mergeCell ref="AW166:AW174"/>
    <mergeCell ref="AX166:AX174"/>
    <mergeCell ref="AV176:AV183"/>
  </mergeCells>
  <phoneticPr fontId="18" type="noConversion"/>
  <hyperlinks>
    <hyperlink ref="BC157" r:id="rId1"/>
    <hyperlink ref="BC17" r:id="rId2"/>
    <hyperlink ref="BC189" r:id="rId3" display="https://www.instagram.com/p/CfzKxlUg_pu/"/>
    <hyperlink ref="BC48" r:id="rId4" display="https://docs.google.com/forms/d/1TQR8F4hxyLE4xg2WHQLr0T1NAAqheO7YCR7wM0u2lcg/edit_x000a__x000a_"/>
    <hyperlink ref="BC209" r:id="rId5" display="https://community.secop.gov.co/Public/Tendering/OpportunityDetail/Index?noticeUID=CO1.NTC.3152058&amp;isFromPublicArea=True&amp;isModal=False           "/>
    <hyperlink ref="BC212" r:id="rId6" display="https://community.secop.gov.co/Public/Tendering/OpportunityDetail/Index?noticeUID=CO1.NTC.3152058&amp;isFromPublicArea=True&amp;isModal=False"/>
    <hyperlink ref="BC5" r:id="rId7"/>
    <hyperlink ref="BC14" r:id="rId8"/>
    <hyperlink ref="BC4" r:id="rId9"/>
    <hyperlink ref="BC6" r:id="rId10"/>
    <hyperlink ref="BC35" r:id="rId11"/>
    <hyperlink ref="BC49" r:id="rId12"/>
    <hyperlink ref="BC36" r:id="rId13"/>
    <hyperlink ref="BC39" r:id="rId14"/>
    <hyperlink ref="BC40" r:id="rId15"/>
    <hyperlink ref="BC46" r:id="rId16"/>
    <hyperlink ref="BC57" r:id="rId17"/>
    <hyperlink ref="BC19" r:id="rId18"/>
    <hyperlink ref="BC63" r:id="rId19"/>
    <hyperlink ref="BC64" r:id="rId20"/>
    <hyperlink ref="BC65" r:id="rId21"/>
    <hyperlink ref="BC20" r:id="rId22"/>
    <hyperlink ref="BC22" r:id="rId23"/>
    <hyperlink ref="BC68" r:id="rId24"/>
    <hyperlink ref="BC69" r:id="rId25"/>
    <hyperlink ref="BC70" r:id="rId26"/>
    <hyperlink ref="BC72" r:id="rId27"/>
    <hyperlink ref="BC75" r:id="rId28"/>
    <hyperlink ref="BC76" r:id="rId29"/>
    <hyperlink ref="BC79" r:id="rId30"/>
    <hyperlink ref="BC89" r:id="rId31"/>
    <hyperlink ref="BC91" r:id="rId32"/>
    <hyperlink ref="BC95" r:id="rId33"/>
    <hyperlink ref="BC97" r:id="rId34"/>
    <hyperlink ref="BC98" r:id="rId35"/>
    <hyperlink ref="BC99" r:id="rId36"/>
    <hyperlink ref="BC80" r:id="rId37"/>
    <hyperlink ref="BC81" r:id="rId38"/>
    <hyperlink ref="BC82" r:id="rId39"/>
    <hyperlink ref="BC83" r:id="rId40"/>
    <hyperlink ref="BC84" r:id="rId41"/>
    <hyperlink ref="BC86" r:id="rId42"/>
    <hyperlink ref="BC87" r:id="rId43"/>
    <hyperlink ref="BC88" r:id="rId44"/>
    <hyperlink ref="BC101" r:id="rId45"/>
    <hyperlink ref="BC102" r:id="rId46"/>
    <hyperlink ref="BC105" r:id="rId47"/>
    <hyperlink ref="BC106" r:id="rId48"/>
    <hyperlink ref="BC107" r:id="rId49"/>
    <hyperlink ref="BC108" r:id="rId50"/>
    <hyperlink ref="BC31" r:id="rId51"/>
    <hyperlink ref="BC111" r:id="rId52"/>
    <hyperlink ref="BC112" r:id="rId53"/>
    <hyperlink ref="BC113" r:id="rId54"/>
    <hyperlink ref="BC114" r:id="rId55"/>
    <hyperlink ref="BC116" r:id="rId56"/>
    <hyperlink ref="BC119" r:id="rId57"/>
    <hyperlink ref="BC121" r:id="rId58"/>
    <hyperlink ref="BC124" r:id="rId59"/>
    <hyperlink ref="BC126" r:id="rId60"/>
    <hyperlink ref="BC127" r:id="rId61"/>
    <hyperlink ref="BC128" r:id="rId62"/>
    <hyperlink ref="BC129" r:id="rId63"/>
    <hyperlink ref="BC130" r:id="rId64"/>
    <hyperlink ref="BC132" r:id="rId65"/>
    <hyperlink ref="BC133" r:id="rId66"/>
    <hyperlink ref="BC134" r:id="rId67"/>
    <hyperlink ref="BC137" r:id="rId68"/>
    <hyperlink ref="BC139" r:id="rId69"/>
    <hyperlink ref="BC140" r:id="rId70"/>
    <hyperlink ref="BC144" r:id="rId71"/>
    <hyperlink ref="BC145" r:id="rId72"/>
    <hyperlink ref="BC146" r:id="rId73"/>
    <hyperlink ref="BC147" r:id="rId74"/>
    <hyperlink ref="BC149" r:id="rId75"/>
    <hyperlink ref="BC151" r:id="rId76"/>
    <hyperlink ref="BC152" r:id="rId77"/>
    <hyperlink ref="BC154" r:id="rId78"/>
    <hyperlink ref="BC156" r:id="rId79"/>
    <hyperlink ref="BC161" r:id="rId80"/>
    <hyperlink ref="BC162" r:id="rId81"/>
    <hyperlink ref="BC163" r:id="rId82"/>
    <hyperlink ref="BC167" r:id="rId83"/>
    <hyperlink ref="BC168" r:id="rId84"/>
    <hyperlink ref="BC169" r:id="rId85"/>
    <hyperlink ref="BC172" r:id="rId86"/>
    <hyperlink ref="BC176" r:id="rId87"/>
    <hyperlink ref="BC177" r:id="rId88"/>
    <hyperlink ref="BC178" r:id="rId89"/>
    <hyperlink ref="BC180" r:id="rId90"/>
    <hyperlink ref="BC185" r:id="rId91"/>
    <hyperlink ref="BC187" r:id="rId92"/>
    <hyperlink ref="BC190" r:id="rId93"/>
    <hyperlink ref="BC191" r:id="rId94"/>
    <hyperlink ref="BC194" r:id="rId95"/>
    <hyperlink ref="BC196" r:id="rId96"/>
    <hyperlink ref="BC199" r:id="rId97"/>
    <hyperlink ref="BC200" r:id="rId98"/>
    <hyperlink ref="BC201" r:id="rId99"/>
    <hyperlink ref="BC202" r:id="rId100"/>
    <hyperlink ref="BC204" r:id="rId101"/>
    <hyperlink ref="BC205" r:id="rId102"/>
    <hyperlink ref="BC208" r:id="rId103"/>
    <hyperlink ref="BC211" r:id="rId104"/>
    <hyperlink ref="BC213" r:id="rId105"/>
    <hyperlink ref="BC216" r:id="rId106"/>
  </hyperlinks>
  <pageMargins left="0.7" right="0.7" top="0.75" bottom="0.75" header="0.3" footer="0.3"/>
  <pageSetup paperSize="9" orientation="portrait" r:id="rId10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PlandeDesar 2022 a corte 30SEP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Maria Mernarda Perez Carmona</cp:lastModifiedBy>
  <dcterms:created xsi:type="dcterms:W3CDTF">2020-07-31T15:55:26Z</dcterms:created>
  <dcterms:modified xsi:type="dcterms:W3CDTF">2022-10-20T15:08:44Z</dcterms:modified>
</cp:coreProperties>
</file>