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F5169338-8785-42CC-A5BF-6C2EEABAE2BF}" xr6:coauthVersionLast="47" xr6:coauthVersionMax="47" xr10:uidLastSave="{00000000-0000-0000-0000-000000000000}"/>
  <bookViews>
    <workbookView xWindow="-110" yWindow="-110" windowWidth="19420" windowHeight="10420" activeTab="1" xr2:uid="{00000000-000D-0000-FFFF-FFFF00000000}"/>
  </bookViews>
  <sheets>
    <sheet name="Serv. Publicos Dic 30 - 2021" sheetId="1" r:id="rId1"/>
    <sheet name="SecGeneral Dic 30 - 2021 "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4" i="2" l="1"/>
  <c r="AV91" i="2"/>
  <c r="AW91" i="2"/>
  <c r="AU91" i="2"/>
  <c r="AW104" i="2"/>
  <c r="AV104" i="2"/>
  <c r="AX40" i="1"/>
  <c r="AX100" i="2"/>
  <c r="AV100" i="2"/>
  <c r="AW100" i="2"/>
  <c r="AU100" i="2"/>
  <c r="AX92" i="2"/>
  <c r="AX91" i="2"/>
  <c r="AX90" i="2"/>
  <c r="AX89" i="2"/>
  <c r="AX88" i="2"/>
  <c r="AW88" i="2"/>
  <c r="AV88" i="2"/>
  <c r="AU88" i="2"/>
  <c r="AX80" i="2"/>
  <c r="AX72" i="2"/>
  <c r="AX79" i="2"/>
  <c r="AX71" i="2"/>
  <c r="AX69" i="2"/>
  <c r="AX61" i="2"/>
  <c r="AX68" i="2"/>
  <c r="AX31" i="2"/>
  <c r="AV31" i="2"/>
  <c r="AW31" i="2"/>
  <c r="AU31" i="2"/>
  <c r="AX60" i="2"/>
  <c r="AV60" i="2"/>
  <c r="AW60" i="2"/>
  <c r="AU60" i="2"/>
  <c r="AX59" i="2"/>
  <c r="AW59" i="2"/>
  <c r="AV59" i="2"/>
  <c r="AU59" i="2"/>
  <c r="AX57" i="2"/>
  <c r="AX56" i="2"/>
  <c r="AX39" i="2"/>
  <c r="AW56" i="2"/>
  <c r="AV56" i="2"/>
  <c r="AU56" i="2"/>
  <c r="AX38" i="2" l="1"/>
  <c r="AW38" i="2"/>
  <c r="AV38" i="2"/>
  <c r="AU38" i="2"/>
  <c r="AX32" i="2"/>
  <c r="AX30" i="2"/>
  <c r="AV30" i="2"/>
  <c r="AW30" i="2"/>
  <c r="AU30" i="2"/>
  <c r="AX25" i="2"/>
  <c r="AX20" i="2"/>
  <c r="AV19" i="2"/>
  <c r="AW19" i="2"/>
  <c r="AX19" i="2"/>
  <c r="AU19" i="2"/>
  <c r="AX16" i="2"/>
  <c r="AV15" i="2"/>
  <c r="AW15" i="2"/>
  <c r="AX15" i="2"/>
  <c r="AU15" i="2"/>
  <c r="AX10" i="2"/>
  <c r="AV10" i="2"/>
  <c r="AW10" i="2"/>
  <c r="AU10" i="2"/>
  <c r="AX2" i="2"/>
  <c r="AX38" i="1"/>
  <c r="AW38" i="1"/>
  <c r="AV38" i="1"/>
  <c r="AU38" i="1"/>
  <c r="AX37" i="1"/>
  <c r="AX36" i="1"/>
  <c r="AV36" i="1"/>
  <c r="AW36" i="1"/>
  <c r="AU36" i="1"/>
  <c r="AX27" i="1"/>
  <c r="AX26" i="1"/>
  <c r="AV26" i="1"/>
  <c r="AW26" i="1"/>
  <c r="AU26" i="1"/>
  <c r="AX23" i="1"/>
  <c r="AX2" i="1"/>
  <c r="AX7" i="1"/>
  <c r="AX10" i="1"/>
  <c r="AV20" i="1"/>
  <c r="AW20" i="1"/>
  <c r="AU20" i="1"/>
  <c r="AX20" i="1" l="1"/>
  <c r="W90" i="2" l="1"/>
  <c r="X90" i="2"/>
  <c r="W88" i="2"/>
  <c r="W79" i="2"/>
  <c r="X71" i="2"/>
  <c r="W71" i="2"/>
  <c r="W68" i="2"/>
  <c r="W30" i="2"/>
  <c r="AI4" i="2"/>
  <c r="AI2" i="2"/>
  <c r="AI93" i="2"/>
  <c r="AI94" i="2"/>
  <c r="AH95" i="2"/>
  <c r="AI95" i="2" s="1"/>
  <c r="AI96" i="2"/>
  <c r="AI97" i="2"/>
  <c r="AH98" i="2"/>
  <c r="AI98" i="2" s="1"/>
  <c r="AH99" i="2"/>
  <c r="AI99" i="2" s="1"/>
  <c r="AI92" i="2"/>
  <c r="AI42" i="2"/>
  <c r="AH43" i="2"/>
  <c r="AI43" i="2" s="1"/>
  <c r="AH44" i="2"/>
  <c r="AI44" i="2" s="1"/>
  <c r="AH45" i="2"/>
  <c r="AI45" i="2" s="1"/>
  <c r="AH48" i="2"/>
  <c r="AI48" i="2" s="1"/>
  <c r="AI49" i="2"/>
  <c r="AH51" i="2"/>
  <c r="AI51" i="2" s="1"/>
  <c r="AH52" i="2"/>
  <c r="AI52" i="2" s="1"/>
  <c r="AH53" i="2"/>
  <c r="AI53" i="2" s="1"/>
  <c r="AI54" i="2"/>
  <c r="AI57" i="2"/>
  <c r="AI58" i="2"/>
  <c r="AH61" i="2"/>
  <c r="AI61" i="2" s="1"/>
  <c r="AH62" i="2"/>
  <c r="AI62" i="2" s="1"/>
  <c r="AH63" i="2"/>
  <c r="AI63" i="2" s="1"/>
  <c r="AI64" i="2"/>
  <c r="AH65" i="2"/>
  <c r="AI65" i="2" s="1"/>
  <c r="AI66" i="2"/>
  <c r="AI67" i="2"/>
  <c r="AI69" i="2"/>
  <c r="AI70" i="2"/>
  <c r="AI72" i="2"/>
  <c r="AI73" i="2"/>
  <c r="AI74" i="2"/>
  <c r="AH75" i="2"/>
  <c r="AI75" i="2" s="1"/>
  <c r="AH76" i="2"/>
  <c r="AI76" i="2" s="1"/>
  <c r="AH77" i="2"/>
  <c r="AI77" i="2" s="1"/>
  <c r="AH78" i="2"/>
  <c r="AI78" i="2" s="1"/>
  <c r="AI80" i="2"/>
  <c r="AH81" i="2"/>
  <c r="AI81" i="2" s="1"/>
  <c r="AH82" i="2"/>
  <c r="AI82" i="2" s="1"/>
  <c r="AH83" i="2"/>
  <c r="AI83" i="2" s="1"/>
  <c r="AH85" i="2"/>
  <c r="AI85" i="2" s="1"/>
  <c r="AH86" i="2"/>
  <c r="AI86" i="2" s="1"/>
  <c r="AH87" i="2"/>
  <c r="AI87" i="2" s="1"/>
  <c r="AH89" i="2"/>
  <c r="AI89" i="2" s="1"/>
  <c r="AI90" i="2" s="1"/>
  <c r="AI40" i="2"/>
  <c r="AH39" i="2"/>
  <c r="AH9" i="2"/>
  <c r="AI9" i="2" s="1"/>
  <c r="AH11" i="2"/>
  <c r="AI11" i="2" s="1"/>
  <c r="AH12" i="2"/>
  <c r="AI12" i="2" s="1"/>
  <c r="AH13" i="2"/>
  <c r="AH14" i="2"/>
  <c r="AI14" i="2" s="1"/>
  <c r="AH16" i="2"/>
  <c r="AI16" i="2" s="1"/>
  <c r="AH17" i="2"/>
  <c r="AI17" i="2" s="1"/>
  <c r="AH18" i="2"/>
  <c r="AI18" i="2" s="1"/>
  <c r="AI21" i="2"/>
  <c r="AI24" i="2"/>
  <c r="AI25" i="2"/>
  <c r="AH26" i="2"/>
  <c r="AI26" i="2" s="1"/>
  <c r="AI28" i="2"/>
  <c r="AI29" i="2"/>
  <c r="AH32" i="2"/>
  <c r="AI33" i="2"/>
  <c r="AI35" i="2"/>
  <c r="AH7" i="2"/>
  <c r="AI7" i="2" s="1"/>
  <c r="AH8" i="2"/>
  <c r="AI8" i="2" s="1"/>
  <c r="AH6" i="2"/>
  <c r="AI6" i="2" s="1"/>
  <c r="AH3" i="2"/>
  <c r="AI3" i="2" s="1"/>
  <c r="V80" i="2"/>
  <c r="X80" i="2" s="1"/>
  <c r="X88" i="2" s="1"/>
  <c r="AI71" i="2" l="1"/>
  <c r="AI100" i="2"/>
  <c r="W91" i="2"/>
  <c r="AI59" i="2"/>
  <c r="AI88" i="2"/>
  <c r="AI79" i="2"/>
  <c r="AI46" i="2"/>
  <c r="AI68" i="2"/>
  <c r="AI91" i="2" s="1"/>
  <c r="AI38" i="2"/>
  <c r="AI19" i="2"/>
  <c r="AI15" i="2"/>
  <c r="AI10" i="2"/>
  <c r="X39" i="2" l="1"/>
  <c r="X34" i="2"/>
  <c r="W13" i="2"/>
  <c r="V3" i="2" l="1"/>
  <c r="W3" i="2" s="1"/>
  <c r="V2" i="2"/>
  <c r="X2" i="2" s="1"/>
  <c r="V96" i="2"/>
  <c r="V92" i="2"/>
  <c r="V72" i="2"/>
  <c r="X72" i="2" s="1"/>
  <c r="X79" i="2" s="1"/>
  <c r="V70" i="2"/>
  <c r="V69" i="2"/>
  <c r="V66" i="2"/>
  <c r="V64" i="2"/>
  <c r="X64" i="2" s="1"/>
  <c r="X68" i="2" s="1"/>
  <c r="V58" i="2"/>
  <c r="V57" i="2"/>
  <c r="V47" i="2"/>
  <c r="V37" i="2"/>
  <c r="V36" i="2"/>
  <c r="V35" i="2"/>
  <c r="V33" i="2"/>
  <c r="X33" i="2" s="1"/>
  <c r="V32" i="2"/>
  <c r="V25" i="2"/>
  <c r="X25" i="2" s="1"/>
  <c r="X30" i="2" s="1"/>
  <c r="V18" i="2"/>
  <c r="V17" i="2"/>
  <c r="V12" i="2"/>
  <c r="X12" i="2" s="1"/>
  <c r="V11" i="2"/>
  <c r="V5" i="2"/>
  <c r="X5" i="2" s="1"/>
  <c r="AI38" i="1"/>
  <c r="AH37" i="1"/>
  <c r="AC37" i="1"/>
  <c r="AI4" i="1"/>
  <c r="AI5" i="1"/>
  <c r="AI15" i="1"/>
  <c r="AI23" i="1"/>
  <c r="AI24" i="1"/>
  <c r="AH8" i="1"/>
  <c r="AI8" i="1" s="1"/>
  <c r="AH9" i="1"/>
  <c r="AI9" i="1" s="1"/>
  <c r="AH10" i="1"/>
  <c r="AI10" i="1" s="1"/>
  <c r="AH11" i="1"/>
  <c r="AH13" i="1"/>
  <c r="AH14" i="1"/>
  <c r="AI14" i="1" s="1"/>
  <c r="AH16" i="1"/>
  <c r="AI16" i="1" s="1"/>
  <c r="AH17" i="1"/>
  <c r="AH18" i="1"/>
  <c r="AI18" i="1" s="1"/>
  <c r="AH22" i="1"/>
  <c r="AI22" i="1" s="1"/>
  <c r="AH25" i="1"/>
  <c r="AH27" i="1"/>
  <c r="AI27" i="1" s="1"/>
  <c r="AI36" i="1" s="1"/>
  <c r="AH7" i="1"/>
  <c r="AI7" i="1" s="1"/>
  <c r="AH3" i="1"/>
  <c r="AI3" i="1" s="1"/>
  <c r="AH6" i="1"/>
  <c r="AH2" i="1"/>
  <c r="AI2" i="1" s="1"/>
  <c r="W36" i="1"/>
  <c r="O37" i="1"/>
  <c r="X27" i="1"/>
  <c r="X36" i="1" s="1"/>
  <c r="X12" i="1"/>
  <c r="V4" i="1"/>
  <c r="X4" i="1" s="1"/>
  <c r="AI26" i="1" l="1"/>
  <c r="AI20" i="1"/>
  <c r="X91" i="2"/>
  <c r="W2" i="2"/>
  <c r="W10" i="2" s="1"/>
  <c r="X3" i="2"/>
  <c r="X10" i="2" s="1"/>
  <c r="X32" i="2"/>
  <c r="W32" i="2"/>
  <c r="X47" i="2"/>
  <c r="X56" i="2" s="1"/>
  <c r="W47" i="2"/>
  <c r="W56" i="2" s="1"/>
  <c r="W17" i="2"/>
  <c r="X17" i="2"/>
  <c r="X92" i="2"/>
  <c r="X100" i="2" s="1"/>
  <c r="X35" i="2"/>
  <c r="W35" i="2"/>
  <c r="W57" i="2"/>
  <c r="W59" i="2" s="1"/>
  <c r="X57" i="2"/>
  <c r="X59" i="2" s="1"/>
  <c r="X60" i="2" s="1"/>
  <c r="W11" i="2"/>
  <c r="W15" i="2" s="1"/>
  <c r="X11" i="2"/>
  <c r="X15" i="2" s="1"/>
  <c r="W4" i="1"/>
  <c r="W38" i="2" l="1"/>
  <c r="W60" i="2"/>
  <c r="X38" i="2"/>
  <c r="V37" i="1"/>
  <c r="V23" i="1"/>
  <c r="V22" i="1"/>
  <c r="V21" i="1"/>
  <c r="O22" i="1"/>
  <c r="V17" i="1"/>
  <c r="V8" i="1"/>
  <c r="V7" i="1"/>
  <c r="V2" i="1"/>
  <c r="W2" i="1" s="1"/>
  <c r="T16" i="2"/>
  <c r="V16" i="2" s="1"/>
  <c r="O92" i="2"/>
  <c r="W92" i="2" s="1"/>
  <c r="W100" i="2" s="1"/>
  <c r="AJ63" i="2"/>
  <c r="AK54" i="2"/>
  <c r="AK50" i="2"/>
  <c r="AD50" i="2"/>
  <c r="AK47" i="2"/>
  <c r="AJ47" i="2"/>
  <c r="AD47" i="2"/>
  <c r="AI47" i="2" s="1"/>
  <c r="AI55" i="2" s="1"/>
  <c r="AI56" i="2" s="1"/>
  <c r="AI60" i="2" s="1"/>
  <c r="AC27" i="2"/>
  <c r="AI30" i="2" s="1"/>
  <c r="AI31" i="2" s="1"/>
  <c r="AJ16" i="2"/>
  <c r="AQ2" i="2"/>
  <c r="AK2" i="2"/>
  <c r="N29" i="1"/>
  <c r="O21" i="1"/>
  <c r="AI103" i="2" l="1"/>
  <c r="X2" i="1"/>
  <c r="X16" i="2"/>
  <c r="X19" i="2" s="1"/>
  <c r="X31" i="2" s="1"/>
  <c r="X103" i="2" s="1"/>
  <c r="W19" i="2"/>
  <c r="W31" i="2" s="1"/>
  <c r="W103" i="2" s="1"/>
  <c r="X17" i="1"/>
  <c r="W17" i="1"/>
  <c r="W23" i="1"/>
  <c r="X23" i="1"/>
  <c r="X37" i="1"/>
  <c r="X38" i="1" s="1"/>
  <c r="W37" i="1"/>
  <c r="W38" i="1" s="1"/>
  <c r="X7" i="1"/>
  <c r="W7" i="1"/>
  <c r="W21" i="1"/>
  <c r="X8" i="1"/>
  <c r="W8" i="1"/>
  <c r="W22" i="1"/>
  <c r="X22" i="1"/>
  <c r="W20" i="1" l="1"/>
  <c r="X21" i="1"/>
  <c r="X26" i="1" s="1"/>
  <c r="W26" i="1"/>
  <c r="X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tc={0CDD1972-2169-4EA6-BAA1-2848C89C6F1F}</author>
    <author>cindy paola</author>
    <author>tc={6710F88A-1B58-4FF2-B5BD-ADEA830457E8}</author>
    <author>Adry</author>
  </authors>
  <commentList>
    <comment ref="X9" authorId="0" shapeId="0" xr:uid="{0CDD1972-2169-4EA6-BAA1-2848C89C6F1F}">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meta es del IPCC, ya no quedará incluida en el PA de la Sec General</t>
      </text>
    </comment>
    <comment ref="AC11" authorId="1" shapeId="0" xr:uid="{2E07A07D-92D9-4590-8BDF-5293FCF03633}">
      <text>
        <r>
          <rPr>
            <b/>
            <sz val="11"/>
            <color indexed="81"/>
            <rFont val="Tahoma"/>
            <family val="2"/>
          </rPr>
          <t>Las metas bajo gestión por la Oficina Asesora de Informática, encontramos que todas tienen el valor Absoluto de la Actividad del Proyecto tal como Uds lo solicitan.</t>
        </r>
        <r>
          <rPr>
            <sz val="9"/>
            <color indexed="81"/>
            <rFont val="Tahoma"/>
            <family val="2"/>
          </rPr>
          <t xml:space="preserve">
</t>
        </r>
      </text>
    </comment>
    <comment ref="X20" authorId="2" shapeId="0" xr:uid="{6710F88A-1B58-4FF2-B5BD-ADEA830457E8}">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reporte fue cambiado y que si se adecuó una plaza (Santa Rita, por tato se cumple la meta 2021) equivalente al 33% del total</t>
      </text>
    </comment>
    <comment ref="AJ47" authorId="3" shapeId="0" xr:uid="{175C339C-B11A-403B-9D79-1D6581B10C14}">
      <text>
        <r>
          <rPr>
            <b/>
            <sz val="9"/>
            <color indexed="81"/>
            <rFont val="Tahoma"/>
            <family val="2"/>
          </rPr>
          <t>Mzo a Dic/21 (10 meses: 200 dias habiles)</t>
        </r>
      </text>
    </comment>
    <comment ref="AK47" authorId="3" shapeId="0" xr:uid="{A1A6BA4F-84D0-4870-8D66-85A01ADB862F}">
      <text>
        <r>
          <rPr>
            <b/>
            <sz val="9"/>
            <color indexed="81"/>
            <rFont val="Tahoma"/>
            <family val="2"/>
          </rPr>
          <t>4 meses de Mzo a Jun/21 (80 dias hábiles)</t>
        </r>
        <r>
          <rPr>
            <sz val="9"/>
            <color indexed="81"/>
            <rFont val="Tahoma"/>
            <family val="2"/>
          </rPr>
          <t xml:space="preserve">
</t>
        </r>
      </text>
    </comment>
    <comment ref="AJ48" authorId="3" shapeId="0" xr:uid="{A0386B18-4781-49BC-BE98-539F6B82DCCE}">
      <text>
        <r>
          <rPr>
            <b/>
            <sz val="9"/>
            <color indexed="81"/>
            <rFont val="Tahoma"/>
            <family val="2"/>
          </rPr>
          <t xml:space="preserve">6 meses (120 dias hábiles)
</t>
        </r>
      </text>
    </comment>
    <comment ref="AJ49" authorId="3" shapeId="0" xr:uid="{36F07A0C-19FD-4ABA-A721-80D91C27D7B3}">
      <text>
        <r>
          <rPr>
            <b/>
            <sz val="9"/>
            <color indexed="81"/>
            <rFont val="Tahoma"/>
            <family val="2"/>
          </rPr>
          <t xml:space="preserve">5 meses (100 dias hábiles)
</t>
        </r>
      </text>
    </comment>
    <comment ref="AK49" authorId="3" shapeId="0" xr:uid="{A0915844-7F2A-4E5F-89FB-B9532BF7951B}">
      <text>
        <r>
          <rPr>
            <b/>
            <sz val="9"/>
            <color indexed="81"/>
            <rFont val="Tahoma"/>
            <family val="2"/>
          </rPr>
          <t>3 meses (abr a Jun/21): 60 días hábiles</t>
        </r>
      </text>
    </comment>
    <comment ref="AJ50" authorId="3" shapeId="0" xr:uid="{725F463A-080B-4507-A664-91796ACF38F5}">
      <text>
        <r>
          <rPr>
            <b/>
            <sz val="9"/>
            <color indexed="81"/>
            <rFont val="Tahoma"/>
            <family val="2"/>
          </rPr>
          <t>10 meses (200 días hábiles)</t>
        </r>
      </text>
    </comment>
    <comment ref="AK50" authorId="3" shapeId="0" xr:uid="{3017B18C-DCA4-4D6C-BF24-EC5651E1CB07}">
      <text>
        <r>
          <rPr>
            <b/>
            <sz val="9"/>
            <color indexed="81"/>
            <rFont val="Tahoma"/>
            <family val="2"/>
          </rPr>
          <t>4 meses (80 días hábiles)</t>
        </r>
      </text>
    </comment>
    <comment ref="AJ51" authorId="3" shapeId="0" xr:uid="{C901C939-171F-466C-A1DF-767BE2961842}">
      <text>
        <r>
          <rPr>
            <b/>
            <sz val="9"/>
            <color indexed="81"/>
            <rFont val="Tahoma"/>
            <family val="2"/>
          </rPr>
          <t>4 meses (80 dias hábiles)</t>
        </r>
      </text>
    </comment>
    <comment ref="AJ52" authorId="3" shapeId="0" xr:uid="{76254AF3-F65F-4425-8671-5C30AF19FC76}">
      <text>
        <r>
          <rPr>
            <b/>
            <sz val="9"/>
            <color indexed="81"/>
            <rFont val="Tahoma"/>
            <family val="2"/>
          </rPr>
          <t>4 meses (80 dias hábiles)</t>
        </r>
      </text>
    </comment>
    <comment ref="AJ53" authorId="3" shapeId="0" xr:uid="{A5E85A5C-24F0-46A1-8B74-D441CE3B7357}">
      <text>
        <r>
          <rPr>
            <b/>
            <sz val="9"/>
            <color indexed="81"/>
            <rFont val="Tahoma"/>
            <family val="2"/>
          </rPr>
          <t>4 meses (80 días hábiles)</t>
        </r>
      </text>
    </comment>
  </commentList>
</comments>
</file>

<file path=xl/sharedStrings.xml><?xml version="1.0" encoding="utf-8"?>
<sst xmlns="http://schemas.openxmlformats.org/spreadsheetml/2006/main" count="1572" uniqueCount="787">
  <si>
    <t>PILAR</t>
  </si>
  <si>
    <t>LINEA ESTRATEGICA</t>
  </si>
  <si>
    <t>Indicador de Bienestar</t>
  </si>
  <si>
    <t>Línea Base 2019</t>
  </si>
  <si>
    <t>Meta de Bienestar 2020-2023</t>
  </si>
  <si>
    <t>REPORTE DE AVANCES DE META BIENESTAR A JUNIO 30 DE 2021</t>
  </si>
  <si>
    <t>REPORTE DE AVANCES DE META BIENESTAR A SEPTIEMBRE 30 DE 2021</t>
  </si>
  <si>
    <t>REPORTE DE AVANCES DE META BIENESTAR A DICIEMBRE 10 DE 2021</t>
  </si>
  <si>
    <t>REPORTE DE AVANCES DE META BIENESTAR A DICIEMBRE 30 DE 2021</t>
  </si>
  <si>
    <t xml:space="preserve">PROGRAMA </t>
  </si>
  <si>
    <t>Indicador de Producto</t>
  </si>
  <si>
    <t>Descripción de la Meta Producto 2020-2023</t>
  </si>
  <si>
    <t>Valor Absoluto de la Meta Producto 2020-2023</t>
  </si>
  <si>
    <t>PROGRAMACIÓN META PRODUCTO A 2021</t>
  </si>
  <si>
    <t>ACUMULADO META PRODUCTO 
JUL- DIC 2020</t>
  </si>
  <si>
    <t>REPORTES DE AVANCE METAS PRODUCTOS A MARZO 31 DE 2021</t>
  </si>
  <si>
    <t>REPORTES DE AVANCE DE METAS PRODUCTOS A JUNIO 30 DE 2021</t>
  </si>
  <si>
    <t>REPORTES DE AVANCE DE METAS PRODUCTOS A SEPTIEMBRE 30 DE 2021</t>
  </si>
  <si>
    <t>REPORTE DE AVANCES DE META PRODUCTO A DICIEMBRE 10 DE 2021</t>
  </si>
  <si>
    <t>REPORTE DE AVANCES DE META PRODUCTO A DICIEMBRE 30 DE 2021</t>
  </si>
  <si>
    <t>PROYECTO</t>
  </si>
  <si>
    <t>Código de proyecto BPIN</t>
  </si>
  <si>
    <t>Objetivo del proyecto</t>
  </si>
  <si>
    <t>ACTIVIDADES DE PROYECTO</t>
  </si>
  <si>
    <t>Valor Absoluto de la Actividad del  Proyecto para 2021</t>
  </si>
  <si>
    <t>REPORTES DE AVANCE DE METAS PROYECTO A JUNIO 30 DE 2021</t>
  </si>
  <si>
    <t>REPORTES DE AVANCE DE METAS PROYECTO A SEPTIEMBRE 30 DE 2021</t>
  </si>
  <si>
    <t>REPORTES DE AVANCE DE METAS PROYECTO A DICIEMBRE 10 DE 2021</t>
  </si>
  <si>
    <t>REPORTES DE AVANCE DE METAS PROYECTO A DICIEMBRE 30 DE 2021</t>
  </si>
  <si>
    <t>CRONOGRAMA PROGRAMADO (DIAS)</t>
  </si>
  <si>
    <t>CRONOGRAMA EJECUTADO (DIAS)</t>
  </si>
  <si>
    <t xml:space="preserve">DEPENDENCIA RESPONSABLE </t>
  </si>
  <si>
    <t>BENEFICIARIOS PROGRAMADOS</t>
  </si>
  <si>
    <t>BENEFICIARIOS CUBIERTOS</t>
  </si>
  <si>
    <t>NOMBRE DEL RESPONSABLE</t>
  </si>
  <si>
    <t>Fuente de Financiación</t>
  </si>
  <si>
    <t>Apropiación Definitiva
(en pesos)</t>
  </si>
  <si>
    <t>Rubro Presupuestal</t>
  </si>
  <si>
    <t>Código Presupuestal</t>
  </si>
  <si>
    <t>Observaciones Junio 30</t>
  </si>
  <si>
    <t>Observaciones Septiembre 30</t>
  </si>
  <si>
    <t>Observaciones Diciembre 10</t>
  </si>
  <si>
    <t xml:space="preserve">Observaciones Diciembre 30 </t>
  </si>
  <si>
    <t>CARTAGENA RESILIENTE</t>
  </si>
  <si>
    <t>SERVICIOS PÙBLICOS BÀSICOS DEL DISTRITO DE CARTAGENA " TODOS CON TODO"</t>
  </si>
  <si>
    <t>Tasa de cobertura de acueducto en suelo urbano</t>
  </si>
  <si>
    <t>Llevar al 97% la cobertura de acueducto en suelo urbano</t>
  </si>
  <si>
    <t>AHORRO Y USO EFICIENTE DE LOS SERVICIOS PÚBLICOS "AGUA Y SANEAMIENTO PARA TODOS"</t>
  </si>
  <si>
    <t>Tasa de cobertura acueducto de forma segura en las comunidades Puerta de Hierro y Membrillal, ubicadas en el suelo urbano</t>
  </si>
  <si>
    <t>93.35%</t>
  </si>
  <si>
    <t>Llevar  la tasa de cobertura en un 100% en las comunidades Puerta de Hierro y Membrillal, ubicadas en el suelo urbano</t>
  </si>
  <si>
    <t>100%
(6,65%)</t>
  </si>
  <si>
    <t xml:space="preserve">Construcción de extensión de Redes de Acueducto en suelo Rural, Insular y Continental Cartagena de Indias
</t>
  </si>
  <si>
    <t>Garantizar el acceso al servicio público de acueducto de forma segura, eficiente y continua en las comunidades de Bayunca Tierra Baja y
Puerto Rey Membrillar, Puerto de Hierro y Manzanillo del Mar, Isla Fuerte, Islote e Isla del Rosario</t>
  </si>
  <si>
    <t>Servicio de suministro de agua</t>
  </si>
  <si>
    <t>Secretaría General 
Oficina de Servicios Publicos</t>
  </si>
  <si>
    <t>LUIS ENRIQUE ROA MERCHAN
HUGO CABARCAS AYOLA</t>
  </si>
  <si>
    <t>SGP AGUA POTABLE Y SANEAMIENTO BÁSICO</t>
  </si>
  <si>
    <t>EXTENSIÓN DE REDES DE ACUEDUCTO EN SUELO RURA, INSULAR Y CONTINENTAL DE DISTRITO DE CARTAGENA</t>
  </si>
  <si>
    <t>02-055-06-20-01-06-01-03</t>
  </si>
  <si>
    <t>Mediante oficios AMC-OFI-0024066-2021 y AMC-OFI-0029670-2021 del 12 y el 26 de Marzo de 2021 respectivamente se solicitó a la Secretaria de Hacienda realizar los ajustes en el presupuesto de ingresos anexando documentos de Distribución del DNP  por reducción de los recursos con fuente de financiacion SGP- AGUA POTABLE Y SANEAMIENTO BÁSICO según Documento de Distribución 57-2021.  Para aplicación del ajuste, este proyecto quedó sin recursos.</t>
  </si>
  <si>
    <t>Se emitió Decreto N°0995 DE 2021 de Reducción  en el Presupuesto de Ingresos y Gastos del Deistrito de Cartagena de Indias, asignado a la Unidad Ejecutora Secretaria General, vigencia fiscal 2021, en el cual  se ve afectado la reducción de los recursos asigandos a financiar este proyecto.</t>
  </si>
  <si>
    <t>Servicios de apoyo financiero para proyectos de conexiones
intradomiciliarias y/o agua y saneamiento en casa</t>
  </si>
  <si>
    <t>Porcentaje de la poblacion con acceso a servicios de acueducto en forma segura en las comunidades de Tierra Bomba, Archipielago de San Bernardo, Isla furte, e Isla de Barù, ubicadas en suelo insular</t>
  </si>
  <si>
    <t>Llevar al 50% el porcentaje de la poblaciòn con acceso al acueducto de forma seguras en las comunidades de Tierra Bomba, Archipielago de San Bernardo, Isla furte, e Isla de Barù, ubicadas en suelo rural</t>
  </si>
  <si>
    <t>50%
(45%)</t>
  </si>
  <si>
    <t>ACTUALIZACIÓN DEFINICIÓN E IMPLEMENTACIÓN DEL ESQUEMA DE PRESTACIÓN DE LOS SERVICIOS DE ACUEDUCTO Y ALCANTARILLADO DE LAS COMUNIDADES DE TIERRA BOMBA, ARCHIPIÉLAGO DE SAN BERNARDO, ISLA FUERTE E ISLA DE BARÚ. CARTAGENA DE INDIAS</t>
  </si>
  <si>
    <t xml:space="preserve"> Implementar y definir el esquema de prestacion de los servicios de acueducto y alcantarillado de las comunidades de   tierra bomba, archipiélago de san bernardo, isla fuerte e isla de barú. cartagena de indias</t>
  </si>
  <si>
    <t>Definición del esquema de prestación diferencial del servicio público de acueducto, esstablecimiento del esquema tarifario</t>
  </si>
  <si>
    <t>DEFINICIÓN E IMPLEMENTACIÓN DEL ESQIEMA DE PRESTACIÓN DE LOS SERVICIOS DE ACUEDUCTO Y ALCANTARILLADO DE LAS COMUNIDADES DE TIERRA BOMBA, ARCHIPIELADGO DE SAN VBERNARDO, ISLA FUERTE E ISLAD E BARÚ</t>
  </si>
  <si>
    <t>02-055-06-20-01-06-01-01</t>
  </si>
  <si>
    <t>Actualmente se encuentre en ejecución los recursos asignados durante la vigencia 2020, el cual tiene plazo de ejecución hasta 2 de julio del 2020, se inició proceso de adición de recursos y tiempo para continuar con el suministro de agua potable a Bocachica en cumplimiento de la sentencia T-O12 de 2019.</t>
  </si>
  <si>
    <t>Se firmó Otrosí N°5 Modificatorio del Memorando de Entendimiento, con RP N°2385, en adición de recursos y tiempo para continuar con el suministro de agua potable a Bocachica en cumplimiento de la sentencia T-012 de 2019</t>
  </si>
  <si>
    <t>Se firmó Otrosí N°5 Modificatorio del Memorando de Entendimiento, con RP N°2385, en adición de recursos y tiempo para continuar con el suministro de agua potable a Bocachica en cumplimiento de la sentencia T-012 de 2019. Actualmente se está ejecutando.</t>
  </si>
  <si>
    <t xml:space="preserve">Construcción del punto de llenado de los bongos destinados al transporte de agua potable </t>
  </si>
  <si>
    <t>Transporte, almacenamiento, distibución del agua potable al corregimiento de bocachica y control de la caldiad del agua potable a suministrar por 4 meses.</t>
  </si>
  <si>
    <t>Tasa de cobertura de saneamiento de forma segura en barrios de Villa Rosa, de Arroz barato, Policarpa y Puerta de Hierro y 19 barrios más del Distrito de Cartagena</t>
  </si>
  <si>
    <t>Llevar al 90% la tasa de cobertura de saneamiento de forma segura en barrios de Villa Rosa, de Arroz barato, Policarpa y Puerta de Hierro y 19 barrios más del Distrito de Cartagena</t>
  </si>
  <si>
    <t>90%
(7%)</t>
  </si>
  <si>
    <t>0,05%</t>
  </si>
  <si>
    <t>Saneamiento de forma segura para todos Cartagena de Indias</t>
  </si>
  <si>
    <t>Garantizar el acceso al servicio público de acueducto de forma segura, eficiente y continua.</t>
  </si>
  <si>
    <t xml:space="preserve">Construcción de redes de alcantarillado, pozos de inspección y acometidas
domiciliarias.
</t>
  </si>
  <si>
    <t>RENDIMIENTOS FINANCIEROS SGP AGUA POTABLE Y SANEAMIENTO BÁSICO
SGP
ICLD</t>
  </si>
  <si>
    <t>$ 573315000
$ 2866105208
$ 300000000</t>
  </si>
  <si>
    <t>Saneamiento de forma segura para todos</t>
  </si>
  <si>
    <t>02-111-06-20-01-06-01-06
02-055-06-20-01-06-01.07
01-001-06-20-01-06-01-06</t>
  </si>
  <si>
    <t>Mediante oficios AMC-OFI-0024066-2021 y AMC-OFI-0029670-2021 del 12 y el 26 de Marzo de 2021 respectivamente se solicitó a la Secretaria de Hacienda realizar los ajustes en el presupuesto de ingresos anexando documentos de Distribución del DNP  por reducción de los recursos con fuente de financiacion SGP- AGUA POTABLE Y SANEAMIENTO BÁSICO según Documento de Distribución 57-2021.  Para aplicación del ajuste, este proyecto quedó sin recursos de fuente SG-APSB.
Se dispuso para supervisión de saneamietno de un CDP por valor de $ 300.000.000. 
La suma de $ 2.866.105.208 de fuente SGP-APSB no tiene recursos según lo indicado.
La diferencia, por valor de $ 573.315.000 producto de rendimientos financieros, está sujeto a confirmación requerido en oficio  AMC-OFI-0104671-2021</t>
  </si>
  <si>
    <t>Mediante oficio AMC-OFI-0104671-2021  se hizo solicitud de Información de los recursos disponible  del rubro pressupuestal  02-111-06-20-01-06-01-06 a Presupuesto Distrital, y mediante oficio AMC-OFI-0116360-2021 dan respuesta informando que se cuenta a la fecha con corte 31 de agosto con $66.359.579, razón por la cual, no se cuenta con los recursos necesarios para ejecurar.
Se emitió Decreto N°0995 DE 2021 de Reducción  en el Presupuesto de Ingresos y Gastos del Deistrito de Cartagena de Indias, asignado a la Unidad Ejecutora Secretaria General, vigencia fiscal 2021, en el cual  se ve afectado la reducción de los recursos asigandos a financiar este proyecto con fuente de financiación SGP- Agua Potable y Saneqmiento Básico por valor de $2.866.105.208. 
Durante el tercer trimestre 2021 se ha contrado el personal necesario para la supervisión  los cuales están amparados con los RP N°3405,3421,3558,3580,3600,3579, 3588, 3646,3629, 3724, 3887, 3565, 3725, 4158, 3753, 3700, 3683, 4164, 4231 y 4233.</t>
  </si>
  <si>
    <t>Durante elcuarto trimestre 2021 se ha contrado el personal necesario para la supervisión  los cuales están amparados con los RP N°4045, 5181, 5180, 4375, 5160, 5163 Y 4538</t>
  </si>
  <si>
    <t>Porcentaje de la poblaciòn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</si>
  <si>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verda el Zapatero, comunidad de la Sevillana, ubicadas en zona rural.</t>
  </si>
  <si>
    <t>Construcción DE INFRAESTRUCTURA PARA EL ACCESO DE AGUA POTABLE EN LA COMUNIDAD ARROYO DE LAS CANOA, ARROYO GRANDE, VEREDA EL ZAPATERO, COMUNIDAD DE LA SEVILLANA Cartagena de Indias</t>
  </si>
  <si>
    <t>Garantizar el acceso al servicio público de acueducto de forma segura, eficiente y continua</t>
  </si>
  <si>
    <t>Construcción de redes de alcantarillado</t>
  </si>
  <si>
    <t>SGP-APSB</t>
  </si>
  <si>
    <t>Construccion de infraestructura  para el acceso de agua potable en la comunidad Arroyo de las Canoa, Arroyo Grande, Vereda el Zapatero, Comunidad de la Sevillana.</t>
  </si>
  <si>
    <t>02-055-06-20-01-06-01-02</t>
  </si>
  <si>
    <t xml:space="preserve">Mediante oficios AMC-OFI-0024066-2021 y AMC-OFI-0029670-2021 del 12 y el 26 de Marzo de 2021 respectivamente se solicitó a la Secretaria de Hacienda realizar los ajustes en el presupuesto de ingresos anexando documentos de Distribución del DNP  por reducción de los recursos con fuente de financiacion SGP- AGUA POTABLE Y SANEAMIENTO BÁSICO según Documento de Distribución 57-2021.  Para aplicación del ajuste, este proyecto quedó sin recursos.
- Arroyo de las Canoas: Se encuentra dentro de los proyectos a financiar por Regalías
- Vereda el Zapatero: Proyecto financiado a través de Regalías (Gobernación)
- La Sevillana: Posee un proceso civil inconcluso que determinará la propiedad del predio. 
</t>
  </si>
  <si>
    <t>Se emitió Decreto N°0995 DE 2021 de Reducción  en el Presupuesto de Ingresos y Gastos del Deistrito de Cartagena de Indias, asignado a la Unidad Ejecutora Secretaria General, vigencia fiscal 2021, en el cual  se ve afectado la reducción de los recursos por valor de $1.095.680.487  asigandos a financiar este proyecto.</t>
  </si>
  <si>
    <t>Contratar mano de obra calificada y no calificada para la Supervisión Técnica, Administrativa, Financiera y de Suministros.</t>
  </si>
  <si>
    <t>Construcción del sistema de acueducto en la vereda El Zapatero del corregimiento La Boquilla en Cartagena de Indias</t>
  </si>
  <si>
    <t>Aumentar los niveles de cobertura del servicio de acueducto en la vereda El Zapatero, corregimiento de La Boquilla del Distrito de Cartagena de Indias</t>
  </si>
  <si>
    <t>Construcción de acueducto</t>
  </si>
  <si>
    <t>REGALIAS</t>
  </si>
  <si>
    <t>ND</t>
  </si>
  <si>
    <t>Proyecto financiado a través de Regalías (Gobernación)</t>
  </si>
  <si>
    <t xml:space="preserve">Recibimos notificación de la asignación como ejecutores. </t>
  </si>
  <si>
    <t>INCORPORACIÓN DE FONDO DE SOLIDARIDAD Y REDISTRIBUCION ASEO, ACUEDUCTO Y ALCANTARILLADO EN CARTAGENA DE INDIAS</t>
  </si>
  <si>
    <t>Alto índice de la población de Cartagena de Indias que se Benefician del Subsidio de aseo, acueducto y alcantarillado</t>
  </si>
  <si>
    <t>Realizar oportunamente a la empresas prestadoras de servicios públicos domiciliarios (Acueducto y Alcantarillado) el traslado del déficit resultante de subsidios y contribuciones.</t>
  </si>
  <si>
    <t>SGP PG - Agua Potable y saneamiento Básico</t>
  </si>
  <si>
    <t>02-055-06-20-01-06-01-06</t>
  </si>
  <si>
    <t>Durante el segundo trimestres del 2021 se expidió por concepto de déficit de subsidios a los prestadores con los siguientes RP N° 726, 1324 y 2384.  Con actas de Pago de la N° 001, 003 y 013. Se encuentran en trámite de pago correspondiente a lo radicado ante esta Secretaría.</t>
  </si>
  <si>
    <t xml:space="preserve">Durante el tercer trimestres del 2021 se expidió por concepto de déficit de subsidios a los prestadores con los siguientes RP N° 2854  Con actas de Pago de la N°014 . </t>
  </si>
  <si>
    <t>Durante el cuarto trimestre de 2021 se realizó pago por concepto de déficit de subsidios acuducto y alcantarillado vigencias 2019- 2020 al  prestador AGUAS DE CARTAGENA con RP N°5149, 5150,5151 mediante acta de pago N°020.</t>
  </si>
  <si>
    <t>Aumentar la tasa de cobertura en un 100% en las comunidades Puerta de Hierro y Membrillal, ubicadas en el suelo urbano</t>
  </si>
  <si>
    <t>NO APLICA</t>
  </si>
  <si>
    <t>Subsidio Acceso de forma segura a los servicios de Agua y Saneamiento Básico Cartagena de Indias</t>
  </si>
  <si>
    <t xml:space="preserve">Garantizar la cobertura en un 100% del acceso a los servicios públicos de agua y saneamiento básico. </t>
  </si>
  <si>
    <t>NO DISPONIBLE</t>
  </si>
  <si>
    <t>Este proyecto tuvo asignado presupuesto para la vigencia 2020 para pago de déficit de subsidios. Para esta vigencia este proyecto no tiene asignado recursos, ni actividades.</t>
  </si>
  <si>
    <t>Numero de Predios
Identificados con el POMCA
de importancia estratégicas</t>
  </si>
  <si>
    <t>N/A</t>
  </si>
  <si>
    <t xml:space="preserve">Número de áreas  de importancia estratégica para asegurar la disponibilidad del recurso natural de agua, a fin de satisfacer las necesidades en materia de Agua Potable, de
la ciudadanía en el Distrito de Cartagena de indias
</t>
  </si>
  <si>
    <t>Proteger 20 predios
de importancia
estratégica para
acueducto</t>
  </si>
  <si>
    <t>PROTECCIÓN Y MANTENIMIENTO DE PLANES DE ORDENACIÓN Y MANEJO DE CUENCAS- POMCA EN EL DISTRITO DE CARTAGENA DE INDIAS</t>
  </si>
  <si>
    <t>Adquirir o mantener predios para garantizar la conectividad, en la cuenca hidrográfica sistema lagunar dolores y canal de Dique. Indispensable mantener las zonas forestales y franja paralela a la riberas o líneas de mareas de este cuerpo de agua.</t>
  </si>
  <si>
    <t>Pagos servicios ambientales de 20 predios de impoortancia estratégica ambiental para el Distrito de Cartagena en materia de abastecimiento de agua cruda con destino a la potabilización.</t>
  </si>
  <si>
    <t>INGRESOS CORRIENTES DE LIBRE DESTINACION</t>
  </si>
  <si>
    <t>POMCA Protegido</t>
  </si>
  <si>
    <t>02-001-06-20-01-06-01-01</t>
  </si>
  <si>
    <t>Se adelanta estudio para la implementación de los servicios ambientales.</t>
  </si>
  <si>
    <t xml:space="preserve">Se vienen adelantando mesas de trabajo con el Ministerio de Ambiente y Desarrollo Sostenible, con el fin de participar en el Acuerdo de Voluntades - Plataforma Colaborativa para la recuperación de la cuenca del Canal del Dique, en la cual se encuentra el complejo cenagoso de Juan Gómez, en el cual se encuentra la Ciénaga Juan Gómez, de la que se abastece el Distrito de Cartagena, y que fue priorizada por la Corporación Autónoma Regional del Canal del Dique - CARDIQUE, como Área de Importancia Estratégica para la conservación del recurso hídrico. 
Del mismo modo, se solicitó mediante oficio AMC-OFI-0115374-2021 información y acompañamiento técnico a CARDIQUE, que servirá para la identificación y selección de los predios a proteger, para hacer Pago por Servicios Ambientales. </t>
  </si>
  <si>
    <t>Se firmó Acuerdo de Voluntades para la plataforma colaborativa para la recuperación de la cuenca del canal del Dique el día 5 de noviembre de 2021</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</si>
  <si>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</si>
  <si>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</si>
  <si>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Extensión redes de acueducto en la vereda de Tierra Baja</t>
  </si>
  <si>
    <t>Ampliar la cobertura del servicio de acueducto de la zona sur de la vereda de Tierra Baja, mediante la instalación de redes de distribución de agua potable a las cuales se pueda realizar una conexión domiciliaria individual para cada una de las vivie</t>
  </si>
  <si>
    <t>EXTENSIÓN DE REDES DE ACUEDUCTO EN LA VEREDA TIERRA BAJA DEL CORREGIMIENTO DE LA BOQUILLA</t>
  </si>
  <si>
    <t>Proeycto financiado a través de regalías, incorporadas mediante Decreto 0726 de 2020.  Se encuentra en etapa precontractual</t>
  </si>
  <si>
    <t>Se encuentra en elaboración de Estudios Previos para realizar soiicitud de CDP</t>
  </si>
  <si>
    <t xml:space="preserve">Mediante recursos asignados con fuente de financiación Regalias Directas por valor de $513.383.302 para extensión de redes de acueducto de Tierra Baja, del cual se firmó convenio con la empresa Aguas de Cartagena S.A. E.S.P  </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</si>
  <si>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</si>
  <si>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</si>
  <si>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EXTENSIÓN RED DE ACUEDUCTO SECTOR ALTOS DE LA PAZ, SECTORES TRONCO LÚCIO Y LOS CORDOBITAS EN EL CORREGIMIENTO DE PASACABALLOS</t>
  </si>
  <si>
    <t>CONSTRUCCION EXTENSIÓN RED DE ACUEDUCTO SECTOR ALTOS DE LA PAZ, SECTORES TRONCO LÚCIO Y LOS CORDOBITAS EN EL CORREGIMIENTO DE PASACABALLOS</t>
  </si>
  <si>
    <t>Proeycto financiado a través de regalías</t>
  </si>
  <si>
    <t>Tasa de cobertura de saneamiento en suelo urbano</t>
  </si>
  <si>
    <t>85.47 %</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</si>
  <si>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</si>
  <si>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</si>
  <si>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</si>
  <si>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41.,66</t>
  </si>
  <si>
    <t>58,33%</t>
  </si>
  <si>
    <t>Alto índice de la población de Cartagena de Indias que se benefician del subsidio de aseo, acueducto y alcantarillado</t>
  </si>
  <si>
    <t>Realizar oportunamente a la empresa prestadora de servicios públicos domiciliarios (Aseo) el traslado del déficit resultado de subsidios y contribuciones</t>
  </si>
  <si>
    <t>SGP AGUA POTABLE Y SANEAMIENTO BÁSICO
ICLD
DIVEDENDOS DE ACUACAR</t>
  </si>
  <si>
    <t>$14,354,151,181
$2,231,947,627
$1,002,562,778</t>
  </si>
  <si>
    <t>FONDO DE SOLIDARIDAD Y REDISTRIBUCIÓN ASEO</t>
  </si>
  <si>
    <t>02-055-06-20-01-06-01-05
02-001-06-20-01-06-01.02
02-062-06-20-01-06-01-01</t>
  </si>
  <si>
    <t>Durante el segundo trimestres del 2021 se realizó pago por concepto de déficit de subsidios aseo a los prestadores con los siguientes RP N°624, 1325,1326,1327, 1396,1397,1750,1751,1814,1815  con actas de Pago de la N°002, N°004, N°005, N°006,N°007, N°008, N°009,N°010, N°011, N°012 hasta la N°015. Se encuentran en trámite de pago correspondiente a lo radicado antes esta Secretaría.</t>
  </si>
  <si>
    <t>Durante el tercer trimestres del 2021 se realizó pago por concepto de déficit de subsidios aseo a los prestadores con los siguientes RP N°3554 y 4120  con actas de Pago de la N°015 y N°018.  Se encuentran en trámite de pago correspondiente a lo radicado antes esta Secretaría.</t>
  </si>
  <si>
    <t>Durante el cuarto trimestre de 2021 se realizó pago por concepto de déficit de subsidios aseo a los prestadores con los RP N°4454 con acta de pago N°016.</t>
  </si>
  <si>
    <t>Se realizó pago por concepto de  abono a la deuda vigencia 2019 de déficit de subsidios aseo mediante acta de pago N°021 con RP N°5587 Y RP N°5588</t>
  </si>
  <si>
    <t>Construcción de Solución de alcantarillado en los corregimientos de Bayunca y Pontezuela del Distrito de Cartagena Cartagena de Indias</t>
  </si>
  <si>
    <t>Construcción del sistema de alcantarillado sanitario de los corregimientos de Bayunca y Pontezuela, con el fin de mejorar la calidad de vida, las condiciones higiénicas y de salubridad de los habitantes</t>
  </si>
  <si>
    <t>Se adelantan las gestiones de financiación</t>
  </si>
  <si>
    <t>Porcentaje de la población con acceso a servicios de saneamiento de forma segura en las comunidades de Jorge Eliecer Gaitán, Meza Valdez, Madre Herlinda, La Esmeralda y Membrillal, en suelo rural</t>
  </si>
  <si>
    <t>Llevar al 50% el Porcentaje de la población con acceso saneamiento de forma segura en las comunidades de Jorge Eliecer Gaitán, Meza Valdez, Madre Herlinda, La Esmeralda y Membrillal, en suelo rural</t>
  </si>
  <si>
    <t>Redes Alcantarillado Barrio Viejo Porvenir Calle Jorge Eliecer Gaitan Con Diagonal 32 O Via Principal Barrio 13 De Junio</t>
  </si>
  <si>
    <t>REGALÍAS</t>
  </si>
  <si>
    <t>Proyecto financiado a través de Regalías</t>
  </si>
  <si>
    <t>Incrementar el porcentaje de cobertura al 80% en cobertura de energia electrica en el area rural e insular</t>
  </si>
  <si>
    <t>ENERGIA ASEQUIBLE, CONFIABLE, SOSTENIBLE Y MODERNA PARA TODOS</t>
  </si>
  <si>
    <t>Porcentaje de cobertura de energia asequible en la zona rural e insular</t>
  </si>
  <si>
    <t>64.85%</t>
  </si>
  <si>
    <t>Llevar al 85% el porcentaje de cobertura de energia asequible en la zona rural e insular</t>
  </si>
  <si>
    <t>85%)
(20,15%)</t>
  </si>
  <si>
    <t>IMPLEMENTACIÓN DE LA GARANTÍA AL ACCESO A UNA ENERGÍA LIMPIA, ASEQUIBLE, SEGURA, SOSTENIBLE,
MODERNA
Y EFICIENTE PARA LAS ZONAS RURAL E INSULAR DE CARTAGENA DE INDIAS</t>
  </si>
  <si>
    <t>Sin asignación presupuestal en la vigencia 2021</t>
  </si>
  <si>
    <t>Porcentaje de la capacidad instalada de generación de energía eléctrica que corresponde a fuentes renovables en Isla Fuerte</t>
  </si>
  <si>
    <t>Llevar al 30% el porcentaje de la capacidad instalada de generación de energía eléctrica que corresponde a fuentes renovables</t>
  </si>
  <si>
    <t>MPLEMENTACIÓN DE LA GARANTÍA AL ACCESO A UNA ENERGÍA LIMPIA, ASEQUIBLE, SEGURA, SOSTENIBLE,
MODERNA
Y EFICIENTE PARA LAS ZONAS RURAL E INSULAR DE CARTAGENA DE INDIAS</t>
  </si>
  <si>
    <t xml:space="preserve">FORTALECER LA CARACTERIZACIÓN Y DISEÑO DE SOLUCION ENERGETICA UNITARIA CON FUENTE RENOVABLE PARA LAS
VIVIENDAS DE ISLA FUERTE
</t>
  </si>
  <si>
    <t>Caracterizacion de la comunidad de Isla fuerte y sus necesidades energeticas</t>
  </si>
  <si>
    <t>ENERGIAS LIMPIAS Y ALUMBRADO PUBLICO SOSTENIBLE MODERNO Y EFICIENTE PARA TODOS</t>
  </si>
  <si>
    <t>02-001-06-20-01-06-02-02</t>
  </si>
  <si>
    <t>Se adelantan las gestiones para contratación de la caracterización proyectada para Noviembre de 2021</t>
  </si>
  <si>
    <t>No se logró contratar la caracterización proyectada.</t>
  </si>
  <si>
    <t>Porcentaje de Intensidad Energética del sistema económico de Cartagena</t>
  </si>
  <si>
    <t>Llevar al 90% del Porcentaje de Intensidad Energética del sistema económico de Cartagena</t>
  </si>
  <si>
    <t>Implementación de la optimización del servicio de alumbrado público y el suministro de energía para el sistema, en el Distrito   Cartagena de Indias</t>
  </si>
  <si>
    <t>Implementar la optimización en la prestación del servicio de alumbrado público y el suministro de energía del sistema en el Distrito de
Cartagena de indias.</t>
  </si>
  <si>
    <t>Redes de alumbrado público con mantenimiento</t>
  </si>
  <si>
    <t>IMPUESTO DE ALUMBRADO PÚBLICO</t>
  </si>
  <si>
    <t>ALUMBRADO PÚBLICO Y SUMINISTRO DE ENERGÍA PARA EL SISTEMA DEL DISTRITO DE CARTAGENA DE INDIAS</t>
  </si>
  <si>
    <t>02-156-06-20-01-06-02-01</t>
  </si>
  <si>
    <t xml:space="preserve">Esta meta del proyecto para este trimestre fue cumplida en un 100%, pues en el mes de enero se contrató con la empresa Caribemar de la Costa S.A E.S.P, el suministro de energía para el sistema de alumbrado público del Distrito de Cartagena, con una duración de un año sin exceder la vigencia 2021. Lo que garantiza que el Distrito de Cartagena durante la presente vigencia tendrá energía en las redes del sistema de alumbrado público.
</t>
  </si>
  <si>
    <t xml:space="preserve">Esta meta del proyecto fue cumplida en un 100%, pues en el mes de enero se contrató con la empresa Caribemar de la Costa S.A E.S.P, el suministro de energía para el sistema de alumbrado público del Distrito de Cartagena, con una duración de un año sin exceder la vigencia 2021. Lo que garantiza que el Distrito de Cartagena durante la presente vigencia tendrá energía en las redes del sistema de alumbrado público.
</t>
  </si>
  <si>
    <t>Redes del sistema de distribución local mejorada</t>
  </si>
  <si>
    <t>Redes del sistema de distribución local construida</t>
  </si>
  <si>
    <t>NA</t>
  </si>
  <si>
    <t>GESTIÒN INTEGRAL DE RESIDUOS SOLIDOS  " CULTURA CIUDADANA PARA EL RECICLAJE INCLUSIVO Y LA ECONOMIA CIRCULAR"</t>
  </si>
  <si>
    <t>Actualizacion, adopcion e implementacion  de los 13 programas del PGIRS por el Distrito</t>
  </si>
  <si>
    <t>PGIRS en marcha version 2017</t>
  </si>
  <si>
    <t>PGIRS actualizado, adoptado e implementado en los 13 programas en el Distrito</t>
  </si>
  <si>
    <t>ACTUALIZACIÓN DEL PGIRS 2016-2027 COMO ESTRATEGIA PARA LA GESTIÓN INTEGRAL DE RESIDUOS SÓLIDOS
Y LA CARACTERIZACIÓN DE ESTOS EN EL DISTRITO DE CARTAGENA DE INDIAS</t>
  </si>
  <si>
    <t>Revisar, actualizar e implementar el PGIRS 2016-2027 y sus estrategias de gestión integral</t>
  </si>
  <si>
    <t>Diseño y elaboración de la caracterización de los residuos sólidos domiciliarios y su potencial de aprovechamiento por parte de ciudadanos y las organizaciones de recicladores en el distrito de Cartagena de Indias.</t>
  </si>
  <si>
    <t>ACTUALIZACIÓN DEL PEGIRS 2016-2027 Y CARACTERIZACION DEL DISTRITO DE CARTAGENA DE INDIAS</t>
  </si>
  <si>
    <t>02-001-06-20-01-06-03-03</t>
  </si>
  <si>
    <t>Se tiene el CDP N°215 para inciar proceso de contratación y empezar a ejecutar las actividades en cumplimiento de este proyecto.</t>
  </si>
  <si>
    <t>Se tiene el CDP  N°304 Censo de Arbolado, se adelanta proceso de convenio con el EPA.</t>
  </si>
  <si>
    <t>Se avanzó en la supervisón de las empresas prestadoras de aseo, con material geo referenciado; el recorrido desarrollado por el equipo de supervisores de la oficina de Servicios Públicos se realiza posterior al horario definido por los prestadores, lapso de tiempo en el cual se debió hacer la recolección de todos los puntos en las rutas establecidas por ellos.  
Se contrató personal para realizar actividades en post de dar cumplimiento a las actividades contempladas en el PGIRS., con RP N° 4124, 4125,4558,4433, 4536, 4586, 4588 Y 5199</t>
  </si>
  <si>
    <t>Revisión, diagnostico, actualización del PGIRS 2016-2027</t>
  </si>
  <si>
    <t>Ton - métricas disminuidas/año en el relleno sanitario</t>
  </si>
  <si>
    <t>34.307 Ton/métricas                                           PGIRS 2016-2027</t>
  </si>
  <si>
    <t>Disminuir ton métricas  hasta alcanzar el 30% en el 2023</t>
  </si>
  <si>
    <t>Se encuentra en etapa de formulación por esta razón no tiene actividades ni recursos</t>
  </si>
  <si>
    <t>Esta meta se encuentra incluida dentro de la meta "PGIRS actualizado, adoptado e implementado en los 13 programas en el Distrito"  Se vienen adelantando gestiones administrativas</t>
  </si>
  <si>
    <t>Número de puntos críticos actualizados y geo referenciados</t>
  </si>
  <si>
    <t>54 puntos críticos.               
 PGIRS 2016-2027</t>
  </si>
  <si>
    <t>Reducir en un 50% los puntos críticos de la ciudad y aumentar cobertura</t>
  </si>
  <si>
    <t>Esta meta se encuentra incluida dentro de la meta "PGIRS actualizado, adoptado e implementado en los 13 programas en el Distrito".  Se adelantó la contratación de personal para supervisión de las rutas de aseo con detenimiento en los puntos críticos identificados en el PGIRS</t>
  </si>
  <si>
    <t>Porcentaje de cobertura de implementación de la estrategia IEC información, educación y comunicación</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</si>
  <si>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</si>
  <si>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</si>
  <si>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Esta meta se encuentra incluida dentro de la meta "PGIRS actualizado, adoptado e implementado en los 13 programas en el Distrito"</t>
  </si>
  <si>
    <t>Diseño de una Estación de Clasificación y Aprovechamiento ECA de 1200 m2 para residuos orgánicos con capacidad para 50 Tm/día.</t>
  </si>
  <si>
    <t>Realizar un (1) diseño y estudio técnico de una Estación de Clasificación y Aprovechamiento ECA de 1200 m2 para residuos orgánicos con capacidad para 50 Tm/día.</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</si>
  <si>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</si>
  <si>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</si>
  <si>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Formulación de la estrategias de Residuos de Aparatos Eléctricos y Electrónicos RAEE y llantas usadas</t>
  </si>
  <si>
    <t>Formular e implementar estrategia de Residuos de Aparatos Eléctricos y Electrónicos RAEE y llantas usadas</t>
  </si>
  <si>
    <t>Esquema de Operación de los Servicios Públicos Domiciliarios EOSPD creado en zonas rural e insular</t>
  </si>
  <si>
    <t>Creación y puesta en Marcha del Esquema de Operación de los Servicios Públicos Domiciliarios EOSPD en zonas rural e insular</t>
  </si>
  <si>
    <t>SISTEMA DE INFORMACIÓN DE LOS SERVICIOS PÚBLICOS: “SERVINFO”</t>
  </si>
  <si>
    <t>Creación de un  Sistema de Información de los  Servicios  Públicos Desplegado en la WEB, ios Y ANDROID</t>
  </si>
  <si>
    <t>A partir de arquitectura
de MIDAS</t>
  </si>
  <si>
    <t xml:space="preserve">Construcción de ServiData web. (backed y fronted)
Construcción ServiData móvil. (backed y fronted)
</t>
  </si>
  <si>
    <t>Construcción Infraestructura tecnológica global diseñada e implementada utilizando herramientas de inteligencia artificial adoptando el plan de</t>
  </si>
  <si>
    <t xml:space="preserve">2020130010310
</t>
  </si>
  <si>
    <t xml:space="preserve">Optimizar del desempeño del sector público, a través de la adopción del Gobierno
Electrónico como la herramienta hacia la modernización y buen gobierno, a través de la oferta integrada
de información y servicios en línea para la ciudadanía y el fortalecimiento de los elementos
</t>
  </si>
  <si>
    <t xml:space="preserve">Primera fase: a diciembre de 2021. Se contempla un sitio web responsive en drupal que brinde información de cada uno de los servicios públicos definidos. Contará con el servicio de PQR, sitio de preguntas frecuentes. Contempla el mantenimiento y soporte del sitio. 
Segunda fase: a diciembre 2022. Se contempla la actualización de ServInfo que se integra con MIDAS, integra elementos definidos de georreferenciación y cuenta con el chat en línea. Contempla el mantenimiento y soporte del sitio. Generar estadísticas a través de herramientas de analíticas de terceros en una plataforma cloud. 
Tercera fase: a diciembre 2023. Continuidad en el servicio de mantenimiento y soporte de ServInfo. Continuidad en la generación estadísticas a través de herramientas de analíticas de terceros en una plataforma cloud. Generar un conjunto de datos abiertos. </t>
  </si>
  <si>
    <t>Secretaría General 
Oficina de Servicios Publicos/ Oficina Asesora de INformatica</t>
  </si>
  <si>
    <t>1.089.683
habitantes de Cartagena</t>
  </si>
  <si>
    <t>LUIS ENRIQUE ROA MERCHAN
HUGO CABARCAS AYOLA
INGRID SOLANO BENITEZ</t>
  </si>
  <si>
    <t>Se entregó estudios previos la Unidad Interna de Contratación para adelantar trabajos en asocio con la Oficina Asesora de Informática</t>
  </si>
  <si>
    <t>Se encuentra en estructuracion de las especificaciones tecnicas para el desarrollo de la aplicacion</t>
  </si>
  <si>
    <t>Para la vigencia 2021, se cumple con la Primera fase: la cual consiste en la creacion de  un sitio web responsive en drupal que brinde información de cada uno de los servicios públicos definidos. Cuenta con un listado de preguntas frecuentes por  servicio .
cumplimiento meta producto 100% para el 2021.
Para el 2022 se contempla la segunda fase del proyecto</t>
  </si>
  <si>
    <t>Observaciones Diciembre 30</t>
  </si>
  <si>
    <t>SERVICIOS PÚBLICOS BÁSICOS DEL DISTRITO DE CARTAGENA DE INDIAS: “TODOS CON TODO”</t>
  </si>
  <si>
    <t>TASA DE COBERTURA DE SANEAMIENTO EN SUELO URBANO.</t>
  </si>
  <si>
    <t>85.47 %
Fuente: DANE 2018</t>
  </si>
  <si>
    <t>LLEVAR AL 90 % LA TASA DE COBERTURA DE SANEAMIENTO EN SUELO URBANO.</t>
  </si>
  <si>
    <t>0.25</t>
  </si>
  <si>
    <t xml:space="preserve"> CEMENTERIOS</t>
  </si>
  <si>
    <t xml:space="preserve">Plan de Saneamiento Ambiental en los cementerios distritales implementado.
</t>
  </si>
  <si>
    <t>0
Fuente: Secretaria General - Apoyo Logistico.</t>
  </si>
  <si>
    <t>Implementar 4 planes de saneamiento ambiental en los cementerios distritales uno (1) por cementerio (Ternera, Manga, Olaya y Albornoz).</t>
  </si>
  <si>
    <t>ADMINISTRACION Y OPERACIÓN DE LOS CEMENTERIOS DISTRITALES – POR UNA CARTAGENA LIBRE Y RESILIENTE</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</si>
  <si>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</si>
  <si>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 xml:space="preserve">Actividades de Control Microorganismos, Control Plagas, Control Animales Silvestres, Capacitación Sanitaria.
</t>
  </si>
  <si>
    <t>Direccion Administrativa de Apoyo Logistico</t>
  </si>
  <si>
    <t>Habitatntes de la Ciudad de Cartagena, 1.089.683</t>
  </si>
  <si>
    <t>Visitantes de los cementerios  de la Ciudad de Cartagena, (6.372).</t>
  </si>
  <si>
    <t xml:space="preserve">Luis Enrique Roa Marchan (SG) 
Didier Torres Zúñiga (DAAL) </t>
  </si>
  <si>
    <t>Ventas Servicios Cemenetrios</t>
  </si>
  <si>
    <t xml:space="preserve">ADMINISTRACIÓN Y OPERACIÓN DE LOS CEMENTERIOS PÚBLICOS DISTRITALES POR UNA CARTAGENA LIBRE Y RESILIENTE:  (VENTAS DE SERVICIOS CEMENTERIOS) - (SUPERAVIT) - (REASIGNACIONES).
</t>
  </si>
  <si>
    <t>02-034-06-20-01-06-05-01
02-034-06-93-01-06-05-01
02-034-06-95-01-06-05-01</t>
  </si>
  <si>
    <t xml:space="preserve">Se desarrollaron jornadas de aseo peridicamente y/o intermedias la cual apunta  a la meta plan de desarrollo y/o meta proyecto " Acciones preventivas y correctivas en los cenenetrios distritales".
De conformidad con los tramites contractuales, el proceso para la contracción de bóvedas y de acciones preventivas y correctivas en los cementerios distritales, se encuentra en la UAC para la revisión de este, (Construcción de bóvedas, Mantenimiento eléctrico, Jornada de aseo especiales, Pintura general cementerios, Podas y/o talas, entre otras. Incluyendo el cementerio de Tierra Bomba, todo esto dado que se cuenta con una asignación presupuestal (Incorporación de la asignación 2020 y Superávit 2020)
 </t>
  </si>
  <si>
    <t xml:space="preserve">se implemento segundo ciclo plan de saneamiento iambiental, segun programacion cronograma adjunto, cunpliendo en un 50% en la ejecucuion del contrato.
Se realizaron jornadas de aseo especiales , en los cementerios distritales Olaya, Ternera, Albornoz Y santa cruz de manga , equibalantes a 3 jornadas una mensual.
Contrato de construccion de bovedas y acciones preventivas se encuentra en el traslado del informe de evalucaion a la espera de la resolucion. </t>
  </si>
  <si>
    <r>
      <t xml:space="preserve">Meta 1: Plan de Saneamiento Ambiental Proyectos ejecutados al 100% (2020 - 2021).
Meta 2 - Meta 3: Construccion de bovedas o Nichos; ACCIONES PREVENTIVAS Y CORRECTIVAS EN LOS CEMENTERIOS DISTRITALES (TERNERA, OLAYA, ALBORNOZ Y MANGA) Y OBRA CIVIL DE AMPLIACIÓN PARA LA CONSTRUCCIÓN DE BÓVEDAS EN LOS CEMENTERIOS DISTRITALES (TERNERA, OLAYA Y ALBORNOZ), ASI TAMBIEN CEMENTERIO TIERRA BOMBA,  
</t>
    </r>
    <r>
      <rPr>
        <b/>
        <sz val="14"/>
        <color theme="1"/>
        <rFont val="Calibri"/>
        <family val="2"/>
        <scheme val="minor"/>
      </rPr>
      <t xml:space="preserve">Contrato en Ejecución con un avance certificado del 48%.
</t>
    </r>
  </si>
  <si>
    <t>Obra civil de ampliación para la construcción de bóvedas y nichos en los cementerios
distritales, (Ternera, Olaya y Albornoz) realizada.</t>
  </si>
  <si>
    <t>Realizar 4 obras de ampliacion para la construccion de bovedas y nichos en los cementerios distritales, una (1) por cementerio (Ternera, Olaya y Albornoz).</t>
  </si>
  <si>
    <t>Construccion de bovedas</t>
  </si>
  <si>
    <t>Construccion de Nichos</t>
  </si>
  <si>
    <t>Acciones preventivas y correctivas en los cementerios distritales, (Ternera, Monga, Olaya y Albornoz) realizada.</t>
  </si>
  <si>
    <t>Realizar 4 obras de acciones preventivas y correctivas en los cementerios distritales, una (1) por cementerio (Ternera, Manga, Olaya y Albornoz).</t>
  </si>
  <si>
    <t xml:space="preserve">Mantenimiento Eelectrico 
</t>
  </si>
  <si>
    <t xml:space="preserve">1
</t>
  </si>
  <si>
    <t>Jornadas de aseo especiales</t>
  </si>
  <si>
    <t>Pintura General Cementerios</t>
  </si>
  <si>
    <t>Podas y/o talas</t>
  </si>
  <si>
    <t>Estudio preliminar para la intervención integral del Cementerio de Manga realizado, Declarado Bien de Interes Cultural del ámbito nacional, Patrimonio Material según decreto 1911 del 2 de Noviembre de 1995</t>
  </si>
  <si>
    <t>Realizar un (1) estudio preliminar para la intervencion integral del cementerio de Manga.</t>
  </si>
  <si>
    <t>Intervencion Cemenetrio Santacruz de Manga</t>
  </si>
  <si>
    <t>IPCC</t>
  </si>
  <si>
    <t>Saia Vergara Jaime</t>
  </si>
  <si>
    <t>Durante la vigencia 2020 y 2021, se han desarrollando acciones tendientes al diagnostico real del cementerio Santa Cruz de Manga, con el fin de desarrollar la hoja de ruta que permita la intervención de este Bien de Interes Nacional; a continuación se relacionan las acciones realizadas durante la presente vigencia: 1. Carta de intención enviada a Col Mayor de Bolivar enviada (08/06/2021)
2. Reunión con MinCultural (17/06/2021) - Representantes de Patirmonio arquitectónico, mueble e inmaterial. Trazado de ruta para apoyo
3. Seguimiento a los procesos de convenio con universidades (28/06/2021)
4. Comunicación con arquitectos a cargo de tesis UTadeo para gestion de información (apoyo de la Arquitecta Claudia Rosales)
5. Gestión reunión arquitecta Margarita Mariño (MinCultura) para revisión proyecto Cementerio Central Bogotá. (29/06/2021) Se cita para primera semana de julio.    1. Carta MinCultura recibida (03/05/2021)
2. Solicitud a Dirección para convocatoria a reunión equipo IPCC - MINCULTURA  (06/05/2021)
3. Reunión con representante MinCultura - Margarita Mariño (13/05/2021)
4. Reunión con Colegio Mayor de Bolívar para Convenio apoyo levantamiento arquitectónico y otras tareas (27/05/2021)
5. Recibido segunda Carta Mincultura. Reunión programada para 17/06/2021 con equipo Patrimonio arquitectónico, patrimonio mueble y patrimonio inmaterial                                  https://drive.google.com/drive/folders/1Ce5Sne2tUu04uGJJtTJcWaohPJzeDsu1</t>
  </si>
  <si>
    <t>A cargo del IPCC.</t>
  </si>
  <si>
    <t>CARTAGENA CONTINGENTE</t>
  </si>
  <si>
    <t>DESARROLLO ECONOMICO Y EMPLEABILIDAD</t>
  </si>
  <si>
    <t>NUMERO DE PLATAFORMAS DE INCLUSION PRODUCTIVA EN FUNCIONAMIENTO</t>
  </si>
  <si>
    <t>Diseñar e implementar 1 plataforma de inclusion productiva distrital</t>
  </si>
  <si>
    <t>Desarrollo del Ecosistema Digital basado en la cuarta revolucion industrial.</t>
  </si>
  <si>
    <t>No. de jovenes formados en tics y tecnologia de la cuarta revolución industrial</t>
  </si>
  <si>
    <t>Formar a 1000 jovenes en Tics y tecnologias de la cuarta revolución industrial</t>
  </si>
  <si>
    <t>CARTAGENA EMPRENDE Y SE CONECTA CON LA CUARTA REVOLUCIÓN INDUSTRIAL</t>
  </si>
  <si>
    <t>Capacitar talento humamo cartagenero con el  fin de crear un ecosistema de innovacion y emprendimiento digital</t>
  </si>
  <si>
    <t>Oficina Asesora de Informatica</t>
  </si>
  <si>
    <t>1089,683
habitantes de Cartagena</t>
  </si>
  <si>
    <t>Aun no impacta a beneficiarios interno ni externos, se espera el desarrollo del proyecto para reportarlo</t>
  </si>
  <si>
    <t xml:space="preserve">Ingrid Solano Benitez
</t>
  </si>
  <si>
    <t>INVERSION</t>
  </si>
  <si>
    <t>02-001-06-10-04-02-01-01</t>
  </si>
  <si>
    <t xml:space="preserve">El proyecto se encuentra en un porcentaje de avance del 30% se esta diseñando una intervencion curricular juntamente con IBM
El 20 de abril se realizo contacto con la Secretaria de Educacion quienes postularon los colegios como centros de innovacion para jovenes que estan en el ultimo grado de bachillerato para capacitarse en temas de habilidades digitales ( Se predente impactar un total de 7500 jovenes )
Nuestra señora del Carmen
El CASD
Soledad Roman de Nuñez
INEM
Nuevo Bosque
Salin Bechara
El Ambientalista
Colegios del programa de educacion inclusiva de la Alcaldia de Cartagena
</t>
  </si>
  <si>
    <t xml:space="preserve">Esta meta se encuentra en un 80% de avance en su gestion , dado que La Oficina Asesora de Informatica  se han realizado las actividades necesarios en conjunto con la Secretaria de educacion quien permitio convocar a 23 instituciones educaivas a las cuales se les presento  la estrategia de capacitacion que se llevara a cabo con el fin de lograr intervenir 100 estudiantes para cada colegio, las capaictaciones iniciaran en el mes de  Octubre a traves de el aliado estrategico IBM la empresa multinacional de tecnologia , quien realizara el proceso de formacion de estudiantes y docentes en las sigueintes lineas tecnologicas: inteligncia artificial, ciber seguridad, blockchair, ciencia de datos, desing thinking, internet de las cosas, estrategias de proyectos, tecnologias de robots cognitivos, exploraciones en indfulness, los colegios a intervenir se detallan a continuacion: 
IEO Clemente Manuel Zabala
IEO Pontezuela
IEO Nueva esperanza
IEO Arroyo de piedra 
IEO San Juan de Damasco
IEO Republica del LIbano
IEO Jorge Artel
IEO Olga Gonzalez de Arraut
IEO Liceo de Bolivar
IEO  Antonia Santos 
IEO Tierra Bomba
IEO TIerra BAja
IEO Rafael NUñez
IEO San Felipe NEri
IEO Camilo Torres
IEO INEM
IEO CADS Manuela Beltran
IEO Nuevo Bosque
IEO Fernandez BAena
IEO Tecnica de PAsacaballo
23 colegios ……meta 100 estudiantes por colegios 
se proyecta 2.300 jovenes impactados </t>
  </si>
  <si>
    <t>META BIENESTAR: Diseñar e implementar 1 plataforma de inclusion productiva distrital, la cual se cumple en un 100% dado que se desarolla la lataforme e.learning para la capcaitacion del prsonal como instrumento para la inlcusion laboral.
META PRODUCTO: Esta meta producto se cumple en un 100% para el 2021, no es acumulativa.
La Oficina Asesora de Informática  ha realizado las actividades necesarias en conjunto con la Secretaria de educación Distrital, para  convocar a 23 instituciones educativas del distrito,  a participar en el programa de capacitación para talento humano cartagenero con el  fin de crear un ecosistema de innovación y emprendimiento digital  , cuya meta es Formar a 1000 jóvenes en Tics y tecnologías de la cuarta revolución industrial  en tres fases, en el marco del cumplimiento del programa del plan de desarrollo 2020-2023  “Desarrollo del Ecosistema Digital basado en la cuarta revolución industrial. 
A estas instituciones educativas se les presentó  la estrategia de capacitación que se llevó a cabo con el fin de lograr intervenir 40  estudiantes para cada colegio en tres fases , la primera fase de las capacitaciones inicio en el mes de  Octubre a través de el aliado estratégico IBM la empresa multinacional de tecnología , quien realiza el proceso de formación virtual de estudiantes y docentes en las siguientes líneas tecnológicas: inteligencia artificial, ciber seguridad, blockchain, ciencia de datos, desing thinking, internet de las cosas, estrategias de proyectos, tecnologías de robots cognitivos, exploraciones en indfulness.
Los colegios a intervenir se detallan a continuación: 
IEO Clemente Manuel Zabala
IEO Pontezuela
IEO Nueva esperanza 
IEO San Juan de Damasco
IEO Jorge Artel
IEO Rafael Núñez
IEO INEM
IEO CADS Manuela Beltrán
IEO Nuevo Bosque
IEO Técnica de Pasacaballo 
Contamos con el apoyo de la empresa TIGO – UNE quienes donaron Sim Card para los estudiantes de las instituciones participantes, lo cual con los 6 Mg de asignación semanal se le garantizó la conectividad a la formación a los alumnos de las instituciones.
Se creó un voluntariado de profesionales de tecnología en cual participan los funcionarios de la oficina asesora de informática, secretaria de educación y universidad tecnológico Comfenalco, que son los que asisten de manera gratuita a los estudiantes de manera  presenciales
a las formaciones y de esta manera tenga claridad en cada uno de los temas programados en plan de capacitación.
Se impactaron 10 instituciones de educación, logrando llegar a  304 estudiantes por colegio  capacitados de los grados 8, 9 , 10 y 11  en Tics y tecnologías de la cuarta revolución industrial.</t>
  </si>
  <si>
    <t>No. de funcionarios de la Alcaldia distrital de Cartagena formados en tics y cuarta revolucion industrial</t>
  </si>
  <si>
    <t>Formar a 600 funcionarios de la Alcaldia distrital de Cartagena en tics y cuarta revolución industrial</t>
  </si>
  <si>
    <t>Capacitar los funcionarios de la alcaldia distrital de cartagena en las tecnologias 4RI con el proposito de respnder a los restos del gobernanza digital</t>
  </si>
  <si>
    <t>1.089,683
habitantes de Cartagena</t>
  </si>
  <si>
    <t>El proyecto se encuentra en un porcentaje de avance del 30% se esta diseñando una intervencion curricular juntamente con IBM
Se diseño el plan de formacion con recursos humanos y esta en tramite el proceso de licitacion Publica en la cual participaran las universidades del pais</t>
  </si>
  <si>
    <t>LA OFicina Asesora de Informatica creo aplicacion web denominada Mis talentos en alianza con la Direccion de Talento humano, aplicacion que fe entrega y se encuentra a dispocision para cargar la informacion corrspondiente a los programas de capcitacion dirigidos al personal pertenneciente a la Alcaldia de Cartagena .
La Escuela de Mis Talentos, se encuentra en proceso de  licitacion la cual inicia el 5 de octubre La Oficina Asesora de Informatica creo y entrego los lineamientos para la entrga de los cursos disponibes sobre competencias digitales, ciencia de datos .los cursos son en linea y quedaran disponibles en la escuela de talentos 
Se encuentra lista la plataforma https://mistalentos.cartagena.gov.co/</t>
  </si>
  <si>
    <t xml:space="preserve">
META PRODUCTO: De acuerdo al cronograma de implementacion para la actualizacion del SIGOB, se realizaron capacitaciones para el manejo del aplicativo, que permitieron al personal del distrito adquirir habilidades en cada uno de los modulo, impactando asi a 341 personas de planta y contratistas . 
cumpliendo con la meta producto para el 2021 en un 100% , esta meta no es acumulativa es absoluta </t>
  </si>
  <si>
    <t>No. de plataforma de e-learning para funcionarios y cuidadanos capacitar en tics, tecnologia de la cuarta revolución industrial.</t>
  </si>
  <si>
    <t>implementar 1 plataforma de e-learning para funcionarios y ciudadanos capacitar en tics, tecnologia de la cuarta revolución.</t>
  </si>
  <si>
    <t>Desarrollar una plataforma tecnologica de educacion con el proposito de desarrollar las habilidades necesarias en los ciudadanos y funcionarios del distrito de cartagena en la 4ri</t>
  </si>
  <si>
    <t>Este proyecto desarrolló en un 100% generando una aplicacion de e-lerning ubicada en en link 
escueladegobiernovirtual.cartagena.gov.co
En estre trimestre se ha dado uso a la plataforma realizando capacitaciones para los funcionarios de la Alcaldia 
https://escueladegobiernovirtual.cartagena.gov.co/moodle/</t>
  </si>
  <si>
    <t>Esta meta fue reportada desde el trimestre anterior en un  100%, fue entregada y en la actualidad su implementaion ha transcurrido de acuerdo a lo planificado
Este proyecto desarrolló en un 100% generando una aplicación de e-lerning ubicada en en link 
https://escueladegobiernovirtual.cartagena.gov.co/moodle/
https://mistalentos.cartagena.gov.co/</t>
  </si>
  <si>
    <t>META PRODUCTO: Esta meta fue reportada desde el trimestre anterior en un  100%, fue entregada y en la actualidad su implementacion ha transcurrido de acuerdo a lo planificado
Este proyecto desarrolló en un 100% generando una aplicación de e-lerning ubicada en en link 
https://escueladegobiernovirtual.cartagena.gov.co/moodle/
Adicional se diseño para la Escuela de Talentos del Distrito una plataforma E-lerarning , dirigida a las capacitaciones del personal de planta y contratistas, la cual se enuentra en implemenetacion de acuerdo a lo planificado
https://mistalentos.cartagena.gov.co/</t>
  </si>
  <si>
    <t>No. de politica publica de Ctel formulada</t>
  </si>
  <si>
    <t>Formular 1 politica publica de Ctel</t>
  </si>
  <si>
    <t>Desarrollar un documento tecnico juridico que sirva como  hoja de ruta para el desarrollo de ciencia y tecnologia del Distrito de Cartagena</t>
  </si>
  <si>
    <t>Este proyecto se encuentra inscrito en el  MGA Sin embargo no se cuenta con la asignacion de los recursos para su desarrollo</t>
  </si>
  <si>
    <t>Este proyecto se encuentra inscrito en el  MGA Sin embargo no se cuenta con la asignación de los recursos para su desarrollo</t>
  </si>
  <si>
    <t>META PRODUCTO; Este proyecto se encuentra inscrito en el  MGA Sin embargo no se cuenta con la asignación de los recursos para su desarrollo</t>
  </si>
  <si>
    <t>No. De Plataforma de Inclusión Productiva Distrital en Funcionamiento</t>
  </si>
  <si>
    <t>No. de recursos gestionados para robustecer la financiación del Plan de Desarrollo Salvemos Juntos a Cartagena</t>
  </si>
  <si>
    <t>Gestionar 40.000.000.000 para financiar el Plan de desarrollo</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</si>
  <si>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</si>
  <si>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</si>
  <si>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Gestionar recursos para robustecer los programas del plan de desarrollo</t>
  </si>
  <si>
    <t>Cooperación Internacional</t>
  </si>
  <si>
    <t>No aplica (toda cartagena)</t>
  </si>
  <si>
    <t>ANA MARIA GONZALEZ</t>
  </si>
  <si>
    <t>ICLD</t>
  </si>
  <si>
    <t>Fortalecimiento aumento de la capacidad de cooperación nacional e internacional</t>
  </si>
  <si>
    <t>02-001-06-20-03-01-12-02</t>
  </si>
  <si>
    <t xml:space="preserve">La meta de bienestar asociada al programa Más Cooperación Internacional en el Plan de Desarrollo, no fue consultada y nuestras acciones no contribuyen a la plataforma de inclusión productiva.
Teniendo en cuenta lo anterior se sugirió la creación de una nueva meta de bienestar más acorde con nuestra misionalidad. </t>
  </si>
  <si>
    <t>El total acumulado de gestión de recursos del programa para la anualidad 2021 es de $10.308.525.633 COP. 
El plan de internacionalización surtió las fases de planeación y construcción participativa en mesas tematicas, logrando un avance del 80%.</t>
  </si>
  <si>
    <t>No. de organizaciones habilitadas para cooperar</t>
  </si>
  <si>
    <t>Habilitar 50 organizaciones adicionales  para Cooperación.(</t>
  </si>
  <si>
    <t xml:space="preserve">
Habilitar Organizaciones para cooperar</t>
  </si>
  <si>
    <t>No. De Plan de Internacionalización de la Ciudad Formulado</t>
  </si>
  <si>
    <t xml:space="preserve">Formular el primer Plan de Internacionalización de la Ciudad </t>
  </si>
  <si>
    <t>Optimizar la acción internacional distrital como instrumento para impulsar la agenda de desarrollo cultural, social, medioambiental, y economico de la ciudad de Cartagena</t>
  </si>
  <si>
    <t>Formular participativamente el plan de internacionalizacion</t>
  </si>
  <si>
    <t>Programa más cooperación internacional, innovación a través de la formulación participativa de un plan de internacionalización para la ciudad de Cartagena de indias</t>
  </si>
  <si>
    <t>Número de Plataforma de Inclusion Productiva  Distrital en Funcionamiento</t>
  </si>
  <si>
    <t>Diseñar e implementar plataforma de inclusión productiva distrital</t>
  </si>
  <si>
    <t>SISTEMA DE MERCADOS PUBLICOS</t>
  </si>
  <si>
    <t>Red de Mercados Sectoriales Construidos</t>
  </si>
  <si>
    <t>25%  Plaza de Mercado Santa Rita Funcionando</t>
  </si>
  <si>
    <t>Construir y Adecuar 3 plazas de mercado sectoriales</t>
  </si>
  <si>
    <t>ESTUDIOS, DISEÑOS Y OBRAS DE REVITALIZACIÓN URBANA DEL SISTEMA INTEGRADO DE MERCADOS PUBLICOS EN CARTAGENA DE INDIAS</t>
  </si>
  <si>
    <t>MEJORAR LAS CONDICIONES DE LA RED DE MERCADOS PUBLICOS EN EL DISTRITO DE CARTAGENA</t>
  </si>
  <si>
    <t>SECRETARIA GENERAL</t>
  </si>
  <si>
    <t>LUIS ENRIQUE ROA
DIANA MARTINEZ BERROCAL</t>
  </si>
  <si>
    <t>INGRESOS CORRIENTES DE LIBRE DESTINACION-ICLD  Y SGP</t>
  </si>
  <si>
    <t>1.000.000.000     -        1.000.000.000</t>
  </si>
  <si>
    <t>SISTEMA DE MERCADOS PÚBLICOS DISTRITALES</t>
  </si>
  <si>
    <t xml:space="preserve">02-001-06-20-03-01-11-01   
02-070-06-20-03-01-011-01 </t>
  </si>
  <si>
    <t xml:space="preserve"> En la meta de Bienestar que es "Diseñar e implementar plataforma de inclusión productiva distrital",  se establece un avance de 0 dado que a la fecha se esta en la fase de ejcecución de la caracterización de los comerciantes adjudicatarios del mercado de bazurto, de esta caracterización se procederá a diseñar una base de datos de los comerciantes.</t>
  </si>
  <si>
    <t>SECRETARIA GENERAL
OFICINA DE MERCADOS PUBLICOS</t>
  </si>
  <si>
    <t>NÚmero de comerciantes minoristas adjudicatarios formalizados reubicados</t>
  </si>
  <si>
    <t>Formalizar a 1665 comerciantes minoristas</t>
  </si>
  <si>
    <t>Reorganización de los procesos administrativos de las plazas de mercados públicos</t>
  </si>
  <si>
    <t>Formular proyectos encaminados a la construcción de las plazas de mercados sectoriales</t>
  </si>
  <si>
    <t>Diseño del modelo de gestión de cobro a comerciantes adjudicatarios del mercado de bazurto</t>
  </si>
  <si>
    <t>Desarrollar e implementar estrategias y gestiones juridicas ante las dependencias competentes a fin de atender los requerimientos existentes en las plazas de mercado público de Distrito</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</si>
  <si>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</si>
  <si>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</si>
  <si>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</si>
  <si>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</si>
  <si>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</si>
  <si>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Mantener el número de visitantes en 3.207.999 llegando a Cartagena por vía aérea, marítima y terrestre</t>
  </si>
  <si>
    <t>TURISMO MOTOR DE REACTIVACIÓN ECONÓMICA PARA CARTAGENA DE INDIAS</t>
  </si>
  <si>
    <t>Posicionar a Cartagena de Indias a nivel nacional e internacional como destino turístico seguro, competitivo y fuente de desarrollo sostenible, manteniendo el número de turistas que llegan a nuestra ciudad, reactivando la economía local afectada por la emergencia sanitaria del Covid-19, disminuyendo los índices de pobreza, cualificando la mano de obra local, apostándole a fortalecer el turismo regional, en miras de recapturar rutas/aerolíneas y líneas de cruceros que anterior de la emergencia sanitaria, ya ofrecían sus servicios en la ciudad.</t>
  </si>
  <si>
    <t>Corpoturismo</t>
  </si>
  <si>
    <t>Natalia Bohórquez Castilla</t>
  </si>
  <si>
    <t xml:space="preserve">INGRESOS CORRIENTES DE LIBRE DESTINACION-ICLD </t>
  </si>
  <si>
    <t>TURISMO COMO ESTRATEGIA PRODUCTIVA PARA LA REACTIVACIÓN SOCIOECONÓMICA DE CARTAGENA DE INDIAS</t>
  </si>
  <si>
    <t>02-001-06-20-03-03-01-04</t>
  </si>
  <si>
    <t>El avance del 50% corresponde a 252, 279 pasajeros llegando a Cartagena de Indias por vía aérea correspondiente al mes de abril y mayo (los datos del mes de junio se aportarán en el 3er trimestre teniendo en cuenta que SACSA quien comparte estos datos, aun no ha lanzado informe). Los avances reportados hasta la fecha corresponden por gestión propia de la entidad, teniendo en cuenta que no se ha suscrito convenio con S. General, quien es la unidad ejecutora (*)</t>
  </si>
  <si>
    <t>El avance corresponde al mes de julio y agosto, debido a que es SACSA quien emite informe de pasajeros, y este lo lanzan posterior a la fecha de este reporte (051021). Los avances reportados hasta la fecha corresponden por gestión propia de la entidad, teniendo en cuenta que no se ha suscrito convenio con S. General, quien es la unidad ejecutora (*)</t>
  </si>
  <si>
    <t>El avance corresponde al mes de septiembre (dejado de reportar trimestre pasado) y octubre (4to trimestre), debido a que es SACSA quien emite informe de pasajeros, y este lo lanzan posterior a la fecha de este reporte (10.12.21).  Para efectos de la ejecución de los recursos, sefirmó convenio el 24 de noviembre, cuya ejecuión esta vigente a la fecha de este reporte. El reporte de pasajeros tambien contempla la llegada de pasajeros via crucero: Star breeze 24 agosto "Serenade of the Seas" 11 octubre, "Celebrity Millennium" 8 noviembre, "Emerald Princess" 10 de noviembre, "Disney Wonder" 14 de noviembre, "Royal Clipper" 15 de noviembre, "Emeral Princess" 20 de noviembre, "Viking Cruises" 22 de noviembre, "Seven seas Explorer" 24 de noviembre, "Royal Clippe" 24 de noviembre, "MSC Divina" 27 de noviembre, "Celebrity Silhouette" 30 noviembre, "MS Eurodam" 30 de noviembre</t>
  </si>
  <si>
    <t>El avance corresponde al mes de noviembre (4to trimestre), lo cual no fue reportado en los seguimientos a corte de 10 de diciembre, debido a que recibimos esta información por parte de Sacsa hasta el 22 de diciembre. Los datos correspondientes al mes de diciembre, serán reportados en el siguiente trimestre, teniendo en cuenta que es SACSA quien emite informe de pasajeros, y este lo lanzan posterior a la fecha de este reporte (30.12.21). 
El reporte de pasajeros llegando via crucero en el mes de diciembre, tambien será reportado en el corte del siguiente trimestre. 
Para efectos de la ejecución de los recursos, se firmó convenio el 24 de noviembre, cuya ejecuión esta vigente a la fecha de este reporte.</t>
  </si>
  <si>
    <t>CONECTIVIDAD</t>
  </si>
  <si>
    <t>Número de rutas aéreas conectando directamente a Cartagena de Indias con otros destinos nacionales e internacionales</t>
  </si>
  <si>
    <t>18 rutas aéreas</t>
  </si>
  <si>
    <t>Mantener 18 rutas aéreas conectada directamente a Cartagena</t>
  </si>
  <si>
    <t>02-001-06-20-03-03-02-01</t>
  </si>
  <si>
    <t>El avance del 85% corresponde a Cartagena conectada en el plano nacional con Bogotá, Medellín, Cali, Bucaramanga, Pereira, San Andrés y en el internacional con Miami, Fort Lauderdale, Nueva York, Ciudad de Panamá y Ámsterdam; para un total de 11 destinos conectados directamente. Los avances reportados hasta la fecha corresponden por gestión propia de la entidad, teniendo en cuenta que no se ha suscrito convenio con S. General, quien es la unidad ejecutora (*)</t>
  </si>
  <si>
    <t>Comité de conectividad (conformado por Cotelco, Procolombia, Corpoturismo, Bureau) se reunión el 01 de sept. donde conocieron de parte de la firma consultora que tiene SACSA los avances y pronósticos en conectividad para la región. En cuanto a rutas aéreas: NACIONALES: Bogotá, Medellín, Pereira, Cali, Bucaramanga, Mompox, San Andrés; y las INTERNACIONALES: Miami, Ciudad de Panamá, Fort Lauderdale, Nueva York, Newark, Ámsterdam. Los avances reportados hasta la fecha corresponden por gestión propia de la entidad, teniendo en cuenta que no se ha suscrito convenio con S. General, quien es la unidad ejecutora (*)</t>
  </si>
  <si>
    <t>Rutas Internacionales vigentes a corte de noviembre: Miami, Fort Lauderdale, Orlando (desde el 17 nov.), Panamá, Nueva York, Nueva Jersey y Amsterdam.
Rutas NACIONALES: 
Bogotá, Medellín, Cali, Pereira, San Andrés, Bucaramanga. 
  Para efectos de la ejecución de los recursos, sefirmó convenio el 24 de noviembre, cuya ejecuión esta vigente a la fecha de este reporte</t>
  </si>
  <si>
    <t>Rutas Internacionales vigentes a corte de diciembre: Miami, Fort Lauderdale, Orlando (desde el 17 nov.), Panamá, Nueva York, Nueva Jersey y Amsterdam.
Rutas NACIONALES:
Bogotá, Medellín, Cali, Pereira, San Andrés, Bucaramanga.
  Para efectos de la ejecución de los recursos, sefirmó convenio el 24 de noviembre, cuya ejecuión esta vigente a la fecha de este reporte</t>
  </si>
  <si>
    <t>TURISMO COMPETITIVIO Y SOSTENIBLE</t>
  </si>
  <si>
    <t>Numero de Zonas turísticas Ordenadas</t>
  </si>
  <si>
    <t>Mantener 4 zonas turísticas ordenadas</t>
  </si>
  <si>
    <t>1 (*)</t>
  </si>
  <si>
    <t>3(*)</t>
  </si>
  <si>
    <t>02-001-06-20-03-03-03-01</t>
  </si>
  <si>
    <t>La Corporación se encuentra formulando ante el Fondo Nacional de Turismo (5) proyectos: 
1. Señalización nautica Playa Blanca
2. Embarcadero Playa Blanca
3. Señalización nautica Cholón
4. Iluminación Castillo San Felipe de Barajas
5. Casa Naranja: Casa Gabo
Los anteriores se encuentran en formulación. Los avances reportados hasta la fecha corresponden por gestión propia de la entidad, teniendo en cuenta que no se ha suscrito convenio con S. General, quien es la unidad ejecutora (*)</t>
  </si>
  <si>
    <t>Una de las apuestas por la organización de las zonas turísticas, es la puesta en marcha de corredor seguro para el segmento de cruceros en el Centro Historico.
 Ademas, la Corporación se encuentra formulando ante el Fondo Nacional de Turismo (5) proyectos: 
1. Señalización nautica Playa Blanca
2. Embarcadero Playa Blanca
3. Señalización nautica Cholón
4. Iluminación Castillo San Felipe de Barajas
5. Casa Naranja: Casa Gabo
Los anteriores se encuentran en formulación. Los avances reportados hasta la fecha corresponden por gestión propia de la entidad, teniendo en cuenta que no se ha suscrito convenio con S. General, quien es la unidad ejecutora (*)</t>
  </si>
  <si>
    <t xml:space="preserve"> La Corporación se encuentra formulando ante el Fondo Nacional de Turismo (5) proyectos: 
1. Señalización nautica Playa Blanca
2. Embarcadero Playa Blanca
3. Señalización nautica Cholón
4. Iluminación Castillo San Felipe de Barajas
5. Casa Naranja: Casa Gabo
Los anteriores se encuentran en formulación
 Para efectos de la ejecución de los recursos, sefirmó convenio el 24 de noviembre, cuya ejecuión esta vigente a la fecha de este reporte</t>
  </si>
  <si>
    <t>Las zonas turísticas ordenadas corresponden a:
1. Piloto apertura zona insular (Playas bioseguras)
2.  Organización de las zonas turísticas, es la puesta en marcha de corredor seguro para el segmento de cruceros en el Centro Historico.
3.(*) Corredores turisticos seguros en el Centro Histórico. La anterior es una medida de ordenamiento temporal debido a la alta llegada de visitantes a la ciudad por motivo de navidad y fin de año.
En cuanto a los proyectos, de los 5 proyectos que la Coporación ha formulado,  3 proyectos ya se encuentran aprobados:
1. Señalización nautica Playa Blanca
2. Señalización nautica Cholón
3. Iluminación Castillo San Felipe de Barajas
De los anteriores,  2 (Playa Blanca y Cholón) ya se encuentran con convenio firmado esperando acta de incio, y el proyecto de iluminación quedo aprobado por el comité de FONTUR.
Aun se encuentran en formulación:
1. Embarcadero Playa Blanca
2. Casa Naranja: Casa Gabo
Para efectos de la ejecución de los recursos, sefirmó convenio el 24 de noviembre, cuya ejecuión esta vigente a la fecha de este reporte</t>
  </si>
  <si>
    <t>Número de Centros de atención turística funcionando</t>
  </si>
  <si>
    <t>Mantener en funcionamiento 5 centros de atención turística</t>
  </si>
  <si>
    <t>El avance del 100% corresponde a que actualmente se encuentran funcionando (4) Centros de atención Turística en la ciudad de Cartagena (Aeropuerto Rafael Nuñez, Muelle de la Bodeguita, Bocagrande, Playa Azul, el CAT Stella Maris permanece inactivo). Los CATS recibieron en el 2do trimestre de 2021, 6810 atenciones a turistas y 12 quejas por servicioss turísticos. Los avances reportados hasta la fecha corresponden por gestión propia de la entidad, teniendo en cuenta que no se ha suscrito convenio con S. General, quien es la unidad ejecutora (*)</t>
  </si>
  <si>
    <t>El avance del 100% corresponde a que actualmente se encuentran funcionando (4) Centros de atención Turística en la ciudad de Cartagena (Aeropuerto Rafael Nuñez, Muelle de la Bodeguita, Bocagrande, Playa Azul, el CAT Stella Maris permanece inactivo). Los CATS recibieron en el 3er trimestre de 2021, 5,629 atenciones a turistas y 11 quejas por servicioss turísticos. Los avances reportados hasta la fecha corresponden por gestión propia de la entidad, teniendo en cuenta que no se ha suscrito convenio con S. General, quien es la unidad ejecutora (*)</t>
  </si>
  <si>
    <t>El avance del 100% corresponde a que actualmente se encuentran funcionando (4) Centros de atención Turística en la ciudad de Cartagena (Aeropuerto Rafael Nuñez, Muelle de la Bodeguita, Bocagrande, Playa Azul, el CAT Stella Maris permanece inactivo). Los CATS recibieron en el 4to trimestre de 2021 (Oct y Nov), 3965 atenciones a turistas y 11 quejas por servicios turísticos. 
Para efectos de la ejecución de los recursos, sefirmó convenio el 24 de noviembre, cuya ejecuión esta vigente a la fecha de este reporte</t>
  </si>
  <si>
    <t>El avance del 100% corresponde a que actualmente se encuentran funcionando (4) Centros de atención Turística en la ciudad de Cartagena (Aeropuerto Rafael Nuñez, Muelle de la Bodeguita, Bocagrande, Playa Azul, el CAT Stella Maris permanece inactivo).
Se reportaron en el mes de diciembre 2585 atenciones y se recibieron 55 quejas. Además se entregaron 130 mapas.
Para efectos de la ejecución de los recursos, sefirmó convenio el 24 de noviembre, cuya ejecuión esta vigente a la fecha de este reporte</t>
  </si>
  <si>
    <t>Número de Puntos de Información Turística funcionando</t>
  </si>
  <si>
    <t>Mantener en funcionamiento 3 puntos de información turística</t>
  </si>
  <si>
    <t>El avance del 150% corresponde a que actualmente se encuentran funcionando 3 Puntos de Inforamción Turística en la ciudad (Aeropuerto Rafael Nuñez, Muelle de la Bodeguita y Plaza de la Paz). Los PITS recibieron en el 2do trimestre de 2021, 447 consultas atentiendo un total de 903 turistas.  Los avances reportados hasta la fecha corresponden por gestión propia de la entidad, teniendo en cuenta que no se ha suscrito convenio con S. General, quien es la unidad ejecutora (*)</t>
  </si>
  <si>
    <t>El avance del 150% corresponde a que actualmente se encuentran funcionando 3 Puntos de Inforamción Turística en la ciudad (Aeropuerto Rafael Nuñez, Muelle de la Bodeguita y Plaza de la Paz). Los PITS recibieron en el 3er trimestre de 2021, 814 consultas atentiendo un total de 1,631 turistas.  Los avances reportados hasta la fecha corresponden por gestión propia de la entidad, teniendo en cuenta que no se ha suscrito convenio con S. General, quien es la unidad ejecutora (*)</t>
  </si>
  <si>
    <t>El avance del 150% corresponde a que actualmente se encuentran funcionando 3 Puntos de Inforamción Turística en la ciudad (Aeropuerto Rafael Nuñez, Muelle de la Bodeguita y Plaza de la Paz). Los PITS recibieron en el 4to trimestre de 2021 (Oct y Nov) , 609 consultas atentiendo un total de 1,167 turistas.  
Para efectos de la ejecución de los recursos, sefirmó convenio el 24 de noviembre, cuya ejecuión esta vigente a la fecha de este reporte</t>
  </si>
  <si>
    <t>El avance del 150% corresponde a que actualmente se encuentran funcionando 3 Puntos de Inforamción Turística en la ciudad (Aeropuerto Rafael Nuñez, Muelle de la Bodeguita y Plaza de la Paz). Los PITS recibieron en diciembre de 2021 (a corte de 29 de dic) , 167 consultas atentiendo un total de 344 turistas. 
Para efectos de la ejecución de los recursos, sefirmó convenio el 24 de noviembre, cuya ejecuión esta vigente a la fecha de este reporte</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</si>
  <si>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</si>
  <si>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</si>
  <si>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 xml:space="preserve">A la fecha no se ha suscrito convenio con S. General, por lo tanto el indicado permanece igual. </t>
  </si>
  <si>
    <t>El avance del 136% corresponde a la Implementación de medidas con el fin de garantizar la reactivación segura y sostenible del segmento de cruceros, logrando el cumplimiento de protocolos para la adecuada oferta de servicios por parte de los prestadores de servicios turísticos, se certificaron 350 Guias de turismo implementado  los protocolos de Bioseguridad relacionados a la Operación de Cruceros, igualmente 8 Agencias operadoras de turismo receptivo, 23 Bóvedas, 4 atractivos turístico. Total: 385
Formación para 40 empresarios del sector turismo con el fin de implementar buenas prácticas en sostenibilidad ambiental, según lo establecido por la Política de Turismo Sostenible a través de la plataforma E-learning
Para efectos de la ejecución de los recursos, sefirmó convenio el 24 de noviembre, cuya ejecuión esta vigente a la fecha de este reporte</t>
  </si>
  <si>
    <t xml:space="preserve">Capitan Estrella de Mar: Capacitación a más de 130 pilotos de embarcaciones que hacen su recorrido hacia las Islas del Rosario. (Se identificó que a la zona insular arriban embarcaciones que embarcan por fuera del muelle de la bodeguita, por lo anteior,  la capacitación se extendió todo el año recorriendo las marinas de la ciudad) La actvidad capitan estrella de mar, finalizó en 1,2,3 de diciembre. </t>
  </si>
  <si>
    <t>CARTAGENA TRANSPARENTE</t>
  </si>
  <si>
    <t>GESTIÓN Y DESEMPEÑO INSTITUCIONAL PARA LA GOBERNANZA</t>
  </si>
  <si>
    <t>Elevar el índice de desempeño institucional medido a través de FURAG (Formulario Único de Reporte de Avances de la Gestión</t>
  </si>
  <si>
    <t>Elevar en un 30% el índice de desempeño institucional medido a través de FURAG (Formulario Único de Reporte de Avances de la Gestión</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</si>
  <si>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</si>
  <si>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</si>
  <si>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Implementar integralmente las 7 dimensiones y sus políticas del Modelo Integrado de Planeación y Gestión (MIPG)</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</si>
  <si>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</si>
  <si>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</si>
  <si>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Asesorías y acompañamientos metodológicos para la elaboración de las políticas de desempeño institucional</t>
  </si>
  <si>
    <t>Secretaría General</t>
  </si>
  <si>
    <t xml:space="preserve">1.089.683
</t>
  </si>
  <si>
    <t xml:space="preserve">LUIS ENRIQUE ROA MERCHAN
</t>
  </si>
  <si>
    <t>APOYO A LA IMPLEMENTACÓN DE MODELO INTEGRADO DE PLANEACIÓN Y GESTIÓN EN LA SECRETARÍA GENERAL TG+</t>
  </si>
  <si>
    <t>02-001-06-20-04-01-01-01</t>
  </si>
  <si>
    <t>Asesorías y acompañamientos metodológicos para la elaboración de los planes institucionales</t>
  </si>
  <si>
    <t xml:space="preserve">Asesoría y acompañamiento para realizar la racionalización de trámites anuales en la alcaldía de Cartagena </t>
  </si>
  <si>
    <t>Mesas de seguimiento para la actualización de procesos y procedimientos.</t>
  </si>
  <si>
    <t>El area de Calidad, realizó mesas de trabajo para revisar y ajustar los procesos y procedimientos del Sistema de Gestión, con los siguientes Macroprocesos:
1. Cooperación Int
2. Transparencia
3.Alcaldia menores
4,Datt
5, Secretaría de Participación (3)
6,Control Disciplinario
7,Control Interno (2)
8, Gestión legal
Anexo 3. Revisión de Procesos y Procedimientos</t>
  </si>
  <si>
    <t>Realizar compra de equipos de computos según las necesidades</t>
  </si>
  <si>
    <t>Se inició el proceso de realización de estudios previos y realización de CDP, en la actualidad esta en la Dirección de Apoyo Logístico para la compra en conjunto con las demas dependencias.</t>
  </si>
  <si>
    <t xml:space="preserve">Se entrego CDP  No 185, a la fecha estamos a la espera de la compra de los equipos por parte de la UAC. </t>
  </si>
  <si>
    <t>Realizar adecuacion de las oficinas de atencion presencial con la señalizacion adecuada para orientacion al ciudadano</t>
  </si>
  <si>
    <t>Se está levantando el proceso en el simulador de compra eficiente para dar inicio al proceso de compra.</t>
  </si>
  <si>
    <t>Se realizo estudios previos para la realización del proceso  y elaboración del CDP</t>
  </si>
  <si>
    <t>Realizar actualización del modulo de transparencia documental a traves de realización de convenio con el PNUD</t>
  </si>
  <si>
    <t>Se inició el proceso de realización de estudios previos y realización de CDP, el convenio está en la UAC para revisión y posterior firma.</t>
  </si>
  <si>
    <t>Se realizo estudios previos y CDP No 187 para la realización del convenio, en la actualidad se encuentra en el concejo para la aprobación de vigencias futuras</t>
  </si>
  <si>
    <t>GESTIÓN PÚBLICA INTEGRADA Y TRANSPARENTE</t>
  </si>
  <si>
    <t>Porcentaje de avance en la implementación de los proyectos del Plan Institucional de Archivo del Distrito de Cartagena (PINAR)</t>
  </si>
  <si>
    <t>Implementar el 60% de los proyectos establecidos en el PINAR (de corto y  mediano plazo )</t>
  </si>
  <si>
    <t>15.01%(626 M)</t>
  </si>
  <si>
    <t>Fortalecimiento Institucional de la Gestión Documental y Archivo-Cartagena de Indias</t>
  </si>
  <si>
    <t xml:space="preserve">Fortalecer la Gestión Documental, mediante el avance en la implementación del Plan
Institucional de Archivo-PINAR, para aumentar la eficiencia y eficacia en los procesos documentales, con
participación activa y equitativa de género.
</t>
  </si>
  <si>
    <t xml:space="preserve">Direccion Archivo General </t>
  </si>
  <si>
    <t>NORMA CECILIA ROMAN LEYGUES</t>
  </si>
  <si>
    <t>INGRESOS CORRIENTES DE LIBRE DESTINACION-ICLD 
RENDIMIENTOS FINANCIEROS SOBRE ICLD</t>
  </si>
  <si>
    <t>Fortalecimiento institucional de la gestion documental y archivo</t>
  </si>
  <si>
    <t>02-001-06-20-04-01-01-04
02-037-06-20-04-01-01-01</t>
  </si>
  <si>
    <t xml:space="preserve">FUID: En el mes de Sep/21 fueron inventariados 60 ML de documentos, para un avance acumulado en 2021 de 456 ML, que corresponden al 65% de la meta total, resultando un total de aprox 244 ML pendientes por inventariar (35%).  
META PRODUCTO: La meta programada a 2023 es de 60% de implementación de los proyectos del PINAR: 5% (2020); 20% (2021); 20% (2022); 15% (2023).  Del 20% programado para 2021, hemos avanzado en un 10% a Agto 31/21, representados basicamente en los inventarios documentales (FUID), el PGD y el Programa de Capaciación y sensibilización.  
META DE BIENESTAR:  A 2023 se contempla contribuir a elevar en un 30% el indice de desempeño institucional medido a través del FURAG. La Política de Gestión Documental hace parte de la Dimensión "Información y Comunicaciones",  con la que buscamos contribuir para el incremento en la calificación FURAG, a partir de la actualización e implementación de los Proyectos del PINAR, es decir que dicha meta es compartida con las dependencias que hacen parte de esta Política.  Por tal motivo, para el reporte de esta meta, nos encontramos revisando el % de avance para este primer año de gobierno  
</t>
  </si>
  <si>
    <t>Se avanza en el proceso  de la solicitud del CDP para la contratacion del proveedor de servicios para la actualización de las TRD y TVD.  Se elaboró el estudio del sector, los estudios previos, y la solicitud de trámite disponibilidad presupuestal. .</t>
  </si>
  <si>
    <t>En este período se elaboró el estudio del sector, los estudios previos, y la solicitud de trámite disponibilidad presupuestal.  En el mes de Julio/21 fue expedido el CDP No. 089 por valor de $422.500.000 para la actualización de la TRD.  Se avanza en el trámite de revisión del concurso de méritos en la UAC para su proceso contractual en SECOP.</t>
  </si>
  <si>
    <t>En 2021 se avanzó en un 20 % que corresponde a los tramites contractuales para la actualización de las TRD, TVD y CD (estudio del sector, estudios previos, CDP 089 por valor de $422.500.000).  Se avanzó en el trámite de revisión del concurso de méritos en la UAC para su proceso contractual en SECOP, pero por inconvenientes en el proceso en la UAC no dieronlos tiempos para  cumplir con el objeto del contrato .</t>
  </si>
  <si>
    <t>En 2021 se avanzó en los tramites contractuales para la actualización de las TRD, TVD y CD (estudio del sector, estudios previos, CDP 089 por valor de $422.500.000).  Se avanzó en el trámite de revisión del concurso de méritos en la UAC para su proceso contractual en SECOP, pero por inconvenientes en el proceso en la UAC no fue posible contratar.</t>
  </si>
  <si>
    <t>En el mes de Abril/21 fue contratado por espacio de 5 meses, el Consultor para la actualización del Programa de Gestión Documental-PGD, el cual será entregado en el mes de Agosto/21.
El PGD permitirá formular y documentar los aspectos metodológicos para la planificación, procesamiento, manejo y organización de la documentación producida y recibida desde su origen hasta su destino final, con objeto de facilitar su utilización y conservación. 
De acuerdo con los términos contractuales,  a la fecha se cuenta con un avance del 50% del Programa .
Existe la Politica de ARchivo
Los procesos estan documentados
Diagnóstico Integral de Archivo 
Diseño del primer borrador del documento en revisión</t>
  </si>
  <si>
    <t>El PGD fue entregado y recibido a satisfaccción por parte de la direccion de Archivo en Agto 31/2021.  fue presentado y aprobado por el Comité de gestión y Desempeño el 14 Sept/21. Se realizo socialización y publicación en pag web de la Alcaldía.</t>
  </si>
  <si>
    <t xml:space="preserve">En sep/21  el equipo técnico de Archivo General avanza en la implementación del Plan de Conservación Documental,  realizando acompañamiento técnico y capacitación en gestión documental y normas archivisticas, así:
- Capacitación: En este mes se realizaron 3 jornadas de capacitación a 96 funcionarios de la Sec de Educación y Of. de Valorización
-Asistencia Técnica: Once (11) Dependencias del Distrito recibieron visitas de asistencia para la organización de archivos de gestión e inventario documental.
- Capacitación Pag. Web (No Visualizaciones a Sep 30/21):
    Módulo 1 Guía Teórica Organización y Gestión  Doc (1.067)
    Módulo 2 Guía Práctica Organización y Gestión Doc (6.067)
    Módulo 3. Formato Único de Inventario Documental (3.560)
</t>
  </si>
  <si>
    <t>Esta actividad esta programada para el segundo semestre. Se adelanta el proceso contractual del proveedor de servicio para realizar las jornadas de saneamiento ambiental en las instalaciones del Archivo general (Fumigación).  Se está a la espera de la expedición del CDP correspondiente.</t>
  </si>
  <si>
    <t>Se realizó solicitud 02981 del CDP por valor de $22.500.000  para la contratación del programa de saneamiento ambiental (fumigación). Teniendo en cuenta que el rubro de rendimientos fcieros de ICLD no tiene fondos disponibles, se tramita la ejecución conjunta del plan de fumigación con la Oficina del DATT.</t>
  </si>
  <si>
    <t xml:space="preserve">Se realizaron 2 jornadas de limpieza y aseo general en el área de archivo, y dos (2) jornadas de fumigación en las instalaciones del Archivo General, en gestion conjunta con el DATT.   </t>
  </si>
  <si>
    <t>Esta actividad esta programa para el segundo semestre. Se avanza en los procesos para la solicitud del CDP para la contratación del proveedor del equipo del Programa de Medición de Condiciones Ambientales (datta logger).</t>
  </si>
  <si>
    <t>Se realizo la solicitud del CDP para el suministro de los equipos de medición ambiental (Datta Lgger). Teniendo en cuenta que el rubro de rendimientos fcieros de ICLD no tiene fondos disponibles, se tramita un traslado presupuestal para su ejecución.</t>
  </si>
  <si>
    <t>No se pudo ejecutar  Teniendo en cuenta que el rubro de rendimientos fcieros de ICLD no tiene fondos disponibles. Se solicitó  un traslado presupuestal para el suministro de los equipos de medición ambiental (Datta Lgger). Perono fue posible</t>
  </si>
  <si>
    <t xml:space="preserve">Teniendo en cuenta que el rubro de rendimientos fcieros de ICLD no tiene fondos disponibles, no fue posible adelantar este proyecto, a pesar de insistir en un traslado presupuestal para el suministro de los equipos de medición ambiental (Datta Lgger). </t>
  </si>
  <si>
    <t>Esta activdida esta programada para el segundo semestre . Se solicitaron las cotizaciones en el SECOP II para estructurar el estudio de mercado  para realizar el trámite de la disponibilidad presupuestal  y realizar la compra. para el suministro de materiales y elementos de proteccion y unidades de conservación.</t>
  </si>
  <si>
    <t>Se realizo la solicitud del CDP para el suministro de los elementos de protección y almacenamiento. Teniendo en cuenta que el rubro de rendimientos fcieros de ICLD no tiene fondos disponibles, se tramita un traslado presupuestal para su ejecución.</t>
  </si>
  <si>
    <t xml:space="preserve">No se pudo ejecutar  Teniendo en cuenta que el rubro de rendimientos fcieros de ICLD no tiene fondos disponibles. Se solicitó  un traslado presupuestal para el suministro de los elementos de protección y almacenamiento. </t>
  </si>
  <si>
    <t>A Junio/21 se encuentran contratadas dos (2) profesionales especializada para el apoyo a la gestión jurídica y de Planeacion de la Dirección de Archivo hasta el mes de Diciembre/21</t>
  </si>
  <si>
    <t>Avanza el fortalecimiento de la dirección de Archivo, con la contratación dos (2) profesionales especializada para el apoyo a la gestión jurídica y de Planeacion de la Dirección de Archivo hasta el mes de Diciembre/21</t>
  </si>
  <si>
    <t>2 Rendición publica de cuentas</t>
  </si>
  <si>
    <t>Realizar 8 procesos de rendición publica de cuentas a la ciudadanía</t>
  </si>
  <si>
    <t>Transparencia para el fortalecimiento de la confianza en las instituciones del distrito de Cartagena</t>
  </si>
  <si>
    <t>Numero de rendición públicas
de cuentas realizadas</t>
  </si>
  <si>
    <t>2 Audiencias de Rendicion de Cuentas</t>
  </si>
  <si>
    <t>Cartagena conectada con su ciudadanos</t>
  </si>
  <si>
    <t>Este proyecto se encuentra en proceso de formulación</t>
  </si>
  <si>
    <t>Audiencias pública de Rendición de cuentas que se realizan dos cada año</t>
  </si>
  <si>
    <t>Oficina de Prensa</t>
  </si>
  <si>
    <t>1.089,683
habitantes de Cartagen</t>
  </si>
  <si>
    <t>Paola Pianeta Arango</t>
  </si>
  <si>
    <t>Durante el 2020 se realizaron dos audiencias de Rendicion de Cuentas de manera virtual debido al tema de la pandemia de covid/ 19 y durante el 2021 en el mes de julio se inicio el proceso para realizar el informe de Rendici[on de cuentas y asi poder realizar una actividad de Rendicion de Cuentas Permanente del primer semestre del 2021,  Para ello se hicieron reuniones con varias dependencias del Distrito. Aún no hay fecha definida, pero se espera para para este reimestre en curso.</t>
  </si>
  <si>
    <t>El 27 de septiembre se realizó la Audiencia Pública de Rendición de Cuentas semipresencial, teniendo en cuenta las restricciones de aforo por Covid-19, y transmitido de manera virtual a través de las redes sociales de la Alcaldía de Cartagena. Actualmente nos encontramos en proceso de preparación de la segunda rendición de cuentas del año 2021. 
https://rendiciondecuentas.cartagena.gov.co/</t>
  </si>
  <si>
    <t>El 27 de septiembre se realizó la Audiencia Pública de Rendición de Cuentas correspondiente al primer semestre de 2021, de manera semipresencial, teniendo en cuenta las restricciones de aforo por Covid-19, y transmitido de manera virtual a través de las redes sociales y la página web de la Alcaldía de Cartagena. Actualmente nos encontramos en proceso de recepción de información por parte de las dependencias con miras a la segunda rendición de cuentas del año 2021, la cual está prevista a realizarse en enero 2022. 
https://rendiciondecuentas.cartagena.gov.co/</t>
  </si>
  <si>
    <t xml:space="preserve">Actualmente nos encontramos entapa de compilación, ajustes y organización de la información recibida  por parte de las dependencias con miras a la segunda rendición de cuentas del año 2021, la cual está prevista a realizarse en enero 2022. </t>
  </si>
  <si>
    <t>Implementar Una(1) estrategia de rendición publica de cuentas periódica en el Distrito de Cartagena</t>
  </si>
  <si>
    <t>Numero de estrategia de rendición publica de cuentas implementadas</t>
  </si>
  <si>
    <t>CARTAGENA INTELIGENTE CON TODOS Y PARA TODOS</t>
  </si>
  <si>
    <t>Porcentaje Ciudadanos
cartageneros conectados,
alfabetizados digitalmente.</t>
  </si>
  <si>
    <t>60% de los ciudadanos
cartageneros.</t>
  </si>
  <si>
    <t>Política pública formulada entre Universidad-Empresa-Estado- Sociedad.</t>
  </si>
  <si>
    <t>Formular 1 política pública entre Universidad-Empresa-Estado-Sociedad en tres fases</t>
  </si>
  <si>
    <t>Transformacion digital para una Cartagena con todos y para todos</t>
  </si>
  <si>
    <t xml:space="preserve">2020130010314
</t>
  </si>
  <si>
    <t>Establecer un documento tecnico juridico para que sirva de hoja de ruta para la transformacion digital del Distrito de Cartagena</t>
  </si>
  <si>
    <t xml:space="preserve">0. Formulación del proyecto, su registro en MGA
1.1. Realizar un proceso de planeación (conformación equipo de trabajo, elaboración cornograma y plan de trabajo, identificacion - mapeo de actores y/o alidos estrategicos, diseño metodologico, definicion de compentes)
1.2. Llevar a cabo un dignostico abierto y participativo (recolecion y anlisis de informacion, identificacion de problematicas, necesidaes y alternativas de solución, a traves de mesas de trabajo y/o talleres de inteligencia colectiva)
1.3. Diseñar y construir los lineamientos estrategicos de política pública (objetivos, horizonte, alcance, principios, misión, visión,  linea y/o sectores, estrategias, programas etc)
1.4. Efectuar un proceso de validación abierto y participativo (retroalimentación con actores) 
1.5. Definir el mecanismo de legitimización y realizar el proceso de reconocimiento y aprobación pertinente 
</t>
  </si>
  <si>
    <t xml:space="preserve">   Esta meta se encuentra en un avance en su Fase1 del 70% con las actividades de alistamiento y planificacion (lineamiento del ciclo de  politicas publicas del Disrito)</t>
  </si>
  <si>
    <t>META PRODUCTO; Para este indicador se han desarrollado las siguientes actividades que equivalen aal desarrollo de 2 actividades de 5, es decir 40% de avance en la gestion , las actividades desarrollados son:  Formulación del proyecto, su registro en MGA, Elaboracion de  un proceso de planeación (conformación equipo de trabajo, elaboración cronograma y plan de trabajo, identificacion - mapeo de actores y/o alidos estrategicos, diseño metodologico, definicion de compentes), Consecucion de la fnanciacion de la politica - Banco de America Latina  
Esta meta se encuentra en un 40% de gestion cumpliendo 2 de las 5 etapas planteadas para su desarrollo
META BIENESTAR: Se cumple el 20% de la meta , dado que  con el servicio de las znas wifi, se impactan 217.936 personas, lo que equivale al utimo censo de habitantes por zona, sin embargo hay un calculo ilimitado en lo que tiene que ver son los turistas que transitan diariamente y que se ven impactados con el servicio</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</si>
  <si>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</si>
  <si>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</si>
  <si>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Infraestructura tecnológica global diseñada e implementada en cinco fases conforme se plantea en la política de gobierno digital para la Alcaldia de Cartagena de Indias</t>
  </si>
  <si>
    <t xml:space="preserve">Implementar una infraestructura TI , global funcional con el proposito de se la base de la transformacion digital de distrito de Cartagena de indias para ofrecer mejores servicios a la ciudadania </t>
  </si>
  <si>
    <t>Fase 1: identificacion 
Fase 2: Analisis
Fase 3: Perfilamiento
Fase 4 : Definicion
Fase 5 : Despliegue y cumplimiento</t>
  </si>
  <si>
    <t>Este proyecto se  encuentra en un avance del 20 % las actividades adelantadas son:
Levantamiento de necesidades internas de la Alcaldia referente a la  implementacion de servicios tecnologicos y de comunicación para una adecuada implementacion.
Verificacion , analisis del plan de desarrollo y necesidades internas de la Alcaldia para el cumplimiento de la politica de Gobierno Digital
Cruce y definicion de los proyectos a ser tratados dentro del PETI</t>
  </si>
  <si>
    <t>Este proyecto se encuentra en un avance del 38%  sobre las actividades de  arquitectura empresarial</t>
  </si>
  <si>
    <t xml:space="preserve">META PRODUCTO: Esta meta se encuentra en un avance del  40%  lo que equivale al desarollo de 2 de las 4 actividades establecidas , tales como identificacion y analisis  
</t>
  </si>
  <si>
    <t>Infraestructura tecnológica y modelo general de datos abiertos del distrito adoptando la política nacional de explotación de datos.</t>
  </si>
  <si>
    <t>1 infraestructura tecnológica global de datos abiertos diseñada e implementada en las cinco fases.</t>
  </si>
  <si>
    <t>generar una infraestructura global de datos abiertos que sirva para desarrollar una gobernanza abierta y transparente</t>
  </si>
  <si>
    <t xml:space="preserve">Este proyecto se encuentra un porcentaje de avance el 20% con respecto a las actividades programadas siendo las actividades ejecutadas las siguientes:
Fase 1 Identificacion de los activos de informacion y caracterizacion de los datos maestros
</t>
  </si>
  <si>
    <t>Este proyecto se encuentra en un avance de 50% , se ha desarrollado y se encuentra en uso la Plataforma Cartagena abierta la cual fue lanzada en la pasada rendicion de cuentas del distrito de Cratagena</t>
  </si>
  <si>
    <t xml:space="preserve">META PRODUCTO: Esta meta se encuentra en un 100% de ejecucion para el 2021, mediante la cual Se Creo la plataforma abierta.cartagena.gov.co, para dar cumplimiento a la meta  2021 , en la cual Se han creado 6 conjuntos de datos abiertos 
disponibles en Datos.gov.co
y son los datos de :
Educación, Playas, Presupuesto, Salud e Impuestos.
Esta meta se cumple en un 100% para el 2021, sin embago se perfeccionara la infraestructura para el año entrante </t>
  </si>
  <si>
    <t>Aplicaciones pilotos basadas en inteligencia artificial</t>
  </si>
  <si>
    <t>4 Aplicaciones piloto basadas en inteligencia artificial</t>
  </si>
  <si>
    <t xml:space="preserve">Esta meta conta de 4 aplicaicones , de las cuales se  ha desarrollado en un 100% ejecutada e implementada la aplicación correspondiente a Transparencia  la cual se puede verificar en los portales de Gobierno abierto (Cartagena abiera, contratacion abierta).
Se encuentra en proceso de desarrollo las siguientes aplicaciones:
Aplicacion para cultura: se firmo convenio con el IPCC, y esta en desarrollo la aplicación : DESARROLLO DE LA SOLUCIÓN TECNOLÓGICA para apoyar el Proceso de control y seguimiento a intervenciones en inmuebles del centro histórico.
Aplicacion para la secretaria de Participacion: Se adelanta las gestiones necesarias para  firmar un convenio con el  Japon - Everis
Resaltar adquisicion de Smartcity a traves de la donacion de Everis como la base de la inteligencia de la ciudad.
</t>
  </si>
  <si>
    <t>META PRODUCTO: Se ha desarrollado un portal denominado Gobierno abierto el cual es una plataforma de gobernanza que busca resolver el derecho que tienen los ciudadanos y ciudadanas a contribuir con el desarrollo de su territorio a partir de la participación, la transparencia y la colaboración. Aportando a esto se desarrollaron las siguientes plataformas , tres aplicaciones desarrolladas e implementadas , cumple la meta producto para el 2021 en un 100% de acuerdo a lo establecido.
A través de este Portal se pretende tejer puentes de comunicación efectivos para devolverles la confianza en sus dirigentes. De esta manera, se hacen varias aplicaciones de acceso libre a la comunidad tales como:
Gestión Abierta.: permite visualizar y visibilizar todas las acciones de los funcionarios de primer orden del Distrito de Cartagena
https://gobiernoabierto.cartagena.gov.co/gestion/
Contratación abierta : muestra todos los procesos de contratación que la Alcaldía ha desarrollado durante esta administración
https://gobiernoabierto.cartagena.gov.co/contratacion
Tambien se desarrollo la aplicacion bien Mio, para la monitorizacion de los bienes inmuebles de la ciudad de Cartagene en alianza con el IPCC, y se loro el convenio de donacion d ela plataforma SMARTCITY IN A BOX a partir de la cual se desplegaran la plataforma de participacion ciudadana de la ciudad de Cratagena y la aplicacion de monitorizacion sensorica de los monumentos de la ciudd de Cartagena . El proyecto se ejecutara entre los meses de Enero y junio y con eto se da cumplimiento a esta meta .</t>
  </si>
  <si>
    <t>Centro Integrado de Operación y Control (CIOC).</t>
  </si>
  <si>
    <t>1 CIOC consolidado y operativo.</t>
  </si>
  <si>
    <t>desarrollar un centro de innovaccion y empredimiento digital</t>
  </si>
  <si>
    <t>Esta meta se encuentra en cero, dado que es un producto de la formulacion de la politica publica ciudad inteligente, es necesario esperar que finalice la implementacion de la politica para que se movilice este indicador</t>
  </si>
  <si>
    <t>Esta meta se desarolla en paralelo con la puesta en marcha de la politica de gobierno digital, por lo tanto en este momento se encuentra en un porcentaje de 64%</t>
  </si>
  <si>
    <t xml:space="preserve">Esta meta producto se le dara cumplimiento a partir de la implementacion de la politica publica Cartagena Inteligente, la cual le dara vida a este centro
</t>
  </si>
  <si>
    <t>Política de gobierno digital implementada.</t>
  </si>
  <si>
    <t>Política de gobierno digital implementada en un 50%</t>
  </si>
  <si>
    <t>Iimplementar los lineamientos establecidos para cumplir a cabalidad inclusion de la transformacion a partir del gobierno digital</t>
  </si>
  <si>
    <t>fase 1: Reconocimiento de la politica  (25%)
Fase 2: Planeacion de la politica (25%)
Fase 3: Ejecucion de la politica (25%)
Fase 4 :Medicion de la politica (25%(</t>
  </si>
  <si>
    <t xml:space="preserve">Este proyecto se encuentra en un avance del 28% con relacion a las actividades programadas , las actividades realizadas son:
Normograma de la Politica
Plantilla del documento de Política de Gobierno Digital del Distrito de Cartagena
Plan de acción para la implementaciónn de la Política de Gobierno Digital en el Distrito de Cartagena
Documento con los proyectos e iniciativasformulados del plan de desarrollo que incorporan el uso de las TIC 
Reunión para la socialización ante el equipo de proyectos de la OAI de la relación de  proyectos e iniciativasformulados del plan de desarrollo que incorporan el uso de las TIC
Reunión de socialización de avances del autodiagnóstico del Plan Estratégico de Tecnologías de la Información y las Comunicaciones - PETI
Reunión de socialización de avances del autodiagnóstico del Plan de Seguridad y Privacidad de la información
</t>
  </si>
  <si>
    <t>Esta meta de encuentra en un Porcentaje de avance 64%, la politica de gobierno digital fue formulada y sera presentada ante el comité intitucional de laneacion y gestion, su plan de accion se encuentra desarrollando de acuerdo a la planificacion de su implementacion .</t>
  </si>
  <si>
    <t>Esta meta producto se implemento en un 100% , para el 2021
El dia 14 de diciembre se presento ante el comite de gestion y desempeño institucional para su aprobacion, junto con el plan de accion para su implementacion, de igul forma se cntituyo la  mesa de trabajo de trasnformacion digitl del distrito de Cartagena a traves de la cual de continuara con la imlementacion de las actividads de la politica de gobirno digital en cada una de las areas de la Alcaldia .
D igual forma se ha implementado la politica de seguridad digital a la cual se le viene realizando seguimiento de su implementacion se actualizo y prsento para aprobacion el plan estratgico de Tecnologias de Informacion PETI 2022, el cual fu aprobado para continuar con su implementacion durante este gobirno.</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</si>
  <si>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</si>
  <si>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</si>
  <si>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AMPLIAR EL NIVEL DE PENETRACIÓN DE INTERNET, PROMOVER Y APROPIAR EL USO DE LAS TIC EN EL DISTRITO DE CARTAGENA</t>
  </si>
  <si>
    <t>No aplica hasta el inicio del proyecto</t>
  </si>
  <si>
    <t>No se puede dar inicio al proyecto hasta que no este aprobado el POT, se cita a mesa de trabajo con planeacion con el fin de defnir el paso a seguir en este proyecto</t>
  </si>
  <si>
    <t xml:space="preserve">Meta 100% , Decreto firmado y socializado 
a fecha 2 de Julio del 2021, se firmo el decreto 0691 de la Alcaldia Mayor de Cartagena de Indias a traves del cual se reglamenta la localizacion,  instalacion , y regularizacion de la infraestructura y redes y telecomunicaciones del distrito de Cartagena </t>
  </si>
  <si>
    <t>META PRODUCTO: Esta meta producto se cumple en un 100% para el 2021,  La Alcaldía de Cartagena mediante decreto 0691 del 02 de Julio del 2021, reglamenta la localización e instalación, mimetización de las redes y de la infraestructura de los servicios de telecomunicaciones del distrito de Cartagena a fin de que su implantación se realice con todas las garantías de seguridad y se produzca el mínimo impacto visual y medioambiental en el entorno.
Se considera barrera a cualquier disposición normativa que impide un correcto despliegue de infraestructura y no tiene en cuenta las condiciones técnicas de las redes de servicios TIC y los beneficios derivados de éstas.
Las actividades descritas corresponden al cumplimiento de la meta producto en un 100%
Está en proceso de comunicación el tramite para eliminar la prohibición absoluta y permitir la instalación de la  infraestructura  de manera articulada con las disposiciones de planes de manejo especiales del Ministerio de Cultura y del Instituto de Patrimonio y Cultura de Cartagena (IPCC) entidades competentes en lo relacionado con estos bienes, dependiendo si se tratan de bienes de interés cultural nacionales o bienes de interés culturales distritales.
S espera superar la medicion del FURAG 2020, y que el IDI 2021 este por encima de la meta de est producto que es el 50%</t>
  </si>
  <si>
    <t>Numero Zonas wifi de acceso libre Implementadas en Cartagena</t>
  </si>
  <si>
    <t>Implementar 8 zonas wifi en Cartagena</t>
  </si>
  <si>
    <t>Ampliar el nivel de acceso a internet en zonas públicas de alta concurrencia ciudadana.</t>
  </si>
  <si>
    <t>1.-Diseño
2.- Programacion
3.-Acta de Inicio con el contraista
4.- Implmentacion</t>
  </si>
  <si>
    <t xml:space="preserve">Este proyecto se encuentra en un avance del 20% SE ENCUENTRA EN ESTRUCTURACION DE LOS ESTUDIOS PREVIOS
ubicada enCentro cultural Punta Canoa , Bblioteca publica Bicentenario, Centro cultural del Pozon las Pilanderas 
la meta 3 </t>
  </si>
  <si>
    <t>Contrato firmado con el contratista, se encuentra en proceso de implementacion 
El proyecto de inversión denominado ““AMPLIACIÓN DEL NIVEL DE PENETRACIÓN DE INTERNET, PROMOVER Y APROPIAR EL USO DE LAS TIC EN EL DISTRITO CARTAGENA DE INDIAS”, el cual está orientado a la instalación, operación, administración, mantenimiento y promoción de la infraestructura necesaria, para la prestación del servicio de acceso a Internet a la comunidad (transeúntes, estudiantes y el público general) a través de redes inalámbricas con tecnología Wi-Fi con cualquier dispositivo de usuario habilitado para conectarse a dichas redes en sitios de alta afluencia de la población. las zonas wifi para implementar son:
Parque Ciudadela 2000
Parque las Palmeras
parque Alto jardin
Parque Blas de Lezo
Parque Bosque
Parque el Pozon
Parque Bocagrande
Plaza de la Aduana
Parque Ternera
Plaza de los Coches y Torre del Reloj
Bblioteca Publica la Boquilla
Biblioteca Publica Ciudad Bicentenario
Biblioteca Publica Pontezuela</t>
  </si>
  <si>
    <t>En el marco de la meta “ampliación del nivel de penetración de internet, promover y apropiar el uso de las tic en el distrito de Cartagena”, que tiene como indicador la implementación de zonas wifi de acceso libre 	en el territorio de cartagenero y así contribuir a la transformación digital de Cartagena hacia una ciudad y territorio inteligente.
Se cumple la meta producto en un 150% de acuerdo a lo establecido ( esta meta no es acumulativa, si no constante)
superando asi las mtas establecidas
Se logró:
Ampliar la cobertura de la conectividad en el Distrito de Cartagena, permitiendo que las poblaciones menos favorecidas de la ciudad tengan acceso a internet gratuito y a las oportunidades provenientes de la sociedad de la información. 
Facilitar canales de comunicación entre los ciudadanos con la administración distrital. 
La implementación de 14 ZONAS WIFI con acceso gratuito a redes de conexión a internet en diferentes lugares de la ciudad.
Las zonas WIFI se ubicarán en los siguientes puntos
Inspección de Policía Bosque 
Inspección de Policía Altos Jardín
Inspección de Policía Blas De Lezo
Inspección de Policía Ciudadela 2000
Inspección de Policía de Bocagrande
Inspección de Policía de Ternera
Inspección de Policía El Pozón
Inspección de Policía Las Palmeras
Ciudadela de La Paz
La Boquilla
Ciudad Bicentenario
Pontezuela Biblioteca
Punta Canoa
Plaza de La Aduana</t>
  </si>
  <si>
    <t>Numero de Corredores wifi turísticos Implementados</t>
  </si>
  <si>
    <t>Implementar 3 zonas wifi en Cartagena</t>
  </si>
  <si>
    <t>implementar  zonas WiFi extensa tipo corredores donde en las zonas turisticas la experiencia de los visitantes y foraneos sea mejor mediante el uso de  las tics</t>
  </si>
  <si>
    <t>Este proyecto inicia ejecucion en el 2022 (plazas publicas, plazoleta Joe Arroyo y torre del reloj) meta 3</t>
  </si>
  <si>
    <t>Zona norte (Boquilla, Bocana, Manzanillo del Mar, playa azul)</t>
  </si>
  <si>
    <t>Esta meta producto se cumplio en un 100%, con relacion a lo programado para el 2021.
La s zonas wifi implementadas son: Zona norte (Boquilla, Bocana, Manzanillo del Mar, playa azul)</t>
  </si>
  <si>
    <t xml:space="preserve">Fases para modernización y reestructuración administrativa realizada </t>
  </si>
  <si>
    <t xml:space="preserve">1 fase realizada </t>
  </si>
  <si>
    <t>Realizar y operacionalizar las 5 fases del proceso de modernización y reestructuración  administrativa de la Alcaldía Mayor de Cartagena</t>
  </si>
  <si>
    <t xml:space="preserve">Modernización y Rediseño Institucional de la Alcaldía Mayor de Cartagena de Indias </t>
  </si>
  <si>
    <t>Realizar Capítulo de estudio técnico ( Actualización de los Procesos, Cargas laborales, Diseño de estructura Propuesta, Manual de Funciones y Competencias laborales)</t>
  </si>
  <si>
    <t>Secretaría General
Dirección Administrativa de Talento Humano</t>
  </si>
  <si>
    <t xml:space="preserve">Luis Enrique Roa Merchán
Maria Eugenia Garcia </t>
  </si>
  <si>
    <t>CARTAGENA HACIA LA MODERNIDAD - Ingresos corrientes de libre destinacion</t>
  </si>
  <si>
    <t>02-001-06-10-04-02-03-01</t>
  </si>
  <si>
    <t xml:space="preserve">Se desarrollo capitulo de Estudio tecnico de Modernizacion y rediseño Intitucional, en el cual se dejo la propuesta del mapa de procesos para la Adminsitración idstrital de Cartagena de Indias y se realizao el estudio de cargas laborales, aun queda pendiente el  Manual de Funciones y Competencias laborales. </t>
  </si>
  <si>
    <t>Se desarrollo capitulo de Estudio tecnico de Modernizacion y rediseño Intitucional, en el cual se dejo la propuesta del mapa de procesos, se realizo el estudio de cargas laborales y se propuso una estructura de primer y segundo Nivel para la Adminsitración Distrital de Cartagena de Indias, aun queda pendiente el  Manual de Funciones y Competencias laborales, el cual iniciara su construcción en la vigencia del año 2022</t>
  </si>
  <si>
    <t>Socializar con los actores claves del proceso el programa Cartagena Hacia la Modernidad.</t>
  </si>
  <si>
    <t>Se realizarón socializaciones con los gremios, universidades y con los sindicatos</t>
  </si>
  <si>
    <t>Se realizarón socializaciones con los gremios, universidades y con los sindicatos y se realizarón acercamientos con el concejo Distrital y se realizaron presentaciones de los reultados del proyecto en foros para integrar y enseñar a la ciudadania del avance del proyecto de mondenización</t>
  </si>
  <si>
    <t>Establecer indicadores de medición de la transparencia en la administración Distrital</t>
  </si>
  <si>
    <t>Este valor es suceptible de modificaciòn por lo que a la fecha luego de la revisiòn y validaciòn de los 14 indicadores propuestos se obtuvieron un total de 9.</t>
  </si>
  <si>
    <t> </t>
  </si>
  <si>
    <t>Conformar y fortalecer el equipo de héroes de valor</t>
  </si>
  <si>
    <t>Esta actividad esta siendo asumida por el equipo de transparencia y anticorrupcion, ya que el proyecto no cuenta con los recursos.</t>
  </si>
  <si>
    <t>Conmemorar a través de un evento, el día internacional de la lucha contra la corrupción</t>
  </si>
  <si>
    <t xml:space="preserve"> Realizar el Inventario de la información recopilada para el diagnóstico de los sistemas de información .
</t>
  </si>
  <si>
    <t>A la fecha el proyecto no cuenta con recursos para realizar esta actividad.</t>
  </si>
  <si>
    <t>Adquirir e implementar el software tipo BPMS</t>
  </si>
  <si>
    <t>Inventario de bienes inmuebles del distrito actualizado</t>
  </si>
  <si>
    <t>1 Inventario Fuente Secretaria General 2019</t>
  </si>
  <si>
    <t>Actualizar 1 inventario de inmuebles pertenecientes al Distrito</t>
  </si>
  <si>
    <t>solictud de disponiblidad presupuestal  para contratar  las conserevaciones dinamicas</t>
  </si>
  <si>
    <t>“Saneamiento integral del Patrimonio Inmobiliario del Distrito de Cartagena”</t>
  </si>
  <si>
    <t>LOGRAR UN INVENTARIO DE BIENES INMUEBLES SANEADO Y ACTUALIZADO ACORDE PARA LA IMPLEMENTACION DE LAS NORMAS COMTABLES INTERNCIONALES (NIC SP) Y LA TOMA DE DESICIONES</t>
  </si>
  <si>
    <t xml:space="preserve">Restructuración organizacional del recurso humano </t>
  </si>
  <si>
    <t>Secretaría General
Apoyo Logistico</t>
  </si>
  <si>
    <t>LUIS ENRIQUE ROA -
DIDIER TORRES</t>
  </si>
  <si>
    <t xml:space="preserve">Ingresos Corrientes De Libre Destinación </t>
  </si>
  <si>
    <t>ORGANIZACION Y RECUPERACION DEL PATRIMONIO PUBLICO
DE CARTAGENA</t>
  </si>
  <si>
    <t>02-001-06-10-04-02-04-01</t>
  </si>
  <si>
    <t>Contratacion  de un profecional especializado</t>
  </si>
  <si>
    <t xml:space="preserve">a la espera de la suscripcion del contrato interadministrativo para contratar el personal </t>
  </si>
  <si>
    <t xml:space="preserve">Ruta critica
El saneamiento de la propiedad pública inmobiliaria es la consolidación de la propiedad y titularidad de los bienes inmuebles en el patrimonio de las entidades de derecho público del orden nacional, departamental, distrital o municipal.
Por lo anterior, las entidades deben generar mecanismos eficaces de diagnóstico, Identificación y definición de la situación jurídica, que permitan aplicar los instrumentos jurídicos disponibles para sanear la propiedad.
Hemos identificado que algunos de los inmuebles presentan situaciones irregulares en su tradición otros aún no han sido sometidos a las acciones que se enumeran más adelante y que nos permitirán identificar su estado frente al Patrimonio de la Entidad, esta carencia afecta los Estados Contables del Ente Territorial y pone en notable riesgo el patrimonio inmobiliario del mismo.
Es por lo tanto una obligación legal de las entidades territoriales, a la luz de la Ley 716 de 2001, modificada por la Ley 901 de 2004, iniciar los procesos de saneamiento pleno de la propiedad pública inmobiliaria, por lo cual se hace necesario establecer a continuación los mecanismos y procedimientos que permitan obtener éste resultado.
Esta actividad requiere de la ejecución de unas fases o etapas que nos permitan obtener un producto final, al cual denominaremos “Inventario del Patrimonio Inmobiliario de la Alcaldía de Cartagena de Indias D.T y C., debidamente saneado”. Para ello debemos partir de un Diagnostico General de la Situación de la Propiedad Inmobiliaria de la Entidad.
Una vez determinado el diagnóstico  de la situación jurídica de cada inmueble, que resulte propiedad pública, se procederá a aplicar el procedimiento más adecuado para sanear el inmueble, en razón a  la naturaleza jurídica del bien. Para lo cual se  identifican tres fases  a las cuales deben someterse dichos inmuebles. Estas son: Diagnostico Catastral o conservación dinámica, estudio de títulos y diagnostico urbanístico.
•	Diagnóstico Catastral por visita a terreno: Es la visita técnica realizada al predio, con el fin de verificar en terreno la situación cierta y real del inmueble para establecer, entre otros, situaciones de invasión, la cabida, los linderos y el área construida. El Instituto Geográfico Agustín Codazzi es la autoridad nacional en materia de catastro de los municipios, con excepción de Bogotá, Cali, Medellín y Antioquia que cuentan con catastro independiente.
•	Estudio de títulos: Es la evaluación de la tradición histórica del inmueble, con el fin de identificar limitaciones, afectaciones, gravámenes o cualquier otro acto que genere incertidumbre sobre la propiedad del inmueble, ocurrido durante los últimos veinte años, o durante los últimos diez años, a partir de la entrada en vigencia de la Ley 791 de 2002. Se pretende que el estudio de títulos permita definir la viabilidad jurídica y los instrumentos requeridos para sanear el inmueble, entre los cuales tenemos: Escritura Pública, Acto Administrativo, Cesión y demás. 
•	Estudio urbanístico: Forma parte del diagnóstico general que se debe hacer del inmueble, destinado a identificar la situación del predio de conformidad con las determinaciones de carácter urbanístico, adoptadas con base en los planes de ordenamiento territorial que señalan los usos del suelo, tipos de construcción, afectaciones urbanísticas, entre otros. La fuente principal de este diagnóstico proviene de las certificaciones o constancias dadas por la autoridad competente representada en las Curadurías Urbanas, en las Oficinas de Planeación o en la entidad que haga sus veces.
En este orden idea se estructuran las siguientes actividades 
Actividades 
•	Diagnostico catastral-conservación dinámica
•	Estudio de titulo
•	Titulación y  registro
•	Conformación de expediente 
•	Reporte a software patrimonio inmobiliario 
•	Restructuración organizacional del recurso humano 
•	Adquisición de equipos tecnológicos acorde a la gestión de administración y control del patrimonio humano
•	Reportar periódicamente informes del resultado obtenido a la Secretaria de Hacienda 
De acuerdo a lo planificado para esta vigencia se ejecutaron en el marco del proyecto Saneamiento integral del patrimonio inmobiliario del distrito de Cartagena  las siguientes actividades 
Restructuración Organizacional, la cual consiste en fortalecer el recurso humano encargado de la realización de las tareas propias de la ejecución del mencionado proyectos,  tales como estudios de títulos, Conformación de expediente,  Reporte a software patrimonio inmobiliario, Reportar periódicamente informes del resultado obtenido a la Secretaria de Hacienda y la el seguimiento  la actividad titulación y registro a efectos de esto se suscribieron 3 contratos por prestación de servicios 2 profesionales en derecho y técnico.
Diagnostico catastral,  para esta actividad se suscribió CONTRATO INTERADMINISTRATIVO No. 037 DE 2021 Entre ALCALDÍA DEL DISTRITO TURÍSTICO Y CULTURAL DE CARTAGENA DE INDIAS y el  INSTITUTO GEOGRÁFICO AGUSTÍN CODAZZI cuyo objeto del contractual consiste en  CONTRATAR LA CONSERVACION DINAMICA DE LOS PREDIOS DEL DISTRITO DE CARTAGENA DE INDIAS (DIAGNOSTICO CATASTRALCONSERVACION DINAMICA) CONTEMPLADAS DENTRO DEL PROYECTO DENOMINADO SANEAMIENTO INTEGRAL DEL PATRIMONIO INMOBILIARIO DEL DISTRITO DE CARTAGENA 2020-2023
Plazo hasta 31/12/2021
Para realizar la Conservación Dinámica del Distrito de CARTAGENA DE INDIAS D.Ty C, en los términos de la Ley 14 de 1983, Decreto Reglamentario 3496 de 1983 y Resolución 0070 de 2011 de la Dirección General del IGAC, se visitaran 700 predios en los sectores), para validar la información catastral de los predios con el fin de depurar las inconsistencias que se presenten, a través de visitas de Identificación Predial Catastral o reconocimiento predial.
Ejecución
Reconocimiento predial de los inmuebles. 
Digitación y procesamiento de la información obtenida en la etapa de reconocimiento predial con el fin de actualizar el censo catastral. Digitalización de la cartografía catastral resultante del estudio, tomando como base cartográfica los planos levantados en los procesos catastrales en el respectivo municipio, se digitalizara la información de las cartas catastrales a escala 1:500 a 1:1000 en la zona urbana de la cabecera y del corregimiento. 
Socialización del resultado con el contratante. Reproducción de listados y reproducción de productos para entregar al municipio de acuerdo a los términos estipulados en el contrato.
PRODUCTOS A ENTREGAR AL DISTRITO 
Listado y/o archivo de 700 predios, ordenado en forma alfabética (registro 1 y 2), Carta Catastral de los predios objeto del contrato Copia de la Ficha Predial Catastral.
Estudio de títulos para esta actividad se tomaron como insumos predio de vigencias anteriores con previo diagnóstico de los cuales se analizan 100 predios y la fecha 14 ya tienen su respectivo estudio de título formalizado.
Realizado análisis de las actividades que componen un inventario de bienes inmuebles debidamente saneado con la ejecución actual proyectada a 31 de diciembre  una vez se haga recibido el diagnostico catastral y la ejecución del resto de la actividades se estima un avance del 20% de un inventario de bienes inmuebles 
</t>
  </si>
  <si>
    <t>Adquisición de equipos tecnológicos acorde a la gestión de administración y control del patrimonio humano</t>
  </si>
  <si>
    <t xml:space="preserve">Envió de la necesidad y requerimientos de la elaboración del software a la oficina asesora de informática </t>
  </si>
  <si>
    <t xml:space="preserve">en analisi para posible compradel software </t>
  </si>
  <si>
    <t>Diagnostico catastral-conservación dinámica</t>
  </si>
  <si>
    <t>En trámite contractual para suscribir convenio interadministrativo con el instituto geográfico agustín codazzi  para la elaboración de 700 conservaciones dinámicas para lo cual se surtió el trámite por parte de esta dirección enviando carta de aceptación y demás requisitos para suscripción y estamos a la espera de  la minuta del mismo.</t>
  </si>
  <si>
    <t xml:space="preserve">En trámite contractual para suscribir convenio interadministrativo con el instituto geográfico agustín codazzi  para la elaboración de 700 conservaciones dinámicas para lo cual se surtió el trámite y esta publicado en secop II para la aceptacion por parte del IGAC </t>
  </si>
  <si>
    <t>Estudio de titulo</t>
  </si>
  <si>
    <t xml:space="preserve">en Análisis 100 predios  y se han formalizado 5 estudios de títulos realizados por parte del asesor contratado </t>
  </si>
  <si>
    <t>Titulación y  registro</t>
  </si>
  <si>
    <t>Esta actividad se realiza cuando se haga la necesidad de la formulación del título de propiedad del inmueble que se detecta en el diagnostico catastral o conservación dinámica.</t>
  </si>
  <si>
    <t xml:space="preserve">Conformación de expediente </t>
  </si>
  <si>
    <t xml:space="preserve">Reporte a software patrimonio inmobiliario </t>
  </si>
  <si>
    <t xml:space="preserve">Reportar periódicamente informes del resultado obtenido a la Secretaria de Hacienda </t>
  </si>
  <si>
    <t>reporte de 186  predios mediante oficios AMC-OFI-0072737-2021 Y AMC-0074347-2021</t>
  </si>
  <si>
    <t>el reporte esta programado para  la segunda semana de octubre</t>
  </si>
  <si>
    <t>VIGILANCIA DE LAS PLAYAS DEL DISTRITO DE CARTAGENA</t>
  </si>
  <si>
    <t>NUMERO DE SALVAVIDAS VINCULADOS A LA PLANTA DE PERSONAL DE LA ADMINISTRACION DISTRITAL</t>
  </si>
  <si>
    <t>65 Servidores publicos vinculados como salvavidas en la planta de personal de la administración distrital.</t>
  </si>
  <si>
    <t>Servidores publicos vinculados en la planta de personal de la administración distrital.</t>
  </si>
  <si>
    <t>Se finalizó el Estudio Técnico de Modernización y rediseño Institucional (Proceso de atención a emergencias y desastres) y la Dirección Administrativa de Talento Humano, se encuentra proyectando el acuerdo para ser presentado al Concejo Distrital en el mes de octubre, una vez se inicien las sesiones ordinarias.</t>
  </si>
  <si>
    <t>Se envió mediante ofico AMC-OFI-0121607-2021  a la oficna asesora jurídica, para su revisión y visto bueno, el proyecto de acuerdo "Por el cual se adoptan unas categorias de empleo , con su escala salarial en la planta de empleos de la Alcaldía Mayor de Cartagena de Indias y se dictan otras disposiciones - SALVAVIDAS"
Con lo anterior se infoma que la gestión sobre el tema de vinculaciòn de salvavidas a la planta de cargos del Distrito, requiere de la aprobación del acuerdo que expida el concejo, respecto a lo arriba indicado. De iual manera se informa que la Scretaría de Hacienda incluyo en proyecto de acuerdo los recursos necesarios para la implementación de los cargos en la proxima vigencia fiscal.</t>
  </si>
  <si>
    <t>CARTAGENA INCLUYENTE</t>
  </si>
  <si>
    <t xml:space="preserve">CULTURA DE LA FORMACIÓN “CON LA EDUCACIÓN PARA TODOS Y TODAS SALVAMOS JUNTOS A CARTAGENA” </t>
  </si>
  <si>
    <t>% de Egresados oficiales beneficiados con becas para educación superior anualmente.</t>
  </si>
  <si>
    <t>8.8%</t>
  </si>
  <si>
    <t>Incrementar a 13% los Egresados oficiales beneficiados con becas para educación superior</t>
  </si>
  <si>
    <t xml:space="preserve">105 beneficiarios de becas </t>
  </si>
  <si>
    <t xml:space="preserve">300 beneficiarios de becas </t>
  </si>
  <si>
    <t xml:space="preserve">313 beneficiarios de becas </t>
  </si>
  <si>
    <t xml:space="preserve">POR UNA EDUCACIÓN POST SECUNDARIA DISTRITAL </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</si>
  <si>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</si>
  <si>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</si>
  <si>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</si>
  <si>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</si>
  <si>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</si>
  <si>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</si>
  <si>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Secretaría General  
Escuela Taller Cartagena de Indias</t>
  </si>
  <si>
    <t xml:space="preserve">Luis Enrique Roa Merchán
Rafael Cuesta Castro 
Director General (E) </t>
  </si>
  <si>
    <t>Ingresos Corrientes de Libre Destinación</t>
  </si>
  <si>
    <t xml:space="preserve">Implementacion del programa de formacion integral Escuela Taller Cartagena de Indias del Distrito de Cartagena-DESPACHO DEL ALCALDE </t>
  </si>
  <si>
    <t>02-001-06-20-02-02-09-01</t>
  </si>
  <si>
    <t>A la fecha se estan atendiendo (189) aprendices; se adelanta un proceso de seleccion de un nuevo grupo de beneficiarios que completaran la meta programada y seran financiados con los recursos de reincorporacion. 
Con relacion al personal de formacion se ha contratado el 65% del equipo tecnico y profesional para la ejecución del proyecto, el resto de personal ingresara para apoyar la atencion del nuevo grupo de aprendices.
El proceso de Poliza y alimentos ya se adjudicaron, los otros procesos de compras de suministros, materiales, dotaciones y epp se estan desarrollando.  Se completo la entrega de dotacion de uniformes con es Stock que tiene la Escuela al proimer grupo de aprendices.
Evidencias: 
https://drive.google.com/drive/folders/1_VpG11k1zHBTZrs4dvxWnSB2VJHvmeoj?usp=sharing
https://www.contratos.gov.co/consultas/detalleProceso.do?numConstancia=21-13-11765579&amp;g-recaptcha-response=03AGdBq262C9Y02bGw0J-4vPidai2Pa-YYFp31tgd3T4BLMqMfadkrvNYiii84LFRF_g38CJ-rvmKdfyA6QIZNF1A4cA1RA3w6rnNh_VmmNHoirVTYwneQhaMJryU5UlOReM9MC2Vml4ILW93oYPmb9OB3Suei1FfmhoFCCvXg3mJ-nVADDWZi9DMwOexnWJHl1kgUk6kU5KiDLmDya6gwZ4SOYNbR-ZWhruuWJTsR28wDjPXEFUFOcEPehh0BFcFHjJKa6Ry323ZPqBSpIuxzB8w8BTM_sOmvYTB1dzYcMqGeXDbTHsUxMxkAqBOAwomSQ2QmkLpWBeZcHFMpdzrxxyr53TAWMThQktmcR9YCZGx-XTb86od3uvXw43JY0jPDnel1qaW32qapMycNojJf5dRyCs7dmc8d35rGPKyiGDlMGN_u-xaM3yy7WbpPbdlQMrcgYGGx4rK3OA56izU1_h2P_3wPpLJJ5w</t>
  </si>
  <si>
    <t>cion</t>
  </si>
  <si>
    <t xml:space="preserve">A la fecha estan listos para ser certificados como tecnicos laborales (313) aprendices.  Los 13 aprendices adicionales que se certificaran son egresados de cursos complementarios de la misma institucion que pudieron en este trimestre completar sus competencias y horas requeridas.
Con relacion al personal de formacion se logro contratar el 100% del equipo tecnico y profesional requerido para la ejecución del proyecto.
En este trimestre se logro completar los procesos de compra y seleccion programados (Mateirales, EPP, Insumos de Alimentos (adicionales), Uniformes.
Evidencias: 
- Registro fotografico 
- Listdos de asistencia 
- Actividades de bienestar </t>
  </si>
  <si>
    <t>Contratar los profesionales y tecnicos requeridos para la ejecucion del proyecto de formacion</t>
  </si>
  <si>
    <t>Ejecutar procesos de compra y suministros de los beneficios entregado a los aprendices (material de practica, alimentacion, poliza, epp y uniformes)</t>
  </si>
  <si>
    <t>Entregar informe final de Gestión</t>
  </si>
  <si>
    <t>Porcentaje de egresados que se incorporan  a las necesidades del sector productivo</t>
  </si>
  <si>
    <t>80%
( de 200 egresados)
Fuente: ETCAR 2020</t>
  </si>
  <si>
    <t xml:space="preserve">Incrementar a 85% la vinculación laboral egresados de los distintos programas </t>
  </si>
  <si>
    <t>5% (170 de 200)</t>
  </si>
  <si>
    <t>81% (162 egresados)</t>
  </si>
  <si>
    <t>Entregar informes de gestión acerca de la atención de los egresados y su gestión laboral</t>
  </si>
  <si>
    <t>Para este periodo se suman las siguientes nuevas alianzas estrategicas para nuestros egresados: 
Con el Ejercito Nacional, Distrito Militar 14 - acompañamiento para definir situacion militar de egresados y se hace extensiva a los aprendices en formación.
Con la Corporación Universitaria Rafael Nuñez - I Feria Virtual Empresarial
Con Eurolacas - capacitación en buenas practicas de aplicacion de acabados para madera.
Con el SENA - Curso de trabajo Seguro en Alturas Alturas y Pedagogia Basica.
Adicional se iniciaron acercamientos con entidades publicas y privadas para la gestion laboral de nuestros egresados. A la fecha se han vinculado laboralmente 44 egresados.
Evidencias:
https://drive.google.com/drive/folders/1aifEoWBNTsxGKs-bsln6RhWr1H7zNOsn?usp=sharing</t>
  </si>
  <si>
    <t xml:space="preserve">Para este periodo se suman las siguientes nuevas alianzas estrategicas para nuestros egresados: 
- Conte
- Cotelco (Alianza con diferentes hoteles) 
- Restaurantes 
- Empresas privadas
Evidencias:
- Informe oficina de gestion laboral 
A la fecha se han vinculado laboralmente 107 egresados.
</t>
  </si>
  <si>
    <t xml:space="preserve">Durante este periodo se mantuvieron las alianzas realizadas durante todo el año y se consolidan con expectativa de continuidad para el proximo año.
Evidencias:
- Informe oficina de gestion laboral 
A la fecha se han vinculado laboralmente 264 egresados.
</t>
  </si>
  <si>
    <t>Gestionar Alianzas Estrategicas con las Empresas del Sector con el fin de lograr la participación en Ferias y Formación para el Empleo</t>
  </si>
  <si>
    <t>Nuevos Programas Técnicos en oficios tradicionales Escuela Taller de Cartagena</t>
  </si>
  <si>
    <t>7
Fuente: ETCAR 2020</t>
  </si>
  <si>
    <t>Ampliar a 10 programas  técnicos en oficios tradicionales</t>
  </si>
  <si>
    <t>Formular y entregar documento "Programa de Formación" (Pensum) para ser presentado ante la S.E.D para su aprobación</t>
  </si>
  <si>
    <t>A la fecha no se han iniciado estas actividades, según cronograma se estaran realizando en el segundo semestre.</t>
  </si>
  <si>
    <t>A la fecha la Etcar avanzo en la contratacion del profesional idoneo para la elaboracion de los diseños curriculares o programas de formacion para el trabajo y el desarrollo humano que seran presentados ante la secretaria de educacion distrital para sus respectivos registros.</t>
  </si>
  <si>
    <t>Se creo para el alcance de esta meta una ruta critica que consistio en las  siguientes fases: 1-Comité para estudio de necesidades del Sector y definicion de programas, 2-Elaboración y/o diseño de programas, 3-Revision de Programas por parte de la Etcar y 4-Presentacion de Programas por parte de la Etcar ante la Sectretaria de Educación Distrital Para Obtener registro.
Con relacion a esta ruta critica se ha avanzado en las primeras 3 fases acumulando un 75% de avance en el proceso de esta meta; por lo tanto y teniendo en cuenta que la secretaria de Educación recibe solicitudes de registro en los primeros meses del año, la Etcar presentara estos programas en el primer trimestre del 2022.</t>
  </si>
  <si>
    <t>Lograr la resolución y actualización del PEI como aprobación del Programa presentado</t>
  </si>
  <si>
    <t>ACUMULADO META PRODUCTO 2021</t>
  </si>
  <si>
    <t>AVANCE META PRODUCTO AL AÑO</t>
  </si>
  <si>
    <t>AVANCE META PRODUCTO AL CUATRIENIO</t>
  </si>
  <si>
    <t>NP</t>
  </si>
  <si>
    <t>AVANCE PROGRAMA SISTEMA DE INFORMACIÓN DE LOS SERVICIOS PÚBLICOS: “SERVINFO”</t>
  </si>
  <si>
    <t>AVANCE PROGRAMA GESTIÒN INTEGRAL DE RESIDUOS SOLIDOS  " CULTURA CIUDADANA PARA EL RECICLAJE INCLUSIVO Y LA ECONOMIA CIRCULAR"</t>
  </si>
  <si>
    <t>AVANCE PROGRAMA ENERGIA ASEQUIBLE, CONFIABLE, SOSTENIBLE Y MODERNA PARA TODOS</t>
  </si>
  <si>
    <t>AVANCE PROGRAMA AHORRO Y USO EFICIENTE DE LOS SERVICIOS PÚBLICOS "AGUA Y SANEAMIENTO PARA TODOS"</t>
  </si>
  <si>
    <t>AVANCE LINEA ESTRATEGICA DE SERVICIOS PUBLICAS SECRETARIA GENERAL A DICIEMBRE 31 DE 2021</t>
  </si>
  <si>
    <t>ACUMULADO ACTIVIDADES A 31 DE DICIEMBRE DE 2021</t>
  </si>
  <si>
    <t>AVANCE ACTIVIDADES DE PROYECTOS</t>
  </si>
  <si>
    <t>Avance Proyecto "Construcción Infraestructura tecnológica global diseñada e implementada utilizando herramientas de inteligencia artificial adoptando el plan de desarrollo"</t>
  </si>
  <si>
    <t>AVANCE PROYECTO ACTUALIZACIÓN DEL PGIRS 2016-2027 COMO ESTRATEGIA PARA LA GESTIÓN INTEGRAL DE RESIDUOS SÓLIDOS</t>
  </si>
  <si>
    <t>AVANCE PROYECTOS SEGÚN PROGRAMA ENERGIA ASEQUIBLE, CONFIABLE, SOSTENIBLE Y MODERNA PARA TODOS</t>
  </si>
  <si>
    <t>AVANCE PROYECTOS DEL PROGRAMA AHORRO Y USO EFICIENTE DE LOS SERVICIOS PÚBLICOS "AGUA Y SANEAMIENTO PARA TODOS"</t>
  </si>
  <si>
    <r>
      <t>a.</t>
    </r>
    <r>
      <rPr>
        <sz val="14"/>
        <rFont val="Times New Roman"/>
        <family val="1"/>
      </rPr>
      <t xml:space="preserve">    </t>
    </r>
    <r>
      <rPr>
        <sz val="14"/>
        <rFont val="Century Gothic"/>
        <family val="2"/>
      </rPr>
      <t>Restructuración de la página web del destino y desarrollo e implementación de una estrategia e-marketing que visibilicen por los distintos canales web y de comercialización a Cartagena de Indias y Diseño y desarrollo de material promocional digital y POP, con referencias gastronómicas, culturales y turísticas del destino, aplicando a la nueva normalidad post pandemia. 
b. Participación en eventos especializados de turismo a nivel nacional para el empresariado local con compradores nacionales. 
c. Estructuración e implementación de un Plan de medios con alcance nacional en radio (incluye producción de cuña radial), medios digitales (incluye diseño de piezas), aeropuertos, tv nacional y regional; y conceptualización producción de video promocional de destino Cartagena de Indias, como destino turístico sostenible con territorio ordenado y seguro con prestadores de servicios turísticos que promuevan la calidad y sostenibilidad del sector.</t>
    </r>
  </si>
  <si>
    <r>
      <t xml:space="preserve">En el Marco de Cumplimiento de la Meta Producto Implementar integralmente las 7 dimensiones y sus políticas del Modelo Integrado de Planeación y Gestión (MIPG), se ejecuta plan de acción 2021- En aras de elevar el nivel de implementación en la entidad, el cual esta  desagregado en  las actividades del proyecto, en este sentido las 7 dimensiones ya se encuentran implementadas en un nivel de 63,1% y de acuerdo  a la meta bienestar se debe incrementar en 30 puntos.
</t>
    </r>
    <r>
      <rPr>
        <b/>
        <sz val="14"/>
        <rFont val="Calibri"/>
        <family val="2"/>
        <scheme val="minor"/>
      </rPr>
      <t xml:space="preserve">Enlace de Consulta: </t>
    </r>
    <r>
      <rPr>
        <sz val="14"/>
        <rFont val="Calibri"/>
        <family val="2"/>
        <scheme val="minor"/>
      </rPr>
      <t xml:space="preserve">https://mipg.cartagena.gov.co/Documentos/Home/ANEXO%203%20Plan%20de%20Acci%C3%B3n%20MIPG%202021.pdf
En este trimestre el área de calidad realizó asesorias y acompañamiento para la formulación de las siguientes Polìticas de Gestión y Desempeño :
1. Participación ciudadana
2,Integridad
3.Transparencia, acceso a la información y lucha contra la corrupción
4. Servicio al Ciudadano
5. Seguridad Digital
6. Gobierno Digital
7. Fortalecimiento Organizacional y simplificación de Procesos
8.Talento Humano
Así como tambien a las 3 alcaldia menores.
</t>
    </r>
    <r>
      <rPr>
        <b/>
        <sz val="14"/>
        <rFont val="Calibri"/>
        <family val="2"/>
        <scheme val="minor"/>
      </rPr>
      <t>Anexo 1. Revisión de Politicas de Gestión y Desempeño</t>
    </r>
    <r>
      <rPr>
        <sz val="14"/>
        <rFont val="Calibri"/>
        <family val="2"/>
        <scheme val="minor"/>
      </rPr>
      <t xml:space="preserve">
</t>
    </r>
  </si>
  <si>
    <r>
      <t xml:space="preserve">En el Marco de Cumplimiento de la Meta Producto Implementar integralmente las 7 dimensiones y sus políticas del Modelo Integrado de Planeación y Gestión (MIPG), se ejecuta plan de acción 2021- </t>
    </r>
    <r>
      <rPr>
        <b/>
        <sz val="14"/>
        <rFont val="Calibri"/>
        <family val="2"/>
        <scheme val="minor"/>
      </rPr>
      <t>En aras de elevar el nivel de implementación en la entidad, el cual esta  desagregado en  las actividades del proyecto, en este sentido las 7 dimensiones ya se encuentran implementadas en un nivel de 63,1% y de acuerdo  a la meta bienestar se debe incrementar en 30 puntos.</t>
    </r>
    <r>
      <rPr>
        <sz val="14"/>
        <rFont val="Calibri"/>
        <family val="2"/>
        <scheme val="minor"/>
      </rPr>
      <t xml:space="preserve">
</t>
    </r>
    <r>
      <rPr>
        <b/>
        <sz val="14"/>
        <rFont val="Calibri"/>
        <family val="2"/>
        <scheme val="minor"/>
      </rPr>
      <t>Enlace de Consulta:</t>
    </r>
    <r>
      <rPr>
        <sz val="14"/>
        <rFont val="Calibri"/>
        <family val="2"/>
        <scheme val="minor"/>
      </rPr>
      <t xml:space="preserve"> https://mipg.cartagena.gov.co/Documentos/Home/ANEXO%203%20Plan%20de%20Acci%C3%B3n%20MIPG%202021.pdf
</t>
    </r>
    <r>
      <rPr>
        <b/>
        <sz val="14"/>
        <rFont val="Calibri"/>
        <family val="2"/>
        <scheme val="minor"/>
      </rPr>
      <t xml:space="preserve">Meta acumulativa
</t>
    </r>
    <r>
      <rPr>
        <sz val="14"/>
        <rFont val="Calibri"/>
        <family val="2"/>
        <scheme val="minor"/>
      </rPr>
      <t>En este trimestre el área de calidad realizó asesorias y acompañamiento para la formulación de las siguientes Polìticas de Gestión y Desempeño :
1. Gestión del conocimiento
2,Integridad
3.Transparencia, acceso a la información y lucha contra la corrupción
4. Servicio al Ciudadano
5. Seguridad Digital
6. Gobierno Digital
7. Fortalecimiento Organizacional y simplificación de Procesos
8.Talento Humano
9,Gestión presupuestal
10,Control Interno
11, Mejora normativa
12,Defensa juridica
Así como tambien a las 3 alcaldia menores.
Anexo 1. Revisión de Politicas de Gestión y Desempeño</t>
    </r>
  </si>
  <si>
    <r>
      <t xml:space="preserve">En el Marco de Cumplimiento de la Meta Producto Implementar integralmente las 7 dimensiones y sus políticas del Modelo Integrado de Planeación y Gestión (MIPG), se ejecuta plan de acción 2021- </t>
    </r>
    <r>
      <rPr>
        <b/>
        <sz val="14"/>
        <rFont val="Calibri"/>
        <family val="2"/>
        <scheme val="minor"/>
      </rPr>
      <t>En aras de elevar el nivel de implementación en la entidad, el cual esta  desagregado en  las actividades del proyecto, en este sentido las 7 dimensiones ya se encuentran implementadas en un nivel de 63,1% y de acuerdo  a la meta bienestar se debe incrementar en 30 puntos.</t>
    </r>
    <r>
      <rPr>
        <sz val="14"/>
        <rFont val="Calibri"/>
        <family val="2"/>
        <scheme val="minor"/>
      </rPr>
      <t xml:space="preserve">
</t>
    </r>
    <r>
      <rPr>
        <b/>
        <sz val="14"/>
        <rFont val="Calibri"/>
        <family val="2"/>
        <scheme val="minor"/>
      </rPr>
      <t>Enlace de Consulta:</t>
    </r>
    <r>
      <rPr>
        <sz val="14"/>
        <rFont val="Calibri"/>
        <family val="2"/>
        <scheme val="minor"/>
      </rPr>
      <t xml:space="preserve"> https://mipg.cartagena.gov.co/Documentos/Home/ANEXO%203%20Plan%20de%20Acci%C3%B3n%20MIPG%202021.pdf
</t>
    </r>
    <r>
      <rPr>
        <b/>
        <sz val="14"/>
        <rFont val="Calibri"/>
        <family val="2"/>
        <scheme val="minor"/>
      </rPr>
      <t xml:space="preserve">Meta acumulativa
</t>
    </r>
    <r>
      <rPr>
        <sz val="14"/>
        <rFont val="Calibri"/>
        <family val="2"/>
        <scheme val="minor"/>
      </rPr>
      <t>En este trimestre el área de calidad realizó asesorias y acompañamiento para la formulación de las siguientes Polìticas de Gestión y Desempeño :
1. Gestión del conocimiento
2,Integridad
3.Transparencia, acceso a la información y lucha contra la corrupción
4. Servicio al Ciudadano
5. Seguridad Digital
6. Gobierno Digital
7,Gestión presupuestal
8,Control Interno
9, Mejora normativa
10,Defensa juridica
Anexo 1. Revisión de Politicas de Gestión y Desempeño</t>
    </r>
  </si>
  <si>
    <r>
      <t xml:space="preserve">De acuerdo con el Decreto 612 de 2018 y al Modelo Integrado de Planeación y Gestión MIPG se realizó la validación de los planes Intitucionales en la Pagina web de la Alcaldia de Cartagena. Cumpliendo con los tiempos establecidos.
</t>
    </r>
    <r>
      <rPr>
        <b/>
        <sz val="14"/>
        <rFont val="Calibri"/>
        <family val="2"/>
        <scheme val="minor"/>
      </rPr>
      <t>Link: https://www.cartagena.gov.co/component/content/article?layout=edit&amp;id=2112</t>
    </r>
  </si>
  <si>
    <r>
      <rPr>
        <b/>
        <sz val="14"/>
        <rFont val="Calibri"/>
        <family val="2"/>
        <scheme val="minor"/>
      </rPr>
      <t>Meta constante.</t>
    </r>
    <r>
      <rPr>
        <sz val="14"/>
        <rFont val="Calibri"/>
        <family val="2"/>
        <scheme val="minor"/>
      </rPr>
      <t xml:space="preserve">
De acuerdo con el Decreto 612 de 2018 y al Modelo Integrado de Planeación y Gestión MIPG se realizó la validación de los planes Intitucionales en la Pagina web de la Alcaldia de Cartagena. Cumpliendo con los tiempos establecidos.
</t>
    </r>
    <r>
      <rPr>
        <b/>
        <sz val="14"/>
        <rFont val="Calibri"/>
        <family val="2"/>
        <scheme val="minor"/>
      </rPr>
      <t>Link: https://www.cartagena.gov.co/component/content/article?layout=edit&amp;id=2112</t>
    </r>
  </si>
  <si>
    <r>
      <t xml:space="preserve">Meta constante.
De acuerdo con el Decreto 612 de 2018 y al Modelo Integrado de Planeación y Gestión MIPG se realizó la validación de los planes Intitucionales en la Pagina web de la Alcaldia de Cartagena. Cumpliendo con los tiempos establecidos.
</t>
    </r>
    <r>
      <rPr>
        <b/>
        <sz val="14"/>
        <rFont val="Calibri"/>
        <family val="2"/>
        <scheme val="minor"/>
      </rPr>
      <t>Link: https://www.cartagena.gov.co/component/content/article?layout=edit&amp;id=2112</t>
    </r>
  </si>
  <si>
    <r>
      <t xml:space="preserve">El área de Calidad realizó reuniones con el acompañamiento de la Funcion Publica:
 1. Ajuste  de la  estrategia de racionalización de tramites y servicios 2021
2. , Actualización y depuración de los tramites y servicios inscritos en la plataforma SUIT  Sistema Unico Integrado de Tramites.
3,Comité Clima de negocios, con Función Publica, Camara de Comercio donde se realizó priorización de los tramites a racionalziar.
</t>
    </r>
    <r>
      <rPr>
        <b/>
        <sz val="14"/>
        <rFont val="Calibri"/>
        <family val="2"/>
        <scheme val="minor"/>
      </rPr>
      <t>Anexo 2 Reuniones SUIT</t>
    </r>
    <r>
      <rPr>
        <sz val="14"/>
        <rFont val="Calibri"/>
        <family val="2"/>
        <scheme val="minor"/>
      </rPr>
      <t xml:space="preserve">
</t>
    </r>
  </si>
  <si>
    <r>
      <t xml:space="preserve">Meta Acumulativa
</t>
    </r>
    <r>
      <rPr>
        <sz val="14"/>
        <rFont val="Calibri"/>
        <family val="2"/>
        <scheme val="minor"/>
      </rPr>
      <t>El área de Calidad realizó reuniones con el acompañamiento de la Funcion Publica:
1. Solicitud de reporte de seguimiento para estrategia de racionalización de tramites a gestores con tramites priorizados. Oficio de solicitud AMC-OFI-0089396-2021 con sus respectivas respuestas de:
Secretaría Hacienda AMC-OFI-0096996-2021
Secretaría del Interior AMC-OFI-0093906-2021
Secretaría de Planeación AMC-OFI-0102722-2021
2. , Mesa de trabajo con Gestores del DATT para el cargue de tramites en plataforma SUIT.</t>
    </r>
    <r>
      <rPr>
        <b/>
        <sz val="14"/>
        <rFont val="Calibri"/>
        <family val="2"/>
        <scheme val="minor"/>
      </rPr>
      <t xml:space="preserve">
Anexo 2 Reuniones SUIT</t>
    </r>
  </si>
  <si>
    <r>
      <t xml:space="preserve">Meta Acumulativa
</t>
    </r>
    <r>
      <rPr>
        <sz val="14"/>
        <rFont val="Calibri"/>
        <family val="2"/>
        <scheme val="minor"/>
      </rPr>
      <t xml:space="preserve">El área de Calidad realizó reuniones y asesorias:
1, AMC-OFI-0131095-2021  Cargue y registro de datos de operación en plataforma SUIT
2,AMC-OFI-0124138-2021 Reporte de avance a la implementación de la estrategia de racionalización de tramites
3,AMC-OFI-0129368-2021 Ajuste estrategia racionalización de tramites 2021
4,AMC-OFI-0140485-2021 Medidas de contingencia para Racionalización de tramites
</t>
    </r>
    <r>
      <rPr>
        <b/>
        <sz val="14"/>
        <rFont val="Calibri"/>
        <family val="2"/>
        <scheme val="minor"/>
      </rPr>
      <t xml:space="preserve">
Anexo 2 Reuniones SUIT</t>
    </r>
  </si>
  <si>
    <r>
      <t xml:space="preserve">Meta Acumulativa
</t>
    </r>
    <r>
      <rPr>
        <sz val="14"/>
        <rFont val="Calibri"/>
        <family val="2"/>
        <scheme val="minor"/>
      </rPr>
      <t xml:space="preserve">El área de Calidad realizó reuniones y asesorias:
1, AMC-OFI-0131095-2021  Cargue y registro de datos de operación en plataforma SUIT
2,AMC-OFI-0124138-2021 Reporte de avance a la implementación de la estrategia de racionalización de tramites
3,AMC-OFI-0129368-2021 Ajuste estrategia racionalización de tramites 2021
4,AMC-OFI-0140485-2021 Medidas de contingencia para Racionalización de tramites
5,AMC-OFI-0157490-2021 Formulación de la Estrategia de Racionalización de Trámites de la Alcaldía Mayor de Cartagena para la Vigencia 2022.
6. AMC-OFI-0154876-2021 Reporte de Avance en la Implementación de la Estrategia de Racionalización de Trámites
</t>
    </r>
    <r>
      <rPr>
        <b/>
        <sz val="14"/>
        <rFont val="Calibri"/>
        <family val="2"/>
        <scheme val="minor"/>
      </rPr>
      <t xml:space="preserve">
Anexo 2 Reuniones SUIT</t>
    </r>
  </si>
  <si>
    <r>
      <t xml:space="preserve">El area de Calidad, realizó mesas de trabajo para revisar y ajustar los procesos y procedimientos del Sistema de Gestión, con los siguientes Macroprocesos:
1. Gestión Legal.
2. Gestiòn Documental.
3. Gestiòn Salud.
4. Valorizacion.
5. Administraciòn de Bienes y Servicios.
6. Area de Calidad
7. Seguridad  y Salud en e Trabajo.
</t>
    </r>
    <r>
      <rPr>
        <b/>
        <sz val="14"/>
        <rFont val="Calibri"/>
        <family val="2"/>
        <scheme val="minor"/>
      </rPr>
      <t>Anexo 3. Revisión de Procesos y Procedimientos</t>
    </r>
  </si>
  <si>
    <r>
      <t xml:space="preserve">El area de Calidad, realizó mesas de trabajo para revisar y ajustar los procesos y procedimientos del Sistema de Gestión, con los siguientes Macroprocesos:
1. Gestión salud
2. Gestión en seguridad y convivencia 
3.Gestión documental
4,Control Disciplinario
5, Gestión de tecnologia e informatica
6,Sesión de sharepoint con macroprocesos estrategicos
7,Sesión de sharepoint con macroprocesos misionales
</t>
    </r>
    <r>
      <rPr>
        <b/>
        <sz val="14"/>
        <rFont val="Calibri"/>
        <family val="2"/>
        <scheme val="minor"/>
      </rPr>
      <t>Anexo 3. Revisión de Procesos y Procedimientos</t>
    </r>
  </si>
  <si>
    <r>
      <t xml:space="preserve">El area de Calidad, realizó mesas de trabajo para revisar y ajustar los procesos y procedimientos del Sistema de Gestión, con los siguientes Macroprocesos:
</t>
    </r>
    <r>
      <rPr>
        <sz val="14"/>
        <color theme="1"/>
        <rFont val="Calibri"/>
        <family val="2"/>
        <scheme val="minor"/>
      </rPr>
      <t xml:space="preserve">
1. Cooperación Int
2. Transparencia
3.Alcaldia menores
4,Datt
5, Secretaría de Participación
6,Control Disciplinario
7,Control Interno
8, Gestión legal
</t>
    </r>
    <r>
      <rPr>
        <sz val="14"/>
        <rFont val="Calibri"/>
        <family val="2"/>
        <scheme val="minor"/>
      </rPr>
      <t xml:space="preserve">
</t>
    </r>
    <r>
      <rPr>
        <b/>
        <sz val="14"/>
        <rFont val="Calibri"/>
        <family val="2"/>
        <scheme val="minor"/>
      </rPr>
      <t>Anexo 3. Revisión de Procesos y Procedimientos</t>
    </r>
  </si>
  <si>
    <r>
      <t xml:space="preserve">Se realizó adquisición de equipos tecnológicos, Anexo 1a-RP 5192, Anexo 1b-RP 4735,
</t>
    </r>
    <r>
      <rPr>
        <b/>
        <sz val="14"/>
        <rFont val="Calibri"/>
        <family val="2"/>
        <scheme val="minor"/>
      </rPr>
      <t>Anexo 1c RP- 3061 y Anexo 1d RP 4296</t>
    </r>
  </si>
  <si>
    <r>
      <t xml:space="preserve">Se realizó contrato de diseño, diagramación, suministro e instalación de señalización, 
</t>
    </r>
    <r>
      <rPr>
        <b/>
        <sz val="14"/>
        <rFont val="Calibri"/>
        <family val="2"/>
        <scheme val="minor"/>
      </rPr>
      <t>Anexo 2-RP 5121</t>
    </r>
  </si>
  <si>
    <r>
      <t xml:space="preserve">Se realizó convenio para el sistema de información SIGOB modulo Transdoc,RP 5331, 
</t>
    </r>
    <r>
      <rPr>
        <b/>
        <sz val="14"/>
        <rFont val="Calibri"/>
        <family val="2"/>
        <scheme val="minor"/>
      </rPr>
      <t>Anexo 3</t>
    </r>
  </si>
  <si>
    <r>
      <rPr>
        <b/>
        <sz val="14"/>
        <rFont val="Calibri Light"/>
        <family val="2"/>
        <scheme val="major"/>
      </rPr>
      <t>1.</t>
    </r>
    <r>
      <rPr>
        <sz val="14"/>
        <rFont val="Calibri Light"/>
        <family val="2"/>
        <scheme val="major"/>
      </rPr>
      <t xml:space="preserve"> Intervencion 1.000 Mts Lineales de Fondos Documentales (300 en 2020 y 700 en 2021)</t>
    </r>
  </si>
  <si>
    <r>
      <t xml:space="preserve">FUID: Entre los meses de Abril a Junio/21 fueron inventariados 186 ML de documentos, para un avance acumulado en 2021 de </t>
    </r>
    <r>
      <rPr>
        <b/>
        <sz val="14"/>
        <rFont val="Calibri Light"/>
        <family val="2"/>
        <scheme val="major"/>
      </rPr>
      <t>266</t>
    </r>
    <r>
      <rPr>
        <sz val="14"/>
        <rFont val="Calibri Light"/>
        <family val="2"/>
        <scheme val="major"/>
      </rPr>
      <t xml:space="preserve"> ML, que corresponden al 38% de la meta total, resultando un total de aprox 434 ML pendientes por inventariar (62%).
META PRODUCTO: La meta programada a 2023 es de 60% de implementación de los proyectos del PINAR: 5% (2020); 20% (</t>
    </r>
    <r>
      <rPr>
        <b/>
        <sz val="14"/>
        <rFont val="Calibri Light"/>
        <family val="2"/>
        <scheme val="major"/>
      </rPr>
      <t>2021); 20% (</t>
    </r>
    <r>
      <rPr>
        <sz val="14"/>
        <rFont val="Calibri Light"/>
        <family val="2"/>
        <scheme val="major"/>
      </rPr>
      <t xml:space="preserve">2022); 15% (2023).  Del 20% programado para 2021, hemos avanzado en un 7% a Junio 30/21, representados basicamente en los inventarios documentales (FUID) y el Programa de Capaciación y sensibilización.  
META DE BIENESTAR:  A 2023 se contempla contribuir a elevar en un 30% el indice de desempeño institucional medido a través del FURAG. La Política de Gestión Documental hace parte de la Dimensión "Información y Comunicaciones",  con la que buscamos contribuir para el incremento en la calificación FURAG, a partir de la actualización e implementación de los Proyectos del PINAR, es decir que dicha meta es compartida con las dependencias que hacen parte de esta Política.  Por tal motivo, para el reporte de esta meta, nos encontramos revisando el % de avance para este primer año de gobierno  </t>
    </r>
  </si>
  <si>
    <r>
      <t xml:space="preserve">FUID: En el mes de Dic/21 fueron inventariados 50 ML, para un avance acumulado en 2021 de </t>
    </r>
    <r>
      <rPr>
        <sz val="14"/>
        <color rgb="FFFF0000"/>
        <rFont val="Calibri Light"/>
        <family val="2"/>
        <scheme val="major"/>
      </rPr>
      <t>626 ML</t>
    </r>
    <r>
      <rPr>
        <sz val="14"/>
        <color theme="1"/>
        <rFont val="Calibri Light"/>
        <family val="2"/>
        <scheme val="major"/>
      </rPr>
      <t xml:space="preserve">, que corresponden al </t>
    </r>
    <r>
      <rPr>
        <sz val="14"/>
        <color rgb="FFFF0000"/>
        <rFont val="Calibri Light"/>
        <family val="2"/>
        <scheme val="major"/>
      </rPr>
      <t xml:space="preserve">89% </t>
    </r>
    <r>
      <rPr>
        <sz val="14"/>
        <color theme="1"/>
        <rFont val="Calibri Light"/>
        <family val="2"/>
        <scheme val="major"/>
      </rPr>
      <t xml:space="preserve">de la meta total,   Los contratos del personal de apoyo de algunos técnicos finalizaron  hace dos meses .
</t>
    </r>
    <r>
      <rPr>
        <sz val="14"/>
        <color rgb="FFFF0000"/>
        <rFont val="Calibri Light"/>
        <family val="2"/>
        <scheme val="major"/>
      </rPr>
      <t>META PRODUCTO:</t>
    </r>
    <r>
      <rPr>
        <sz val="14"/>
        <rFont val="Calibri Light"/>
        <family val="2"/>
        <scheme val="major"/>
      </rPr>
      <t xml:space="preserve"> La meta programada a 2023 es de 60% de implementación de los proyectos del PINAR: 5% (2020); 20% (</t>
    </r>
    <r>
      <rPr>
        <b/>
        <sz val="14"/>
        <color rgb="FFFF0000"/>
        <rFont val="Calibri Light"/>
        <family val="2"/>
        <scheme val="major"/>
      </rPr>
      <t>2021); 20% (</t>
    </r>
    <r>
      <rPr>
        <sz val="14"/>
        <rFont val="Calibri Light"/>
        <family val="2"/>
        <scheme val="major"/>
      </rPr>
      <t xml:space="preserve">2022); 15% (2023).  Del 20% programado para 2021, hemos avanzado en un 15% a Dic 10/21, representados basicamente en los inventarios documentales (FUID), PGD, Fumigación, SIC y el Programa de Capacitación y sensibilización.  
</t>
    </r>
    <r>
      <rPr>
        <sz val="14"/>
        <color rgb="FFFF0000"/>
        <rFont val="Calibri Light"/>
        <family val="2"/>
        <scheme val="major"/>
      </rPr>
      <t xml:space="preserve">META DE BIENESTAR: </t>
    </r>
    <r>
      <rPr>
        <sz val="14"/>
        <rFont val="Calibri Light"/>
        <family val="2"/>
        <scheme val="major"/>
      </rPr>
      <t xml:space="preserve"> A 2023 se contempla contribuir a elevar en un 30% el indice de desempeño institucional medido a través del FURAG. La Política de Gestión Documental hace parte de la Dimensión "Información y Comunicaciones",  con la que buscamos contribuir para el incremento en la calificación FURAG, a partir de la actualización e implementación de los Proyectos del PINAR, es decir que dicha meta es compartida con las dependencias que hacen parte de esta Política.  Por tal motivo, para el reporte de esta meta, nos encontramos revisando el % de avance para este primer año de gobierno  </t>
    </r>
  </si>
  <si>
    <r>
      <t xml:space="preserve">FUID: Entre el 11 y 30 de diciembre fueron inventariados 10 ML, para un avance acumulado en 2021 de 636 ML, que corresponden al 91% de la meta total, resultando un total de aprox 64 ML pendientes por inventariar (9%).  
</t>
    </r>
    <r>
      <rPr>
        <sz val="14"/>
        <color rgb="FFFF0000"/>
        <rFont val="Calibri Light"/>
        <family val="2"/>
        <scheme val="major"/>
      </rPr>
      <t>META PRODUCTO:</t>
    </r>
    <r>
      <rPr>
        <sz val="14"/>
        <rFont val="Calibri Light"/>
        <family val="2"/>
        <scheme val="major"/>
      </rPr>
      <t xml:space="preserve"> La meta programada a 2023 es de 60% de implementación de los proyectos del PINAR: 5% (2020); 20% (</t>
    </r>
    <r>
      <rPr>
        <b/>
        <sz val="14"/>
        <color rgb="FFFF0000"/>
        <rFont val="Calibri Light"/>
        <family val="2"/>
        <scheme val="major"/>
      </rPr>
      <t>2021); 20% (</t>
    </r>
    <r>
      <rPr>
        <sz val="14"/>
        <rFont val="Calibri Light"/>
        <family val="2"/>
        <scheme val="major"/>
      </rPr>
      <t xml:space="preserve">2022); 15% (2023).  Del 20% programado para 2021, hemos avanzado en un 15% a Dic 30/21, representados basicamente en los inventarios documentales (FUID), PGD, Fumigación, SIC y el Programa de Capacitación y sensibilización.  
</t>
    </r>
    <r>
      <rPr>
        <sz val="14"/>
        <color rgb="FFFF0000"/>
        <rFont val="Calibri Light"/>
        <family val="2"/>
        <scheme val="major"/>
      </rPr>
      <t xml:space="preserve">META DE BIENESTAR: </t>
    </r>
    <r>
      <rPr>
        <sz val="14"/>
        <rFont val="Calibri Light"/>
        <family val="2"/>
        <scheme val="major"/>
      </rPr>
      <t xml:space="preserve"> A 2023 se contempla contribuir a elevar en un 30% el indice de desempeño institucional medido a través del FURAG. La Política de Gestión Documental hace parte de la Dimensión "Información y Comunicaciones",  con la que buscamos contribuir para el incremento en la calificación FURAG, a partir de la actualización e implementación de los Proyectos del PINAR, es decir que dicha meta es compartida con las dependencias que hacen parte de esta Política.  Por tal motivo, para el reporte de esta meta, nos encontramos revisando el % de avance para este primer año de gobierno  </t>
    </r>
  </si>
  <si>
    <r>
      <rPr>
        <b/>
        <sz val="14"/>
        <rFont val="Calibri Light"/>
        <family val="2"/>
        <scheme val="major"/>
      </rPr>
      <t xml:space="preserve">2. </t>
    </r>
    <r>
      <rPr>
        <sz val="14"/>
        <rFont val="Calibri Light"/>
        <family val="2"/>
        <scheme val="major"/>
      </rPr>
      <t xml:space="preserve"> Actualizacion de Instrumentos Archivisticos: CCD, TRD, ID
       </t>
    </r>
  </si>
  <si>
    <r>
      <t xml:space="preserve">
</t>
    </r>
    <r>
      <rPr>
        <b/>
        <sz val="14"/>
        <rFont val="Calibri Light"/>
        <family val="2"/>
        <scheme val="major"/>
      </rPr>
      <t>3.</t>
    </r>
    <r>
      <rPr>
        <sz val="14"/>
        <rFont val="Calibri Light"/>
        <family val="2"/>
        <scheme val="major"/>
      </rPr>
      <t xml:space="preserve">  Actualización del Programa de Gestión Documental - PGD</t>
    </r>
  </si>
  <si>
    <r>
      <t xml:space="preserve">Se expidió Decreto de adopción No 1137 de oct/2021 . Estos doc pueden ser consultado en el siguiente link: 
</t>
    </r>
    <r>
      <rPr>
        <u/>
        <sz val="14"/>
        <color rgb="FF0070C0"/>
        <rFont val="Calibri"/>
        <family val="2"/>
        <scheme val="minor"/>
      </rPr>
      <t>https://www.cartagena.gov.co/component/content/article?layout=edit&amp;id=3946</t>
    </r>
    <r>
      <rPr>
        <sz val="14"/>
        <color theme="1"/>
        <rFont val="Calibri"/>
        <family val="2"/>
        <scheme val="minor"/>
      </rPr>
      <t xml:space="preserve">
Se consolidaron en un solo documento los planes de conservación y preservación documental y se denominó Sistema Integrado de Conservación  - SIC Alcaldía de Cartagena.  Este contiene todos los elementos de cada uno de los planes fue presentado y aprobado el 23 de Octubre ante el Comité Institucional de Gestión y Desempeño (Acta No 5) y se encuentra publicado en sitio web.
</t>
    </r>
  </si>
  <si>
    <r>
      <t xml:space="preserve">El PGD fue entregado y recibido a satisfaccción por parte de la direccion de Archivo en Agto 31/2021.  fue presentado y aprobado por el Comité de gestión y Desempeño el 14 Sept/21 (Acta No 4). Se realizo socialización y publicación en pag web de la Alcaldía. Se expidió Decreto de adopción No 1137 de oct/2021 . Estos doc pueden ser consultado en el siguiente link: 
</t>
    </r>
    <r>
      <rPr>
        <u/>
        <sz val="14"/>
        <color rgb="FF0070C0"/>
        <rFont val="Calibri"/>
        <family val="2"/>
        <scheme val="minor"/>
      </rPr>
      <t>https://www.cartagena.gov.co/component/content/article?layout=edit&amp;id=3946</t>
    </r>
    <r>
      <rPr>
        <sz val="14"/>
        <color theme="1"/>
        <rFont val="Calibri"/>
        <family val="2"/>
        <scheme val="minor"/>
      </rPr>
      <t xml:space="preserve">
Se consolidaron en un solo documento los planes de conservación y preservación documental y se denominó Sistema Integrado de Conservación Alcaldía de Cartagena.  Este contiene todos los elementos de cada uno de los planes y se enviará al Consejo Distrital de Archivo para su concepto técnico y fue presentadoel 23 de Octubre ante el Comité Institucional de Gestión y Desempeño (Acta No 5), se espera su adopcion por decreto
</t>
    </r>
  </si>
  <si>
    <r>
      <rPr>
        <b/>
        <sz val="14"/>
        <rFont val="Calibri Light"/>
        <family val="2"/>
        <scheme val="major"/>
      </rPr>
      <t xml:space="preserve">4.  </t>
    </r>
    <r>
      <rPr>
        <sz val="14"/>
        <rFont val="Calibri Light"/>
        <family val="2"/>
        <scheme val="major"/>
      </rPr>
      <t xml:space="preserve">Programa de Capacitación y sensibilización: Realizar capacitación a funcionarios del nivel central  y descentralizado (2.600 en 2020 y 300 en 2021)
        </t>
    </r>
  </si>
  <si>
    <r>
      <t>Entre Abril-Junio/21  el equipo técnico de Archivo General avanza en la implementación del Plan de Conservación Documental,  realizando acompañamiento técnico y capacitación en gestión documental y normas archivisticas, así:
-</t>
    </r>
    <r>
      <rPr>
        <b/>
        <sz val="14"/>
        <rFont val="Calibri Light"/>
        <family val="2"/>
        <scheme val="major"/>
      </rPr>
      <t xml:space="preserve">Asistencia Técnica: </t>
    </r>
    <r>
      <rPr>
        <sz val="14"/>
        <rFont val="Calibri Light"/>
        <family val="2"/>
        <scheme val="major"/>
      </rPr>
      <t xml:space="preserve">(32) Sec y Dependencias del Distrito: han recibido visita de asistenci para la organizaicón de archivos de gestión e inventario documental.
- </t>
    </r>
    <r>
      <rPr>
        <b/>
        <sz val="14"/>
        <rFont val="Calibri Light"/>
        <family val="2"/>
        <scheme val="major"/>
      </rPr>
      <t>Capacitación Presencial y/o Virtual</t>
    </r>
    <r>
      <rPr>
        <sz val="14"/>
        <rFont val="Calibri Light"/>
        <family val="2"/>
        <scheme val="major"/>
      </rPr>
      <t xml:space="preserve">: 360 funcionarios de 10 Dependencias: Sec Participacion, Escuela de Gobierno y Corvivienda, Sec Infraestructura, Of. Control  Interno (virtual), Dadis, Alcaldia local 1, Sec General
- </t>
    </r>
    <r>
      <rPr>
        <b/>
        <sz val="14"/>
        <rFont val="Calibri Light"/>
        <family val="2"/>
        <scheme val="major"/>
      </rPr>
      <t>Capacitación Pag. Web (No Visualizaciones a Jun30/21):</t>
    </r>
    <r>
      <rPr>
        <sz val="14"/>
        <rFont val="Calibri Light"/>
        <family val="2"/>
        <scheme val="major"/>
      </rPr>
      <t xml:space="preserve">
    Módulo 1 Guía Teórica Organización y Gestión  Doc (928)
    Módulo 2 Guía Práctica Organización y Gestión Doc (4.852)
    Módulo 3. Formato Único de Inventario Documental (2.820)
- </t>
    </r>
    <r>
      <rPr>
        <b/>
        <sz val="14"/>
        <rFont val="Calibri Light"/>
        <family val="2"/>
        <scheme val="major"/>
      </rPr>
      <t>Transferencias Primarias:</t>
    </r>
    <r>
      <rPr>
        <sz val="14"/>
        <rFont val="Calibri Light"/>
        <family val="2"/>
        <scheme val="major"/>
      </rPr>
      <t xml:space="preserve"> Se recibieron en el Archivo General Seis  (6) Transferencias Primarias de Fondos Documentales: 136 CAJAS y/o 34 ML:
   PES (49 cajas x 200): 12,25 ML
   Sec. Hacienda (2 cajas x 200); 0,5 ML
   Sec. del Interior  (34 Cajas x 200): 8,5 ML
   Apoyo Logístico (25 cajas x 200): 6,25 ML
   Flias en Acción (13 cajas x 200): 3,25 ML
   Sec. Infraestructura  (13 cajas x 200): 3,25 ML
</t>
    </r>
  </si>
  <si>
    <r>
      <t xml:space="preserve">A DIc/21  el equipo técnico de Archivo General avanza en la implementación del Plan de Conservación Documental,  realizando acompañamiento técnico y capacitación en gestión documental y normas archivisticas, así:
- </t>
    </r>
    <r>
      <rPr>
        <b/>
        <sz val="14"/>
        <color theme="1"/>
        <rFont val="Calibri Light"/>
        <family val="2"/>
        <scheme val="major"/>
      </rPr>
      <t>Capacitación</t>
    </r>
    <r>
      <rPr>
        <sz val="14"/>
        <color theme="1"/>
        <rFont val="Calibri Light"/>
        <family val="2"/>
        <scheme val="major"/>
      </rPr>
      <t>: 573 funcionarios de 20 Secretarías y Dependencias de la Administración fueron capacitados en organización archivística
-</t>
    </r>
    <r>
      <rPr>
        <b/>
        <sz val="14"/>
        <color theme="1"/>
        <rFont val="Calibri Light"/>
        <family val="2"/>
        <scheme val="major"/>
      </rPr>
      <t>Asistencia Técnica: 96</t>
    </r>
    <r>
      <rPr>
        <sz val="14"/>
        <color theme="1"/>
        <rFont val="Calibri Light"/>
        <family val="2"/>
        <scheme val="major"/>
      </rPr>
      <t xml:space="preserve"> Dependencias del Distrito recibieron visitas de asistencia para la organización de archivos de gestión e inventario documental en 2021.
- </t>
    </r>
    <r>
      <rPr>
        <b/>
        <sz val="14"/>
        <color theme="1"/>
        <rFont val="Calibri Light"/>
        <family val="2"/>
        <scheme val="major"/>
      </rPr>
      <t>Transferencias</t>
    </r>
    <r>
      <rPr>
        <sz val="14"/>
        <color theme="1"/>
        <rFont val="Calibri Light"/>
        <family val="2"/>
        <scheme val="major"/>
      </rPr>
      <t xml:space="preserve">: Se recibieron 200 ML en transferencias primarias documentales de 22 dependencias en 2021.
- </t>
    </r>
    <r>
      <rPr>
        <b/>
        <sz val="14"/>
        <color theme="1"/>
        <rFont val="Calibri Light"/>
        <family val="2"/>
        <scheme val="major"/>
      </rPr>
      <t>Capacitación virtual Pag. Web: 11.000 visualizaciones en 2021</t>
    </r>
    <r>
      <rPr>
        <sz val="14"/>
        <color theme="1"/>
        <rFont val="Calibri Light"/>
        <family val="2"/>
        <scheme val="major"/>
      </rPr>
      <t xml:space="preserve">
    Módulo 1 Guía Teórica Organización y Gestión  Doc (1.116) https://www.youtube.com/watch?v=Z7upGTXtV40 
    Módulo 2 Guía Práctica Organización y Gestión Doc (6.598) https://www.youtube.com/watch?v=8E0eOadFrmk 
    Módulo 3. Formato Único de Inventario Documental (3.977) https://www.youtube.com/watch?v=btVLeFMHZxk
</t>
    </r>
  </si>
  <si>
    <r>
      <t xml:space="preserve">A DIc/21  el equipo técnico de Archivo General avanza en la implementación del Plan de Conservación Documental,  realizando acompañamiento técnico y capacitación en gestión documental y normas archivisticas, así:
- </t>
    </r>
    <r>
      <rPr>
        <b/>
        <sz val="14"/>
        <color theme="1"/>
        <rFont val="Calibri Light"/>
        <family val="2"/>
        <scheme val="major"/>
      </rPr>
      <t>Capacitación</t>
    </r>
    <r>
      <rPr>
        <sz val="14"/>
        <color theme="1"/>
        <rFont val="Calibri Light"/>
        <family val="2"/>
        <scheme val="major"/>
      </rPr>
      <t>: 573 funcionarios de 20 Secretarías y Dependencias de la Administración fueron capacitados en organización archivística en 2021
-</t>
    </r>
    <r>
      <rPr>
        <b/>
        <sz val="14"/>
        <color theme="1"/>
        <rFont val="Calibri Light"/>
        <family val="2"/>
        <scheme val="major"/>
      </rPr>
      <t>Asistencia Técnica: 96</t>
    </r>
    <r>
      <rPr>
        <sz val="14"/>
        <color theme="1"/>
        <rFont val="Calibri Light"/>
        <family val="2"/>
        <scheme val="major"/>
      </rPr>
      <t xml:space="preserve"> Dependencias del Distrito recibieron visitas de asistencia para la organización de archivos de gestión e inventario documental en 2021.
- </t>
    </r>
    <r>
      <rPr>
        <b/>
        <sz val="14"/>
        <color theme="1"/>
        <rFont val="Calibri Light"/>
        <family val="2"/>
        <scheme val="major"/>
      </rPr>
      <t>Transferencias</t>
    </r>
    <r>
      <rPr>
        <sz val="14"/>
        <color theme="1"/>
        <rFont val="Calibri Light"/>
        <family val="2"/>
        <scheme val="major"/>
      </rPr>
      <t xml:space="preserve">: Se recibieron 200 ML en transferencias primarias documentales de 22 dependencias en 2021.
- </t>
    </r>
    <r>
      <rPr>
        <b/>
        <sz val="14"/>
        <color theme="1"/>
        <rFont val="Calibri Light"/>
        <family val="2"/>
        <scheme val="major"/>
      </rPr>
      <t>Capacitación virtual Pag. Web: 11.000 visualizaciones en 2021</t>
    </r>
    <r>
      <rPr>
        <sz val="14"/>
        <color theme="1"/>
        <rFont val="Calibri Light"/>
        <family val="2"/>
        <scheme val="major"/>
      </rPr>
      <t xml:space="preserve">
    Módulo 1 Guía Teórica Organización y Gestión  Doc (1.132) https://www.youtube.com/watch?v=Z7upGTXtV40 
    Módulo 2 Guía Práctica Organización y Gestión Doc (6.758) https://www.youtube.com/watch?v=8E0eOadFrmk 
    Módulo 3. Formato Único de Inventario Documental (4.074) https://www.youtube.com/watch?v=btVLeFMHZxk
</t>
    </r>
  </si>
  <si>
    <r>
      <rPr>
        <b/>
        <sz val="14"/>
        <rFont val="Calibri Light"/>
        <family val="2"/>
        <scheme val="major"/>
      </rPr>
      <t>5.</t>
    </r>
    <r>
      <rPr>
        <sz val="14"/>
        <rFont val="Calibri Light"/>
        <family val="2"/>
        <scheme val="major"/>
      </rPr>
      <t xml:space="preserve"> Programa de Saneamiento Ambiental: Realizar dos (2) Jornadas de fumigación, desratización, Limpieza del material contaminado al año </t>
    </r>
  </si>
  <si>
    <r>
      <rPr>
        <b/>
        <sz val="14"/>
        <rFont val="Calibri Light"/>
        <family val="2"/>
        <scheme val="major"/>
      </rPr>
      <t xml:space="preserve">6. </t>
    </r>
    <r>
      <rPr>
        <sz val="14"/>
        <rFont val="Calibri Light"/>
        <family val="2"/>
        <scheme val="major"/>
      </rPr>
      <t>Programa monitoreo y control de condiciones ambientales: Adquirir equipos de medición de las condiciones de temperatura, humedad, luz (datta logger)</t>
    </r>
  </si>
  <si>
    <r>
      <rPr>
        <b/>
        <sz val="14"/>
        <rFont val="Calibri Light"/>
        <family val="2"/>
        <scheme val="major"/>
      </rPr>
      <t>7.</t>
    </r>
    <r>
      <rPr>
        <sz val="14"/>
        <rFont val="Calibri Light"/>
        <family val="2"/>
        <scheme val="major"/>
      </rPr>
      <t xml:space="preserve"> Programa de Almacenamiento y Re-almacenamiento de la Documentación: Suministro de materiales de almacenamiento y elementos de proteccion: 
500 Cajas
2000 carpetas
50 cajas tapabocas
300 tarros gel
       </t>
    </r>
    <r>
      <rPr>
        <b/>
        <sz val="10"/>
        <color theme="1"/>
        <rFont val="Calibri"/>
        <family val="2"/>
        <scheme val="minor"/>
      </rPr>
      <t/>
    </r>
  </si>
  <si>
    <r>
      <rPr>
        <b/>
        <sz val="14"/>
        <rFont val="Calibri"/>
        <family val="2"/>
        <scheme val="minor"/>
      </rPr>
      <t xml:space="preserve">8. </t>
    </r>
    <r>
      <rPr>
        <sz val="14"/>
        <rFont val="Calibri"/>
        <family val="2"/>
        <scheme val="minor"/>
      </rPr>
      <t>Contratar profesionales especializados de apoyo a la gestión para la ejecución de las actividades administrativas, jurídicas, y de planeación y organización institucional</t>
    </r>
  </si>
  <si>
    <r>
      <t xml:space="preserve">Este proyecto se encuentra un porcentaje de avance con respecto a las actividades programadas de </t>
    </r>
    <r>
      <rPr>
        <b/>
        <sz val="14"/>
        <rFont val="Calibri"/>
        <family val="2"/>
        <scheme val="minor"/>
      </rPr>
      <t>33%</t>
    </r>
    <r>
      <rPr>
        <sz val="14"/>
        <rFont val="Calibri"/>
        <family val="2"/>
        <scheme val="minor"/>
      </rPr>
      <t>, siendo las actividades ejecutadas las siguientes:
Formulación del proyecto, se  registro en MGA y SUIP
 Se realizó proceso de planeación (conformación equipo de trabajo, elaboración cronograma y plan de trabajo, identificacion - mapeo de actores y/o aliados estrategicos, diseño metodologico, definicion de componentes)</t>
    </r>
  </si>
  <si>
    <r>
      <t>Este proyecto  se encuentra en un 30</t>
    </r>
    <r>
      <rPr>
        <b/>
        <sz val="14"/>
        <rFont val="Calibri"/>
        <family val="2"/>
        <scheme val="minor"/>
      </rPr>
      <t xml:space="preserve">% </t>
    </r>
    <r>
      <rPr>
        <sz val="14"/>
        <rFont val="Calibri"/>
        <family val="2"/>
        <scheme val="minor"/>
      </rPr>
      <t xml:space="preserve">de avance , de las 4 aplicaciones programadas a desarrollar, se han ejecutado 2 
1.-Transparencia      (https://abierta.cartagena.gov.co/)
2.- Cultura        (se realizo la primera parte de analisis de requisito con el IPCC)
</t>
    </r>
  </si>
  <si>
    <t>AVANCE PROGRAMA CEMENTERIOS</t>
  </si>
  <si>
    <t>Avance Programa Desarrollo del Ecosistema Digital basado en la cuarta revolucion industrial.</t>
  </si>
  <si>
    <t>MAS COOPERACION INTERNACIONAL</t>
  </si>
  <si>
    <t>AVANCE PROGRAMA MAS COOPERACION INTERNACIONAL</t>
  </si>
  <si>
    <t>PROGRAMA SISTEMA DE MERCADOS PUBLICOS</t>
  </si>
  <si>
    <t>AVANCE LINEA ESTRATEGICA DESARROLLO ECONOMICO Y EMPLEABILIDAD SECRETARÍA GENERAL</t>
  </si>
  <si>
    <t>AVANCE PROGRAMA GESTIÓN PÚBLICA INTEGRADA Y TRANSPARENTE</t>
  </si>
  <si>
    <t>AVANCE PROGRAMA TRANSPARENCIA PARA EL FORTALECIMIENTO DE LA CONFIANZA EN LAS INSTITUCIONES DEL DISTRITO DE CARTAGENA</t>
  </si>
  <si>
    <t>AVANCE LINEA ESTRATÉGICA GESTIÓN Y DESEMPEÑO INSTITUCIONAL PARA LA GOBERNANZA</t>
  </si>
  <si>
    <t>AVANCE PROGRAMA CARTAGENA INTELIGENTE CON TODOS Y PARA TODOS</t>
  </si>
  <si>
    <t xml:space="preserve"> CARTAGENA INTELIGENTE CON TODOS Y PARA TODOS</t>
  </si>
  <si>
    <t>AVANCE PROGRAMA CARTAGENEROS CONECTADOS Y ALFABETIZADOS</t>
  </si>
  <si>
    <t>CARTAGENEROS CONECTADOS Y ALFABETIZADOS</t>
  </si>
  <si>
    <t>CARTAGENA HACIA LA MODERNIDAD</t>
  </si>
  <si>
    <t>AVANCE PROGRAMA CARTAGENA HACIA LA MODERNIDAD</t>
  </si>
  <si>
    <t>ORGANIZACIÓN Y RECUPERACIÓN DEL PATRIMONIO PÚBLICO DE CARTAGENA</t>
  </si>
  <si>
    <t>AVANCE PROGRAMA ORGANIZACIÓN Y RECUPERACIÓN DEL PATRIMONIO PÚBLICO DE CARTAGENA</t>
  </si>
  <si>
    <t>AVANCE PROGRAMA VIGILANCIA DE LAS PLAYAS DEL DISTRITO DE CARTAGENA</t>
  </si>
  <si>
    <t>AVANCE LINEA ESTRATEGICA CARTAGENA INTELIGENTE CON TODOS Y PARA TODOS</t>
  </si>
  <si>
    <t>AVANCE PLAN DE DESARROLLO SECRETARÍA GENERAL A DICIEMBRE 31 DE 2021</t>
  </si>
  <si>
    <t>AVANCE PROYECTO ADMINISTRACION Y OPERACIÓN DE LOS CEMENTERIOS DISTRITALES – POR UNA CARTAGENA LIBRE Y RESILIENTE</t>
  </si>
  <si>
    <t>AVANCE PROYECTO CARTAGENA EMPRENDE Y SE CONECTA CON LA CUARTA REVOLUCIÓN INDUSTRIAL</t>
  </si>
  <si>
    <t>AVANCE PROYECTO FORTALECIMIENTO DEL ECOSISTEMA DE COOPERACION INTERNACIONAL EN EL DISTRITO DE CARTAGENA DE INDIAS</t>
  </si>
  <si>
    <t>AVANCE PROYECTO ESTUDIOS, DISEÑOS Y OBRAS DE REVITALIZACIÓN URBANA DEL SISTEMA INTEGRADO DE MERCADOS PUBLICOS EN CARTAGENA DE INDIAS</t>
  </si>
  <si>
    <t xml:space="preserve">Desarrollo de estrategias medio ambientales con los diferentes actores del mercado de Bazurto incluyendo a los moradores de los barrios aledaños.                                       </t>
  </si>
  <si>
    <t xml:space="preserve">Implementación de estrategias tecnológicas y digitales orientadas al fortalecimiento microempresarial de la población de adjudicatarios .                                                     </t>
  </si>
  <si>
    <t xml:space="preserve">Inversión en el mejoramiento de las instalaciones donde hoy funciona la administración del mercado de Bazurto.                                                                                                                </t>
  </si>
  <si>
    <t xml:space="preserve">Implementar talleres de capacitación y formación que vayan encaminados al mejoramiento de las competencias ciudadanas y la calidad de vida de los diferentes actores del Mercado de Bazurto y Santa Rita.                                                                                      </t>
  </si>
  <si>
    <t xml:space="preserve">Capacitación como ampliación de cobertura y manejo integral de los residuos sólidos en la plaza pública del mercado de Bazurto                                                                             </t>
  </si>
  <si>
    <t>Aplicación del formato de caracterización de información de comerciantes, adjudicatarios del Mercado de Bazurto; Socialización de Actividad con comerciantes a caracterizar, realizar sistematización y analisis de inforación recopilada.</t>
  </si>
  <si>
    <t>AVANCE PROYECTOS LINEA ESTRATEGICA DE DESARROLLO Y EMPLEABILIDAD SECRETARÍA GENERAL</t>
  </si>
  <si>
    <t>AVANCE PROYECTO LINEA ESTRATÉGICA TURISMO, MOTOR DE REACTIVACIÓN ECONÓMICA PARA CARTAGENA DE INDIAS</t>
  </si>
  <si>
    <t>AVANCE LINEA ESTRATÉGICA TURISMO, MOTOR DE REACTIVACIÓN ECONÓMICA PARA CARTAGENA DE INDIAS</t>
  </si>
  <si>
    <t>Avance Proyecto Integración del Sistema de Gestión de la calidad y el servicio al ciudadano para la implementación del Modelo Integrado de Planeación y Gestión en la Secretaría General -TG+”</t>
  </si>
  <si>
    <t>Avance Proyecto Fortalecimiento Institucional de la Gestión Documental y Archivo-Cartagena de Indias</t>
  </si>
  <si>
    <t>AVANCE PROYECTOS SEGÚN PROGRAMA DE GESTIÓN PÚBLICA INTEGRADA Y TRANSPARENTE</t>
  </si>
  <si>
    <t>AVANCE PROYECTO SEGÚN PROGRAMA TRANSPARENCIA PARA EL FORTALECIMIENTO DE LA CONFIANZA EN LAS INSTITUCIONES DEL DISTRITO DE CARTAGENA</t>
  </si>
  <si>
    <t>AVANCE PROYECTOS DE LA LINEA ESTRATÉGICA GESTIÓN Y DESEMPEÑO INSTITUCIONAL PARA LA GOBERNANZA</t>
  </si>
  <si>
    <t>AVANCE PROYECTOS SEGÚN PROGRAMA CARTAGENA INTELIGENTE CON TODOS Y PARA TODOS</t>
  </si>
  <si>
    <t>AVANCE PROYECTO AMPLIAR EL NIVEL DE PENETRACIÓN DE INTERNET, PROMOVER Y APROPIAR EL USO DE LAS TIC EN EL DISTRITO DE CARTAGENA</t>
  </si>
  <si>
    <t xml:space="preserve">Avance Proyecto de Modernización y Rediseño Institucional de la Alcaldía Mayor de Cartagena de Indias </t>
  </si>
  <si>
    <t>Avance Proyecto “Saneamiento integral del Patrimonio Inmobiliario del Distrito de Cartagena”</t>
  </si>
  <si>
    <t>Avance Proyecto Servidores publicos vinculados en la planta de personal de la administración distrital.</t>
  </si>
  <si>
    <t>AVANCE PROYECTO DE LA LINEA ESTRATEGICA CARTAGENA INTELIGENTE CON TODOS Y PARA TODOS</t>
  </si>
  <si>
    <t>Avance Proyecto Implementacion del programa de formacion integral Escuela Taller Cartagena de Indias del Distrito de Cartagena</t>
  </si>
  <si>
    <t>AVANCE PLAN DE ACCIÓN SECRETARÍA GENERAL A DICIEMBRE 31 DE 2021</t>
  </si>
  <si>
    <t>AVANCE EJECUCIÓN PRESUPUESTAL SEGÚN PLANEACIÓN</t>
  </si>
  <si>
    <t>EJECUCIÓN PRESUPUESTAL A CORTE 31 DE DICIEMBRE DE 2021 SEGÚN PREDIS</t>
  </si>
  <si>
    <t>FUENTE DE FINANCIACIÓN</t>
  </si>
  <si>
    <t>ASIGNACIÓN PRESUPUESTAL INICIAL A 31 DE DICIEMBRE DE 2021 DEFINITIVA SEGÚN PREDIS</t>
  </si>
  <si>
    <t>ASIGNACIÓN PRESUPUESTAL DEFINITIVA A 31 DE DICIEMBRE DE 2021 DEFINITIVA SEGÚN PREDIS</t>
  </si>
  <si>
    <t>SGP PROPOSITO GENERAL - AGUA POTABLE Y SANEAMIENTO BASICO</t>
  </si>
  <si>
    <t>DIVIDENDOS DE ACUACAR</t>
  </si>
  <si>
    <t>RENDIMIENTOS FINANCIEROS SGP AGUA POTABLE Y SANEAMIENTO BASICO</t>
  </si>
  <si>
    <t>DIVIDENDOS SOCIEDAD PORTUARIA</t>
  </si>
  <si>
    <t>PROGRAMA ENERGIA ASEQUIBLE, CONFIABLE, SOSTENIBLE Y MODERNA PARA TODOS</t>
  </si>
  <si>
    <t>IMPUESTO DE ALUMBRADO PUBLICO</t>
  </si>
  <si>
    <t xml:space="preserve"> INGRESOS CORRIENTES DE LIBRE DESTINACION</t>
  </si>
  <si>
    <t>SERVICIO DE ASEO</t>
  </si>
  <si>
    <t>VENTA DE SERVICIOS CEMENTERIOS</t>
  </si>
  <si>
    <t>RENDIMIENTOS FINANCIEROS VENTA DE SERVICIOS</t>
  </si>
  <si>
    <t>AVANCE PROGRAMA MAS COOPERACIÓN INTERNACIONAL</t>
  </si>
  <si>
    <t>AVANCE PROGRAMA SISTEMA DE MERCADOS PUBLICOS</t>
  </si>
  <si>
    <t>SGP - PROPOSITO GENERAL</t>
  </si>
  <si>
    <t>PROGRAMA DE GESTIÓN PÚBLICA INTEGRADA Y TRANSPARENTE</t>
  </si>
  <si>
    <t xml:space="preserve"> PROGRAMA TRANSPARENCIA PARA EL FORTALECIMIENTO DE LA CONFIANZA EN LAS INSTITUCIONES DEL DISTRITO DE CARTAGENA</t>
  </si>
  <si>
    <t>PROGRAMA VIGILANCIA DE LAS PLAYAS DEL DISTRITO DE CARTAGENA</t>
  </si>
  <si>
    <t xml:space="preserve">AVANCE PROGRAMA POR UNA EDUCACIÓN POST SECUNDARIA DISTRITAL </t>
  </si>
  <si>
    <t>TOTAL EJECUCIÓN PRESUPUESTAL SECRETARIA GENERAL A DICIEMBRE 31 DE 2021</t>
  </si>
  <si>
    <t>EJECUCIÓN PRESUPUESTAL LINEA ESTRATEGICA SERVICIOS PUBLICOS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</si>
</sst>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quot;$&quot;#,##0_);[Red]\(&quot;$&quot;#,##0\)"/>
    <numFmt numFmtId="169" formatCode="_(&quot;$&quot;* #,##0.00_);_(&quot;$&quot;* \(#,##0.00\);_(&quot;$&quot;* &quot;-&quot;??_);_(@_)"/>
    <numFmt numFmtId="170" formatCode="&quot;$&quot;#,##0.00;[Red]\-&quot;$&quot;#,##0.00"/>
    <numFmt numFmtId="171" formatCode="_-&quot;$&quot;* #,##0.00_-;\-&quot;$&quot;* #,##0.00_-;_-&quot;$&quot;* &quot;-&quot;??_-;_-@_-"/>
    <numFmt numFmtId="172" formatCode="0.0%"/>
    <numFmt numFmtId="173" formatCode="_(&quot;$&quot;\ * #,##0.00_);_(&quot;$&quot;\ * \(#,##0.00\);_(&quot;$&quot;\ * &quot;-&quot;??_);_(@_)"/>
    <numFmt numFmtId="174" formatCode="_(&quot;$&quot;* #,##0_);_(&quot;$&quot;* \(#,##0\);_(&quot;$&quot;* &quot;-&quot;??_);_(@_)"/>
    <numFmt numFmtId="175" formatCode="&quot;$&quot;\ #,##0.00"/>
    <numFmt numFmtId="176" formatCode="[$$-240A]\ #,##0.00;\-[$$-240A]\ #,##0.00"/>
    <numFmt numFmtId="177" formatCode="0;[Red]0"/>
    <numFmt numFmtId="178" formatCode="0.0000%"/>
    <numFmt numFmtId="179" formatCode="_-&quot;$&quot;\ * #,##0_-;\-&quot;$&quot;\ * #,##0_-;_-&quot;$&quot;\ * &quot;-&quot;??_-;_-@_-"/>
  </numFmts>
  <fonts count="61" x14ac:knownFonts="1">
    <font>
      <sz val="11"/>
      <color theme="1"/>
      <name val="Calibri"/>
      <family val="2"/>
      <scheme val="minor"/>
    </font>
    <font>
      <sz val="11"/>
      <color theme="1"/>
      <name val="Calibri"/>
      <family val="2"/>
      <scheme val="minor"/>
    </font>
    <font>
      <b/>
      <sz val="10"/>
      <color theme="1"/>
      <name val="Calibri"/>
      <family val="2"/>
      <scheme val="minor"/>
    </font>
    <font>
      <b/>
      <sz val="9"/>
      <color indexed="81"/>
      <name val="Tahoma"/>
      <family val="2"/>
    </font>
    <font>
      <sz val="9"/>
      <color indexed="81"/>
      <name val="Tahoma"/>
      <family val="2"/>
    </font>
    <font>
      <b/>
      <sz val="11"/>
      <color indexed="81"/>
      <name val="Tahoma"/>
      <family val="2"/>
    </font>
    <font>
      <sz val="11"/>
      <name val="Calibri Light"/>
      <family val="2"/>
      <scheme val="major"/>
    </font>
    <font>
      <b/>
      <sz val="11"/>
      <name val="Calibri"/>
      <family val="2"/>
      <scheme val="minor"/>
    </font>
    <font>
      <sz val="11"/>
      <name val="Calibri"/>
      <family val="2"/>
      <scheme val="minor"/>
    </font>
    <font>
      <sz val="10"/>
      <name val="Arial"/>
      <family val="2"/>
    </font>
    <font>
      <sz val="10"/>
      <name val="Arial"/>
      <family val="2"/>
    </font>
    <font>
      <sz val="14"/>
      <color rgb="FF000000"/>
      <name val="Arial Narrow"/>
      <family val="2"/>
    </font>
    <font>
      <sz val="14"/>
      <name val="Arial Narrow"/>
      <family val="2"/>
    </font>
    <font>
      <sz val="8"/>
      <name val="Calibri"/>
      <family val="2"/>
      <scheme val="minor"/>
    </font>
    <font>
      <sz val="11"/>
      <name val="Calibri Light"/>
      <family val="2"/>
      <scheme val="major"/>
    </font>
    <font>
      <b/>
      <sz val="14"/>
      <color theme="1"/>
      <name val="Calibri"/>
      <family val="2"/>
      <scheme val="minor"/>
    </font>
    <font>
      <sz val="11"/>
      <color rgb="FFFF0000"/>
      <name val="Calibri"/>
      <family val="2"/>
      <scheme val="minor"/>
    </font>
    <font>
      <b/>
      <sz val="14"/>
      <color rgb="FFFF0000"/>
      <name val="Arial"/>
      <family val="2"/>
    </font>
    <font>
      <sz val="12"/>
      <name val="Calibri"/>
      <family val="2"/>
      <scheme val="minor"/>
    </font>
    <font>
      <b/>
      <sz val="16"/>
      <color rgb="FFFF0000"/>
      <name val="Calibri"/>
      <family val="2"/>
      <scheme val="minor"/>
    </font>
    <font>
      <sz val="12"/>
      <name val="Calibri Light"/>
      <family val="2"/>
      <scheme val="major"/>
    </font>
    <font>
      <b/>
      <sz val="16"/>
      <color rgb="FFFF0000"/>
      <name val="Calibri Light"/>
      <family val="2"/>
      <scheme val="major"/>
    </font>
    <font>
      <b/>
      <sz val="12"/>
      <name val="Calibri"/>
      <family val="2"/>
      <scheme val="minor"/>
    </font>
    <font>
      <b/>
      <sz val="12"/>
      <color rgb="FFFF0000"/>
      <name val="Arial"/>
      <family val="2"/>
    </font>
    <font>
      <b/>
      <sz val="14"/>
      <name val="Calibri"/>
      <family val="2"/>
      <scheme val="minor"/>
    </font>
    <font>
      <sz val="14"/>
      <name val="Calibri"/>
      <family val="2"/>
      <scheme val="minor"/>
    </font>
    <font>
      <sz val="14"/>
      <name val="Calibri Light"/>
      <family val="2"/>
      <scheme val="major"/>
    </font>
    <font>
      <b/>
      <sz val="14"/>
      <name val="Calibri Light"/>
      <family val="2"/>
      <scheme val="major"/>
    </font>
    <font>
      <sz val="14"/>
      <name val="Century Gothic"/>
      <family val="2"/>
    </font>
    <font>
      <sz val="14"/>
      <name val="Times New Roman"/>
      <family val="1"/>
    </font>
    <font>
      <sz val="14"/>
      <name val="Arial Nova Cond Light"/>
      <family val="2"/>
    </font>
    <font>
      <sz val="14"/>
      <color rgb="FF222222"/>
      <name val="Arial"/>
      <family val="2"/>
    </font>
    <font>
      <i/>
      <sz val="14"/>
      <name val="Arial"/>
      <family val="2"/>
    </font>
    <font>
      <sz val="14"/>
      <color theme="1"/>
      <name val="Calibri"/>
      <family val="2"/>
      <scheme val="minor"/>
    </font>
    <font>
      <sz val="14"/>
      <color theme="1"/>
      <name val="Calibri Light"/>
      <family val="2"/>
      <scheme val="major"/>
    </font>
    <font>
      <sz val="14"/>
      <color rgb="FFFF0000"/>
      <name val="Calibri Light"/>
      <family val="2"/>
      <scheme val="major"/>
    </font>
    <font>
      <b/>
      <sz val="14"/>
      <color rgb="FFFF0000"/>
      <name val="Calibri Light"/>
      <family val="2"/>
      <scheme val="major"/>
    </font>
    <font>
      <u/>
      <sz val="14"/>
      <color rgb="FF0070C0"/>
      <name val="Calibri"/>
      <family val="2"/>
      <scheme val="minor"/>
    </font>
    <font>
      <b/>
      <sz val="14"/>
      <color theme="1"/>
      <name val="Calibri Light"/>
      <family val="2"/>
      <scheme val="major"/>
    </font>
    <font>
      <sz val="14"/>
      <name val="Arial"/>
      <family val="2"/>
    </font>
    <font>
      <sz val="14"/>
      <color theme="1"/>
      <name val="Arial Narrow"/>
      <family val="2"/>
    </font>
    <font>
      <b/>
      <sz val="24"/>
      <name val="Calibri"/>
      <family val="2"/>
      <scheme val="minor"/>
    </font>
    <font>
      <b/>
      <sz val="18"/>
      <color rgb="FFFF0000"/>
      <name val="Calibri"/>
      <family val="2"/>
      <scheme val="minor"/>
    </font>
    <font>
      <b/>
      <sz val="24"/>
      <name val="Calibri Light"/>
      <family val="2"/>
      <scheme val="major"/>
    </font>
    <font>
      <b/>
      <sz val="20"/>
      <color rgb="FFFF0000"/>
      <name val="Calibri"/>
      <family val="2"/>
    </font>
    <font>
      <b/>
      <sz val="18"/>
      <color rgb="FFFF0000"/>
      <name val="Calibri Light"/>
      <family val="2"/>
      <scheme val="major"/>
    </font>
    <font>
      <b/>
      <sz val="48"/>
      <name val="Calibri"/>
      <family val="2"/>
      <scheme val="minor"/>
    </font>
    <font>
      <b/>
      <sz val="22"/>
      <color rgb="FFFF0000"/>
      <name val="Calibri"/>
      <family val="2"/>
    </font>
    <font>
      <b/>
      <sz val="22"/>
      <color rgb="FFFF0000"/>
      <name val="Calibri"/>
      <family val="2"/>
      <scheme val="minor"/>
    </font>
    <font>
      <b/>
      <sz val="16"/>
      <color rgb="FFFF0000"/>
      <name val="Arial Nova Cond Light"/>
      <family val="2"/>
    </font>
    <font>
      <sz val="11"/>
      <color rgb="FFFF0000"/>
      <name val="Calibri Light"/>
      <family val="2"/>
      <scheme val="major"/>
    </font>
    <font>
      <b/>
      <sz val="11"/>
      <color rgb="FFFF0000"/>
      <name val="Calibri Light"/>
      <family val="2"/>
      <scheme val="major"/>
    </font>
    <font>
      <b/>
      <sz val="12"/>
      <color rgb="FFFF0000"/>
      <name val="Calibri Light"/>
      <family val="2"/>
      <scheme val="major"/>
    </font>
    <font>
      <b/>
      <sz val="11"/>
      <color rgb="FFFF0000"/>
      <name val="Calibri"/>
      <family val="2"/>
      <scheme val="minor"/>
    </font>
    <font>
      <sz val="12"/>
      <color rgb="FFFF0000"/>
      <name val="Calibri"/>
      <family val="2"/>
      <scheme val="minor"/>
    </font>
    <font>
      <b/>
      <sz val="12"/>
      <color rgb="FFFF0000"/>
      <name val="Calibri"/>
      <family val="2"/>
      <scheme val="minor"/>
    </font>
    <font>
      <sz val="14"/>
      <color rgb="FFFF0000"/>
      <name val="Calibri"/>
      <family val="2"/>
      <scheme val="minor"/>
    </font>
    <font>
      <b/>
      <sz val="14"/>
      <color rgb="FFFF0000"/>
      <name val="Calibri"/>
      <family val="2"/>
      <scheme val="minor"/>
    </font>
    <font>
      <sz val="16"/>
      <color rgb="FFFF0000"/>
      <name val="Arial"/>
      <family val="2"/>
    </font>
    <font>
      <b/>
      <sz val="16"/>
      <color rgb="FFFF0000"/>
      <name val="Arial"/>
      <family val="2"/>
    </font>
    <font>
      <sz val="14"/>
      <color rgb="FFFF0000"/>
      <name val="Arial Narrow"/>
      <family val="2"/>
    </font>
  </fonts>
  <fills count="7">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s>
  <cellStyleXfs count="9">
    <xf numFmtId="0" fontId="0" fillId="0" borderId="0"/>
    <xf numFmtId="171"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824">
    <xf numFmtId="0" fontId="0" fillId="0" borderId="0" xfId="0"/>
    <xf numFmtId="1" fontId="6" fillId="4" borderId="1" xfId="0" applyNumberFormat="1" applyFont="1" applyFill="1" applyBorder="1" applyAlignment="1">
      <alignment horizontal="center" vertical="center"/>
    </xf>
    <xf numFmtId="9" fontId="6" fillId="4" borderId="1" xfId="0" applyNumberFormat="1" applyFont="1" applyFill="1" applyBorder="1" applyAlignment="1">
      <alignment horizontal="center" vertical="center" wrapText="1"/>
    </xf>
    <xf numFmtId="10" fontId="6" fillId="4" borderId="1" xfId="0" applyNumberFormat="1"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9" fontId="6" fillId="4" borderId="1" xfId="0" applyNumberFormat="1" applyFont="1" applyFill="1" applyBorder="1" applyAlignment="1">
      <alignment horizontal="center" vertical="center"/>
    </xf>
    <xf numFmtId="0" fontId="6" fillId="4" borderId="3" xfId="0" quotePrefix="1"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0" borderId="0" xfId="0" applyFont="1" applyAlignment="1">
      <alignment horizontal="center" vertical="center"/>
    </xf>
    <xf numFmtId="3" fontId="8" fillId="4" borderId="2" xfId="0" applyNumberFormat="1" applyFont="1" applyFill="1" applyBorder="1" applyAlignment="1">
      <alignment horizontal="center" vertical="center" wrapText="1"/>
    </xf>
    <xf numFmtId="3" fontId="8" fillId="4" borderId="1" xfId="0" applyNumberFormat="1" applyFont="1" applyFill="1" applyBorder="1" applyAlignment="1">
      <alignment horizontal="center" vertical="center" wrapText="1"/>
    </xf>
    <xf numFmtId="10" fontId="8" fillId="4"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3" fontId="6" fillId="4" borderId="1" xfId="0" applyNumberFormat="1" applyFont="1" applyFill="1" applyBorder="1" applyAlignment="1">
      <alignment horizontal="left" vertical="center" wrapText="1"/>
    </xf>
    <xf numFmtId="0" fontId="6" fillId="4" borderId="1" xfId="0" applyFont="1" applyFill="1" applyBorder="1" applyAlignment="1">
      <alignment horizontal="left" vertical="top" wrapText="1"/>
    </xf>
    <xf numFmtId="0" fontId="6" fillId="4" borderId="1" xfId="0"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left" vertical="center" wrapText="1"/>
    </xf>
    <xf numFmtId="169" fontId="9" fillId="4" borderId="1" xfId="0" applyNumberFormat="1" applyFont="1" applyFill="1" applyBorder="1" applyAlignment="1">
      <alignment vertical="center" wrapText="1"/>
    </xf>
    <xf numFmtId="164" fontId="6" fillId="4" borderId="1" xfId="0" applyNumberFormat="1" applyFont="1" applyFill="1" applyBorder="1" applyAlignment="1">
      <alignment vertical="center" wrapText="1"/>
    </xf>
    <xf numFmtId="169" fontId="9" fillId="4" borderId="3" xfId="0" applyNumberFormat="1" applyFont="1" applyFill="1" applyBorder="1" applyAlignment="1">
      <alignment vertical="center"/>
    </xf>
    <xf numFmtId="9" fontId="6" fillId="4" borderId="1" xfId="0" applyNumberFormat="1" applyFont="1" applyFill="1" applyBorder="1" applyAlignment="1">
      <alignment horizontal="left" vertical="center" wrapText="1"/>
    </xf>
    <xf numFmtId="9" fontId="8" fillId="4" borderId="1" xfId="0" applyNumberFormat="1" applyFont="1" applyFill="1" applyBorder="1" applyAlignment="1">
      <alignment horizontal="center" vertical="center" wrapText="1"/>
    </xf>
    <xf numFmtId="171" fontId="6" fillId="4" borderId="1" xfId="4" applyFont="1" applyFill="1" applyBorder="1" applyAlignment="1">
      <alignment horizontal="center" vertical="center"/>
    </xf>
    <xf numFmtId="9" fontId="6" fillId="4" borderId="1" xfId="5" applyFont="1" applyFill="1" applyBorder="1" applyAlignment="1">
      <alignment horizontal="center" vertical="center"/>
    </xf>
    <xf numFmtId="0" fontId="8" fillId="0" borderId="0" xfId="0" applyFont="1" applyAlignment="1">
      <alignment horizontal="left" vertical="center"/>
    </xf>
    <xf numFmtId="0" fontId="8" fillId="5" borderId="0" xfId="0" applyFont="1" applyFill="1" applyAlignment="1">
      <alignment horizontal="center" vertical="center"/>
    </xf>
    <xf numFmtId="171" fontId="6" fillId="4" borderId="1" xfId="4" applyFont="1" applyFill="1" applyBorder="1" applyAlignment="1">
      <alignment horizontal="left" vertical="center" wrapText="1"/>
    </xf>
    <xf numFmtId="171" fontId="6" fillId="4" borderId="2" xfId="4" applyFont="1" applyFill="1" applyBorder="1" applyAlignment="1">
      <alignment horizontal="left" vertical="center" wrapText="1"/>
    </xf>
    <xf numFmtId="0" fontId="8" fillId="4" borderId="1" xfId="0" applyFont="1" applyFill="1" applyBorder="1" applyAlignment="1">
      <alignment horizontal="center" vertical="center"/>
    </xf>
    <xf numFmtId="3" fontId="8" fillId="4" borderId="1" xfId="0" applyNumberFormat="1" applyFont="1" applyFill="1" applyBorder="1" applyAlignment="1">
      <alignment horizontal="center" vertical="center"/>
    </xf>
    <xf numFmtId="0" fontId="9"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8" fillId="4" borderId="1" xfId="0" applyFont="1" applyFill="1" applyBorder="1" applyAlignment="1">
      <alignment horizontal="left" vertical="center"/>
    </xf>
    <xf numFmtId="0" fontId="8" fillId="5" borderId="0" xfId="0" applyFont="1" applyFill="1" applyAlignment="1">
      <alignment horizontal="left" vertical="center"/>
    </xf>
    <xf numFmtId="0" fontId="8" fillId="4" borderId="1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1" fontId="6" fillId="4" borderId="3" xfId="0" applyNumberFormat="1" applyFont="1" applyFill="1" applyBorder="1" applyAlignment="1">
      <alignment horizontal="center" vertical="center"/>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3" xfId="0" applyFont="1" applyFill="1" applyBorder="1" applyAlignment="1">
      <alignment horizontal="left" vertical="center" wrapText="1"/>
    </xf>
    <xf numFmtId="9" fontId="6" fillId="4" borderId="4" xfId="0" applyNumberFormat="1" applyFont="1" applyFill="1" applyBorder="1" applyAlignment="1">
      <alignment horizontal="center" vertical="center"/>
    </xf>
    <xf numFmtId="9" fontId="6" fillId="4" borderId="4" xfId="0" applyNumberFormat="1" applyFont="1" applyFill="1" applyBorder="1" applyAlignment="1">
      <alignment horizontal="center" vertical="center" wrapText="1"/>
    </xf>
    <xf numFmtId="0" fontId="6" fillId="4" borderId="3" xfId="0" applyFont="1" applyFill="1" applyBorder="1" applyAlignment="1">
      <alignment horizontal="center" vertical="center"/>
    </xf>
    <xf numFmtId="171" fontId="6" fillId="4" borderId="3" xfId="4" applyFont="1" applyFill="1" applyBorder="1" applyAlignment="1">
      <alignment horizontal="center" vertical="center"/>
    </xf>
    <xf numFmtId="3" fontId="8" fillId="4" borderId="4" xfId="0" applyNumberFormat="1"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0" fontId="8" fillId="4"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171" fontId="6" fillId="4" borderId="3" xfId="4"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7" xfId="0" applyFont="1" applyFill="1" applyBorder="1" applyAlignment="1">
      <alignment vertical="center" wrapText="1"/>
    </xf>
    <xf numFmtId="0" fontId="8" fillId="4" borderId="12" xfId="0" applyFont="1" applyFill="1" applyBorder="1" applyAlignment="1">
      <alignment vertical="center" wrapText="1"/>
    </xf>
    <xf numFmtId="0" fontId="8" fillId="4" borderId="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6" fillId="4" borderId="9" xfId="0" applyFont="1" applyFill="1" applyBorder="1" applyAlignment="1">
      <alignment horizontal="left" vertical="center" wrapText="1"/>
    </xf>
    <xf numFmtId="0" fontId="8" fillId="4" borderId="5" xfId="0" applyFont="1" applyFill="1" applyBorder="1" applyAlignment="1">
      <alignment horizontal="center" vertical="center" wrapText="1"/>
    </xf>
    <xf numFmtId="10" fontId="8" fillId="4" borderId="3" xfId="0" applyNumberFormat="1"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vertical="center" wrapText="1"/>
    </xf>
    <xf numFmtId="0" fontId="8" fillId="4" borderId="20" xfId="0" applyFont="1" applyFill="1" applyBorder="1" applyAlignment="1">
      <alignment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8" fillId="4" borderId="1" xfId="0" applyFont="1" applyFill="1" applyBorder="1" applyAlignment="1">
      <alignment vertical="center" wrapText="1"/>
    </xf>
    <xf numFmtId="0" fontId="9" fillId="4" borderId="13" xfId="0" applyFont="1" applyFill="1" applyBorder="1" applyAlignment="1">
      <alignment horizontal="left" vertical="center" wrapText="1"/>
    </xf>
    <xf numFmtId="176" fontId="6" fillId="4" borderId="1" xfId="6" applyNumberFormat="1" applyFont="1" applyFill="1" applyBorder="1" applyAlignment="1">
      <alignment horizontal="center" vertical="center" wrapText="1"/>
    </xf>
    <xf numFmtId="9" fontId="6" fillId="4"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7" fillId="5" borderId="25" xfId="0" applyFont="1" applyFill="1" applyBorder="1" applyAlignment="1">
      <alignment horizontal="center" vertical="center" wrapText="1"/>
    </xf>
    <xf numFmtId="9"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9" fontId="6" fillId="5" borderId="4" xfId="0" applyNumberFormat="1" applyFont="1" applyFill="1" applyBorder="1" applyAlignment="1">
      <alignment horizontal="center" vertical="center"/>
    </xf>
    <xf numFmtId="0" fontId="8" fillId="5" borderId="1" xfId="0" applyFont="1" applyFill="1" applyBorder="1" applyAlignment="1">
      <alignment horizontal="center" vertical="center"/>
    </xf>
    <xf numFmtId="0" fontId="7" fillId="3" borderId="25"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9" fontId="6" fillId="3" borderId="4" xfId="0" applyNumberFormat="1" applyFont="1" applyFill="1" applyBorder="1" applyAlignment="1">
      <alignment horizontal="center" vertical="center" wrapText="1"/>
    </xf>
    <xf numFmtId="0" fontId="8" fillId="3" borderId="0" xfId="0" applyFont="1" applyFill="1" applyAlignment="1">
      <alignment horizontal="center" vertical="center"/>
    </xf>
    <xf numFmtId="0" fontId="7" fillId="6" borderId="25" xfId="0" applyFont="1" applyFill="1" applyBorder="1" applyAlignment="1">
      <alignment horizontal="center" vertical="center" wrapText="1"/>
    </xf>
    <xf numFmtId="10"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xf>
    <xf numFmtId="9" fontId="6" fillId="6" borderId="4" xfId="0" applyNumberFormat="1" applyFont="1" applyFill="1" applyBorder="1" applyAlignment="1">
      <alignment horizontal="center" vertical="center"/>
    </xf>
    <xf numFmtId="9" fontId="6" fillId="6" borderId="1" xfId="0" applyNumberFormat="1" applyFont="1" applyFill="1" applyBorder="1" applyAlignment="1">
      <alignment horizontal="center" vertical="center"/>
    </xf>
    <xf numFmtId="1" fontId="8" fillId="6"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9" fontId="8" fillId="6" borderId="1" xfId="0" applyNumberFormat="1" applyFont="1" applyFill="1" applyBorder="1" applyAlignment="1">
      <alignment horizontal="center" vertical="center"/>
    </xf>
    <xf numFmtId="0" fontId="8" fillId="6" borderId="0" xfId="0" applyFont="1" applyFill="1" applyAlignment="1">
      <alignment horizontal="center" vertical="center"/>
    </xf>
    <xf numFmtId="10" fontId="8"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17" fillId="0" borderId="1" xfId="0" applyFont="1" applyBorder="1" applyAlignment="1">
      <alignment horizontal="center" vertical="center" wrapText="1"/>
    </xf>
    <xf numFmtId="10" fontId="17" fillId="0" borderId="1" xfId="5"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1" fontId="6" fillId="0" borderId="3"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wrapText="1"/>
    </xf>
    <xf numFmtId="9" fontId="8" fillId="0" borderId="4" xfId="5" applyFont="1" applyFill="1" applyBorder="1" applyAlignment="1">
      <alignment horizontal="center" vertical="center" wrapText="1"/>
    </xf>
    <xf numFmtId="9" fontId="8" fillId="0" borderId="3" xfId="5"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9" fontId="8" fillId="0" borderId="1" xfId="5" applyFont="1" applyFill="1" applyBorder="1" applyAlignment="1">
      <alignment horizontal="center" vertical="center"/>
    </xf>
    <xf numFmtId="172" fontId="8" fillId="0" borderId="1" xfId="5" applyNumberFormat="1" applyFont="1" applyFill="1" applyBorder="1" applyAlignment="1">
      <alignment horizontal="center" vertical="center"/>
    </xf>
    <xf numFmtId="10" fontId="8" fillId="0" borderId="1" xfId="5" applyNumberFormat="1" applyFont="1" applyFill="1" applyBorder="1" applyAlignment="1">
      <alignment horizontal="center" vertical="center"/>
    </xf>
    <xf numFmtId="10" fontId="8" fillId="5" borderId="1" xfId="5" applyNumberFormat="1" applyFont="1" applyFill="1" applyBorder="1" applyAlignment="1">
      <alignment horizontal="center" vertical="center"/>
    </xf>
    <xf numFmtId="9" fontId="16" fillId="4" borderId="1" xfId="5" applyFont="1" applyFill="1" applyBorder="1" applyAlignment="1">
      <alignment horizontal="center" vertical="center"/>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171" fontId="6" fillId="0" borderId="3" xfId="4" applyFont="1" applyFill="1" applyBorder="1" applyAlignment="1">
      <alignment horizontal="center" vertical="center"/>
    </xf>
    <xf numFmtId="171" fontId="6" fillId="0" borderId="2" xfId="4"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164" fontId="6" fillId="0" borderId="2" xfId="4" applyNumberFormat="1" applyFont="1" applyFill="1" applyBorder="1" applyAlignment="1">
      <alignment horizontal="center" vertical="center"/>
    </xf>
    <xf numFmtId="164" fontId="6" fillId="0" borderId="2" xfId="4" applyNumberFormat="1" applyFont="1" applyFill="1" applyBorder="1" applyAlignment="1">
      <alignment horizontal="center" vertical="center" wrapText="1"/>
    </xf>
    <xf numFmtId="0" fontId="6" fillId="0"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3" fontId="8" fillId="0" borderId="1" xfId="0" applyNumberFormat="1" applyFont="1" applyFill="1" applyBorder="1" applyAlignment="1">
      <alignment horizontal="center" vertical="center"/>
    </xf>
    <xf numFmtId="10" fontId="19" fillId="0" borderId="1" xfId="0" applyNumberFormat="1" applyFont="1" applyFill="1" applyBorder="1" applyAlignment="1">
      <alignment horizontal="center" vertical="center"/>
    </xf>
    <xf numFmtId="172" fontId="19" fillId="0" borderId="1" xfId="0" applyNumberFormat="1" applyFont="1" applyFill="1" applyBorder="1" applyAlignment="1">
      <alignment horizontal="center" vertical="center"/>
    </xf>
    <xf numFmtId="10" fontId="19" fillId="0" borderId="2" xfId="0" applyNumberFormat="1" applyFont="1" applyFill="1" applyBorder="1" applyAlignment="1">
      <alignment horizontal="center" vertical="center" wrapText="1"/>
    </xf>
    <xf numFmtId="10" fontId="19" fillId="0" borderId="3" xfId="0" applyNumberFormat="1" applyFont="1" applyFill="1" applyBorder="1" applyAlignment="1">
      <alignment horizontal="center" vertical="center" wrapText="1"/>
    </xf>
    <xf numFmtId="0" fontId="22" fillId="6" borderId="25" xfId="0" applyFont="1" applyFill="1" applyBorder="1" applyAlignment="1">
      <alignment horizontal="center" vertical="center" wrapText="1"/>
    </xf>
    <xf numFmtId="0" fontId="22" fillId="2" borderId="25"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3" fontId="20" fillId="6" borderId="3" xfId="0" applyNumberFormat="1" applyFont="1" applyFill="1" applyBorder="1" applyAlignment="1">
      <alignment horizontal="center" vertical="center"/>
    </xf>
    <xf numFmtId="0" fontId="18" fillId="4"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1" fontId="20" fillId="6" borderId="1" xfId="4" applyNumberFormat="1" applyFont="1" applyFill="1" applyBorder="1" applyAlignment="1">
      <alignment horizontal="center" vertical="center"/>
    </xf>
    <xf numFmtId="0" fontId="18" fillId="4" borderId="1" xfId="0" applyFont="1" applyFill="1" applyBorder="1" applyAlignment="1">
      <alignment horizontal="center" vertical="center" wrapText="1"/>
    </xf>
    <xf numFmtId="0" fontId="18" fillId="4" borderId="4" xfId="0" applyFont="1" applyFill="1" applyBorder="1" applyAlignment="1">
      <alignment horizontal="center" vertical="center" wrapText="1"/>
    </xf>
    <xf numFmtId="3" fontId="20" fillId="6" borderId="1" xfId="0" applyNumberFormat="1" applyFont="1" applyFill="1" applyBorder="1" applyAlignment="1">
      <alignment horizontal="center" vertical="center"/>
    </xf>
    <xf numFmtId="1" fontId="20" fillId="6" borderId="1" xfId="0" applyNumberFormat="1" applyFont="1" applyFill="1" applyBorder="1" applyAlignment="1">
      <alignment horizontal="center" vertical="center"/>
    </xf>
    <xf numFmtId="1" fontId="20" fillId="6" borderId="3" xfId="0" applyNumberFormat="1" applyFont="1" applyFill="1" applyBorder="1" applyAlignment="1">
      <alignment horizontal="center" vertical="center"/>
    </xf>
    <xf numFmtId="1" fontId="20" fillId="4" borderId="3" xfId="0" applyNumberFormat="1" applyFont="1" applyFill="1" applyBorder="1" applyAlignment="1">
      <alignment horizontal="center" vertical="center"/>
    </xf>
    <xf numFmtId="1" fontId="20" fillId="4" borderId="1" xfId="0" applyNumberFormat="1" applyFont="1" applyFill="1" applyBorder="1" applyAlignment="1">
      <alignment horizontal="center" vertical="center"/>
    </xf>
    <xf numFmtId="0" fontId="18" fillId="6" borderId="1" xfId="0" applyFont="1" applyFill="1" applyBorder="1" applyAlignment="1">
      <alignment horizontal="center" vertical="center"/>
    </xf>
    <xf numFmtId="0" fontId="18" fillId="4" borderId="1" xfId="0" applyFont="1" applyFill="1" applyBorder="1" applyAlignment="1">
      <alignment horizontal="center" vertical="center"/>
    </xf>
    <xf numFmtId="9" fontId="18" fillId="4" borderId="1" xfId="0" applyNumberFormat="1" applyFont="1" applyFill="1" applyBorder="1" applyAlignment="1">
      <alignment horizontal="center" vertical="center"/>
    </xf>
    <xf numFmtId="0" fontId="18" fillId="6" borderId="0" xfId="0" applyFont="1" applyFill="1" applyAlignment="1">
      <alignment horizontal="center" vertical="center"/>
    </xf>
    <xf numFmtId="0" fontId="18" fillId="0" borderId="0" xfId="0" applyFont="1" applyAlignment="1">
      <alignment horizontal="center" vertical="center"/>
    </xf>
    <xf numFmtId="0" fontId="18" fillId="0" borderId="0" xfId="0" applyFont="1" applyFill="1" applyAlignment="1">
      <alignment horizontal="center" vertical="center"/>
    </xf>
    <xf numFmtId="0" fontId="18" fillId="5" borderId="0" xfId="0" applyFont="1" applyFill="1" applyAlignment="1">
      <alignment horizontal="center" vertical="center"/>
    </xf>
    <xf numFmtId="10" fontId="18" fillId="0" borderId="3" xfId="5" applyNumberFormat="1" applyFont="1" applyFill="1" applyBorder="1" applyAlignment="1">
      <alignment horizontal="center" vertical="center" wrapText="1"/>
    </xf>
    <xf numFmtId="10" fontId="18" fillId="6" borderId="1" xfId="5" applyNumberFormat="1" applyFont="1" applyFill="1" applyBorder="1" applyAlignment="1">
      <alignment horizontal="center" vertical="center"/>
    </xf>
    <xf numFmtId="9" fontId="18" fillId="4" borderId="1" xfId="5" applyFont="1" applyFill="1" applyBorder="1" applyAlignment="1">
      <alignment horizontal="center" vertical="center"/>
    </xf>
    <xf numFmtId="9" fontId="18" fillId="0" borderId="3" xfId="0" applyNumberFormat="1" applyFont="1" applyFill="1" applyBorder="1" applyAlignment="1">
      <alignment horizontal="center" vertical="center" wrapText="1"/>
    </xf>
    <xf numFmtId="10" fontId="19" fillId="0" borderId="3" xfId="5"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 xfId="0" applyFont="1" applyFill="1" applyBorder="1" applyAlignment="1">
      <alignment horizontal="center" vertical="center"/>
    </xf>
    <xf numFmtId="10" fontId="26" fillId="0" borderId="1" xfId="5" applyNumberFormat="1" applyFont="1" applyFill="1" applyBorder="1" applyAlignment="1">
      <alignment horizontal="center" vertical="center"/>
    </xf>
    <xf numFmtId="0" fontId="25" fillId="0" borderId="2"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13"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2" xfId="0" applyFont="1" applyFill="1" applyBorder="1" applyAlignment="1">
      <alignment horizontal="left" vertical="center" wrapText="1"/>
    </xf>
    <xf numFmtId="0" fontId="25" fillId="0" borderId="0" xfId="0" applyFont="1" applyFill="1"/>
    <xf numFmtId="0" fontId="2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13" xfId="0" applyFont="1" applyFill="1" applyBorder="1" applyAlignment="1">
      <alignment horizontal="center" vertical="center"/>
    </xf>
    <xf numFmtId="3" fontId="25" fillId="0" borderId="1" xfId="0" applyNumberFormat="1"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1" xfId="0" applyFont="1" applyFill="1" applyBorder="1" applyAlignment="1">
      <alignment vertical="center" wrapText="1"/>
    </xf>
    <xf numFmtId="168" fontId="25" fillId="0" borderId="4" xfId="0"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0" xfId="0" applyFont="1" applyFill="1" applyAlignment="1">
      <alignment horizontal="center" vertical="center"/>
    </xf>
    <xf numFmtId="10" fontId="25" fillId="0" borderId="0" xfId="5" applyNumberFormat="1" applyFont="1" applyFill="1" applyAlignment="1">
      <alignment horizontal="center" vertical="center"/>
    </xf>
    <xf numFmtId="10" fontId="21" fillId="0" borderId="1" xfId="5" applyNumberFormat="1" applyFont="1" applyFill="1" applyBorder="1" applyAlignment="1">
      <alignment horizontal="center" vertical="center"/>
    </xf>
    <xf numFmtId="1" fontId="25" fillId="0" borderId="1" xfId="0" applyNumberFormat="1" applyFont="1" applyFill="1" applyBorder="1" applyAlignment="1">
      <alignment horizontal="center" vertical="center" wrapText="1"/>
    </xf>
    <xf numFmtId="0" fontId="25" fillId="0" borderId="5" xfId="0" applyFont="1" applyFill="1" applyBorder="1" applyAlignment="1">
      <alignment horizontal="left" vertical="center" wrapText="1"/>
    </xf>
    <xf numFmtId="0" fontId="25" fillId="0" borderId="12" xfId="0" applyFont="1" applyFill="1" applyBorder="1" applyAlignment="1">
      <alignment horizontal="center" vertical="center" wrapText="1"/>
    </xf>
    <xf numFmtId="0" fontId="25" fillId="0" borderId="0" xfId="0" applyFont="1" applyFill="1" applyAlignment="1">
      <alignment horizontal="center" vertical="center" wrapText="1"/>
    </xf>
    <xf numFmtId="10" fontId="19" fillId="0" borderId="4" xfId="5" applyNumberFormat="1" applyFont="1" applyFill="1" applyBorder="1" applyAlignment="1">
      <alignment horizontal="center" vertical="center" wrapText="1"/>
    </xf>
    <xf numFmtId="10" fontId="19" fillId="0" borderId="3" xfId="5" applyNumberFormat="1" applyFont="1" applyFill="1" applyBorder="1" applyAlignment="1">
      <alignment horizontal="center" vertical="center"/>
    </xf>
    <xf numFmtId="10" fontId="19" fillId="0" borderId="1" xfId="5" applyNumberFormat="1" applyFont="1" applyFill="1" applyBorder="1" applyAlignment="1">
      <alignment horizontal="center" vertical="center"/>
    </xf>
    <xf numFmtId="0" fontId="24" fillId="0" borderId="3" xfId="0" applyFont="1" applyFill="1" applyBorder="1" applyAlignment="1">
      <alignment vertical="center" wrapText="1"/>
    </xf>
    <xf numFmtId="0" fontId="25" fillId="0" borderId="3" xfId="0" applyFont="1" applyFill="1" applyBorder="1" applyAlignment="1">
      <alignment vertical="center" wrapText="1"/>
    </xf>
    <xf numFmtId="0" fontId="25" fillId="0" borderId="3" xfId="0" applyFont="1" applyFill="1" applyBorder="1" applyAlignment="1">
      <alignment vertical="center"/>
    </xf>
    <xf numFmtId="9" fontId="25" fillId="0" borderId="3" xfId="5" applyFont="1" applyFill="1" applyBorder="1" applyAlignment="1">
      <alignment vertical="center"/>
    </xf>
    <xf numFmtId="0" fontId="26" fillId="0" borderId="13" xfId="0" applyFont="1" applyFill="1" applyBorder="1" applyAlignment="1">
      <alignment horizontal="center" vertical="center" wrapText="1"/>
    </xf>
    <xf numFmtId="1" fontId="25" fillId="0" borderId="1" xfId="0" applyNumberFormat="1" applyFont="1" applyFill="1" applyBorder="1" applyAlignment="1">
      <alignment horizontal="center" vertical="center"/>
    </xf>
    <xf numFmtId="49" fontId="26" fillId="0" borderId="3" xfId="0" applyNumberFormat="1" applyFont="1" applyFill="1" applyBorder="1" applyAlignment="1">
      <alignment horizontal="left" vertical="center" wrapText="1"/>
    </xf>
    <xf numFmtId="49" fontId="26" fillId="0" borderId="17" xfId="0" applyNumberFormat="1" applyFont="1" applyFill="1" applyBorder="1" applyAlignment="1">
      <alignment horizontal="left" vertical="center" wrapText="1"/>
    </xf>
    <xf numFmtId="10" fontId="26" fillId="0" borderId="17" xfId="5" applyNumberFormat="1" applyFont="1" applyFill="1" applyBorder="1" applyAlignment="1">
      <alignment horizontal="center" vertical="center" wrapText="1"/>
    </xf>
    <xf numFmtId="9" fontId="26" fillId="0" borderId="0" xfId="5" applyFont="1" applyFill="1" applyBorder="1" applyAlignment="1">
      <alignment horizontal="center" vertical="center" wrapText="1"/>
    </xf>
    <xf numFmtId="1" fontId="25" fillId="0" borderId="6" xfId="0" applyNumberFormat="1" applyFont="1" applyFill="1" applyBorder="1" applyAlignment="1">
      <alignment horizontal="center" vertical="center"/>
    </xf>
    <xf numFmtId="49" fontId="26" fillId="0" borderId="4" xfId="0" applyNumberFormat="1" applyFont="1" applyFill="1" applyBorder="1" applyAlignment="1">
      <alignment horizontal="left" vertical="center" wrapText="1"/>
    </xf>
    <xf numFmtId="49" fontId="26" fillId="0" borderId="5" xfId="0" applyNumberFormat="1" applyFont="1" applyFill="1" applyBorder="1" applyAlignment="1">
      <alignment horizontal="left" vertical="center" wrapText="1"/>
    </xf>
    <xf numFmtId="49" fontId="34" fillId="0" borderId="4" xfId="0" applyNumberFormat="1" applyFont="1" applyFill="1" applyBorder="1" applyAlignment="1">
      <alignment horizontal="left" vertical="center" wrapText="1"/>
    </xf>
    <xf numFmtId="49" fontId="34" fillId="0" borderId="1" xfId="0" applyNumberFormat="1" applyFont="1" applyFill="1" applyBorder="1" applyAlignment="1">
      <alignment horizontal="left" vertical="center" wrapText="1"/>
    </xf>
    <xf numFmtId="10" fontId="21" fillId="0" borderId="17" xfId="5" applyNumberFormat="1" applyFont="1" applyFill="1" applyBorder="1" applyAlignment="1">
      <alignment horizontal="center" vertical="center" wrapText="1"/>
    </xf>
    <xf numFmtId="10" fontId="21" fillId="0" borderId="12" xfId="5" applyNumberFormat="1" applyFont="1" applyFill="1" applyBorder="1" applyAlignment="1">
      <alignment horizontal="center" vertical="center" wrapText="1"/>
    </xf>
    <xf numFmtId="10" fontId="21" fillId="0" borderId="1" xfId="5"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19" xfId="0" applyFont="1" applyFill="1" applyBorder="1" applyAlignment="1">
      <alignment horizontal="left" vertical="center"/>
    </xf>
    <xf numFmtId="0" fontId="33" fillId="0" borderId="1" xfId="0" applyFont="1" applyFill="1" applyBorder="1" applyAlignment="1">
      <alignment horizontal="left" vertical="center" wrapText="1"/>
    </xf>
    <xf numFmtId="175" fontId="25" fillId="0" borderId="1"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2" xfId="0" applyFont="1" applyFill="1" applyBorder="1" applyAlignment="1">
      <alignment horizontal="left" vertical="center" wrapText="1"/>
    </xf>
    <xf numFmtId="166" fontId="25" fillId="0" borderId="1" xfId="6"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7" xfId="0" applyFont="1" applyFill="1" applyBorder="1" applyAlignment="1">
      <alignment horizontal="left" vertical="center"/>
    </xf>
    <xf numFmtId="0" fontId="25" fillId="0" borderId="1" xfId="0" applyFont="1" applyFill="1" applyBorder="1" applyAlignment="1">
      <alignment horizontal="left" vertical="center"/>
    </xf>
    <xf numFmtId="10" fontId="19" fillId="0" borderId="1" xfId="5" applyNumberFormat="1" applyFont="1" applyFill="1" applyBorder="1" applyAlignment="1">
      <alignment horizontal="center" vertical="center" wrapText="1"/>
    </xf>
    <xf numFmtId="10" fontId="42" fillId="0" borderId="1" xfId="5" applyNumberFormat="1" applyFont="1" applyFill="1" applyBorder="1" applyAlignment="1">
      <alignment horizontal="center" vertical="center" wrapText="1"/>
    </xf>
    <xf numFmtId="1" fontId="26" fillId="0" borderId="1" xfId="0" applyNumberFormat="1" applyFont="1" applyFill="1" applyBorder="1" applyAlignment="1">
      <alignment horizontal="center" vertical="center"/>
    </xf>
    <xf numFmtId="10" fontId="45" fillId="0" borderId="1" xfId="5" applyNumberFormat="1" applyFont="1" applyFill="1" applyBorder="1" applyAlignment="1">
      <alignment horizontal="center" vertical="center"/>
    </xf>
    <xf numFmtId="10" fontId="49" fillId="0" borderId="1" xfId="5" applyNumberFormat="1" applyFont="1" applyFill="1" applyBorder="1" applyAlignment="1">
      <alignment horizontal="center" vertical="center"/>
    </xf>
    <xf numFmtId="3" fontId="26" fillId="0" borderId="1" xfId="0" applyNumberFormat="1" applyFont="1" applyFill="1" applyBorder="1" applyAlignment="1">
      <alignment horizontal="center" vertical="center"/>
    </xf>
    <xf numFmtId="10" fontId="25" fillId="0" borderId="4" xfId="5" applyNumberFormat="1" applyFont="1" applyFill="1" applyBorder="1" applyAlignment="1">
      <alignment horizontal="center" vertical="center"/>
    </xf>
    <xf numFmtId="3" fontId="25" fillId="0" borderId="5" xfId="0" applyNumberFormat="1" applyFont="1" applyFill="1" applyBorder="1" applyAlignment="1">
      <alignment horizontal="center" vertical="center" wrapText="1"/>
    </xf>
    <xf numFmtId="171" fontId="25" fillId="0" borderId="1" xfId="1" applyFont="1" applyFill="1" applyBorder="1" applyAlignment="1">
      <alignment horizontal="center" vertical="center" wrapText="1"/>
    </xf>
    <xf numFmtId="0" fontId="32" fillId="0" borderId="1" xfId="0" applyFont="1" applyFill="1" applyBorder="1" applyAlignment="1">
      <alignment horizontal="center" vertical="center" wrapText="1"/>
    </xf>
    <xf numFmtId="10" fontId="26" fillId="0" borderId="23" xfId="5" applyNumberFormat="1"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15" xfId="0" applyFont="1" applyFill="1" applyBorder="1" applyAlignment="1">
      <alignment horizontal="center" vertical="center" wrapText="1"/>
    </xf>
    <xf numFmtId="0" fontId="26" fillId="0" borderId="15" xfId="0" applyFont="1" applyFill="1" applyBorder="1" applyAlignment="1">
      <alignment horizontal="left" vertical="center" wrapText="1"/>
    </xf>
    <xf numFmtId="9" fontId="26" fillId="0" borderId="15" xfId="5" applyFont="1" applyFill="1" applyBorder="1" applyAlignment="1">
      <alignment horizontal="center" vertical="center" wrapText="1"/>
    </xf>
    <xf numFmtId="10" fontId="26" fillId="0" borderId="0" xfId="5" applyNumberFormat="1" applyFont="1" applyFill="1" applyBorder="1" applyAlignment="1">
      <alignment horizontal="center" vertical="center" wrapText="1"/>
    </xf>
    <xf numFmtId="0" fontId="25" fillId="0" borderId="0" xfId="0" applyFont="1" applyFill="1" applyBorder="1" applyAlignment="1">
      <alignment horizontal="center" vertical="center"/>
    </xf>
    <xf numFmtId="10" fontId="25" fillId="0" borderId="0" xfId="5" applyNumberFormat="1" applyFont="1" applyFill="1" applyBorder="1" applyAlignment="1">
      <alignment horizontal="center" vertical="center"/>
    </xf>
    <xf numFmtId="10" fontId="19" fillId="0" borderId="17" xfId="5" applyNumberFormat="1" applyFont="1" applyFill="1" applyBorder="1" applyAlignment="1">
      <alignment horizontal="center" vertical="center"/>
    </xf>
    <xf numFmtId="10" fontId="42" fillId="0" borderId="17" xfId="5" applyNumberFormat="1" applyFont="1" applyFill="1" applyBorder="1" applyAlignment="1">
      <alignment horizontal="center" vertical="center"/>
    </xf>
    <xf numFmtId="10" fontId="19" fillId="0" borderId="12" xfId="5" applyNumberFormat="1" applyFont="1" applyFill="1" applyBorder="1" applyAlignment="1">
      <alignment horizontal="center" vertical="center"/>
    </xf>
    <xf numFmtId="10" fontId="25" fillId="0" borderId="5" xfId="5" applyNumberFormat="1" applyFont="1" applyFill="1" applyBorder="1" applyAlignment="1">
      <alignment horizontal="center" vertical="center"/>
    </xf>
    <xf numFmtId="10" fontId="44" fillId="0" borderId="12" xfId="0" applyNumberFormat="1" applyFont="1" applyFill="1" applyBorder="1" applyAlignment="1">
      <alignment vertical="center" wrapText="1"/>
    </xf>
    <xf numFmtId="10" fontId="19" fillId="0" borderId="5" xfId="5" applyNumberFormat="1" applyFont="1" applyFill="1" applyBorder="1" applyAlignment="1">
      <alignment horizontal="center" vertical="center" wrapText="1"/>
    </xf>
    <xf numFmtId="10" fontId="19" fillId="0" borderId="17" xfId="5" applyNumberFormat="1" applyFont="1" applyFill="1" applyBorder="1" applyAlignment="1">
      <alignment horizontal="center" vertical="center" wrapText="1"/>
    </xf>
    <xf numFmtId="10" fontId="19" fillId="0" borderId="12" xfId="5" applyNumberFormat="1" applyFont="1" applyFill="1" applyBorder="1" applyAlignment="1">
      <alignment horizontal="center" vertical="center" wrapText="1"/>
    </xf>
    <xf numFmtId="10" fontId="42" fillId="0" borderId="12" xfId="5" applyNumberFormat="1" applyFont="1" applyFill="1" applyBorder="1" applyAlignment="1">
      <alignment horizontal="center" vertical="center" wrapText="1"/>
    </xf>
    <xf numFmtId="10" fontId="42" fillId="0" borderId="12" xfId="5" applyNumberFormat="1" applyFont="1" applyFill="1" applyBorder="1" applyAlignment="1">
      <alignment horizontal="center" vertical="center"/>
    </xf>
    <xf numFmtId="0" fontId="25" fillId="0" borderId="19" xfId="0" applyFont="1" applyFill="1" applyBorder="1" applyAlignment="1">
      <alignment horizontal="left" vertical="center" wrapText="1"/>
    </xf>
    <xf numFmtId="171" fontId="19" fillId="5" borderId="23" xfId="4" applyFont="1" applyFill="1" applyBorder="1" applyAlignment="1">
      <alignment horizontal="center" vertical="center" wrapText="1"/>
    </xf>
    <xf numFmtId="179" fontId="16" fillId="0" borderId="1" xfId="4" applyNumberFormat="1" applyFont="1" applyBorder="1" applyAlignment="1">
      <alignment vertical="center"/>
    </xf>
    <xf numFmtId="0" fontId="16" fillId="0" borderId="0" xfId="0" applyFont="1" applyFill="1" applyAlignment="1">
      <alignment horizontal="center" vertical="center"/>
    </xf>
    <xf numFmtId="171" fontId="52" fillId="0" borderId="3" xfId="4" applyFont="1" applyFill="1" applyBorder="1" applyAlignment="1">
      <alignment horizontal="center" vertical="center" wrapText="1"/>
    </xf>
    <xf numFmtId="10" fontId="52" fillId="0" borderId="3" xfId="5" applyNumberFormat="1" applyFont="1" applyFill="1" applyBorder="1" applyAlignment="1">
      <alignment horizontal="center" vertical="center" wrapText="1"/>
    </xf>
    <xf numFmtId="171" fontId="19" fillId="5" borderId="4" xfId="4" applyFont="1" applyFill="1" applyBorder="1" applyAlignment="1">
      <alignment horizontal="center" vertical="center" wrapText="1"/>
    </xf>
    <xf numFmtId="179" fontId="52" fillId="0" borderId="2" xfId="0" applyNumberFormat="1" applyFont="1" applyFill="1" applyBorder="1" applyAlignment="1">
      <alignment horizontal="center" vertical="center" wrapText="1"/>
    </xf>
    <xf numFmtId="10" fontId="52" fillId="0" borderId="2" xfId="5" applyNumberFormat="1"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179" fontId="54" fillId="0" borderId="1" xfId="0" applyNumberFormat="1" applyFont="1" applyFill="1" applyBorder="1" applyAlignment="1">
      <alignment horizontal="center" vertical="center"/>
    </xf>
    <xf numFmtId="179" fontId="55" fillId="0" borderId="1" xfId="0" applyNumberFormat="1" applyFont="1" applyFill="1" applyBorder="1" applyAlignment="1">
      <alignment horizontal="center" vertical="center"/>
    </xf>
    <xf numFmtId="10" fontId="16" fillId="0" borderId="1" xfId="5" applyNumberFormat="1" applyFont="1" applyFill="1" applyBorder="1" applyAlignment="1">
      <alignment horizontal="center" vertical="center"/>
    </xf>
    <xf numFmtId="10" fontId="55" fillId="0" borderId="1" xfId="5" applyNumberFormat="1" applyFont="1" applyFill="1" applyBorder="1" applyAlignment="1">
      <alignment horizontal="center" vertical="center"/>
    </xf>
    <xf numFmtId="10" fontId="54" fillId="0" borderId="1" xfId="0" applyNumberFormat="1" applyFont="1" applyFill="1" applyBorder="1" applyAlignment="1">
      <alignment horizontal="center" vertical="center"/>
    </xf>
    <xf numFmtId="171" fontId="56" fillId="0" borderId="1" xfId="4" applyFont="1" applyFill="1" applyBorder="1" applyAlignment="1">
      <alignment horizontal="center" vertical="center"/>
    </xf>
    <xf numFmtId="172" fontId="56" fillId="0" borderId="1" xfId="5" applyNumberFormat="1" applyFont="1" applyFill="1" applyBorder="1" applyAlignment="1">
      <alignment horizontal="center" vertical="center"/>
    </xf>
    <xf numFmtId="167" fontId="57" fillId="0" borderId="1" xfId="0" applyNumberFormat="1" applyFont="1" applyFill="1" applyBorder="1" applyAlignment="1">
      <alignment horizontal="center" vertical="center"/>
    </xf>
    <xf numFmtId="10" fontId="57" fillId="0" borderId="1" xfId="5" applyNumberFormat="1" applyFont="1" applyFill="1" applyBorder="1" applyAlignment="1">
      <alignment horizontal="center" vertical="center"/>
    </xf>
    <xf numFmtId="0" fontId="57" fillId="0" borderId="3" xfId="0" applyFont="1" applyFill="1" applyBorder="1" applyAlignment="1">
      <alignment horizontal="center" vertical="center" wrapText="1"/>
    </xf>
    <xf numFmtId="179" fontId="57" fillId="0" borderId="3" xfId="0" applyNumberFormat="1" applyFont="1" applyFill="1" applyBorder="1" applyAlignment="1">
      <alignment horizontal="center" vertical="center" wrapText="1"/>
    </xf>
    <xf numFmtId="10" fontId="57" fillId="0" borderId="3" xfId="5" applyNumberFormat="1" applyFont="1" applyFill="1" applyBorder="1" applyAlignment="1">
      <alignment horizontal="center" vertical="center" wrapText="1"/>
    </xf>
    <xf numFmtId="179" fontId="57" fillId="0" borderId="1" xfId="0" applyNumberFormat="1" applyFont="1" applyFill="1" applyBorder="1" applyAlignment="1">
      <alignment horizontal="center" vertical="center" wrapText="1"/>
    </xf>
    <xf numFmtId="10" fontId="57" fillId="0" borderId="1" xfId="5" applyNumberFormat="1" applyFont="1" applyFill="1" applyBorder="1" applyAlignment="1">
      <alignment horizontal="center" vertical="center" wrapText="1"/>
    </xf>
    <xf numFmtId="171" fontId="58" fillId="0" borderId="3" xfId="4" applyFont="1" applyFill="1" applyBorder="1" applyAlignment="1">
      <alignment vertical="center" wrapText="1"/>
    </xf>
    <xf numFmtId="9" fontId="58" fillId="0" borderId="3" xfId="5" applyFont="1" applyFill="1" applyBorder="1" applyAlignment="1">
      <alignment vertical="center" wrapText="1"/>
    </xf>
    <xf numFmtId="0" fontId="59" fillId="0" borderId="1" xfId="0" applyFont="1" applyFill="1" applyBorder="1" applyAlignment="1">
      <alignment horizontal="center" vertical="center" wrapText="1"/>
    </xf>
    <xf numFmtId="171" fontId="59" fillId="0" borderId="1" xfId="4" applyFont="1" applyFill="1" applyBorder="1" applyAlignment="1">
      <alignment vertical="center" wrapText="1"/>
    </xf>
    <xf numFmtId="10" fontId="59" fillId="0" borderId="1" xfId="5" applyNumberFormat="1" applyFont="1" applyFill="1" applyBorder="1" applyAlignment="1">
      <alignment horizontal="center" vertical="center" wrapText="1"/>
    </xf>
    <xf numFmtId="171" fontId="57" fillId="0" borderId="4" xfId="4" applyFont="1" applyFill="1" applyBorder="1" applyAlignment="1">
      <alignment horizontal="center" vertical="center" wrapText="1"/>
    </xf>
    <xf numFmtId="0" fontId="57" fillId="0" borderId="4" xfId="0" applyFont="1" applyFill="1" applyBorder="1" applyAlignment="1">
      <alignment horizontal="center" vertical="center" wrapText="1"/>
    </xf>
    <xf numFmtId="10" fontId="57" fillId="0" borderId="4" xfId="5" applyNumberFormat="1" applyFont="1" applyFill="1" applyBorder="1" applyAlignment="1">
      <alignment horizontal="center" vertical="center" wrapText="1"/>
    </xf>
    <xf numFmtId="171" fontId="57" fillId="0" borderId="1" xfId="4" applyFont="1" applyFill="1" applyBorder="1" applyAlignment="1">
      <alignment horizontal="center" vertical="center" wrapText="1"/>
    </xf>
    <xf numFmtId="9" fontId="57" fillId="0" borderId="1" xfId="0" applyNumberFormat="1" applyFont="1" applyFill="1" applyBorder="1" applyAlignment="1">
      <alignment horizontal="center" vertical="center" wrapText="1"/>
    </xf>
    <xf numFmtId="171" fontId="57" fillId="0" borderId="1" xfId="0" applyNumberFormat="1" applyFont="1" applyFill="1" applyBorder="1" applyAlignment="1">
      <alignment horizontal="center" vertical="center" wrapText="1"/>
    </xf>
    <xf numFmtId="10" fontId="57" fillId="0" borderId="1" xfId="0" applyNumberFormat="1" applyFont="1" applyFill="1" applyBorder="1" applyAlignment="1">
      <alignment horizontal="center" vertical="center" wrapText="1"/>
    </xf>
    <xf numFmtId="171" fontId="25" fillId="0" borderId="0" xfId="4" applyFont="1" applyFill="1" applyAlignment="1">
      <alignment horizontal="center" vertical="center"/>
    </xf>
    <xf numFmtId="171" fontId="57" fillId="0" borderId="1" xfId="0" applyNumberFormat="1" applyFont="1" applyFill="1" applyBorder="1" applyAlignment="1">
      <alignment horizontal="center" vertical="center"/>
    </xf>
    <xf numFmtId="10" fontId="57" fillId="0" borderId="1" xfId="0" applyNumberFormat="1" applyFont="1" applyFill="1" applyBorder="1" applyAlignment="1">
      <alignment horizontal="center" vertical="center"/>
    </xf>
    <xf numFmtId="0" fontId="57" fillId="0" borderId="1" xfId="0" applyFont="1" applyFill="1" applyBorder="1" applyAlignment="1">
      <alignment horizontal="center" vertical="center" wrapText="1"/>
    </xf>
    <xf numFmtId="10" fontId="42" fillId="0" borderId="1" xfId="5" applyNumberFormat="1" applyFont="1" applyFill="1" applyBorder="1" applyAlignment="1">
      <alignment horizontal="center" vertical="center"/>
    </xf>
    <xf numFmtId="10" fontId="42" fillId="0" borderId="3" xfId="5" applyNumberFormat="1" applyFont="1" applyFill="1" applyBorder="1" applyAlignment="1">
      <alignment horizontal="center" vertical="center"/>
    </xf>
    <xf numFmtId="0" fontId="56" fillId="0" borderId="4" xfId="0" applyFont="1" applyFill="1" applyBorder="1" applyAlignment="1">
      <alignment horizontal="center" vertical="center" wrapText="1"/>
    </xf>
    <xf numFmtId="171" fontId="56" fillId="0" borderId="4" xfId="0" applyNumberFormat="1" applyFont="1" applyFill="1" applyBorder="1" applyAlignment="1">
      <alignment horizontal="center" vertical="center" wrapText="1"/>
    </xf>
    <xf numFmtId="0" fontId="58" fillId="0" borderId="3" xfId="0" applyFont="1" applyFill="1" applyBorder="1" applyAlignment="1">
      <alignment horizontal="center" vertical="center" wrapText="1"/>
    </xf>
    <xf numFmtId="0" fontId="56" fillId="0" borderId="1" xfId="0" applyFont="1" applyFill="1" applyBorder="1" applyAlignment="1">
      <alignment horizontal="center" vertical="center" wrapText="1"/>
    </xf>
    <xf numFmtId="10" fontId="56" fillId="0" borderId="1" xfId="5"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0" fontId="25" fillId="0" borderId="1" xfId="5" applyNumberFormat="1" applyFont="1" applyFill="1" applyBorder="1" applyAlignment="1">
      <alignment horizontal="center" vertical="center" wrapText="1"/>
    </xf>
    <xf numFmtId="10" fontId="25" fillId="0" borderId="12" xfId="5"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8" xfId="0" applyFont="1" applyFill="1" applyBorder="1" applyAlignment="1">
      <alignment horizontal="center" vertical="center" wrapText="1"/>
    </xf>
    <xf numFmtId="171" fontId="19" fillId="0" borderId="4" xfId="4" applyFont="1" applyFill="1" applyBorder="1" applyAlignment="1">
      <alignment horizontal="center" vertical="center" wrapText="1"/>
    </xf>
    <xf numFmtId="171" fontId="19" fillId="0" borderId="23" xfId="4"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6" fillId="0" borderId="3" xfId="0" applyFont="1" applyFill="1" applyBorder="1" applyAlignment="1">
      <alignment horizontal="left" vertical="center" wrapText="1"/>
    </xf>
    <xf numFmtId="10" fontId="26" fillId="0" borderId="3" xfId="5" applyNumberFormat="1" applyFont="1" applyFill="1" applyBorder="1" applyAlignment="1">
      <alignment horizontal="center" vertical="center" wrapText="1"/>
    </xf>
    <xf numFmtId="171" fontId="56" fillId="0" borderId="0" xfId="4" applyFont="1" applyFill="1" applyAlignment="1">
      <alignment vertical="center"/>
    </xf>
    <xf numFmtId="171" fontId="25" fillId="0" borderId="1" xfId="4" applyFont="1" applyFill="1" applyBorder="1" applyAlignment="1">
      <alignment horizontal="center" vertical="center" wrapText="1"/>
    </xf>
    <xf numFmtId="43" fontId="25" fillId="0" borderId="13" xfId="3" applyFont="1" applyFill="1" applyBorder="1" applyAlignment="1">
      <alignment horizontal="center" vertical="center" wrapText="1"/>
    </xf>
    <xf numFmtId="1" fontId="25" fillId="0" borderId="1" xfId="4" applyNumberFormat="1" applyFont="1" applyFill="1" applyBorder="1" applyAlignment="1">
      <alignment horizontal="center" vertical="center" wrapText="1"/>
    </xf>
    <xf numFmtId="1" fontId="26" fillId="0" borderId="1" xfId="5" applyNumberFormat="1" applyFont="1" applyFill="1" applyBorder="1" applyAlignment="1">
      <alignment horizontal="center" vertical="center"/>
    </xf>
    <xf numFmtId="170" fontId="26" fillId="0" borderId="1" xfId="0" applyNumberFormat="1" applyFont="1" applyFill="1" applyBorder="1" applyAlignment="1">
      <alignment horizontal="center" vertical="center"/>
    </xf>
    <xf numFmtId="167" fontId="57"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xf>
    <xf numFmtId="3" fontId="25" fillId="0" borderId="1" xfId="5" applyNumberFormat="1" applyFont="1" applyFill="1" applyBorder="1" applyAlignment="1">
      <alignment horizontal="center" vertical="center"/>
    </xf>
    <xf numFmtId="10" fontId="25" fillId="0" borderId="1" xfId="5" applyNumberFormat="1" applyFont="1" applyFill="1" applyBorder="1" applyAlignment="1">
      <alignment horizontal="center" vertical="center"/>
    </xf>
    <xf numFmtId="10" fontId="25" fillId="0" borderId="12" xfId="5" applyNumberFormat="1" applyFont="1" applyFill="1" applyBorder="1" applyAlignment="1">
      <alignment horizontal="center" vertical="center"/>
    </xf>
    <xf numFmtId="3" fontId="30" fillId="0" borderId="1" xfId="0" applyNumberFormat="1" applyFont="1" applyFill="1" applyBorder="1" applyAlignment="1">
      <alignment horizontal="center" vertical="center"/>
    </xf>
    <xf numFmtId="174" fontId="25" fillId="0" borderId="1" xfId="4" applyNumberFormat="1" applyFont="1" applyFill="1" applyBorder="1" applyAlignment="1">
      <alignment vertical="center"/>
    </xf>
    <xf numFmtId="0" fontId="26" fillId="0" borderId="1" xfId="0" applyFont="1" applyFill="1" applyBorder="1" applyAlignment="1">
      <alignment vertical="center" wrapText="1"/>
    </xf>
    <xf numFmtId="168" fontId="25" fillId="0" borderId="1" xfId="0" applyNumberFormat="1" applyFont="1" applyFill="1" applyBorder="1" applyAlignment="1">
      <alignment vertical="center"/>
    </xf>
    <xf numFmtId="0" fontId="31" fillId="0" borderId="0" xfId="0" applyFont="1" applyFill="1" applyAlignment="1">
      <alignment wrapText="1"/>
    </xf>
    <xf numFmtId="0" fontId="25" fillId="0" borderId="1" xfId="0" applyFont="1" applyFill="1" applyBorder="1" applyAlignment="1">
      <alignment vertical="top" wrapText="1"/>
    </xf>
    <xf numFmtId="0" fontId="36" fillId="0" borderId="3" xfId="0" applyFont="1" applyFill="1" applyBorder="1" applyAlignment="1">
      <alignment horizontal="center" vertical="center" wrapText="1"/>
    </xf>
    <xf numFmtId="171" fontId="36" fillId="0" borderId="3" xfId="0" applyNumberFormat="1" applyFont="1" applyFill="1" applyBorder="1" applyAlignment="1">
      <alignment horizontal="center" vertical="center" wrapText="1"/>
    </xf>
    <xf numFmtId="10" fontId="36" fillId="0" borderId="3" xfId="0" applyNumberFormat="1" applyFont="1" applyFill="1" applyBorder="1" applyAlignment="1">
      <alignment horizontal="center" vertical="center" wrapText="1"/>
    </xf>
    <xf numFmtId="0" fontId="25" fillId="0" borderId="12" xfId="0" applyFont="1" applyFill="1" applyBorder="1" applyAlignment="1">
      <alignment horizontal="left" vertical="top" wrapText="1"/>
    </xf>
    <xf numFmtId="0" fontId="24" fillId="0" borderId="12" xfId="0" applyFont="1" applyFill="1" applyBorder="1" applyAlignment="1">
      <alignment horizontal="left" vertical="center" wrapText="1"/>
    </xf>
    <xf numFmtId="0" fontId="24" fillId="0" borderId="1" xfId="0" applyFont="1" applyFill="1" applyBorder="1" applyAlignment="1">
      <alignment horizontal="left" vertical="center" wrapText="1"/>
    </xf>
    <xf numFmtId="10" fontId="26" fillId="0" borderId="1" xfId="0" applyNumberFormat="1" applyFont="1" applyFill="1" applyBorder="1" applyAlignment="1">
      <alignment horizontal="center" vertical="center" wrapText="1"/>
    </xf>
    <xf numFmtId="3" fontId="26" fillId="0" borderId="13" xfId="0" applyNumberFormat="1" applyFont="1" applyFill="1" applyBorder="1" applyAlignment="1">
      <alignment horizontal="center" vertical="center" wrapText="1"/>
    </xf>
    <xf numFmtId="0" fontId="26" fillId="0" borderId="12" xfId="0" applyFont="1" applyFill="1" applyBorder="1" applyAlignment="1">
      <alignment horizontal="left" vertical="center" wrapText="1"/>
    </xf>
    <xf numFmtId="0" fontId="34" fillId="0" borderId="1" xfId="0" applyFont="1" applyFill="1" applyBorder="1" applyAlignment="1">
      <alignment horizontal="left" vertical="center" wrapText="1"/>
    </xf>
    <xf numFmtId="1" fontId="26" fillId="0" borderId="1" xfId="0" applyNumberFormat="1" applyFont="1" applyFill="1" applyBorder="1" applyAlignment="1">
      <alignment horizontal="center" vertical="center" wrapText="1"/>
    </xf>
    <xf numFmtId="0" fontId="34" fillId="0" borderId="1" xfId="0" applyFont="1" applyFill="1" applyBorder="1" applyAlignment="1">
      <alignment horizontal="left" vertical="top" wrapText="1"/>
    </xf>
    <xf numFmtId="0" fontId="26" fillId="0" borderId="13"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49" fontId="26" fillId="0" borderId="12" xfId="0" applyNumberFormat="1" applyFont="1" applyFill="1" applyBorder="1" applyAlignment="1">
      <alignment horizontal="left" vertical="center" wrapText="1"/>
    </xf>
    <xf numFmtId="0" fontId="39" fillId="0" borderId="8" xfId="0" applyFont="1" applyFill="1" applyBorder="1" applyAlignment="1">
      <alignment vertical="center" wrapText="1"/>
    </xf>
    <xf numFmtId="0" fontId="39" fillId="0" borderId="7" xfId="0" applyFont="1" applyFill="1" applyBorder="1" applyAlignment="1">
      <alignment horizontal="center" vertical="center"/>
    </xf>
    <xf numFmtId="10" fontId="26" fillId="0" borderId="12" xfId="5" applyNumberFormat="1" applyFont="1" applyFill="1" applyBorder="1" applyAlignment="1">
      <alignment horizontal="center" vertical="center" wrapText="1"/>
    </xf>
    <xf numFmtId="1" fontId="26" fillId="0" borderId="9" xfId="5" applyNumberFormat="1" applyFont="1" applyFill="1" applyBorder="1" applyAlignment="1">
      <alignment horizontal="center" vertical="center" wrapText="1"/>
    </xf>
    <xf numFmtId="1" fontId="26" fillId="0" borderId="1" xfId="5" applyNumberFormat="1" applyFont="1" applyFill="1" applyBorder="1" applyAlignment="1">
      <alignment horizontal="center" vertical="center" wrapText="1"/>
    </xf>
    <xf numFmtId="10" fontId="44" fillId="0" borderId="1" xfId="0" applyNumberFormat="1" applyFont="1" applyFill="1" applyBorder="1" applyAlignment="1">
      <alignment vertical="center" wrapText="1"/>
    </xf>
    <xf numFmtId="0" fontId="36" fillId="0" borderId="4" xfId="0" applyFont="1" applyFill="1" applyBorder="1" applyAlignment="1">
      <alignment horizontal="center" vertical="center" wrapText="1"/>
    </xf>
    <xf numFmtId="171" fontId="21" fillId="0" borderId="4" xfId="0" applyNumberFormat="1" applyFont="1" applyFill="1" applyBorder="1" applyAlignment="1">
      <alignment horizontal="center" vertical="center" wrapText="1"/>
    </xf>
    <xf numFmtId="10" fontId="21" fillId="0" borderId="4" xfId="0" applyNumberFormat="1" applyFont="1" applyFill="1" applyBorder="1" applyAlignment="1">
      <alignment horizontal="center" vertical="center" wrapText="1"/>
    </xf>
    <xf numFmtId="10" fontId="26" fillId="0" borderId="1" xfId="5" applyNumberFormat="1" applyFont="1" applyFill="1" applyBorder="1" applyAlignment="1">
      <alignment horizontal="center" vertical="center" wrapText="1"/>
    </xf>
    <xf numFmtId="0" fontId="25" fillId="0" borderId="1" xfId="0" applyFont="1" applyFill="1" applyBorder="1" applyAlignment="1">
      <alignment horizontal="left" vertical="top" wrapText="1"/>
    </xf>
    <xf numFmtId="0" fontId="25" fillId="0" borderId="12" xfId="0" applyFont="1" applyFill="1" applyBorder="1" applyAlignment="1">
      <alignment horizontal="left" wrapText="1"/>
    </xf>
    <xf numFmtId="0" fontId="25" fillId="0" borderId="1" xfId="0" applyFont="1" applyFill="1" applyBorder="1" applyAlignment="1">
      <alignment horizontal="left" wrapText="1"/>
    </xf>
    <xf numFmtId="2" fontId="26" fillId="0" borderId="1" xfId="0"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9" fontId="26" fillId="0" borderId="1" xfId="5" applyFont="1" applyFill="1" applyBorder="1" applyAlignment="1">
      <alignment horizontal="center" vertical="center" wrapText="1"/>
    </xf>
    <xf numFmtId="9" fontId="26" fillId="0"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xf>
    <xf numFmtId="0" fontId="25" fillId="0" borderId="14" xfId="0" applyFont="1" applyFill="1" applyBorder="1" applyAlignment="1">
      <alignment horizontal="left" vertical="center"/>
    </xf>
    <xf numFmtId="0" fontId="25" fillId="0" borderId="12" xfId="0" applyFont="1" applyFill="1" applyBorder="1" applyAlignment="1">
      <alignment horizontal="left" vertical="center"/>
    </xf>
    <xf numFmtId="0" fontId="33" fillId="0" borderId="1" xfId="0" applyFont="1" applyFill="1" applyBorder="1" applyAlignment="1">
      <alignment horizontal="center" vertical="center" wrapText="1"/>
    </xf>
    <xf numFmtId="0" fontId="25" fillId="0" borderId="8" xfId="0" applyFont="1" applyFill="1" applyBorder="1" applyAlignment="1">
      <alignment vertical="center" wrapText="1"/>
    </xf>
    <xf numFmtId="0" fontId="25" fillId="0" borderId="19" xfId="0" applyFont="1" applyFill="1" applyBorder="1" applyAlignment="1">
      <alignment vertical="center" wrapText="1"/>
    </xf>
    <xf numFmtId="0" fontId="25" fillId="0" borderId="15" xfId="0" applyFont="1" applyFill="1" applyBorder="1" applyAlignment="1">
      <alignment vertical="center" wrapText="1"/>
    </xf>
    <xf numFmtId="0" fontId="25" fillId="0" borderId="23" xfId="0" applyFont="1" applyFill="1" applyBorder="1" applyAlignment="1">
      <alignment vertical="center" wrapText="1"/>
    </xf>
    <xf numFmtId="0" fontId="25" fillId="0" borderId="20" xfId="0" applyFont="1" applyFill="1" applyBorder="1" applyAlignment="1">
      <alignment vertical="center" wrapText="1"/>
    </xf>
    <xf numFmtId="0" fontId="25" fillId="0" borderId="1" xfId="6" applyNumberFormat="1" applyFont="1" applyFill="1" applyBorder="1" applyAlignment="1">
      <alignment horizontal="center" vertical="center" wrapText="1"/>
    </xf>
    <xf numFmtId="0" fontId="25" fillId="0" borderId="4" xfId="0" applyFont="1" applyFill="1" applyBorder="1" applyAlignment="1">
      <alignment vertical="center" wrapText="1"/>
    </xf>
    <xf numFmtId="0" fontId="25" fillId="0" borderId="9" xfId="0" applyFont="1" applyFill="1" applyBorder="1" applyAlignment="1">
      <alignment horizontal="left" vertical="center" wrapText="1"/>
    </xf>
    <xf numFmtId="0" fontId="25" fillId="0" borderId="17" xfId="0" applyFont="1" applyFill="1" applyBorder="1" applyAlignment="1">
      <alignment vertical="center" wrapText="1"/>
    </xf>
    <xf numFmtId="0" fontId="25" fillId="0" borderId="7" xfId="0" applyFont="1" applyFill="1" applyBorder="1" applyAlignment="1">
      <alignment vertical="center" wrapText="1"/>
    </xf>
    <xf numFmtId="0" fontId="25" fillId="0" borderId="5" xfId="0" applyFont="1" applyFill="1" applyBorder="1" applyAlignment="1">
      <alignment horizontal="center" vertical="center" wrapText="1"/>
    </xf>
    <xf numFmtId="0" fontId="25" fillId="0" borderId="27" xfId="0" applyFont="1" applyFill="1" applyBorder="1" applyAlignment="1">
      <alignment vertical="center" wrapText="1"/>
    </xf>
    <xf numFmtId="179" fontId="16" fillId="0" borderId="1" xfId="4" applyNumberFormat="1" applyFont="1" applyFill="1" applyBorder="1" applyAlignment="1">
      <alignment vertical="center"/>
    </xf>
    <xf numFmtId="179" fontId="53" fillId="0" borderId="1" xfId="4" applyNumberFormat="1" applyFont="1" applyFill="1" applyBorder="1" applyAlignment="1">
      <alignment vertical="center"/>
    </xf>
    <xf numFmtId="179" fontId="1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 fontId="12" fillId="0" borderId="1" xfId="6" applyNumberFormat="1" applyFont="1" applyFill="1" applyBorder="1" applyAlignment="1">
      <alignment horizontal="center" vertical="center"/>
    </xf>
    <xf numFmtId="1" fontId="12" fillId="0" borderId="9" xfId="6" applyNumberFormat="1" applyFont="1" applyFill="1" applyBorder="1" applyAlignment="1">
      <alignment horizontal="center" vertical="center"/>
    </xf>
    <xf numFmtId="1" fontId="12" fillId="0" borderId="3" xfId="6" applyNumberFormat="1" applyFont="1" applyFill="1" applyBorder="1" applyAlignment="1">
      <alignment horizontal="center" vertical="center"/>
    </xf>
    <xf numFmtId="1" fontId="12" fillId="0" borderId="13" xfId="6" applyNumberFormat="1" applyFont="1" applyFill="1" applyBorder="1" applyAlignment="1">
      <alignment horizontal="center" vertical="center"/>
    </xf>
    <xf numFmtId="0" fontId="12" fillId="0" borderId="1" xfId="0" applyFont="1" applyFill="1" applyBorder="1" applyAlignment="1">
      <alignment horizontal="center" vertical="center" wrapText="1"/>
    </xf>
    <xf numFmtId="1" fontId="12" fillId="0" borderId="1" xfId="6" applyNumberFormat="1" applyFont="1" applyFill="1" applyBorder="1" applyAlignment="1">
      <alignment horizontal="center" vertical="center" wrapText="1"/>
    </xf>
    <xf numFmtId="1" fontId="12" fillId="0" borderId="13" xfId="6" applyNumberFormat="1" applyFont="1" applyFill="1" applyBorder="1" applyAlignment="1">
      <alignment horizontal="center" vertical="center" wrapText="1"/>
    </xf>
    <xf numFmtId="0" fontId="25" fillId="0" borderId="0" xfId="0" applyFont="1" applyFill="1" applyAlignment="1">
      <alignment horizontal="left" vertical="center"/>
    </xf>
    <xf numFmtId="0" fontId="48" fillId="0" borderId="0" xfId="0" applyFont="1" applyFill="1" applyBorder="1" applyAlignment="1">
      <alignment vertical="center" wrapText="1"/>
    </xf>
    <xf numFmtId="0" fontId="57" fillId="0" borderId="1" xfId="0" applyFont="1" applyFill="1" applyBorder="1" applyAlignment="1">
      <alignment horizontal="center" vertical="center" wrapText="1"/>
    </xf>
    <xf numFmtId="179" fontId="42" fillId="0" borderId="4" xfId="0" applyNumberFormat="1" applyFont="1" applyFill="1" applyBorder="1" applyAlignment="1">
      <alignment horizontal="center" vertical="center"/>
    </xf>
    <xf numFmtId="179" fontId="42" fillId="0" borderId="3" xfId="0" applyNumberFormat="1" applyFont="1" applyFill="1" applyBorder="1" applyAlignment="1">
      <alignment horizontal="center" vertical="center"/>
    </xf>
    <xf numFmtId="10" fontId="42" fillId="0" borderId="1" xfId="5" applyNumberFormat="1" applyFont="1" applyFill="1" applyBorder="1" applyAlignment="1">
      <alignment horizontal="center" vertical="center"/>
    </xf>
    <xf numFmtId="0" fontId="16" fillId="0" borderId="1" xfId="0" applyFont="1" applyFill="1" applyBorder="1" applyAlignment="1">
      <alignment horizontal="center" vertical="center"/>
    </xf>
    <xf numFmtId="179" fontId="16" fillId="0" borderId="1" xfId="4" applyNumberFormat="1" applyFont="1" applyBorder="1" applyAlignment="1">
      <alignment horizontal="center" vertical="center"/>
    </xf>
    <xf numFmtId="10" fontId="16" fillId="0" borderId="1" xfId="5" applyNumberFormat="1" applyFont="1" applyFill="1" applyBorder="1" applyAlignment="1">
      <alignment horizontal="center" vertical="center"/>
    </xf>
    <xf numFmtId="0" fontId="50" fillId="0" borderId="4"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0" fillId="0" borderId="3" xfId="0" applyFont="1" applyFill="1" applyBorder="1" applyAlignment="1">
      <alignment horizontal="center" vertical="center" wrapText="1"/>
    </xf>
    <xf numFmtId="10" fontId="50" fillId="0" borderId="1" xfId="5"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179" fontId="16" fillId="0" borderId="4" xfId="4" applyNumberFormat="1" applyFont="1" applyBorder="1" applyAlignment="1">
      <alignment horizontal="center" vertical="center"/>
    </xf>
    <xf numFmtId="179" fontId="16" fillId="0" borderId="3" xfId="4" applyNumberFormat="1" applyFont="1" applyBorder="1" applyAlignment="1">
      <alignment horizontal="center" vertical="center"/>
    </xf>
    <xf numFmtId="171" fontId="50" fillId="0" borderId="4" xfId="4" applyFont="1" applyFill="1" applyBorder="1" applyAlignment="1">
      <alignment horizontal="center" vertical="center" wrapText="1"/>
    </xf>
    <xf numFmtId="171" fontId="50" fillId="0" borderId="3" xfId="4" applyFont="1" applyFill="1" applyBorder="1" applyAlignment="1">
      <alignment horizontal="center" vertical="center" wrapText="1"/>
    </xf>
    <xf numFmtId="172" fontId="50" fillId="0" borderId="4" xfId="5" applyNumberFormat="1" applyFont="1" applyFill="1" applyBorder="1" applyAlignment="1">
      <alignment horizontal="center" vertical="center" wrapText="1"/>
    </xf>
    <xf numFmtId="172" fontId="50" fillId="0" borderId="3" xfId="5" applyNumberFormat="1" applyFont="1" applyFill="1" applyBorder="1" applyAlignment="1">
      <alignment horizontal="center" vertical="center" wrapText="1"/>
    </xf>
    <xf numFmtId="10" fontId="50" fillId="0" borderId="4" xfId="5" applyNumberFormat="1" applyFont="1" applyFill="1" applyBorder="1" applyAlignment="1">
      <alignment horizontal="center" vertical="center" wrapText="1"/>
    </xf>
    <xf numFmtId="10" fontId="50" fillId="0" borderId="2" xfId="5" applyNumberFormat="1" applyFont="1" applyFill="1" applyBorder="1" applyAlignment="1">
      <alignment horizontal="center" vertical="center" wrapText="1"/>
    </xf>
    <xf numFmtId="10" fontId="50" fillId="0" borderId="3" xfId="5" applyNumberFormat="1" applyFont="1" applyFill="1" applyBorder="1" applyAlignment="1">
      <alignment horizontal="center" vertical="center" wrapText="1"/>
    </xf>
    <xf numFmtId="9" fontId="50" fillId="0" borderId="4" xfId="5" applyFont="1" applyFill="1" applyBorder="1" applyAlignment="1">
      <alignment horizontal="center" vertical="center" wrapText="1"/>
    </xf>
    <xf numFmtId="9" fontId="50" fillId="0" borderId="2" xfId="5" applyFont="1" applyFill="1" applyBorder="1" applyAlignment="1">
      <alignment horizontal="center" vertical="center" wrapText="1"/>
    </xf>
    <xf numFmtId="9" fontId="50" fillId="0" borderId="3" xfId="5" applyFont="1" applyFill="1" applyBorder="1" applyAlignment="1">
      <alignment horizontal="center" vertical="center" wrapText="1"/>
    </xf>
    <xf numFmtId="179" fontId="16" fillId="0" borderId="2" xfId="4" applyNumberFormat="1" applyFont="1" applyBorder="1" applyAlignment="1">
      <alignment horizontal="center" vertical="center"/>
    </xf>
    <xf numFmtId="0" fontId="19" fillId="0" borderId="1" xfId="0" applyFont="1" applyBorder="1" applyAlignment="1">
      <alignment horizontal="center" vertical="center" wrapText="1"/>
    </xf>
    <xf numFmtId="10" fontId="19" fillId="0" borderId="1" xfId="0" applyNumberFormat="1"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10" fontId="18" fillId="0" borderId="4" xfId="5" applyNumberFormat="1" applyFont="1" applyFill="1" applyBorder="1" applyAlignment="1">
      <alignment horizontal="center" vertical="center" wrapText="1"/>
    </xf>
    <xf numFmtId="10" fontId="18" fillId="0" borderId="3" xfId="5"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12"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13" xfId="0" applyFont="1" applyFill="1" applyBorder="1" applyAlignment="1">
      <alignment horizontal="center" vertical="center" wrapText="1"/>
    </xf>
    <xf numFmtId="10" fontId="19" fillId="0" borderId="4" xfId="0" applyNumberFormat="1" applyFont="1" applyFill="1" applyBorder="1" applyAlignment="1">
      <alignment horizontal="center" vertical="center"/>
    </xf>
    <xf numFmtId="10" fontId="19" fillId="0" borderId="3" xfId="0" applyNumberFormat="1" applyFont="1" applyFill="1" applyBorder="1" applyAlignment="1">
      <alignment horizontal="center" vertical="center"/>
    </xf>
    <xf numFmtId="9" fontId="6" fillId="4" borderId="4" xfId="0" applyNumberFormat="1" applyFont="1" applyFill="1" applyBorder="1" applyAlignment="1">
      <alignment horizontal="center" vertical="center"/>
    </xf>
    <xf numFmtId="9" fontId="6" fillId="4" borderId="3" xfId="0" applyNumberFormat="1" applyFont="1" applyFill="1" applyBorder="1" applyAlignment="1">
      <alignment horizontal="center" vertical="center"/>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1" fontId="6" fillId="4" borderId="4" xfId="0" applyNumberFormat="1" applyFont="1" applyFill="1" applyBorder="1" applyAlignment="1">
      <alignment horizontal="center" vertical="center"/>
    </xf>
    <xf numFmtId="1" fontId="6" fillId="4" borderId="3" xfId="0" applyNumberFormat="1" applyFont="1" applyFill="1" applyBorder="1" applyAlignment="1">
      <alignment horizontal="center" vertical="center"/>
    </xf>
    <xf numFmtId="1" fontId="6" fillId="4" borderId="2" xfId="0" applyNumberFormat="1" applyFont="1" applyFill="1" applyBorder="1" applyAlignment="1">
      <alignment horizontal="center" vertical="center"/>
    </xf>
    <xf numFmtId="0" fontId="6" fillId="4" borderId="2" xfId="0" applyFont="1" applyFill="1" applyBorder="1" applyAlignment="1">
      <alignment horizontal="left" vertical="center" wrapText="1"/>
    </xf>
    <xf numFmtId="10" fontId="6" fillId="5" borderId="4" xfId="0" applyNumberFormat="1" applyFont="1" applyFill="1" applyBorder="1" applyAlignment="1">
      <alignment horizontal="center" vertical="center"/>
    </xf>
    <xf numFmtId="10" fontId="6" fillId="5" borderId="3" xfId="0" applyNumberFormat="1" applyFont="1" applyFill="1" applyBorder="1" applyAlignment="1">
      <alignment horizontal="center" vertical="center"/>
    </xf>
    <xf numFmtId="9" fontId="6" fillId="6" borderId="4" xfId="0" applyNumberFormat="1" applyFont="1" applyFill="1" applyBorder="1" applyAlignment="1">
      <alignment horizontal="center" vertical="center"/>
    </xf>
    <xf numFmtId="9" fontId="6" fillId="6" borderId="3" xfId="0" applyNumberFormat="1" applyFont="1" applyFill="1" applyBorder="1" applyAlignment="1">
      <alignment horizontal="center" vertical="center"/>
    </xf>
    <xf numFmtId="9" fontId="8" fillId="4" borderId="4" xfId="0" applyNumberFormat="1" applyFont="1" applyFill="1" applyBorder="1" applyAlignment="1">
      <alignment horizontal="center" vertical="center" wrapText="1"/>
    </xf>
    <xf numFmtId="9" fontId="8" fillId="4" borderId="2" xfId="0" applyNumberFormat="1" applyFont="1" applyFill="1" applyBorder="1" applyAlignment="1">
      <alignment horizontal="center" vertical="center" wrapText="1"/>
    </xf>
    <xf numFmtId="9" fontId="8" fillId="4" borderId="3"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1" fontId="6" fillId="4" borderId="4" xfId="0" applyNumberFormat="1" applyFont="1" applyFill="1" applyBorder="1" applyAlignment="1">
      <alignment horizontal="center" vertical="center" wrapText="1"/>
    </xf>
    <xf numFmtId="1" fontId="6" fillId="4" borderId="3" xfId="0" applyNumberFormat="1"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10" fontId="21" fillId="0" borderId="12" xfId="0" applyNumberFormat="1" applyFont="1" applyFill="1" applyBorder="1" applyAlignment="1">
      <alignment horizontal="center" vertical="center" wrapText="1"/>
    </xf>
    <xf numFmtId="10" fontId="21" fillId="0" borderId="19" xfId="0" applyNumberFormat="1" applyFont="1" applyFill="1" applyBorder="1" applyAlignment="1">
      <alignment horizontal="center" vertical="center" wrapText="1"/>
    </xf>
    <xf numFmtId="10" fontId="21" fillId="0" borderId="13" xfId="0" applyNumberFormat="1" applyFont="1" applyFill="1" applyBorder="1" applyAlignment="1">
      <alignment horizontal="center" vertical="center" wrapText="1"/>
    </xf>
    <xf numFmtId="9" fontId="6" fillId="4" borderId="29" xfId="0" applyNumberFormat="1" applyFont="1" applyFill="1" applyBorder="1" applyAlignment="1">
      <alignment horizontal="center" vertical="center" wrapText="1"/>
    </xf>
    <xf numFmtId="9" fontId="6" fillId="4" borderId="2" xfId="0" applyNumberFormat="1" applyFont="1" applyFill="1" applyBorder="1" applyAlignment="1">
      <alignment horizontal="center" vertical="center" wrapText="1"/>
    </xf>
    <xf numFmtId="9" fontId="6" fillId="4" borderId="3" xfId="0" applyNumberFormat="1" applyFont="1" applyFill="1" applyBorder="1" applyAlignment="1">
      <alignment horizontal="center" vertical="center" wrapText="1"/>
    </xf>
    <xf numFmtId="9" fontId="8" fillId="4" borderId="4" xfId="5" applyFont="1" applyFill="1" applyBorder="1" applyAlignment="1">
      <alignment horizontal="center" vertical="center" wrapText="1"/>
    </xf>
    <xf numFmtId="9" fontId="8" fillId="4" borderId="2" xfId="5" applyFont="1" applyFill="1" applyBorder="1" applyAlignment="1">
      <alignment horizontal="center" vertical="center" wrapText="1"/>
    </xf>
    <xf numFmtId="9" fontId="8" fillId="4" borderId="3" xfId="5" applyFont="1" applyFill="1" applyBorder="1" applyAlignment="1">
      <alignment horizontal="center" vertical="center" wrapText="1"/>
    </xf>
    <xf numFmtId="0" fontId="8" fillId="4" borderId="4" xfId="0" applyFont="1" applyFill="1" applyBorder="1" applyAlignment="1">
      <alignment horizontal="center" vertical="top" wrapText="1"/>
    </xf>
    <xf numFmtId="0" fontId="8" fillId="4" borderId="3" xfId="0" applyFont="1" applyFill="1" applyBorder="1" applyAlignment="1">
      <alignment horizontal="center" vertical="top" wrapText="1"/>
    </xf>
    <xf numFmtId="10" fontId="8" fillId="0" borderId="4" xfId="5" applyNumberFormat="1" applyFont="1" applyFill="1" applyBorder="1" applyAlignment="1">
      <alignment horizontal="center" vertical="center" wrapText="1"/>
    </xf>
    <xf numFmtId="10" fontId="8" fillId="0" borderId="3" xfId="5"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10" fontId="6" fillId="6" borderId="4" xfId="0" applyNumberFormat="1" applyFont="1" applyFill="1" applyBorder="1" applyAlignment="1">
      <alignment horizontal="center" vertical="center"/>
    </xf>
    <xf numFmtId="10" fontId="6" fillId="6" borderId="3" xfId="0" applyNumberFormat="1" applyFont="1" applyFill="1" applyBorder="1" applyAlignment="1">
      <alignment horizontal="center" vertical="center"/>
    </xf>
    <xf numFmtId="0" fontId="8" fillId="4" borderId="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5"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17" xfId="0" applyFont="1" applyFill="1" applyBorder="1" applyAlignment="1">
      <alignment horizontal="left" vertical="center" wrapText="1"/>
    </xf>
    <xf numFmtId="171" fontId="6" fillId="4" borderId="4" xfId="4" applyFont="1" applyFill="1" applyBorder="1" applyAlignment="1">
      <alignment horizontal="center" vertical="center"/>
    </xf>
    <xf numFmtId="171" fontId="6" fillId="4" borderId="3" xfId="4" applyFont="1" applyFill="1" applyBorder="1" applyAlignment="1">
      <alignment horizontal="center" vertical="center"/>
    </xf>
    <xf numFmtId="166" fontId="6" fillId="4" borderId="4" xfId="6" applyFont="1" applyFill="1" applyBorder="1" applyAlignment="1">
      <alignment horizontal="center" vertical="center" wrapText="1"/>
    </xf>
    <xf numFmtId="166" fontId="6" fillId="4" borderId="3" xfId="6" applyFont="1" applyFill="1" applyBorder="1" applyAlignment="1">
      <alignment horizontal="center" vertical="center" wrapText="1"/>
    </xf>
    <xf numFmtId="164" fontId="6" fillId="4" borderId="4" xfId="0" applyNumberFormat="1" applyFont="1" applyFill="1" applyBorder="1" applyAlignment="1">
      <alignment horizontal="left" vertical="center" wrapText="1"/>
    </xf>
    <xf numFmtId="164" fontId="6" fillId="4" borderId="3" xfId="0" applyNumberFormat="1" applyFont="1" applyFill="1" applyBorder="1" applyAlignment="1">
      <alignment horizontal="left" vertical="center" wrapText="1"/>
    </xf>
    <xf numFmtId="164" fontId="6" fillId="4" borderId="4" xfId="4" applyNumberFormat="1" applyFont="1" applyFill="1" applyBorder="1" applyAlignment="1">
      <alignment horizontal="center" vertical="center"/>
    </xf>
    <xf numFmtId="164" fontId="6" fillId="4" borderId="2" xfId="4" applyNumberFormat="1" applyFont="1" applyFill="1" applyBorder="1" applyAlignment="1">
      <alignment horizontal="center" vertical="center"/>
    </xf>
    <xf numFmtId="164" fontId="6" fillId="4" borderId="3" xfId="4" applyNumberFormat="1" applyFont="1" applyFill="1" applyBorder="1" applyAlignment="1">
      <alignment horizontal="center" vertical="center"/>
    </xf>
    <xf numFmtId="164" fontId="6" fillId="4" borderId="4" xfId="4" applyNumberFormat="1" applyFont="1" applyFill="1" applyBorder="1" applyAlignment="1">
      <alignment horizontal="center" vertical="center" wrapText="1"/>
    </xf>
    <xf numFmtId="164" fontId="6" fillId="4" borderId="2" xfId="4" applyNumberFormat="1" applyFont="1" applyFill="1" applyBorder="1" applyAlignment="1">
      <alignment horizontal="center" vertical="center" wrapText="1"/>
    </xf>
    <xf numFmtId="164" fontId="6" fillId="4" borderId="3" xfId="4" applyNumberFormat="1" applyFont="1" applyFill="1" applyBorder="1" applyAlignment="1">
      <alignment horizontal="center" vertical="center" wrapText="1"/>
    </xf>
    <xf numFmtId="171" fontId="50" fillId="0" borderId="2" xfId="4" applyFont="1" applyFill="1" applyBorder="1" applyAlignment="1">
      <alignment horizontal="center" vertical="center" wrapText="1"/>
    </xf>
    <xf numFmtId="0" fontId="8" fillId="4" borderId="5" xfId="0" applyFont="1" applyFill="1" applyBorder="1" applyAlignment="1">
      <alignment vertical="center" wrapText="1"/>
    </xf>
    <xf numFmtId="0" fontId="8" fillId="4" borderId="17" xfId="0" applyFont="1" applyFill="1" applyBorder="1" applyAlignment="1">
      <alignment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164" fontId="6" fillId="4" borderId="2" xfId="0" applyNumberFormat="1" applyFont="1" applyFill="1" applyBorder="1" applyAlignment="1">
      <alignment horizontal="left" vertical="center" wrapText="1"/>
    </xf>
    <xf numFmtId="171" fontId="6" fillId="4" borderId="4" xfId="4" applyFont="1" applyFill="1" applyBorder="1" applyAlignment="1">
      <alignment horizontal="left" vertical="center" wrapText="1"/>
    </xf>
    <xf numFmtId="171" fontId="6" fillId="4" borderId="3" xfId="4" applyFont="1" applyFill="1" applyBorder="1" applyAlignment="1">
      <alignment horizontal="left" vertical="center" wrapText="1"/>
    </xf>
    <xf numFmtId="165" fontId="6" fillId="4" borderId="4" xfId="0" applyNumberFormat="1" applyFont="1" applyFill="1" applyBorder="1" applyAlignment="1">
      <alignment horizontal="left" vertical="center" wrapText="1"/>
    </xf>
    <xf numFmtId="165" fontId="6" fillId="4" borderId="3" xfId="0" applyNumberFormat="1" applyFont="1" applyFill="1" applyBorder="1" applyAlignment="1">
      <alignment horizontal="left" vertical="center" wrapText="1"/>
    </xf>
    <xf numFmtId="164" fontId="6" fillId="4" borderId="2" xfId="0" applyNumberFormat="1" applyFont="1" applyFill="1" applyBorder="1" applyAlignment="1">
      <alignment horizontal="center" vertical="center"/>
    </xf>
    <xf numFmtId="164" fontId="6" fillId="4" borderId="3" xfId="0" applyNumberFormat="1" applyFont="1" applyFill="1" applyBorder="1" applyAlignment="1">
      <alignment horizontal="center" vertical="center"/>
    </xf>
    <xf numFmtId="164" fontId="6" fillId="4" borderId="4" xfId="0" applyNumberFormat="1" applyFont="1" applyFill="1" applyBorder="1" applyAlignment="1">
      <alignment horizontal="center" vertical="center"/>
    </xf>
    <xf numFmtId="1" fontId="20" fillId="6" borderId="4" xfId="0" applyNumberFormat="1" applyFont="1" applyFill="1" applyBorder="1" applyAlignment="1">
      <alignment horizontal="center" vertical="center"/>
    </xf>
    <xf numFmtId="1" fontId="20" fillId="6" borderId="3" xfId="0" applyNumberFormat="1" applyFont="1" applyFill="1" applyBorder="1" applyAlignment="1">
      <alignment horizontal="center" vertical="center"/>
    </xf>
    <xf numFmtId="0" fontId="18" fillId="4" borderId="4" xfId="0" applyFont="1" applyFill="1" applyBorder="1" applyAlignment="1">
      <alignment horizontal="center" vertical="center" wrapText="1"/>
    </xf>
    <xf numFmtId="0" fontId="18" fillId="4" borderId="3" xfId="0" applyFont="1" applyFill="1" applyBorder="1" applyAlignment="1">
      <alignment horizontal="center" vertical="center" wrapText="1"/>
    </xf>
    <xf numFmtId="3" fontId="8" fillId="4" borderId="4" xfId="0" applyNumberFormat="1"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10" fontId="6" fillId="4" borderId="2" xfId="0" applyNumberFormat="1" applyFont="1" applyFill="1" applyBorder="1" applyAlignment="1">
      <alignment horizontal="left" vertical="center" wrapText="1"/>
    </xf>
    <xf numFmtId="10" fontId="6" fillId="4" borderId="3" xfId="0" applyNumberFormat="1" applyFont="1" applyFill="1" applyBorder="1" applyAlignment="1">
      <alignment horizontal="left" vertical="center" wrapText="1"/>
    </xf>
    <xf numFmtId="10" fontId="6" fillId="4" borderId="4" xfId="0" applyNumberFormat="1" applyFont="1" applyFill="1" applyBorder="1" applyAlignment="1">
      <alignment horizontal="left" vertical="center" wrapText="1"/>
    </xf>
    <xf numFmtId="9" fontId="6" fillId="4" borderId="4" xfId="5" applyFont="1" applyFill="1" applyBorder="1" applyAlignment="1">
      <alignment horizontal="center" vertical="center" wrapText="1"/>
    </xf>
    <xf numFmtId="9" fontId="6" fillId="4" borderId="3" xfId="5" applyFont="1" applyFill="1" applyBorder="1" applyAlignment="1">
      <alignment horizontal="center" vertical="center" wrapText="1"/>
    </xf>
    <xf numFmtId="0" fontId="9" fillId="4" borderId="4"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2" xfId="0" applyFont="1" applyFill="1" applyBorder="1" applyAlignment="1">
      <alignment horizontal="left" vertical="center" wrapText="1"/>
    </xf>
    <xf numFmtId="9" fontId="6" fillId="4" borderId="4" xfId="0" applyNumberFormat="1"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3" xfId="0" applyFont="1" applyFill="1" applyBorder="1" applyAlignment="1">
      <alignment horizontal="center" vertical="center"/>
    </xf>
    <xf numFmtId="10" fontId="6" fillId="4" borderId="4" xfId="0" applyNumberFormat="1" applyFont="1" applyFill="1" applyBorder="1" applyAlignment="1">
      <alignment horizontal="center" vertical="center"/>
    </xf>
    <xf numFmtId="10" fontId="6" fillId="4" borderId="3" xfId="0" applyNumberFormat="1" applyFont="1" applyFill="1" applyBorder="1" applyAlignment="1">
      <alignment horizontal="center" vertical="center"/>
    </xf>
    <xf numFmtId="9" fontId="6" fillId="4" borderId="1" xfId="0" applyNumberFormat="1" applyFont="1" applyFill="1" applyBorder="1" applyAlignment="1">
      <alignment horizontal="center" vertical="center"/>
    </xf>
    <xf numFmtId="9" fontId="8" fillId="4" borderId="5" xfId="5" applyFont="1" applyFill="1" applyBorder="1" applyAlignment="1">
      <alignment horizontal="center" vertical="center" wrapText="1"/>
    </xf>
    <xf numFmtId="9" fontId="8" fillId="4" borderId="6" xfId="5" applyFont="1" applyFill="1" applyBorder="1" applyAlignment="1">
      <alignment horizontal="center" vertical="center" wrapText="1"/>
    </xf>
    <xf numFmtId="9" fontId="8" fillId="4" borderId="17" xfId="5" applyFont="1" applyFill="1" applyBorder="1" applyAlignment="1">
      <alignment horizontal="center" vertical="center" wrapText="1"/>
    </xf>
    <xf numFmtId="9" fontId="14" fillId="4" borderId="1" xfId="0" applyNumberFormat="1" applyFont="1" applyFill="1" applyBorder="1" applyAlignment="1">
      <alignment horizontal="center" vertical="center"/>
    </xf>
    <xf numFmtId="10" fontId="6" fillId="4" borderId="24" xfId="0" applyNumberFormat="1" applyFont="1" applyFill="1" applyBorder="1" applyAlignment="1">
      <alignment horizontal="center" vertical="center"/>
    </xf>
    <xf numFmtId="9" fontId="8" fillId="0" borderId="7" xfId="5" applyFont="1" applyFill="1" applyBorder="1" applyAlignment="1">
      <alignment horizontal="center" vertical="center" wrapText="1"/>
    </xf>
    <xf numFmtId="10" fontId="8" fillId="0" borderId="7" xfId="5"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xf>
    <xf numFmtId="10" fontId="14" fillId="0" borderId="1" xfId="0" applyNumberFormat="1" applyFont="1" applyFill="1" applyBorder="1" applyAlignment="1">
      <alignment horizontal="center" vertical="center"/>
    </xf>
    <xf numFmtId="10" fontId="6" fillId="0" borderId="24" xfId="0" applyNumberFormat="1" applyFont="1" applyFill="1" applyBorder="1" applyAlignment="1">
      <alignment horizontal="center" vertical="center"/>
    </xf>
    <xf numFmtId="10" fontId="6" fillId="0" borderId="3" xfId="0" applyNumberFormat="1" applyFont="1" applyFill="1" applyBorder="1" applyAlignment="1">
      <alignment horizontal="center" vertical="center"/>
    </xf>
    <xf numFmtId="9" fontId="8" fillId="0" borderId="4"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0" fontId="8" fillId="0" borderId="2" xfId="0" applyNumberFormat="1" applyFont="1" applyFill="1" applyBorder="1" applyAlignment="1">
      <alignment horizontal="center" vertical="center" wrapText="1"/>
    </xf>
    <xf numFmtId="10" fontId="8"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10" fontId="6" fillId="5" borderId="2" xfId="0" applyNumberFormat="1" applyFont="1" applyFill="1" applyBorder="1" applyAlignment="1">
      <alignment horizontal="center" vertical="center"/>
    </xf>
    <xf numFmtId="9" fontId="6" fillId="6" borderId="2" xfId="0" applyNumberFormat="1" applyFont="1" applyFill="1" applyBorder="1" applyAlignment="1">
      <alignment horizontal="center" vertical="center" wrapText="1"/>
    </xf>
    <xf numFmtId="9" fontId="6" fillId="6" borderId="3" xfId="0" applyNumberFormat="1" applyFont="1" applyFill="1" applyBorder="1" applyAlignment="1">
      <alignment horizontal="center" vertical="center" wrapText="1"/>
    </xf>
    <xf numFmtId="9" fontId="6" fillId="6" borderId="4" xfId="0" applyNumberFormat="1" applyFont="1" applyFill="1" applyBorder="1" applyAlignment="1">
      <alignment horizontal="center" vertical="center" wrapText="1"/>
    </xf>
    <xf numFmtId="1" fontId="6" fillId="4" borderId="2" xfId="0" applyNumberFormat="1" applyFont="1" applyFill="1" applyBorder="1" applyAlignment="1">
      <alignment horizontal="center" vertical="center" wrapText="1"/>
    </xf>
    <xf numFmtId="9" fontId="6" fillId="6" borderId="2"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2"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0" fontId="6" fillId="4" borderId="14"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9" xfId="0" applyFont="1" applyFill="1" applyBorder="1" applyAlignment="1">
      <alignment horizontal="left" vertical="center" wrapText="1"/>
    </xf>
    <xf numFmtId="9" fontId="8" fillId="4" borderId="7" xfId="5" applyFont="1" applyFill="1" applyBorder="1" applyAlignment="1">
      <alignment horizontal="center" vertical="center" wrapText="1"/>
    </xf>
    <xf numFmtId="9" fontId="8" fillId="0" borderId="2" xfId="5" applyFont="1" applyFill="1" applyBorder="1" applyAlignment="1">
      <alignment horizontal="center" vertical="center" wrapText="1"/>
    </xf>
    <xf numFmtId="0" fontId="8" fillId="4" borderId="1" xfId="0" applyFont="1" applyFill="1" applyBorder="1" applyAlignment="1">
      <alignment horizontal="left" vertical="center" wrapText="1"/>
    </xf>
    <xf numFmtId="9" fontId="6" fillId="4" borderId="2" xfId="0" applyNumberFormat="1" applyFont="1" applyFill="1" applyBorder="1" applyAlignment="1">
      <alignment horizontal="center" vertical="center"/>
    </xf>
    <xf numFmtId="0" fontId="6" fillId="6" borderId="4" xfId="0" applyFont="1" applyFill="1" applyBorder="1" applyAlignment="1">
      <alignment horizontal="center" vertical="center"/>
    </xf>
    <xf numFmtId="0" fontId="6" fillId="6" borderId="3" xfId="0" applyFont="1" applyFill="1" applyBorder="1" applyAlignment="1">
      <alignment horizontal="center" vertical="center"/>
    </xf>
    <xf numFmtId="9" fontId="14" fillId="4" borderId="24" xfId="0" applyNumberFormat="1" applyFont="1" applyFill="1" applyBorder="1" applyAlignment="1">
      <alignment horizontal="center" vertical="center"/>
    </xf>
    <xf numFmtId="9" fontId="14" fillId="4" borderId="3" xfId="0" applyNumberFormat="1" applyFont="1" applyFill="1" applyBorder="1" applyAlignment="1">
      <alignment horizontal="center" vertical="center"/>
    </xf>
    <xf numFmtId="0" fontId="8" fillId="4" borderId="17"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9" fontId="6" fillId="3" borderId="4" xfId="0" applyNumberFormat="1" applyFont="1" applyFill="1" applyBorder="1" applyAlignment="1">
      <alignment horizontal="center" vertical="center" wrapText="1"/>
    </xf>
    <xf numFmtId="9" fontId="6" fillId="3" borderId="2" xfId="0" applyNumberFormat="1" applyFont="1" applyFill="1" applyBorder="1" applyAlignment="1">
      <alignment horizontal="center" vertical="center" wrapText="1"/>
    </xf>
    <xf numFmtId="9" fontId="6" fillId="3" borderId="3" xfId="0" applyNumberFormat="1" applyFont="1" applyFill="1" applyBorder="1" applyAlignment="1">
      <alignment horizontal="center" vertical="center" wrapText="1"/>
    </xf>
    <xf numFmtId="9" fontId="6" fillId="3" borderId="4" xfId="0" applyNumberFormat="1" applyFont="1" applyFill="1" applyBorder="1" applyAlignment="1">
      <alignment horizontal="center" vertical="center"/>
    </xf>
    <xf numFmtId="9" fontId="6" fillId="3" borderId="2" xfId="0" applyNumberFormat="1" applyFont="1" applyFill="1" applyBorder="1" applyAlignment="1">
      <alignment horizontal="center" vertical="center"/>
    </xf>
    <xf numFmtId="9" fontId="6" fillId="3" borderId="3" xfId="0" applyNumberFormat="1" applyFont="1" applyFill="1" applyBorder="1" applyAlignment="1">
      <alignment horizontal="center" vertical="center"/>
    </xf>
    <xf numFmtId="9" fontId="8" fillId="4"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10" fontId="6" fillId="6" borderId="4" xfId="0" applyNumberFormat="1" applyFont="1" applyFill="1" applyBorder="1" applyAlignment="1">
      <alignment horizontal="center" vertical="center" wrapText="1"/>
    </xf>
    <xf numFmtId="10" fontId="6" fillId="6" borderId="2" xfId="0" applyNumberFormat="1" applyFont="1" applyFill="1" applyBorder="1" applyAlignment="1">
      <alignment horizontal="center" vertical="center" wrapText="1"/>
    </xf>
    <xf numFmtId="10" fontId="6" fillId="6" borderId="3"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167" fontId="42" fillId="0" borderId="1" xfId="0" applyNumberFormat="1" applyFont="1" applyFill="1" applyBorder="1" applyAlignment="1">
      <alignment horizontal="center" vertical="center"/>
    </xf>
    <xf numFmtId="0" fontId="42" fillId="0" borderId="1" xfId="0" applyFont="1" applyFill="1" applyBorder="1" applyAlignment="1">
      <alignment horizontal="center" vertical="center"/>
    </xf>
    <xf numFmtId="10" fontId="42" fillId="0" borderId="4" xfId="5" applyNumberFormat="1" applyFont="1" applyFill="1" applyBorder="1" applyAlignment="1">
      <alignment horizontal="center" vertical="center"/>
    </xf>
    <xf numFmtId="10" fontId="42" fillId="0" borderId="3" xfId="5" applyNumberFormat="1" applyFont="1" applyFill="1" applyBorder="1" applyAlignment="1">
      <alignment horizontal="center" vertical="center"/>
    </xf>
    <xf numFmtId="0" fontId="56" fillId="0" borderId="4" xfId="0" applyFont="1" applyFill="1" applyBorder="1" applyAlignment="1">
      <alignment horizontal="center" vertical="center" wrapText="1"/>
    </xf>
    <xf numFmtId="0" fontId="56" fillId="0" borderId="2" xfId="0" applyFont="1" applyFill="1" applyBorder="1" applyAlignment="1">
      <alignment horizontal="center" vertical="center" wrapText="1"/>
    </xf>
    <xf numFmtId="0" fontId="56" fillId="0" borderId="3" xfId="0" applyFont="1" applyFill="1" applyBorder="1" applyAlignment="1">
      <alignment horizontal="center" vertical="center" wrapText="1"/>
    </xf>
    <xf numFmtId="171" fontId="56" fillId="0" borderId="4" xfId="0" applyNumberFormat="1" applyFont="1" applyFill="1" applyBorder="1" applyAlignment="1">
      <alignment horizontal="center" vertical="center" wrapText="1"/>
    </xf>
    <xf numFmtId="171" fontId="56" fillId="0" borderId="4" xfId="4" applyFont="1" applyFill="1" applyBorder="1" applyAlignment="1">
      <alignment horizontal="center" vertical="center" wrapText="1"/>
    </xf>
    <xf numFmtId="171" fontId="56" fillId="0" borderId="2" xfId="4" applyFont="1" applyFill="1" applyBorder="1" applyAlignment="1">
      <alignment horizontal="center" vertical="center" wrapText="1"/>
    </xf>
    <xf numFmtId="171" fontId="56" fillId="0" borderId="3" xfId="4" applyFont="1" applyFill="1" applyBorder="1" applyAlignment="1">
      <alignment horizontal="center" vertical="center" wrapText="1"/>
    </xf>
    <xf numFmtId="10" fontId="56" fillId="0" borderId="4" xfId="5" applyNumberFormat="1" applyFont="1" applyFill="1" applyBorder="1" applyAlignment="1">
      <alignment horizontal="center" vertical="center" wrapText="1"/>
    </xf>
    <xf numFmtId="10" fontId="56" fillId="0" borderId="2" xfId="5" applyNumberFormat="1" applyFont="1" applyFill="1" applyBorder="1" applyAlignment="1">
      <alignment horizontal="center" vertical="center" wrapText="1"/>
    </xf>
    <xf numFmtId="10" fontId="56" fillId="0" borderId="3" xfId="5" applyNumberFormat="1" applyFont="1" applyFill="1" applyBorder="1" applyAlignment="1">
      <alignment horizontal="center" vertical="center" wrapText="1"/>
    </xf>
    <xf numFmtId="171" fontId="56" fillId="0" borderId="5" xfId="4" applyFont="1" applyFill="1" applyBorder="1" applyAlignment="1">
      <alignment horizontal="center" vertical="center" wrapText="1"/>
    </xf>
    <xf numFmtId="171" fontId="56" fillId="0" borderId="6" xfId="4" applyFont="1" applyFill="1" applyBorder="1" applyAlignment="1">
      <alignment horizontal="center" vertical="center" wrapText="1"/>
    </xf>
    <xf numFmtId="171" fontId="56" fillId="0" borderId="17" xfId="4" applyFont="1" applyFill="1" applyBorder="1" applyAlignment="1">
      <alignment horizontal="center" vertical="center" wrapText="1"/>
    </xf>
    <xf numFmtId="10" fontId="56" fillId="0" borderId="5" xfId="5" applyNumberFormat="1" applyFont="1" applyFill="1" applyBorder="1" applyAlignment="1">
      <alignment horizontal="center" vertical="center" wrapText="1"/>
    </xf>
    <xf numFmtId="10" fontId="56" fillId="0" borderId="6" xfId="5" applyNumberFormat="1" applyFont="1" applyFill="1" applyBorder="1" applyAlignment="1">
      <alignment horizontal="center" vertical="center" wrapText="1"/>
    </xf>
    <xf numFmtId="10" fontId="56" fillId="0" borderId="17" xfId="5" applyNumberFormat="1" applyFont="1" applyFill="1" applyBorder="1" applyAlignment="1">
      <alignment horizontal="center" vertical="center" wrapText="1"/>
    </xf>
    <xf numFmtId="9" fontId="56" fillId="0" borderId="4" xfId="5" applyFont="1" applyFill="1" applyBorder="1" applyAlignment="1">
      <alignment horizontal="center" vertical="center" wrapText="1"/>
    </xf>
    <xf numFmtId="9" fontId="56" fillId="0" borderId="3" xfId="5" applyFont="1" applyFill="1" applyBorder="1" applyAlignment="1">
      <alignment horizontal="center" vertical="center" wrapText="1"/>
    </xf>
    <xf numFmtId="0" fontId="58" fillId="0" borderId="1" xfId="0" applyFont="1" applyFill="1" applyBorder="1" applyAlignment="1">
      <alignment horizontal="center" vertical="center" wrapText="1"/>
    </xf>
    <xf numFmtId="171" fontId="58" fillId="0" borderId="1" xfId="4" applyFont="1" applyFill="1" applyBorder="1" applyAlignment="1">
      <alignment horizontal="center" vertical="center" wrapText="1"/>
    </xf>
    <xf numFmtId="9" fontId="58" fillId="0" borderId="1" xfId="5" applyFont="1" applyFill="1" applyBorder="1" applyAlignment="1">
      <alignment horizontal="center" vertical="center" wrapText="1"/>
    </xf>
    <xf numFmtId="171" fontId="56" fillId="0" borderId="4" xfId="4" applyFont="1" applyFill="1" applyBorder="1" applyAlignment="1">
      <alignment horizontal="center" vertical="center"/>
    </xf>
    <xf numFmtId="171" fontId="56" fillId="0" borderId="2" xfId="4" applyFont="1" applyFill="1" applyBorder="1" applyAlignment="1">
      <alignment horizontal="center" vertical="center"/>
    </xf>
    <xf numFmtId="171" fontId="56" fillId="0" borderId="3" xfId="4" applyFont="1" applyFill="1" applyBorder="1" applyAlignment="1">
      <alignment horizontal="center" vertical="center"/>
    </xf>
    <xf numFmtId="10" fontId="56" fillId="0" borderId="4" xfId="5" applyNumberFormat="1" applyFont="1" applyFill="1" applyBorder="1" applyAlignment="1">
      <alignment horizontal="center" vertical="center"/>
    </xf>
    <xf numFmtId="10" fontId="56" fillId="0" borderId="2" xfId="5" applyNumberFormat="1" applyFont="1" applyFill="1" applyBorder="1" applyAlignment="1">
      <alignment horizontal="center" vertical="center"/>
    </xf>
    <xf numFmtId="10" fontId="56" fillId="0" borderId="3" xfId="5" applyNumberFormat="1" applyFont="1" applyFill="1" applyBorder="1" applyAlignment="1">
      <alignment horizontal="center" vertical="center"/>
    </xf>
    <xf numFmtId="0" fontId="35" fillId="0" borderId="4"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3" xfId="0" applyFont="1" applyFill="1" applyBorder="1" applyAlignment="1">
      <alignment horizontal="center" vertical="center" wrapText="1"/>
    </xf>
    <xf numFmtId="171" fontId="16" fillId="0" borderId="1" xfId="4" applyFont="1" applyFill="1" applyBorder="1" applyAlignment="1">
      <alignment horizontal="center" vertical="center"/>
    </xf>
    <xf numFmtId="172" fontId="58" fillId="0" borderId="1" xfId="5" applyNumberFormat="1" applyFont="1" applyFill="1" applyBorder="1" applyAlignment="1">
      <alignment horizontal="center" vertical="center" wrapText="1"/>
    </xf>
    <xf numFmtId="179" fontId="16" fillId="0" borderId="4" xfId="4" applyNumberFormat="1" applyFont="1" applyFill="1" applyBorder="1" applyAlignment="1">
      <alignment horizontal="center" vertical="center"/>
    </xf>
    <xf numFmtId="179" fontId="16" fillId="0" borderId="2" xfId="4" applyNumberFormat="1" applyFont="1" applyFill="1" applyBorder="1" applyAlignment="1">
      <alignment horizontal="center" vertical="center"/>
    </xf>
    <xf numFmtId="179" fontId="16" fillId="0" borderId="3" xfId="4" applyNumberFormat="1" applyFont="1" applyFill="1" applyBorder="1" applyAlignment="1">
      <alignment horizontal="center" vertical="center"/>
    </xf>
    <xf numFmtId="0" fontId="56" fillId="0" borderId="1" xfId="0" applyFont="1" applyFill="1" applyBorder="1" applyAlignment="1">
      <alignment horizontal="center" vertical="center" wrapText="1"/>
    </xf>
    <xf numFmtId="171" fontId="56" fillId="0" borderId="1" xfId="4" applyFont="1" applyFill="1" applyBorder="1" applyAlignment="1">
      <alignment horizontal="center" vertical="center" wrapText="1"/>
    </xf>
    <xf numFmtId="10" fontId="56" fillId="0" borderId="1" xfId="5" applyNumberFormat="1" applyFont="1" applyFill="1" applyBorder="1" applyAlignment="1">
      <alignment horizontal="center" vertical="center" wrapText="1"/>
    </xf>
    <xf numFmtId="179" fontId="16" fillId="0" borderId="1" xfId="4" applyNumberFormat="1" applyFont="1" applyFill="1" applyBorder="1" applyAlignment="1">
      <alignment horizontal="center" vertical="center"/>
    </xf>
    <xf numFmtId="10" fontId="12" fillId="0" borderId="1" xfId="5" applyNumberFormat="1" applyFont="1" applyFill="1" applyBorder="1" applyAlignment="1">
      <alignment horizontal="center" vertical="center" wrapText="1"/>
    </xf>
    <xf numFmtId="10" fontId="12" fillId="0" borderId="12" xfId="5"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0" fontId="25" fillId="0" borderId="1" xfId="5" applyNumberFormat="1" applyFont="1" applyFill="1" applyBorder="1" applyAlignment="1">
      <alignment horizontal="center" vertical="center" wrapText="1"/>
    </xf>
    <xf numFmtId="10" fontId="25" fillId="0" borderId="12" xfId="5"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10" fontId="25" fillId="0" borderId="4" xfId="5" applyNumberFormat="1" applyFont="1" applyFill="1" applyBorder="1" applyAlignment="1">
      <alignment horizontal="center" vertical="center" wrapText="1"/>
    </xf>
    <xf numFmtId="10" fontId="25" fillId="0" borderId="2" xfId="5" applyNumberFormat="1" applyFont="1" applyFill="1" applyBorder="1" applyAlignment="1">
      <alignment horizontal="center" vertical="center" wrapText="1"/>
    </xf>
    <xf numFmtId="10" fontId="25" fillId="0" borderId="3" xfId="5" applyNumberFormat="1" applyFont="1" applyFill="1" applyBorder="1" applyAlignment="1">
      <alignment horizontal="center" vertical="center" wrapText="1"/>
    </xf>
    <xf numFmtId="10" fontId="25" fillId="0" borderId="5" xfId="5" applyNumberFormat="1" applyFont="1" applyFill="1" applyBorder="1" applyAlignment="1">
      <alignment horizontal="center" vertical="center" wrapText="1"/>
    </xf>
    <xf numFmtId="10" fontId="25" fillId="0" borderId="6" xfId="5" applyNumberFormat="1" applyFont="1" applyFill="1" applyBorder="1" applyAlignment="1">
      <alignment horizontal="center" vertical="center" wrapText="1"/>
    </xf>
    <xf numFmtId="10" fontId="25" fillId="0" borderId="17" xfId="5" applyNumberFormat="1" applyFont="1" applyFill="1" applyBorder="1" applyAlignment="1">
      <alignment horizontal="center" vertical="center" wrapText="1"/>
    </xf>
    <xf numFmtId="10" fontId="26" fillId="0" borderId="4" xfId="5" applyNumberFormat="1" applyFont="1" applyFill="1" applyBorder="1" applyAlignment="1">
      <alignment horizontal="center" vertical="center"/>
    </xf>
    <xf numFmtId="10" fontId="26" fillId="0" borderId="3" xfId="5" applyNumberFormat="1" applyFont="1" applyFill="1" applyBorder="1" applyAlignment="1">
      <alignment horizontal="center" vertical="center"/>
    </xf>
    <xf numFmtId="0" fontId="26" fillId="0" borderId="4"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10" fontId="26" fillId="0" borderId="2" xfId="5" applyNumberFormat="1" applyFont="1" applyFill="1" applyBorder="1" applyAlignment="1">
      <alignment horizontal="center" vertical="center"/>
    </xf>
    <xf numFmtId="0" fontId="25" fillId="0" borderId="4"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10" fontId="25" fillId="0" borderId="4" xfId="5" applyNumberFormat="1" applyFont="1" applyFill="1" applyBorder="1" applyAlignment="1">
      <alignment horizontal="center" vertical="center"/>
    </xf>
    <xf numFmtId="10" fontId="25" fillId="0" borderId="2" xfId="5" applyNumberFormat="1" applyFont="1" applyFill="1" applyBorder="1" applyAlignment="1">
      <alignment horizontal="center" vertical="center"/>
    </xf>
    <xf numFmtId="10" fontId="25" fillId="0" borderId="3" xfId="5" applyNumberFormat="1" applyFont="1" applyFill="1" applyBorder="1" applyAlignment="1">
      <alignment horizontal="center" vertical="center"/>
    </xf>
    <xf numFmtId="10" fontId="25" fillId="0" borderId="5" xfId="5" applyNumberFormat="1" applyFont="1" applyFill="1" applyBorder="1" applyAlignment="1">
      <alignment horizontal="center" vertical="center"/>
    </xf>
    <xf numFmtId="10" fontId="25" fillId="0" borderId="6" xfId="5" applyNumberFormat="1" applyFont="1" applyFill="1" applyBorder="1" applyAlignment="1">
      <alignment horizontal="center" vertical="center"/>
    </xf>
    <xf numFmtId="10" fontId="25" fillId="0" borderId="17" xfId="5" applyNumberFormat="1" applyFont="1" applyFill="1" applyBorder="1" applyAlignment="1">
      <alignment horizontal="center" vertical="center"/>
    </xf>
    <xf numFmtId="0" fontId="12" fillId="0" borderId="9"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40" fillId="0" borderId="12" xfId="0" applyFont="1" applyFill="1" applyBorder="1" applyAlignment="1">
      <alignment horizontal="center" vertical="center" wrapText="1"/>
    </xf>
    <xf numFmtId="0" fontId="12" fillId="0" borderId="12" xfId="0" applyFont="1" applyFill="1" applyBorder="1" applyAlignment="1">
      <alignment horizontal="left" vertical="center" wrapText="1"/>
    </xf>
    <xf numFmtId="1" fontId="12" fillId="0" borderId="1" xfId="5" applyNumberFormat="1" applyFont="1" applyFill="1" applyBorder="1" applyAlignment="1">
      <alignment horizontal="center" vertical="center"/>
    </xf>
    <xf numFmtId="1" fontId="12" fillId="0" borderId="3" xfId="5" applyNumberFormat="1" applyFont="1" applyFill="1" applyBorder="1" applyAlignment="1">
      <alignment horizontal="center" vertical="center"/>
    </xf>
    <xf numFmtId="0" fontId="12" fillId="0" borderId="17" xfId="0" applyFont="1" applyFill="1" applyBorder="1" applyAlignment="1">
      <alignment horizontal="left" vertical="center" wrapText="1"/>
    </xf>
    <xf numFmtId="171" fontId="60" fillId="0" borderId="1" xfId="4" applyFont="1" applyFill="1" applyBorder="1" applyAlignment="1">
      <alignment horizontal="center" vertical="center" wrapText="1"/>
    </xf>
    <xf numFmtId="10" fontId="60" fillId="0" borderId="1" xfId="5" applyNumberFormat="1" applyFont="1" applyFill="1" applyBorder="1" applyAlignment="1">
      <alignment horizontal="center" vertical="center" wrapText="1"/>
    </xf>
    <xf numFmtId="166" fontId="40" fillId="0" borderId="1" xfId="6" applyFont="1" applyFill="1" applyBorder="1" applyAlignment="1">
      <alignment horizontal="center" vertical="center"/>
    </xf>
    <xf numFmtId="166" fontId="40" fillId="0" borderId="1" xfId="6" applyFont="1" applyFill="1" applyBorder="1" applyAlignment="1">
      <alignment horizontal="center" vertical="center" wrapText="1"/>
    </xf>
    <xf numFmtId="166" fontId="40" fillId="0" borderId="12" xfId="6" applyFont="1" applyFill="1" applyBorder="1" applyAlignment="1">
      <alignment horizontal="center" vertical="center" wrapText="1"/>
    </xf>
    <xf numFmtId="166" fontId="40" fillId="0" borderId="3" xfId="6" applyFont="1" applyFill="1" applyBorder="1" applyAlignment="1">
      <alignment horizontal="center" vertical="center"/>
    </xf>
    <xf numFmtId="0" fontId="40" fillId="0" borderId="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17" xfId="0" applyFont="1" applyFill="1" applyBorder="1" applyAlignment="1">
      <alignment horizontal="center" vertical="center" wrapText="1"/>
    </xf>
    <xf numFmtId="10" fontId="26" fillId="0" borderId="4" xfId="5" applyNumberFormat="1" applyFont="1" applyFill="1" applyBorder="1" applyAlignment="1">
      <alignment horizontal="center" vertical="center" wrapText="1"/>
    </xf>
    <xf numFmtId="10" fontId="26" fillId="0" borderId="2" xfId="5" applyNumberFormat="1" applyFont="1" applyFill="1" applyBorder="1" applyAlignment="1">
      <alignment horizontal="center" vertical="center" wrapText="1"/>
    </xf>
    <xf numFmtId="10" fontId="26" fillId="0" borderId="3" xfId="5"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 fontId="40" fillId="0" borderId="1" xfId="5" applyNumberFormat="1" applyFont="1" applyFill="1" applyBorder="1" applyAlignment="1">
      <alignment horizontal="center" vertical="center" wrapText="1"/>
    </xf>
    <xf numFmtId="1" fontId="12" fillId="0" borderId="1" xfId="5"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17" xfId="0" applyFont="1" applyFill="1" applyBorder="1" applyAlignment="1">
      <alignment horizontal="left" vertical="center" wrapText="1"/>
    </xf>
    <xf numFmtId="9" fontId="12" fillId="0" borderId="1" xfId="5"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1" xfId="0" applyFont="1" applyFill="1" applyBorder="1" applyAlignment="1">
      <alignment horizontal="left" vertical="center" wrapText="1"/>
    </xf>
    <xf numFmtId="4" fontId="25" fillId="0" borderId="4" xfId="0" applyNumberFormat="1" applyFont="1" applyFill="1" applyBorder="1" applyAlignment="1">
      <alignment horizontal="center" vertical="center"/>
    </xf>
    <xf numFmtId="4" fontId="25" fillId="0" borderId="3"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9" fontId="40" fillId="0" borderId="1" xfId="0" applyNumberFormat="1" applyFont="1" applyFill="1" applyBorder="1" applyAlignment="1">
      <alignment horizontal="center" vertical="center" wrapText="1"/>
    </xf>
    <xf numFmtId="166" fontId="40" fillId="0" borderId="3" xfId="6" applyFont="1" applyFill="1" applyBorder="1" applyAlignment="1">
      <alignment horizontal="center" vertical="center" wrapText="1"/>
    </xf>
    <xf numFmtId="0" fontId="4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9" fontId="40" fillId="0" borderId="1" xfId="0" applyNumberFormat="1" applyFont="1" applyFill="1" applyBorder="1" applyAlignment="1">
      <alignment horizontal="center" vertical="center"/>
    </xf>
    <xf numFmtId="0" fontId="25" fillId="0" borderId="17" xfId="0" applyFont="1" applyFill="1" applyBorder="1" applyAlignment="1">
      <alignment horizontal="center" vertical="center" wrapText="1"/>
    </xf>
    <xf numFmtId="0" fontId="25" fillId="0" borderId="12" xfId="0" applyFont="1" applyFill="1" applyBorder="1" applyAlignment="1">
      <alignment horizontal="center" vertical="center" wrapText="1"/>
    </xf>
    <xf numFmtId="1" fontId="12" fillId="0" borderId="5" xfId="5" applyNumberFormat="1" applyFont="1" applyFill="1" applyBorder="1" applyAlignment="1">
      <alignment horizontal="center" vertical="center" wrapText="1"/>
    </xf>
    <xf numFmtId="1" fontId="12" fillId="0" borderId="17" xfId="5"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7" xfId="0" applyFont="1" applyFill="1" applyBorder="1" applyAlignment="1">
      <alignment horizontal="center" vertical="center" wrapText="1"/>
    </xf>
    <xf numFmtId="1" fontId="25" fillId="0" borderId="1" xfId="0" applyNumberFormat="1" applyFont="1" applyFill="1" applyBorder="1" applyAlignment="1">
      <alignment horizontal="center" vertical="center"/>
    </xf>
    <xf numFmtId="1" fontId="25" fillId="0" borderId="1" xfId="0" applyNumberFormat="1"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4" xfId="0" applyFont="1" applyFill="1" applyBorder="1" applyAlignment="1">
      <alignment horizontal="center" vertical="center" wrapText="1"/>
    </xf>
    <xf numFmtId="166" fontId="25" fillId="0" borderId="1" xfId="6"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2" xfId="0" applyFont="1" applyFill="1" applyBorder="1" applyAlignment="1">
      <alignment horizontal="left" vertical="center" wrapText="1"/>
    </xf>
    <xf numFmtId="3" fontId="40"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 fontId="26" fillId="0" borderId="1" xfId="3"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9" fontId="26" fillId="0" borderId="1" xfId="5" applyFont="1" applyFill="1" applyBorder="1" applyAlignment="1">
      <alignment horizontal="center" vertical="center" wrapText="1"/>
    </xf>
    <xf numFmtId="10" fontId="25" fillId="0" borderId="1" xfId="5" applyNumberFormat="1" applyFont="1" applyFill="1" applyBorder="1" applyAlignment="1">
      <alignment horizontal="center" vertical="center"/>
    </xf>
    <xf numFmtId="10" fontId="25" fillId="0" borderId="12" xfId="5" applyNumberFormat="1" applyFont="1" applyFill="1" applyBorder="1" applyAlignment="1">
      <alignment horizontal="center" vertical="center"/>
    </xf>
    <xf numFmtId="10" fontId="26" fillId="0" borderId="5" xfId="5" applyNumberFormat="1" applyFont="1" applyFill="1" applyBorder="1" applyAlignment="1">
      <alignment horizontal="center" vertical="center" wrapText="1"/>
    </xf>
    <xf numFmtId="10" fontId="26" fillId="0" borderId="6" xfId="5" applyNumberFormat="1" applyFont="1" applyFill="1" applyBorder="1" applyAlignment="1">
      <alignment horizontal="center" vertical="center" wrapText="1"/>
    </xf>
    <xf numFmtId="10" fontId="26" fillId="0" borderId="17" xfId="5" applyNumberFormat="1"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41" fillId="0" borderId="4" xfId="0" applyFont="1" applyFill="1" applyBorder="1" applyAlignment="1">
      <alignment horizontal="center" vertical="center" textRotation="90" wrapText="1"/>
    </xf>
    <xf numFmtId="0" fontId="41" fillId="0" borderId="2" xfId="0" applyFont="1" applyFill="1" applyBorder="1" applyAlignment="1">
      <alignment horizontal="center" vertical="center" textRotation="90" wrapText="1"/>
    </xf>
    <xf numFmtId="0" fontId="41" fillId="0" borderId="3" xfId="0" applyFont="1" applyFill="1" applyBorder="1" applyAlignment="1">
      <alignment horizontal="center" vertical="center" textRotation="90" wrapText="1"/>
    </xf>
    <xf numFmtId="0" fontId="25" fillId="0" borderId="30"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3" xfId="0"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0" fontId="42" fillId="0" borderId="17" xfId="0"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25" fillId="0" borderId="12" xfId="0" applyFont="1" applyFill="1" applyBorder="1" applyAlignment="1">
      <alignment horizontal="left" vertical="center" wrapText="1"/>
    </xf>
    <xf numFmtId="164" fontId="25" fillId="0" borderId="3" xfId="0" applyNumberFormat="1" applyFont="1" applyFill="1" applyBorder="1" applyAlignment="1">
      <alignment vertical="center" wrapText="1"/>
    </xf>
    <xf numFmtId="0" fontId="25" fillId="0" borderId="1" xfId="0" applyFont="1" applyFill="1" applyBorder="1" applyAlignment="1">
      <alignment vertical="center" wrapText="1"/>
    </xf>
    <xf numFmtId="1" fontId="26" fillId="0" borderId="1" xfId="0" applyNumberFormat="1" applyFont="1" applyFill="1" applyBorder="1" applyAlignment="1">
      <alignment horizontal="center" vertical="center" wrapText="1"/>
    </xf>
    <xf numFmtId="1" fontId="28" fillId="0" borderId="1" xfId="0" applyNumberFormat="1" applyFont="1" applyFill="1" applyBorder="1" applyAlignment="1">
      <alignment horizontal="center" vertical="center" wrapText="1"/>
    </xf>
    <xf numFmtId="175" fontId="25"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5" fillId="0" borderId="13" xfId="0" applyFont="1" applyFill="1" applyBorder="1" applyAlignment="1">
      <alignment horizontal="center" vertical="center"/>
    </xf>
    <xf numFmtId="1" fontId="25" fillId="0" borderId="5" xfId="0" applyNumberFormat="1" applyFont="1" applyFill="1" applyBorder="1" applyAlignment="1">
      <alignment horizontal="center" vertical="center"/>
    </xf>
    <xf numFmtId="1" fontId="25" fillId="0" borderId="6" xfId="0" applyNumberFormat="1" applyFont="1" applyFill="1" applyBorder="1" applyAlignment="1">
      <alignment horizontal="center" vertical="center"/>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1" xfId="0" applyFont="1" applyFill="1" applyBorder="1" applyAlignment="1">
      <alignment horizontal="left" vertical="center" wrapText="1"/>
    </xf>
    <xf numFmtId="0" fontId="25" fillId="0" borderId="22" xfId="0" applyFont="1" applyFill="1" applyBorder="1" applyAlignment="1">
      <alignment horizontal="left" vertical="center" wrapText="1"/>
    </xf>
    <xf numFmtId="168" fontId="25" fillId="0" borderId="1" xfId="0" applyNumberFormat="1" applyFont="1" applyFill="1" applyBorder="1" applyAlignment="1">
      <alignment horizontal="center" vertical="center"/>
    </xf>
    <xf numFmtId="166" fontId="25" fillId="0" borderId="4" xfId="6" applyFont="1" applyFill="1" applyBorder="1" applyAlignment="1">
      <alignment horizontal="center" vertical="center" wrapText="1"/>
    </xf>
    <xf numFmtId="166" fontId="25" fillId="0" borderId="2" xfId="6" applyFont="1" applyFill="1" applyBorder="1" applyAlignment="1">
      <alignment horizontal="center" vertical="center" wrapText="1"/>
    </xf>
    <xf numFmtId="166" fontId="25" fillId="0" borderId="3" xfId="6" applyFont="1" applyFill="1" applyBorder="1" applyAlignment="1">
      <alignment horizontal="center" vertical="center" wrapText="1"/>
    </xf>
    <xf numFmtId="0" fontId="32" fillId="0" borderId="1" xfId="0" applyFont="1" applyFill="1" applyBorder="1" applyAlignment="1">
      <alignment horizontal="center" vertical="center" wrapText="1"/>
    </xf>
    <xf numFmtId="171" fontId="25" fillId="0" borderId="1" xfId="1" applyFont="1" applyFill="1" applyBorder="1" applyAlignment="1">
      <alignment horizontal="center" vertical="center" wrapText="1"/>
    </xf>
    <xf numFmtId="0" fontId="26" fillId="0" borderId="2" xfId="0"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31" xfId="0" applyFont="1" applyFill="1" applyBorder="1" applyAlignment="1">
      <alignment horizontal="center" vertical="center" wrapText="1"/>
    </xf>
    <xf numFmtId="0" fontId="25" fillId="0" borderId="32" xfId="0" applyFont="1" applyFill="1" applyBorder="1" applyAlignment="1">
      <alignment horizontal="center" vertical="center" wrapText="1"/>
    </xf>
    <xf numFmtId="49" fontId="26" fillId="0" borderId="4" xfId="0" applyNumberFormat="1"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49" fontId="26" fillId="0" borderId="5" xfId="0" applyNumberFormat="1" applyFont="1" applyFill="1" applyBorder="1" applyAlignment="1">
      <alignment horizontal="left" vertical="center" wrapText="1"/>
    </xf>
    <xf numFmtId="49" fontId="26" fillId="0" borderId="17" xfId="0" applyNumberFormat="1" applyFont="1" applyFill="1" applyBorder="1" applyAlignment="1">
      <alignment horizontal="left" vertical="center" wrapText="1"/>
    </xf>
    <xf numFmtId="172" fontId="26" fillId="0" borderId="4" xfId="5" applyNumberFormat="1" applyFont="1" applyFill="1" applyBorder="1" applyAlignment="1">
      <alignment horizontal="center" vertical="center" wrapText="1"/>
    </xf>
    <xf numFmtId="172" fontId="26" fillId="0" borderId="2" xfId="5" applyNumberFormat="1" applyFont="1" applyFill="1" applyBorder="1" applyAlignment="1">
      <alignment horizontal="center" vertical="center" wrapText="1"/>
    </xf>
    <xf numFmtId="172" fontId="26" fillId="0" borderId="3" xfId="5" applyNumberFormat="1"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9" xfId="0"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2" xfId="0" applyNumberFormat="1" applyFont="1" applyFill="1" applyBorder="1" applyAlignment="1">
      <alignment horizontal="center" vertical="center" wrapText="1"/>
    </xf>
    <xf numFmtId="1" fontId="26" fillId="0" borderId="3" xfId="0" applyNumberFormat="1" applyFont="1" applyFill="1" applyBorder="1" applyAlignment="1">
      <alignment horizontal="center" vertical="center" wrapText="1"/>
    </xf>
    <xf numFmtId="0" fontId="46" fillId="0" borderId="4" xfId="0" applyFont="1" applyFill="1" applyBorder="1" applyAlignment="1">
      <alignment horizontal="center" vertical="center" textRotation="90" wrapText="1"/>
    </xf>
    <xf numFmtId="0" fontId="46" fillId="0" borderId="2" xfId="0" applyFont="1" applyFill="1" applyBorder="1" applyAlignment="1">
      <alignment horizontal="center" vertical="center" textRotation="90" wrapText="1"/>
    </xf>
    <xf numFmtId="0" fontId="46" fillId="0" borderId="3" xfId="0" applyFont="1" applyFill="1" applyBorder="1" applyAlignment="1">
      <alignment horizontal="center" vertical="center" textRotation="90" wrapText="1"/>
    </xf>
    <xf numFmtId="9" fontId="25" fillId="0" borderId="4" xfId="5" applyFont="1" applyFill="1" applyBorder="1" applyAlignment="1">
      <alignment horizontal="center" vertical="center" wrapText="1"/>
    </xf>
    <xf numFmtId="9" fontId="25" fillId="0" borderId="2" xfId="5" applyFont="1" applyFill="1" applyBorder="1" applyAlignment="1">
      <alignment horizontal="center" vertical="center" wrapText="1"/>
    </xf>
    <xf numFmtId="9" fontId="25" fillId="0" borderId="3" xfId="5"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19"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3" fillId="0" borderId="4" xfId="0" applyFont="1" applyFill="1" applyBorder="1" applyAlignment="1">
      <alignment horizontal="center" vertical="center" textRotation="90" wrapText="1"/>
    </xf>
    <xf numFmtId="0" fontId="43" fillId="0" borderId="2" xfId="0" applyFont="1" applyFill="1" applyBorder="1" applyAlignment="1">
      <alignment horizontal="center" vertical="center" textRotation="90" wrapText="1"/>
    </xf>
    <xf numFmtId="0" fontId="43" fillId="0" borderId="3" xfId="0" applyFont="1" applyFill="1" applyBorder="1" applyAlignment="1">
      <alignment horizontal="center" vertical="center" textRotation="90" wrapText="1"/>
    </xf>
    <xf numFmtId="172" fontId="26" fillId="0" borderId="4" xfId="0" applyNumberFormat="1" applyFont="1" applyFill="1" applyBorder="1" applyAlignment="1">
      <alignment horizontal="center" vertical="center" wrapText="1"/>
    </xf>
    <xf numFmtId="172" fontId="26" fillId="0" borderId="2" xfId="0" applyNumberFormat="1" applyFont="1" applyFill="1" applyBorder="1" applyAlignment="1">
      <alignment horizontal="center" vertical="center" wrapText="1"/>
    </xf>
    <xf numFmtId="172" fontId="26" fillId="0" borderId="3" xfId="0" applyNumberFormat="1" applyFont="1" applyFill="1" applyBorder="1" applyAlignment="1">
      <alignment horizontal="center" vertical="center" wrapText="1"/>
    </xf>
    <xf numFmtId="9" fontId="26" fillId="0" borderId="4" xfId="5" applyFont="1" applyFill="1" applyBorder="1" applyAlignment="1">
      <alignment horizontal="center" vertical="center" wrapText="1"/>
    </xf>
    <xf numFmtId="9" fontId="26" fillId="0" borderId="2" xfId="5" applyFont="1" applyFill="1" applyBorder="1" applyAlignment="1">
      <alignment horizontal="center" vertical="center" wrapText="1"/>
    </xf>
    <xf numFmtId="9" fontId="26" fillId="0" borderId="3" xfId="5" applyFont="1" applyFill="1" applyBorder="1" applyAlignment="1">
      <alignment horizontal="center" vertical="center" wrapText="1"/>
    </xf>
    <xf numFmtId="0" fontId="24"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10" fontId="48" fillId="0" borderId="1" xfId="5" applyNumberFormat="1" applyFont="1" applyFill="1" applyBorder="1" applyAlignment="1">
      <alignment horizontal="center" vertical="center"/>
    </xf>
    <xf numFmtId="1" fontId="21" fillId="0" borderId="1"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17" xfId="0" applyFont="1" applyFill="1" applyBorder="1" applyAlignment="1">
      <alignment horizontal="center" vertical="center" wrapText="1"/>
    </xf>
    <xf numFmtId="1" fontId="19" fillId="0" borderId="1"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1" fontId="4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 fontId="21" fillId="0" borderId="1" xfId="3"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0" fontId="48" fillId="0" borderId="1" xfId="5" applyNumberFormat="1" applyFont="1" applyFill="1" applyBorder="1" applyAlignment="1">
      <alignment horizontal="center" vertical="center" wrapText="1"/>
    </xf>
    <xf numFmtId="12" fontId="19" fillId="0" borderId="1" xfId="0" applyNumberFormat="1" applyFont="1" applyFill="1" applyBorder="1" applyAlignment="1">
      <alignment horizontal="center" vertical="center" wrapText="1"/>
    </xf>
    <xf numFmtId="12" fontId="25" fillId="0" borderId="1" xfId="0" applyNumberFormat="1" applyFont="1" applyFill="1" applyBorder="1" applyAlignment="1">
      <alignment horizontal="center" vertical="center" wrapText="1"/>
    </xf>
    <xf numFmtId="0" fontId="33" fillId="0" borderId="1" xfId="0" applyFont="1" applyFill="1" applyBorder="1" applyAlignment="1">
      <alignment horizontal="left" vertical="center" wrapText="1"/>
    </xf>
  </cellXfs>
  <cellStyles count="9">
    <cellStyle name="Millares" xfId="3" builtinId="3"/>
    <cellStyle name="Millares 2" xfId="7" xr:uid="{F958A180-D409-41F5-84E0-1AF3574CC029}"/>
    <cellStyle name="Moneda" xfId="4" builtinId="4"/>
    <cellStyle name="Moneda [0]" xfId="6" builtinId="7"/>
    <cellStyle name="Moneda [0] 2" xfId="8" xr:uid="{9D45B3CC-87F6-4918-A534-4B045D81CA26}"/>
    <cellStyle name="Moneda 2" xfId="2" xr:uid="{8FBC5535-DBD1-4779-88D4-47EF9163EB30}"/>
    <cellStyle name="Moneda 3" xfId="1" xr:uid="{4E03CEA4-09EF-483B-B70B-19890D09BEE9}"/>
    <cellStyle name="Normal" xfId="0" builtinId="0"/>
    <cellStyle name="Porcentaje" xfId="5" builtinId="5"/>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NE EPM TELECOMUNICACIONES S.A." id="{00400316-FF13-4B88-BB95-A607AD5231EC}" userId="S::AV19910@unedtc.onmicrosoft.com::6002a45a-e3af-4eb0-8477-ab23061e199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2-01-24T16:17:01.93" personId="{00400316-FF13-4B88-BB95-A607AD5231EC}" id="{0CDD1972-2169-4EA6-BAA1-2848C89C6F1F}">
    <text>Esta meta es del IPCC, ya no quedará incluida en el PA de la Sec General</text>
  </threadedComment>
  <threadedComment ref="X20" dT="2022-01-24T16:52:57.04" personId="{00400316-FF13-4B88-BB95-A607AD5231EC}" id="{6710F88A-1B58-4FF2-B5BD-ADEA830457E8}">
    <text>Este reporte fue cambiado y que si se adecuó una plaza (Santa Rita, por tato se cumple la meta 2021) equivalente al 33% del total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40"/>
  <sheetViews>
    <sheetView topLeftCell="L1" zoomScale="70" zoomScaleNormal="70" workbookViewId="0">
      <pane ySplit="1" topLeftCell="A41" activePane="bottomLeft" state="frozen"/>
      <selection pane="bottomLeft" activeCell="P1" sqref="P1"/>
    </sheetView>
  </sheetViews>
  <sheetFormatPr baseColWidth="10" defaultColWidth="11.453125" defaultRowHeight="15.5" x14ac:dyDescent="0.35"/>
  <cols>
    <col min="1" max="1" width="24" style="9" customWidth="1"/>
    <col min="2" max="2" width="21.26953125" style="9" customWidth="1"/>
    <col min="3" max="3" width="29" style="9" customWidth="1"/>
    <col min="4" max="4" width="16.54296875" style="9" customWidth="1"/>
    <col min="5" max="5" width="41.26953125" style="9" customWidth="1"/>
    <col min="6" max="6" width="17.26953125" style="27" customWidth="1"/>
    <col min="7" max="7" width="22" style="27" customWidth="1"/>
    <col min="8" max="8" width="27.26953125" style="27" customWidth="1"/>
    <col min="9" max="9" width="23.7265625" style="27" customWidth="1"/>
    <col min="10" max="10" width="18.7265625" style="9" customWidth="1"/>
    <col min="11" max="11" width="33.7265625" style="26" customWidth="1"/>
    <col min="12" max="12" width="14.26953125" style="9" customWidth="1"/>
    <col min="13" max="13" width="26.1796875" style="26" customWidth="1"/>
    <col min="14" max="14" width="17.81640625" style="93" customWidth="1"/>
    <col min="15" max="15" width="16.7265625" style="27" customWidth="1"/>
    <col min="16" max="16" width="19.54296875" style="84" customWidth="1"/>
    <col min="17" max="17" width="20.81640625" style="9" customWidth="1"/>
    <col min="18" max="18" width="16.81640625" style="9" customWidth="1"/>
    <col min="19" max="19" width="22" style="27" customWidth="1"/>
    <col min="20" max="20" width="21" style="27" customWidth="1"/>
    <col min="21" max="21" width="20.81640625" style="27" customWidth="1"/>
    <col min="22" max="22" width="22" style="99" customWidth="1"/>
    <col min="23" max="24" width="20.81640625" style="99" customWidth="1"/>
    <col min="25" max="25" width="20.54296875" style="26" customWidth="1"/>
    <col min="26" max="26" width="18.54296875" style="9" customWidth="1"/>
    <col min="27" max="27" width="52.26953125" style="26" customWidth="1"/>
    <col min="28" max="28" width="63.7265625" style="26" customWidth="1"/>
    <col min="29" max="29" width="27.81640625" style="152" customWidth="1"/>
    <col min="30" max="33" width="27.81640625" style="155" customWidth="1"/>
    <col min="34" max="35" width="27.81640625" style="154" customWidth="1"/>
    <col min="36" max="36" width="22.7265625" style="9" customWidth="1"/>
    <col min="37" max="37" width="21.453125" style="9" customWidth="1"/>
    <col min="38" max="38" width="23.81640625" style="9" customWidth="1"/>
    <col min="39" max="39" width="22.81640625" style="9" customWidth="1"/>
    <col min="40" max="40" width="22.453125" style="9" customWidth="1"/>
    <col min="41" max="41" width="34.7265625" style="9" customWidth="1"/>
    <col min="42" max="42" width="59" style="9" customWidth="1"/>
    <col min="43" max="43" width="29" style="9" customWidth="1"/>
    <col min="44" max="44" width="34.81640625" style="9" customWidth="1"/>
    <col min="45" max="45" width="37.26953125" style="9" customWidth="1"/>
    <col min="46" max="50" width="37.26953125" style="257" customWidth="1"/>
    <col min="51" max="51" width="59.7265625" style="26" customWidth="1"/>
    <col min="52" max="52" width="55.453125" style="35" customWidth="1"/>
    <col min="53" max="53" width="49.26953125" style="9" customWidth="1"/>
    <col min="54" max="54" width="49.26953125" style="26" customWidth="1"/>
    <col min="55" max="16384" width="11.453125" style="9"/>
  </cols>
  <sheetData>
    <row r="1" spans="1:54" ht="106.5" customHeight="1" thickBot="1" x14ac:dyDescent="0.4">
      <c r="A1" s="8" t="s">
        <v>0</v>
      </c>
      <c r="B1" s="68" t="s">
        <v>1</v>
      </c>
      <c r="C1" s="68" t="s">
        <v>2</v>
      </c>
      <c r="D1" s="68" t="s">
        <v>3</v>
      </c>
      <c r="E1" s="68" t="s">
        <v>4</v>
      </c>
      <c r="F1" s="68" t="s">
        <v>5</v>
      </c>
      <c r="G1" s="68" t="s">
        <v>6</v>
      </c>
      <c r="H1" s="68" t="s">
        <v>7</v>
      </c>
      <c r="I1" s="68" t="s">
        <v>8</v>
      </c>
      <c r="J1" s="68" t="s">
        <v>9</v>
      </c>
      <c r="K1" s="68" t="s">
        <v>10</v>
      </c>
      <c r="L1" s="68" t="s">
        <v>3</v>
      </c>
      <c r="M1" s="68" t="s">
        <v>11</v>
      </c>
      <c r="N1" s="85" t="s">
        <v>12</v>
      </c>
      <c r="O1" s="76" t="s">
        <v>13</v>
      </c>
      <c r="P1" s="81" t="s">
        <v>14</v>
      </c>
      <c r="Q1" s="68" t="s">
        <v>15</v>
      </c>
      <c r="R1" s="68" t="s">
        <v>16</v>
      </c>
      <c r="S1" s="68" t="s">
        <v>17</v>
      </c>
      <c r="T1" s="68" t="s">
        <v>18</v>
      </c>
      <c r="U1" s="68" t="s">
        <v>19</v>
      </c>
      <c r="V1" s="100" t="s">
        <v>667</v>
      </c>
      <c r="W1" s="101" t="s">
        <v>668</v>
      </c>
      <c r="X1" s="100" t="s">
        <v>669</v>
      </c>
      <c r="Y1" s="68" t="s">
        <v>20</v>
      </c>
      <c r="Z1" s="68" t="s">
        <v>21</v>
      </c>
      <c r="AA1" s="68" t="s">
        <v>22</v>
      </c>
      <c r="AB1" s="68" t="s">
        <v>23</v>
      </c>
      <c r="AC1" s="135" t="s">
        <v>24</v>
      </c>
      <c r="AD1" s="136" t="s">
        <v>25</v>
      </c>
      <c r="AE1" s="136" t="s">
        <v>26</v>
      </c>
      <c r="AF1" s="136" t="s">
        <v>27</v>
      </c>
      <c r="AG1" s="136" t="s">
        <v>28</v>
      </c>
      <c r="AH1" s="137" t="s">
        <v>676</v>
      </c>
      <c r="AI1" s="137" t="s">
        <v>677</v>
      </c>
      <c r="AJ1" s="68" t="s">
        <v>29</v>
      </c>
      <c r="AK1" s="68" t="s">
        <v>30</v>
      </c>
      <c r="AL1" s="68" t="s">
        <v>31</v>
      </c>
      <c r="AM1" s="68" t="s">
        <v>32</v>
      </c>
      <c r="AN1" s="68" t="s">
        <v>33</v>
      </c>
      <c r="AO1" s="68" t="s">
        <v>34</v>
      </c>
      <c r="AP1" s="68" t="s">
        <v>35</v>
      </c>
      <c r="AQ1" s="68" t="s">
        <v>36</v>
      </c>
      <c r="AR1" s="68" t="s">
        <v>37</v>
      </c>
      <c r="AS1" s="68" t="s">
        <v>38</v>
      </c>
      <c r="AT1" s="260" t="s">
        <v>765</v>
      </c>
      <c r="AU1" s="260" t="s">
        <v>766</v>
      </c>
      <c r="AV1" s="260" t="s">
        <v>767</v>
      </c>
      <c r="AW1" s="260" t="s">
        <v>764</v>
      </c>
      <c r="AX1" s="255" t="s">
        <v>763</v>
      </c>
      <c r="AY1" s="68" t="s">
        <v>39</v>
      </c>
      <c r="AZ1" s="68" t="s">
        <v>40</v>
      </c>
      <c r="BA1" s="68" t="s">
        <v>41</v>
      </c>
      <c r="BB1" s="69" t="s">
        <v>42</v>
      </c>
    </row>
    <row r="2" spans="1:54" ht="54" customHeight="1" x14ac:dyDescent="0.35">
      <c r="A2" s="461" t="s">
        <v>43</v>
      </c>
      <c r="B2" s="459" t="s">
        <v>44</v>
      </c>
      <c r="C2" s="460" t="s">
        <v>45</v>
      </c>
      <c r="D2" s="453">
        <v>0.94</v>
      </c>
      <c r="E2" s="453" t="s">
        <v>46</v>
      </c>
      <c r="F2" s="453">
        <v>0.01</v>
      </c>
      <c r="G2" s="453">
        <v>0.01</v>
      </c>
      <c r="H2" s="453">
        <v>0.01</v>
      </c>
      <c r="I2" s="454">
        <v>0.01</v>
      </c>
      <c r="J2" s="470" t="s">
        <v>47</v>
      </c>
      <c r="K2" s="525" t="s">
        <v>48</v>
      </c>
      <c r="L2" s="465" t="s">
        <v>49</v>
      </c>
      <c r="M2" s="447" t="s">
        <v>50</v>
      </c>
      <c r="N2" s="559" t="s">
        <v>51</v>
      </c>
      <c r="O2" s="558">
        <v>1.66E-2</v>
      </c>
      <c r="P2" s="583">
        <v>0</v>
      </c>
      <c r="Q2" s="573">
        <v>0</v>
      </c>
      <c r="R2" s="474">
        <v>0</v>
      </c>
      <c r="S2" s="474">
        <v>0</v>
      </c>
      <c r="T2" s="474">
        <v>0</v>
      </c>
      <c r="U2" s="474">
        <v>0</v>
      </c>
      <c r="V2" s="571">
        <f>+U2</f>
        <v>0</v>
      </c>
      <c r="W2" s="571">
        <f>+V2/O2</f>
        <v>0</v>
      </c>
      <c r="X2" s="571">
        <f>+W2</f>
        <v>0</v>
      </c>
      <c r="Y2" s="447" t="s">
        <v>52</v>
      </c>
      <c r="Z2" s="562">
        <v>2020130010226</v>
      </c>
      <c r="AA2" s="447" t="s">
        <v>53</v>
      </c>
      <c r="AB2" s="42" t="s">
        <v>54</v>
      </c>
      <c r="AC2" s="138">
        <v>4</v>
      </c>
      <c r="AD2" s="139">
        <v>0</v>
      </c>
      <c r="AE2" s="139">
        <v>0</v>
      </c>
      <c r="AF2" s="139">
        <v>0</v>
      </c>
      <c r="AG2" s="139">
        <v>0</v>
      </c>
      <c r="AH2" s="140">
        <f>SUM(AD2:AG2)</f>
        <v>0</v>
      </c>
      <c r="AI2" s="156">
        <f>+AH2/AC2</f>
        <v>0</v>
      </c>
      <c r="AJ2" s="39">
        <v>90</v>
      </c>
      <c r="AK2" s="39">
        <v>0</v>
      </c>
      <c r="AL2" s="39" t="s">
        <v>55</v>
      </c>
      <c r="AM2" s="50">
        <v>849</v>
      </c>
      <c r="AN2" s="50">
        <v>0</v>
      </c>
      <c r="AO2" s="37" t="s">
        <v>56</v>
      </c>
      <c r="AP2" s="505" t="s">
        <v>57</v>
      </c>
      <c r="AQ2" s="516">
        <v>734439458</v>
      </c>
      <c r="AR2" s="511" t="s">
        <v>58</v>
      </c>
      <c r="AS2" s="465" t="s">
        <v>59</v>
      </c>
      <c r="AT2" s="409" t="s">
        <v>129</v>
      </c>
      <c r="AU2" s="403">
        <v>8181769174</v>
      </c>
      <c r="AV2" s="403">
        <v>8181769174</v>
      </c>
      <c r="AW2" s="403">
        <v>2099735165</v>
      </c>
      <c r="AX2" s="408">
        <f>+AW2/AV2</f>
        <v>0.2566358351531759</v>
      </c>
      <c r="AY2" s="508" t="s">
        <v>60</v>
      </c>
      <c r="AZ2" s="484" t="s">
        <v>61</v>
      </c>
      <c r="BA2" s="578" t="s">
        <v>61</v>
      </c>
      <c r="BB2" s="509" t="s">
        <v>61</v>
      </c>
    </row>
    <row r="3" spans="1:54" ht="51" customHeight="1" x14ac:dyDescent="0.35">
      <c r="A3" s="462"/>
      <c r="B3" s="460"/>
      <c r="C3" s="460"/>
      <c r="D3" s="453"/>
      <c r="E3" s="453"/>
      <c r="F3" s="453"/>
      <c r="G3" s="453"/>
      <c r="H3" s="453"/>
      <c r="I3" s="588"/>
      <c r="J3" s="471"/>
      <c r="K3" s="526"/>
      <c r="L3" s="466"/>
      <c r="M3" s="443"/>
      <c r="N3" s="560"/>
      <c r="O3" s="449"/>
      <c r="P3" s="584"/>
      <c r="Q3" s="441"/>
      <c r="R3" s="475"/>
      <c r="S3" s="475"/>
      <c r="T3" s="474"/>
      <c r="U3" s="474"/>
      <c r="V3" s="571"/>
      <c r="W3" s="571"/>
      <c r="X3" s="571"/>
      <c r="Y3" s="443"/>
      <c r="Z3" s="458"/>
      <c r="AA3" s="443"/>
      <c r="AB3" s="5" t="s">
        <v>62</v>
      </c>
      <c r="AC3" s="141">
        <v>1</v>
      </c>
      <c r="AD3" s="142">
        <v>0</v>
      </c>
      <c r="AE3" s="142">
        <v>0</v>
      </c>
      <c r="AF3" s="142">
        <v>0</v>
      </c>
      <c r="AG3" s="142">
        <v>0</v>
      </c>
      <c r="AH3" s="140">
        <f t="shared" ref="AH3:AH6" si="0">SUM(AD3:AG3)</f>
        <v>0</v>
      </c>
      <c r="AI3" s="156">
        <f t="shared" ref="AI3:AI27" si="1">+AH3/AC3</f>
        <v>0</v>
      </c>
      <c r="AJ3" s="54">
        <v>90</v>
      </c>
      <c r="AK3" s="54">
        <v>0</v>
      </c>
      <c r="AL3" s="54" t="s">
        <v>55</v>
      </c>
      <c r="AM3" s="10">
        <v>849</v>
      </c>
      <c r="AN3" s="11">
        <v>0</v>
      </c>
      <c r="AO3" s="37" t="s">
        <v>56</v>
      </c>
      <c r="AP3" s="506"/>
      <c r="AQ3" s="517"/>
      <c r="AR3" s="495"/>
      <c r="AS3" s="466"/>
      <c r="AT3" s="409"/>
      <c r="AU3" s="403"/>
      <c r="AV3" s="403"/>
      <c r="AW3" s="403"/>
      <c r="AX3" s="408"/>
      <c r="AY3" s="509"/>
      <c r="AZ3" s="485"/>
      <c r="BA3" s="579"/>
      <c r="BB3" s="572"/>
    </row>
    <row r="4" spans="1:54" ht="66" customHeight="1" x14ac:dyDescent="0.35">
      <c r="A4" s="462"/>
      <c r="B4" s="460"/>
      <c r="C4" s="460"/>
      <c r="D4" s="453"/>
      <c r="E4" s="453"/>
      <c r="F4" s="453"/>
      <c r="G4" s="453"/>
      <c r="H4" s="453"/>
      <c r="I4" s="588"/>
      <c r="J4" s="471"/>
      <c r="K4" s="527" t="s">
        <v>63</v>
      </c>
      <c r="L4" s="533">
        <v>0.05</v>
      </c>
      <c r="M4" s="442" t="s">
        <v>64</v>
      </c>
      <c r="N4" s="561" t="s">
        <v>65</v>
      </c>
      <c r="O4" s="448">
        <v>0.2</v>
      </c>
      <c r="P4" s="582">
        <v>0</v>
      </c>
      <c r="Q4" s="440">
        <v>0</v>
      </c>
      <c r="R4" s="473">
        <v>0</v>
      </c>
      <c r="S4" s="539">
        <v>0.01</v>
      </c>
      <c r="T4" s="570">
        <v>0.02</v>
      </c>
      <c r="U4" s="570">
        <v>0.02</v>
      </c>
      <c r="V4" s="544">
        <f>SUM(Q4:U6)</f>
        <v>0.05</v>
      </c>
      <c r="W4" s="545">
        <f>+V4*O4</f>
        <v>1.0000000000000002E-2</v>
      </c>
      <c r="X4" s="545">
        <f>+V4/45%</f>
        <v>0.11111111111111112</v>
      </c>
      <c r="Y4" s="567" t="s">
        <v>66</v>
      </c>
      <c r="Z4" s="457">
        <v>2020130010080</v>
      </c>
      <c r="AA4" s="442" t="s">
        <v>67</v>
      </c>
      <c r="AB4" s="5" t="s">
        <v>68</v>
      </c>
      <c r="AC4" s="141">
        <v>1</v>
      </c>
      <c r="AD4" s="142">
        <v>0</v>
      </c>
      <c r="AE4" s="142">
        <v>1</v>
      </c>
      <c r="AF4" s="143">
        <v>1</v>
      </c>
      <c r="AG4" s="143">
        <v>1</v>
      </c>
      <c r="AH4" s="140">
        <v>1</v>
      </c>
      <c r="AI4" s="156">
        <f t="shared" si="1"/>
        <v>1</v>
      </c>
      <c r="AJ4" s="38">
        <v>117</v>
      </c>
      <c r="AK4" s="54">
        <v>80</v>
      </c>
      <c r="AL4" s="54" t="s">
        <v>55</v>
      </c>
      <c r="AM4" s="49">
        <v>5540</v>
      </c>
      <c r="AN4" s="11">
        <v>5540</v>
      </c>
      <c r="AO4" s="37" t="s">
        <v>56</v>
      </c>
      <c r="AP4" s="507" t="s">
        <v>57</v>
      </c>
      <c r="AQ4" s="518">
        <v>1343486814</v>
      </c>
      <c r="AR4" s="494" t="s">
        <v>69</v>
      </c>
      <c r="AS4" s="464" t="s">
        <v>70</v>
      </c>
      <c r="AT4" s="409"/>
      <c r="AU4" s="403"/>
      <c r="AV4" s="403"/>
      <c r="AW4" s="403"/>
      <c r="AX4" s="408"/>
      <c r="AY4" s="510" t="s">
        <v>71</v>
      </c>
      <c r="AZ4" s="486" t="s">
        <v>72</v>
      </c>
      <c r="BA4" s="486" t="s">
        <v>73</v>
      </c>
      <c r="BB4" s="572" t="s">
        <v>73</v>
      </c>
    </row>
    <row r="5" spans="1:54" ht="62.25" customHeight="1" x14ac:dyDescent="0.35">
      <c r="A5" s="462"/>
      <c r="B5" s="460"/>
      <c r="C5" s="460"/>
      <c r="D5" s="453"/>
      <c r="E5" s="453"/>
      <c r="F5" s="453"/>
      <c r="G5" s="453"/>
      <c r="H5" s="453"/>
      <c r="I5" s="588"/>
      <c r="J5" s="471"/>
      <c r="K5" s="525"/>
      <c r="L5" s="471"/>
      <c r="M5" s="447"/>
      <c r="N5" s="559"/>
      <c r="O5" s="558"/>
      <c r="P5" s="583"/>
      <c r="Q5" s="573"/>
      <c r="R5" s="474"/>
      <c r="S5" s="540"/>
      <c r="T5" s="570"/>
      <c r="U5" s="570"/>
      <c r="V5" s="544"/>
      <c r="W5" s="545"/>
      <c r="X5" s="545"/>
      <c r="Y5" s="568"/>
      <c r="Z5" s="562"/>
      <c r="AA5" s="447"/>
      <c r="AB5" s="5" t="s">
        <v>74</v>
      </c>
      <c r="AC5" s="141">
        <v>1</v>
      </c>
      <c r="AD5" s="142">
        <v>1</v>
      </c>
      <c r="AE5" s="142">
        <v>1</v>
      </c>
      <c r="AF5" s="143">
        <v>1</v>
      </c>
      <c r="AG5" s="143">
        <v>1</v>
      </c>
      <c r="AH5" s="140">
        <v>1</v>
      </c>
      <c r="AI5" s="156">
        <f t="shared" si="1"/>
        <v>1</v>
      </c>
      <c r="AJ5" s="38">
        <v>117</v>
      </c>
      <c r="AK5" s="54">
        <v>80</v>
      </c>
      <c r="AL5" s="54" t="s">
        <v>55</v>
      </c>
      <c r="AM5" s="49">
        <v>5540</v>
      </c>
      <c r="AN5" s="11">
        <v>5540</v>
      </c>
      <c r="AO5" s="37" t="s">
        <v>56</v>
      </c>
      <c r="AP5" s="505"/>
      <c r="AQ5" s="516"/>
      <c r="AR5" s="511"/>
      <c r="AS5" s="465"/>
      <c r="AT5" s="409"/>
      <c r="AU5" s="403"/>
      <c r="AV5" s="403"/>
      <c r="AW5" s="403"/>
      <c r="AX5" s="408"/>
      <c r="AY5" s="508"/>
      <c r="AZ5" s="484"/>
      <c r="BA5" s="484"/>
      <c r="BB5" s="572"/>
    </row>
    <row r="6" spans="1:54" ht="55.5" customHeight="1" x14ac:dyDescent="0.35">
      <c r="A6" s="462"/>
      <c r="B6" s="460"/>
      <c r="C6" s="460"/>
      <c r="D6" s="453"/>
      <c r="E6" s="453"/>
      <c r="F6" s="453"/>
      <c r="G6" s="453"/>
      <c r="H6" s="453"/>
      <c r="I6" s="588"/>
      <c r="J6" s="471"/>
      <c r="K6" s="526"/>
      <c r="L6" s="472"/>
      <c r="M6" s="443"/>
      <c r="N6" s="560"/>
      <c r="O6" s="449"/>
      <c r="P6" s="584"/>
      <c r="Q6" s="441"/>
      <c r="R6" s="475"/>
      <c r="S6" s="541"/>
      <c r="T6" s="570"/>
      <c r="U6" s="570"/>
      <c r="V6" s="544"/>
      <c r="W6" s="545"/>
      <c r="X6" s="545"/>
      <c r="Y6" s="569"/>
      <c r="Z6" s="458"/>
      <c r="AA6" s="443"/>
      <c r="AB6" s="22" t="s">
        <v>75</v>
      </c>
      <c r="AC6" s="141">
        <v>4</v>
      </c>
      <c r="AD6" s="142">
        <v>1</v>
      </c>
      <c r="AE6" s="142">
        <v>4</v>
      </c>
      <c r="AF6" s="143">
        <v>1</v>
      </c>
      <c r="AG6" s="143">
        <v>4</v>
      </c>
      <c r="AH6" s="140">
        <f t="shared" si="0"/>
        <v>10</v>
      </c>
      <c r="AI6" s="156">
        <v>1</v>
      </c>
      <c r="AJ6" s="38">
        <v>117</v>
      </c>
      <c r="AK6" s="54">
        <v>80</v>
      </c>
      <c r="AL6" s="54" t="s">
        <v>55</v>
      </c>
      <c r="AM6" s="49">
        <v>5540</v>
      </c>
      <c r="AN6" s="11">
        <v>5540</v>
      </c>
      <c r="AO6" s="37" t="s">
        <v>56</v>
      </c>
      <c r="AP6" s="506"/>
      <c r="AQ6" s="517"/>
      <c r="AR6" s="495"/>
      <c r="AS6" s="466"/>
      <c r="AT6" s="409"/>
      <c r="AU6" s="403"/>
      <c r="AV6" s="403"/>
      <c r="AW6" s="403"/>
      <c r="AX6" s="408"/>
      <c r="AY6" s="509"/>
      <c r="AZ6" s="485"/>
      <c r="BA6" s="485"/>
      <c r="BB6" s="572"/>
    </row>
    <row r="7" spans="1:54" ht="190.5" customHeight="1" x14ac:dyDescent="0.35">
      <c r="A7" s="462"/>
      <c r="B7" s="460"/>
      <c r="C7" s="460"/>
      <c r="D7" s="453"/>
      <c r="E7" s="453"/>
      <c r="F7" s="453"/>
      <c r="G7" s="453"/>
      <c r="H7" s="453"/>
      <c r="I7" s="588"/>
      <c r="J7" s="471"/>
      <c r="K7" s="3" t="s">
        <v>76</v>
      </c>
      <c r="L7" s="2">
        <v>0.83</v>
      </c>
      <c r="M7" s="5" t="s">
        <v>77</v>
      </c>
      <c r="N7" s="86" t="s">
        <v>78</v>
      </c>
      <c r="O7" s="77">
        <v>0.01</v>
      </c>
      <c r="P7" s="82">
        <v>5.0000000000000001E-3</v>
      </c>
      <c r="Q7" s="45">
        <v>0</v>
      </c>
      <c r="R7" s="12">
        <v>2.0000000000000001E-4</v>
      </c>
      <c r="S7" s="12">
        <v>2.9999999999999997E-4</v>
      </c>
      <c r="T7" s="64" t="s">
        <v>79</v>
      </c>
      <c r="U7" s="64">
        <v>5.0000000000000001E-4</v>
      </c>
      <c r="V7" s="94">
        <f>+Q7+R7+S7+T7+U7</f>
        <v>1.5E-3</v>
      </c>
      <c r="W7" s="105">
        <f>+V7*O7</f>
        <v>1.5E-5</v>
      </c>
      <c r="X7" s="105">
        <f>+(P7+V7)*0.007</f>
        <v>4.5500000000000008E-5</v>
      </c>
      <c r="Y7" s="5" t="s">
        <v>80</v>
      </c>
      <c r="Z7" s="13">
        <v>2020130010206</v>
      </c>
      <c r="AA7" s="5" t="s">
        <v>81</v>
      </c>
      <c r="AB7" s="5" t="s">
        <v>82</v>
      </c>
      <c r="AC7" s="144">
        <v>9</v>
      </c>
      <c r="AD7" s="142">
        <v>0</v>
      </c>
      <c r="AE7" s="142">
        <v>0</v>
      </c>
      <c r="AF7" s="142">
        <v>0</v>
      </c>
      <c r="AG7" s="142">
        <v>0</v>
      </c>
      <c r="AH7" s="140">
        <f>SUM(AD7:AG7)</f>
        <v>0</v>
      </c>
      <c r="AI7" s="156">
        <f t="shared" si="1"/>
        <v>0</v>
      </c>
      <c r="AJ7" s="54">
        <v>180</v>
      </c>
      <c r="AK7" s="54">
        <v>90</v>
      </c>
      <c r="AL7" s="54" t="s">
        <v>55</v>
      </c>
      <c r="AM7" s="11">
        <v>665</v>
      </c>
      <c r="AN7" s="11">
        <v>0</v>
      </c>
      <c r="AO7" s="37" t="s">
        <v>56</v>
      </c>
      <c r="AP7" s="4" t="s">
        <v>83</v>
      </c>
      <c r="AQ7" s="72" t="s">
        <v>84</v>
      </c>
      <c r="AR7" s="14" t="s">
        <v>85</v>
      </c>
      <c r="AS7" s="4" t="s">
        <v>86</v>
      </c>
      <c r="AT7" s="405" t="s">
        <v>768</v>
      </c>
      <c r="AU7" s="410">
        <v>36093176816</v>
      </c>
      <c r="AV7" s="410">
        <v>35984811629.099998</v>
      </c>
      <c r="AW7" s="410">
        <v>26338706443.07</v>
      </c>
      <c r="AX7" s="416">
        <f>+AW7/AV7</f>
        <v>0.73193953922967214</v>
      </c>
      <c r="AY7" s="55" t="s">
        <v>87</v>
      </c>
      <c r="AZ7" s="60" t="s">
        <v>88</v>
      </c>
      <c r="BA7" s="36" t="s">
        <v>89</v>
      </c>
      <c r="BB7" s="55" t="s">
        <v>89</v>
      </c>
    </row>
    <row r="8" spans="1:54" ht="42" customHeight="1" x14ac:dyDescent="0.35">
      <c r="A8" s="462"/>
      <c r="B8" s="460"/>
      <c r="C8" s="460"/>
      <c r="D8" s="453"/>
      <c r="E8" s="453"/>
      <c r="F8" s="453"/>
      <c r="G8" s="453"/>
      <c r="H8" s="453"/>
      <c r="I8" s="588"/>
      <c r="J8" s="471"/>
      <c r="K8" s="527" t="s">
        <v>90</v>
      </c>
      <c r="L8" s="464">
        <v>0</v>
      </c>
      <c r="M8" s="442" t="s">
        <v>91</v>
      </c>
      <c r="N8" s="450">
        <v>0.8</v>
      </c>
      <c r="O8" s="564">
        <v>0.1</v>
      </c>
      <c r="P8" s="585">
        <v>0</v>
      </c>
      <c r="Q8" s="440">
        <v>0</v>
      </c>
      <c r="R8" s="538">
        <v>0</v>
      </c>
      <c r="S8" s="542">
        <v>0.03</v>
      </c>
      <c r="T8" s="542">
        <v>0</v>
      </c>
      <c r="U8" s="542">
        <v>0</v>
      </c>
      <c r="V8" s="546">
        <f>+Q8+R8+S8+T8+U8</f>
        <v>0.03</v>
      </c>
      <c r="W8" s="547">
        <f>+V8*O8</f>
        <v>3.0000000000000001E-3</v>
      </c>
      <c r="X8" s="547">
        <f>+(P8+V8)/N8</f>
        <v>3.7499999999999999E-2</v>
      </c>
      <c r="Y8" s="567" t="s">
        <v>92</v>
      </c>
      <c r="Z8" s="444">
        <v>2020130010231</v>
      </c>
      <c r="AA8" s="442" t="s">
        <v>93</v>
      </c>
      <c r="AB8" s="5" t="s">
        <v>94</v>
      </c>
      <c r="AC8" s="145">
        <v>4</v>
      </c>
      <c r="AD8" s="142">
        <v>0</v>
      </c>
      <c r="AE8" s="142">
        <v>0</v>
      </c>
      <c r="AF8" s="142">
        <v>0</v>
      </c>
      <c r="AG8" s="142">
        <v>0</v>
      </c>
      <c r="AH8" s="140">
        <f t="shared" ref="AH8:AH27" si="2">SUM(AD8:AG8)</f>
        <v>0</v>
      </c>
      <c r="AI8" s="156">
        <f t="shared" si="1"/>
        <v>0</v>
      </c>
      <c r="AJ8" s="54">
        <v>360</v>
      </c>
      <c r="AK8" s="54">
        <v>0</v>
      </c>
      <c r="AL8" s="54" t="s">
        <v>55</v>
      </c>
      <c r="AM8" s="49">
        <v>2174</v>
      </c>
      <c r="AN8" s="49">
        <v>0</v>
      </c>
      <c r="AO8" s="37" t="s">
        <v>56</v>
      </c>
      <c r="AP8" s="507" t="s">
        <v>95</v>
      </c>
      <c r="AQ8" s="490">
        <v>1095680487</v>
      </c>
      <c r="AR8" s="512" t="s">
        <v>96</v>
      </c>
      <c r="AS8" s="464" t="s">
        <v>97</v>
      </c>
      <c r="AT8" s="406"/>
      <c r="AU8" s="422"/>
      <c r="AV8" s="422"/>
      <c r="AW8" s="422"/>
      <c r="AX8" s="417"/>
      <c r="AY8" s="510" t="s">
        <v>98</v>
      </c>
      <c r="AZ8" s="486" t="s">
        <v>99</v>
      </c>
      <c r="BA8" s="486" t="s">
        <v>99</v>
      </c>
      <c r="BB8" s="510" t="s">
        <v>99</v>
      </c>
    </row>
    <row r="9" spans="1:54" ht="42" customHeight="1" x14ac:dyDescent="0.35">
      <c r="A9" s="462"/>
      <c r="B9" s="460"/>
      <c r="C9" s="460"/>
      <c r="D9" s="453"/>
      <c r="E9" s="453"/>
      <c r="F9" s="453"/>
      <c r="G9" s="453"/>
      <c r="H9" s="453"/>
      <c r="I9" s="588"/>
      <c r="J9" s="471"/>
      <c r="K9" s="525"/>
      <c r="L9" s="465"/>
      <c r="M9" s="447"/>
      <c r="N9" s="563"/>
      <c r="O9" s="565"/>
      <c r="P9" s="586"/>
      <c r="Q9" s="573"/>
      <c r="R9" s="538"/>
      <c r="S9" s="542"/>
      <c r="T9" s="542"/>
      <c r="U9" s="542"/>
      <c r="V9" s="546"/>
      <c r="W9" s="547"/>
      <c r="X9" s="547"/>
      <c r="Y9" s="569"/>
      <c r="Z9" s="445"/>
      <c r="AA9" s="443"/>
      <c r="AB9" s="5" t="s">
        <v>100</v>
      </c>
      <c r="AC9" s="145">
        <v>1</v>
      </c>
      <c r="AD9" s="142">
        <v>0</v>
      </c>
      <c r="AE9" s="142">
        <v>0</v>
      </c>
      <c r="AF9" s="142">
        <v>0</v>
      </c>
      <c r="AG9" s="142">
        <v>0</v>
      </c>
      <c r="AH9" s="140">
        <f t="shared" si="2"/>
        <v>0</v>
      </c>
      <c r="AI9" s="156">
        <f t="shared" si="1"/>
        <v>0</v>
      </c>
      <c r="AJ9" s="54">
        <v>360</v>
      </c>
      <c r="AK9" s="54">
        <v>0</v>
      </c>
      <c r="AL9" s="54" t="s">
        <v>55</v>
      </c>
      <c r="AM9" s="49">
        <v>2174</v>
      </c>
      <c r="AN9" s="49">
        <v>0</v>
      </c>
      <c r="AO9" s="37" t="s">
        <v>56</v>
      </c>
      <c r="AP9" s="506"/>
      <c r="AQ9" s="491"/>
      <c r="AR9" s="513"/>
      <c r="AS9" s="466"/>
      <c r="AT9" s="407"/>
      <c r="AU9" s="411"/>
      <c r="AV9" s="411"/>
      <c r="AW9" s="411"/>
      <c r="AX9" s="418"/>
      <c r="AY9" s="509"/>
      <c r="AZ9" s="485"/>
      <c r="BA9" s="485"/>
      <c r="BB9" s="509"/>
    </row>
    <row r="10" spans="1:54" ht="102" customHeight="1" x14ac:dyDescent="0.35">
      <c r="A10" s="462"/>
      <c r="B10" s="460"/>
      <c r="C10" s="460"/>
      <c r="D10" s="453"/>
      <c r="E10" s="453"/>
      <c r="F10" s="453"/>
      <c r="G10" s="453"/>
      <c r="H10" s="453"/>
      <c r="I10" s="588"/>
      <c r="J10" s="471"/>
      <c r="K10" s="525"/>
      <c r="L10" s="465"/>
      <c r="M10" s="447"/>
      <c r="N10" s="563"/>
      <c r="O10" s="565"/>
      <c r="P10" s="586"/>
      <c r="Q10" s="573"/>
      <c r="R10" s="538"/>
      <c r="S10" s="542"/>
      <c r="T10" s="542"/>
      <c r="U10" s="542"/>
      <c r="V10" s="546"/>
      <c r="W10" s="547"/>
      <c r="X10" s="547"/>
      <c r="Y10" s="62" t="s">
        <v>101</v>
      </c>
      <c r="Z10" s="40">
        <v>349953</v>
      </c>
      <c r="AA10" s="42" t="s">
        <v>102</v>
      </c>
      <c r="AB10" s="5" t="s">
        <v>103</v>
      </c>
      <c r="AC10" s="145">
        <v>1</v>
      </c>
      <c r="AD10" s="142">
        <v>0</v>
      </c>
      <c r="AE10" s="142">
        <v>0</v>
      </c>
      <c r="AF10" s="142">
        <v>0</v>
      </c>
      <c r="AG10" s="142">
        <v>0</v>
      </c>
      <c r="AH10" s="140">
        <f t="shared" si="2"/>
        <v>0</v>
      </c>
      <c r="AI10" s="156">
        <f t="shared" si="1"/>
        <v>0</v>
      </c>
      <c r="AJ10" s="54">
        <v>360</v>
      </c>
      <c r="AK10" s="54">
        <v>0</v>
      </c>
      <c r="AL10" s="54" t="s">
        <v>55</v>
      </c>
      <c r="AM10" s="49">
        <v>228</v>
      </c>
      <c r="AN10" s="49">
        <v>0</v>
      </c>
      <c r="AO10" s="37" t="s">
        <v>56</v>
      </c>
      <c r="AP10" s="47" t="s">
        <v>104</v>
      </c>
      <c r="AQ10" s="48">
        <v>1221881311</v>
      </c>
      <c r="AR10" s="53" t="s">
        <v>104</v>
      </c>
      <c r="AS10" s="37" t="s">
        <v>105</v>
      </c>
      <c r="AT10" s="409" t="s">
        <v>770</v>
      </c>
      <c r="AU10" s="403">
        <v>573315000</v>
      </c>
      <c r="AV10" s="403">
        <v>675505356</v>
      </c>
      <c r="AW10" s="403">
        <v>102190356</v>
      </c>
      <c r="AX10" s="408">
        <f>+AW10/AV10</f>
        <v>0.15127986046642095</v>
      </c>
      <c r="AY10" s="55" t="s">
        <v>106</v>
      </c>
      <c r="AZ10" s="60" t="s">
        <v>107</v>
      </c>
      <c r="BA10" s="57" t="s">
        <v>107</v>
      </c>
      <c r="BB10" s="57" t="s">
        <v>107</v>
      </c>
    </row>
    <row r="11" spans="1:54" ht="84" customHeight="1" x14ac:dyDescent="0.35">
      <c r="A11" s="462"/>
      <c r="B11" s="460"/>
      <c r="C11" s="460"/>
      <c r="D11" s="453"/>
      <c r="E11" s="453"/>
      <c r="F11" s="453"/>
      <c r="G11" s="453"/>
      <c r="H11" s="453"/>
      <c r="I11" s="588"/>
      <c r="J11" s="471"/>
      <c r="K11" s="526"/>
      <c r="L11" s="466"/>
      <c r="M11" s="443"/>
      <c r="N11" s="451"/>
      <c r="O11" s="566"/>
      <c r="P11" s="587"/>
      <c r="Q11" s="441"/>
      <c r="R11" s="538"/>
      <c r="S11" s="542"/>
      <c r="T11" s="542"/>
      <c r="U11" s="542"/>
      <c r="V11" s="546"/>
      <c r="W11" s="547"/>
      <c r="X11" s="547"/>
      <c r="Y11" s="71" t="s">
        <v>108</v>
      </c>
      <c r="Z11" s="40">
        <v>2020130010335</v>
      </c>
      <c r="AA11" s="42" t="s">
        <v>109</v>
      </c>
      <c r="AB11" s="5" t="s">
        <v>110</v>
      </c>
      <c r="AC11" s="145">
        <v>12</v>
      </c>
      <c r="AD11" s="142">
        <v>3</v>
      </c>
      <c r="AE11" s="142">
        <v>4</v>
      </c>
      <c r="AF11" s="142">
        <v>5</v>
      </c>
      <c r="AG11" s="142">
        <v>5</v>
      </c>
      <c r="AH11" s="140">
        <f t="shared" si="2"/>
        <v>17</v>
      </c>
      <c r="AI11" s="156">
        <v>1</v>
      </c>
      <c r="AJ11" s="54">
        <v>360</v>
      </c>
      <c r="AK11" s="54">
        <v>180</v>
      </c>
      <c r="AL11" s="54" t="s">
        <v>55</v>
      </c>
      <c r="AM11" s="49">
        <v>1000000</v>
      </c>
      <c r="AN11" s="49">
        <v>1000000</v>
      </c>
      <c r="AO11" s="37" t="s">
        <v>56</v>
      </c>
      <c r="AP11" s="47" t="s">
        <v>95</v>
      </c>
      <c r="AQ11" s="48">
        <v>15699313668</v>
      </c>
      <c r="AR11" s="53" t="s">
        <v>111</v>
      </c>
      <c r="AS11" s="7" t="s">
        <v>112</v>
      </c>
      <c r="AT11" s="409"/>
      <c r="AU11" s="403"/>
      <c r="AV11" s="403"/>
      <c r="AW11" s="403"/>
      <c r="AX11" s="408"/>
      <c r="AY11" s="52" t="s">
        <v>113</v>
      </c>
      <c r="AZ11" s="58" t="s">
        <v>114</v>
      </c>
      <c r="BA11" s="57" t="s">
        <v>115</v>
      </c>
      <c r="BB11" s="57" t="s">
        <v>115</v>
      </c>
    </row>
    <row r="12" spans="1:54" ht="66.75" customHeight="1" x14ac:dyDescent="0.35">
      <c r="A12" s="462"/>
      <c r="B12" s="460"/>
      <c r="C12" s="460"/>
      <c r="D12" s="453"/>
      <c r="E12" s="453"/>
      <c r="F12" s="453"/>
      <c r="G12" s="453"/>
      <c r="H12" s="453"/>
      <c r="I12" s="588"/>
      <c r="J12" s="471"/>
      <c r="K12" s="442" t="s">
        <v>48</v>
      </c>
      <c r="L12" s="507" t="s">
        <v>49</v>
      </c>
      <c r="M12" s="442" t="s">
        <v>116</v>
      </c>
      <c r="N12" s="482">
        <v>6.6500000000000004E-2</v>
      </c>
      <c r="O12" s="448" t="s">
        <v>670</v>
      </c>
      <c r="P12" s="480">
        <v>1.66E-2</v>
      </c>
      <c r="Q12" s="536" t="s">
        <v>117</v>
      </c>
      <c r="R12" s="455" t="s">
        <v>117</v>
      </c>
      <c r="S12" s="455">
        <v>0</v>
      </c>
      <c r="T12" s="455" t="s">
        <v>117</v>
      </c>
      <c r="U12" s="455" t="s">
        <v>117</v>
      </c>
      <c r="V12" s="556" t="s">
        <v>202</v>
      </c>
      <c r="W12" s="556" t="s">
        <v>202</v>
      </c>
      <c r="X12" s="478">
        <f>+P12/N12</f>
        <v>0.24962406015037594</v>
      </c>
      <c r="Y12" s="442" t="s">
        <v>118</v>
      </c>
      <c r="Z12" s="444">
        <v>2020130010167</v>
      </c>
      <c r="AA12" s="442" t="s">
        <v>119</v>
      </c>
      <c r="AB12" s="442" t="s">
        <v>120</v>
      </c>
      <c r="AC12" s="519" t="s">
        <v>120</v>
      </c>
      <c r="AD12" s="521" t="s">
        <v>120</v>
      </c>
      <c r="AE12" s="521">
        <v>0</v>
      </c>
      <c r="AF12" s="521">
        <v>0</v>
      </c>
      <c r="AG12" s="521">
        <v>0</v>
      </c>
      <c r="AH12" s="425" t="s">
        <v>202</v>
      </c>
      <c r="AI12" s="427" t="s">
        <v>202</v>
      </c>
      <c r="AJ12" s="455" t="s">
        <v>105</v>
      </c>
      <c r="AK12" s="455" t="s">
        <v>120</v>
      </c>
      <c r="AL12" s="455" t="s">
        <v>55</v>
      </c>
      <c r="AM12" s="523" t="s">
        <v>105</v>
      </c>
      <c r="AN12" s="523" t="s">
        <v>105</v>
      </c>
      <c r="AO12" s="464" t="s">
        <v>56</v>
      </c>
      <c r="AP12" s="464" t="s">
        <v>105</v>
      </c>
      <c r="AQ12" s="492">
        <v>0</v>
      </c>
      <c r="AR12" s="494" t="s">
        <v>105</v>
      </c>
      <c r="AS12" s="464" t="s">
        <v>105</v>
      </c>
      <c r="AT12" s="409"/>
      <c r="AU12" s="403"/>
      <c r="AV12" s="403"/>
      <c r="AW12" s="403"/>
      <c r="AX12" s="408"/>
      <c r="AY12" s="510" t="s">
        <v>121</v>
      </c>
      <c r="AZ12" s="486" t="s">
        <v>121</v>
      </c>
      <c r="BA12" s="503" t="s">
        <v>121</v>
      </c>
      <c r="BB12" s="503" t="s">
        <v>121</v>
      </c>
    </row>
    <row r="13" spans="1:54" ht="81" customHeight="1" x14ac:dyDescent="0.35">
      <c r="A13" s="462"/>
      <c r="B13" s="460"/>
      <c r="C13" s="456"/>
      <c r="D13" s="454"/>
      <c r="E13" s="454"/>
      <c r="F13" s="454"/>
      <c r="G13" s="454"/>
      <c r="H13" s="454"/>
      <c r="I13" s="588"/>
      <c r="J13" s="471"/>
      <c r="K13" s="443"/>
      <c r="L13" s="506"/>
      <c r="M13" s="443"/>
      <c r="N13" s="483"/>
      <c r="O13" s="449"/>
      <c r="P13" s="481"/>
      <c r="Q13" s="537"/>
      <c r="R13" s="456"/>
      <c r="S13" s="456"/>
      <c r="T13" s="456"/>
      <c r="U13" s="456"/>
      <c r="V13" s="557"/>
      <c r="W13" s="557"/>
      <c r="X13" s="479"/>
      <c r="Y13" s="443"/>
      <c r="Z13" s="445"/>
      <c r="AA13" s="443"/>
      <c r="AB13" s="443"/>
      <c r="AC13" s="520"/>
      <c r="AD13" s="522"/>
      <c r="AE13" s="522"/>
      <c r="AF13" s="522"/>
      <c r="AG13" s="522"/>
      <c r="AH13" s="426">
        <f t="shared" si="2"/>
        <v>0</v>
      </c>
      <c r="AI13" s="428"/>
      <c r="AJ13" s="456"/>
      <c r="AK13" s="456"/>
      <c r="AL13" s="456"/>
      <c r="AM13" s="524"/>
      <c r="AN13" s="524"/>
      <c r="AO13" s="466"/>
      <c r="AP13" s="466"/>
      <c r="AQ13" s="493"/>
      <c r="AR13" s="495"/>
      <c r="AS13" s="466"/>
      <c r="AT13" s="409"/>
      <c r="AU13" s="403"/>
      <c r="AV13" s="403"/>
      <c r="AW13" s="403"/>
      <c r="AX13" s="408"/>
      <c r="AY13" s="509"/>
      <c r="AZ13" s="485"/>
      <c r="BA13" s="504"/>
      <c r="BB13" s="504"/>
    </row>
    <row r="14" spans="1:54" ht="78" customHeight="1" x14ac:dyDescent="0.35">
      <c r="A14" s="462"/>
      <c r="B14" s="460"/>
      <c r="C14" s="54" t="s">
        <v>122</v>
      </c>
      <c r="D14" s="54" t="s">
        <v>123</v>
      </c>
      <c r="E14" s="54">
        <v>20</v>
      </c>
      <c r="F14" s="54">
        <v>0</v>
      </c>
      <c r="G14" s="54">
        <v>0</v>
      </c>
      <c r="H14" s="54">
        <v>0</v>
      </c>
      <c r="I14" s="54">
        <v>0</v>
      </c>
      <c r="J14" s="471"/>
      <c r="K14" s="15" t="s">
        <v>124</v>
      </c>
      <c r="L14" s="16" t="s">
        <v>105</v>
      </c>
      <c r="M14" s="5" t="s">
        <v>125</v>
      </c>
      <c r="N14" s="87">
        <v>20</v>
      </c>
      <c r="O14" s="78">
        <v>5</v>
      </c>
      <c r="P14" s="74">
        <v>0</v>
      </c>
      <c r="Q14" s="47">
        <v>0</v>
      </c>
      <c r="R14" s="54">
        <v>0</v>
      </c>
      <c r="S14" s="54">
        <v>0</v>
      </c>
      <c r="T14" s="38">
        <v>0</v>
      </c>
      <c r="U14" s="38">
        <v>0</v>
      </c>
      <c r="V14" s="95">
        <v>0</v>
      </c>
      <c r="W14" s="106">
        <v>0</v>
      </c>
      <c r="X14" s="106">
        <v>0</v>
      </c>
      <c r="Y14" s="5" t="s">
        <v>126</v>
      </c>
      <c r="Z14" s="1">
        <v>2020130010260</v>
      </c>
      <c r="AA14" s="5" t="s">
        <v>127</v>
      </c>
      <c r="AB14" s="5" t="s">
        <v>128</v>
      </c>
      <c r="AC14" s="141">
        <v>5</v>
      </c>
      <c r="AD14" s="142">
        <v>0</v>
      </c>
      <c r="AE14" s="142">
        <v>0</v>
      </c>
      <c r="AF14" s="142">
        <v>0</v>
      </c>
      <c r="AG14" s="142">
        <v>0</v>
      </c>
      <c r="AH14" s="140">
        <f t="shared" si="2"/>
        <v>0</v>
      </c>
      <c r="AI14" s="156">
        <f t="shared" si="1"/>
        <v>0</v>
      </c>
      <c r="AJ14" s="54">
        <v>180</v>
      </c>
      <c r="AK14" s="54">
        <v>0</v>
      </c>
      <c r="AL14" s="54" t="s">
        <v>55</v>
      </c>
      <c r="AM14" s="11">
        <v>1000000</v>
      </c>
      <c r="AN14" s="11">
        <v>0</v>
      </c>
      <c r="AO14" s="37" t="s">
        <v>56</v>
      </c>
      <c r="AP14" s="30" t="s">
        <v>129</v>
      </c>
      <c r="AQ14" s="17">
        <v>5649821546</v>
      </c>
      <c r="AR14" s="18" t="s">
        <v>130</v>
      </c>
      <c r="AS14" s="4" t="s">
        <v>131</v>
      </c>
      <c r="AT14" s="405" t="s">
        <v>769</v>
      </c>
      <c r="AU14" s="410">
        <v>1002562778</v>
      </c>
      <c r="AV14" s="412">
        <v>0</v>
      </c>
      <c r="AW14" s="412">
        <v>0</v>
      </c>
      <c r="AX14" s="419">
        <v>0</v>
      </c>
      <c r="AY14" s="55" t="s">
        <v>132</v>
      </c>
      <c r="AZ14" s="60" t="s">
        <v>133</v>
      </c>
      <c r="BA14" s="57" t="s">
        <v>134</v>
      </c>
      <c r="BB14" s="57" t="s">
        <v>134</v>
      </c>
    </row>
    <row r="15" spans="1:54" ht="83.25" customHeight="1" x14ac:dyDescent="0.35">
      <c r="A15" s="462"/>
      <c r="B15" s="460"/>
      <c r="C15" s="455" t="s">
        <v>45</v>
      </c>
      <c r="D15" s="452">
        <v>0.94</v>
      </c>
      <c r="E15" s="452" t="s">
        <v>46</v>
      </c>
      <c r="F15" s="452">
        <v>0.01</v>
      </c>
      <c r="G15" s="452">
        <v>0.01</v>
      </c>
      <c r="H15" s="452">
        <v>0.01</v>
      </c>
      <c r="I15" s="452">
        <v>0.01</v>
      </c>
      <c r="J15" s="471"/>
      <c r="K15" s="43" t="s">
        <v>135</v>
      </c>
      <c r="L15" s="46">
        <v>0.91</v>
      </c>
      <c r="M15" s="43" t="s">
        <v>136</v>
      </c>
      <c r="N15" s="88">
        <v>0.04</v>
      </c>
      <c r="O15" s="79" t="s">
        <v>670</v>
      </c>
      <c r="P15" s="83">
        <v>0</v>
      </c>
      <c r="Q15" s="45">
        <v>0</v>
      </c>
      <c r="R15" s="38">
        <v>0</v>
      </c>
      <c r="S15" s="63">
        <v>0</v>
      </c>
      <c r="T15" s="65">
        <v>0</v>
      </c>
      <c r="U15" s="65">
        <v>0</v>
      </c>
      <c r="V15" s="102">
        <v>0</v>
      </c>
      <c r="W15" s="106" t="s">
        <v>202</v>
      </c>
      <c r="X15" s="106">
        <v>0</v>
      </c>
      <c r="Y15" s="62" t="s">
        <v>137</v>
      </c>
      <c r="Z15" s="40" t="s">
        <v>120</v>
      </c>
      <c r="AA15" s="42" t="s">
        <v>138</v>
      </c>
      <c r="AB15" s="5" t="s">
        <v>139</v>
      </c>
      <c r="AC15" s="145">
        <v>1</v>
      </c>
      <c r="AD15" s="142">
        <v>0</v>
      </c>
      <c r="AE15" s="142">
        <v>0</v>
      </c>
      <c r="AF15" s="142">
        <v>1</v>
      </c>
      <c r="AG15" s="142">
        <v>1</v>
      </c>
      <c r="AH15" s="140">
        <v>1</v>
      </c>
      <c r="AI15" s="156">
        <f t="shared" si="1"/>
        <v>1</v>
      </c>
      <c r="AJ15" s="54">
        <v>180</v>
      </c>
      <c r="AK15" s="54">
        <v>30</v>
      </c>
      <c r="AL15" s="54" t="s">
        <v>55</v>
      </c>
      <c r="AM15" s="49">
        <v>775</v>
      </c>
      <c r="AN15" s="49">
        <v>775</v>
      </c>
      <c r="AO15" s="37" t="s">
        <v>56</v>
      </c>
      <c r="AP15" s="47" t="s">
        <v>104</v>
      </c>
      <c r="AQ15" s="48">
        <v>625838017</v>
      </c>
      <c r="AR15" s="28" t="s">
        <v>105</v>
      </c>
      <c r="AS15" s="37" t="s">
        <v>105</v>
      </c>
      <c r="AT15" s="406"/>
      <c r="AU15" s="422"/>
      <c r="AV15" s="502"/>
      <c r="AW15" s="502"/>
      <c r="AX15" s="420"/>
      <c r="AY15" s="51" t="s">
        <v>140</v>
      </c>
      <c r="AZ15" s="59" t="s">
        <v>141</v>
      </c>
      <c r="BA15" s="66" t="s">
        <v>142</v>
      </c>
      <c r="BB15" s="70" t="s">
        <v>142</v>
      </c>
    </row>
    <row r="16" spans="1:54" ht="85.5" customHeight="1" x14ac:dyDescent="0.35">
      <c r="A16" s="462"/>
      <c r="B16" s="460"/>
      <c r="C16" s="456"/>
      <c r="D16" s="454"/>
      <c r="E16" s="454"/>
      <c r="F16" s="454"/>
      <c r="G16" s="454"/>
      <c r="H16" s="454"/>
      <c r="I16" s="454"/>
      <c r="J16" s="471"/>
      <c r="K16" s="32" t="s">
        <v>143</v>
      </c>
      <c r="L16" s="2">
        <v>0.42</v>
      </c>
      <c r="M16" s="32" t="s">
        <v>144</v>
      </c>
      <c r="N16" s="89">
        <v>0.38</v>
      </c>
      <c r="O16" s="77" t="s">
        <v>670</v>
      </c>
      <c r="P16" s="82">
        <v>0</v>
      </c>
      <c r="Q16" s="6">
        <v>0</v>
      </c>
      <c r="R16" s="54">
        <v>0</v>
      </c>
      <c r="S16" s="36">
        <v>0</v>
      </c>
      <c r="T16" s="65">
        <v>0</v>
      </c>
      <c r="U16" s="65">
        <v>0</v>
      </c>
      <c r="V16" s="102">
        <v>0</v>
      </c>
      <c r="W16" s="106" t="s">
        <v>202</v>
      </c>
      <c r="X16" s="106">
        <v>0</v>
      </c>
      <c r="Y16" s="62" t="s">
        <v>145</v>
      </c>
      <c r="Z16" s="40" t="s">
        <v>120</v>
      </c>
      <c r="AA16" s="42" t="s">
        <v>145</v>
      </c>
      <c r="AB16" s="42" t="s">
        <v>146</v>
      </c>
      <c r="AC16" s="145">
        <v>2</v>
      </c>
      <c r="AD16" s="142">
        <v>0</v>
      </c>
      <c r="AE16" s="142">
        <v>0</v>
      </c>
      <c r="AF16" s="142">
        <v>0</v>
      </c>
      <c r="AG16" s="142">
        <v>0</v>
      </c>
      <c r="AH16" s="140">
        <f t="shared" si="2"/>
        <v>0</v>
      </c>
      <c r="AI16" s="156">
        <f t="shared" si="1"/>
        <v>0</v>
      </c>
      <c r="AJ16" s="54">
        <v>0</v>
      </c>
      <c r="AK16" s="54">
        <v>0</v>
      </c>
      <c r="AL16" s="54" t="s">
        <v>55</v>
      </c>
      <c r="AM16" s="49" t="s">
        <v>105</v>
      </c>
      <c r="AN16" s="49" t="s">
        <v>105</v>
      </c>
      <c r="AO16" s="37" t="s">
        <v>56</v>
      </c>
      <c r="AP16" s="47" t="s">
        <v>104</v>
      </c>
      <c r="AQ16" s="48">
        <v>480000000</v>
      </c>
      <c r="AR16" s="28" t="s">
        <v>105</v>
      </c>
      <c r="AS16" s="37" t="s">
        <v>105</v>
      </c>
      <c r="AT16" s="407"/>
      <c r="AU16" s="411"/>
      <c r="AV16" s="413"/>
      <c r="AW16" s="413"/>
      <c r="AX16" s="421"/>
      <c r="AY16" s="51" t="s">
        <v>147</v>
      </c>
      <c r="AZ16" s="59" t="s">
        <v>147</v>
      </c>
      <c r="BA16" s="67" t="s">
        <v>147</v>
      </c>
      <c r="BB16" s="70" t="s">
        <v>147</v>
      </c>
    </row>
    <row r="17" spans="1:54" ht="78" customHeight="1" x14ac:dyDescent="0.35">
      <c r="A17" s="462"/>
      <c r="B17" s="460"/>
      <c r="C17" s="455" t="s">
        <v>148</v>
      </c>
      <c r="D17" s="452" t="s">
        <v>149</v>
      </c>
      <c r="E17" s="452" t="s">
        <v>150</v>
      </c>
      <c r="F17" s="455">
        <v>0</v>
      </c>
      <c r="G17" s="455">
        <v>0</v>
      </c>
      <c r="H17" s="589">
        <v>0</v>
      </c>
      <c r="I17" s="589">
        <v>0</v>
      </c>
      <c r="J17" s="471"/>
      <c r="K17" s="530" t="s">
        <v>151</v>
      </c>
      <c r="L17" s="528">
        <v>0</v>
      </c>
      <c r="M17" s="530" t="s">
        <v>152</v>
      </c>
      <c r="N17" s="450">
        <v>0.5</v>
      </c>
      <c r="O17" s="564">
        <v>0.1666</v>
      </c>
      <c r="P17" s="582">
        <v>0.14000000000000001</v>
      </c>
      <c r="Q17" s="440">
        <v>8.3299999999999999E-2</v>
      </c>
      <c r="R17" s="440" t="s">
        <v>153</v>
      </c>
      <c r="S17" s="440">
        <v>0.5</v>
      </c>
      <c r="T17" s="576" t="s">
        <v>154</v>
      </c>
      <c r="U17" s="543">
        <v>0.66659999999999997</v>
      </c>
      <c r="V17" s="548">
        <f>+U17</f>
        <v>0.66659999999999997</v>
      </c>
      <c r="W17" s="548">
        <f>+V17*O17</f>
        <v>0.11105556</v>
      </c>
      <c r="X17" s="548">
        <f>+(P17+V17)*N17</f>
        <v>0.40329999999999999</v>
      </c>
      <c r="Y17" s="32" t="s">
        <v>108</v>
      </c>
      <c r="Z17" s="40">
        <v>2020130010335</v>
      </c>
      <c r="AA17" s="42" t="s">
        <v>155</v>
      </c>
      <c r="AB17" s="5" t="s">
        <v>156</v>
      </c>
      <c r="AC17" s="145">
        <v>12</v>
      </c>
      <c r="AD17" s="142">
        <v>5</v>
      </c>
      <c r="AE17" s="142">
        <v>6</v>
      </c>
      <c r="AF17" s="142">
        <v>7</v>
      </c>
      <c r="AG17" s="142">
        <v>8</v>
      </c>
      <c r="AH17" s="140">
        <f t="shared" si="2"/>
        <v>26</v>
      </c>
      <c r="AI17" s="156">
        <v>1</v>
      </c>
      <c r="AJ17" s="54">
        <v>360</v>
      </c>
      <c r="AK17" s="54">
        <v>180</v>
      </c>
      <c r="AL17" s="54" t="s">
        <v>55</v>
      </c>
      <c r="AM17" s="38">
        <v>1000000</v>
      </c>
      <c r="AN17" s="38">
        <v>1000000</v>
      </c>
      <c r="AO17" s="37" t="s">
        <v>56</v>
      </c>
      <c r="AP17" s="37" t="s">
        <v>157</v>
      </c>
      <c r="AQ17" s="19" t="s">
        <v>158</v>
      </c>
      <c r="AR17" s="20" t="s">
        <v>159</v>
      </c>
      <c r="AS17" s="37" t="s">
        <v>160</v>
      </c>
      <c r="AT17" s="405" t="s">
        <v>771</v>
      </c>
      <c r="AU17" s="412">
        <v>0</v>
      </c>
      <c r="AV17" s="410">
        <v>250000000</v>
      </c>
      <c r="AW17" s="412">
        <v>0</v>
      </c>
      <c r="AX17" s="419">
        <v>0</v>
      </c>
      <c r="AY17" s="51" t="s">
        <v>161</v>
      </c>
      <c r="AZ17" s="59" t="s">
        <v>162</v>
      </c>
      <c r="BA17" s="56" t="s">
        <v>163</v>
      </c>
      <c r="BB17" s="55" t="s">
        <v>164</v>
      </c>
    </row>
    <row r="18" spans="1:54" ht="83.25" customHeight="1" x14ac:dyDescent="0.35">
      <c r="A18" s="462"/>
      <c r="B18" s="460"/>
      <c r="C18" s="460"/>
      <c r="D18" s="453"/>
      <c r="E18" s="453"/>
      <c r="F18" s="460"/>
      <c r="G18" s="460"/>
      <c r="H18" s="589"/>
      <c r="I18" s="589"/>
      <c r="J18" s="471"/>
      <c r="K18" s="531"/>
      <c r="L18" s="529"/>
      <c r="M18" s="531"/>
      <c r="N18" s="451"/>
      <c r="O18" s="566"/>
      <c r="P18" s="584"/>
      <c r="Q18" s="441"/>
      <c r="R18" s="441"/>
      <c r="S18" s="441"/>
      <c r="T18" s="577"/>
      <c r="U18" s="537"/>
      <c r="V18" s="549"/>
      <c r="W18" s="549"/>
      <c r="X18" s="549"/>
      <c r="Y18" s="44" t="s">
        <v>165</v>
      </c>
      <c r="Z18" s="40">
        <v>2020130010303</v>
      </c>
      <c r="AA18" s="42" t="s">
        <v>166</v>
      </c>
      <c r="AB18" s="42" t="s">
        <v>166</v>
      </c>
      <c r="AC18" s="145">
        <v>2</v>
      </c>
      <c r="AD18" s="142">
        <v>0</v>
      </c>
      <c r="AE18" s="142">
        <v>0</v>
      </c>
      <c r="AF18" s="142">
        <v>0</v>
      </c>
      <c r="AG18" s="142">
        <v>0</v>
      </c>
      <c r="AH18" s="140">
        <f t="shared" si="2"/>
        <v>0</v>
      </c>
      <c r="AI18" s="156">
        <f t="shared" si="1"/>
        <v>0</v>
      </c>
      <c r="AJ18" s="54">
        <v>0</v>
      </c>
      <c r="AK18" s="54">
        <v>0</v>
      </c>
      <c r="AL18" s="54" t="s">
        <v>55</v>
      </c>
      <c r="AM18" s="11">
        <v>19546</v>
      </c>
      <c r="AN18" s="11" t="s">
        <v>105</v>
      </c>
      <c r="AO18" s="37" t="s">
        <v>56</v>
      </c>
      <c r="AP18" s="47" t="s">
        <v>105</v>
      </c>
      <c r="AQ18" s="21">
        <v>74159401150</v>
      </c>
      <c r="AR18" s="28" t="s">
        <v>105</v>
      </c>
      <c r="AS18" s="37" t="s">
        <v>105</v>
      </c>
      <c r="AT18" s="406"/>
      <c r="AU18" s="502"/>
      <c r="AV18" s="422"/>
      <c r="AW18" s="502"/>
      <c r="AX18" s="420"/>
      <c r="AY18" s="51" t="s">
        <v>167</v>
      </c>
      <c r="AZ18" s="59" t="s">
        <v>167</v>
      </c>
      <c r="BA18" s="59" t="s">
        <v>167</v>
      </c>
      <c r="BB18" s="55" t="s">
        <v>167</v>
      </c>
    </row>
    <row r="19" spans="1:54" ht="72" customHeight="1" x14ac:dyDescent="0.35">
      <c r="A19" s="462"/>
      <c r="B19" s="460"/>
      <c r="C19" s="456"/>
      <c r="D19" s="454"/>
      <c r="E19" s="454"/>
      <c r="F19" s="456"/>
      <c r="G19" s="456"/>
      <c r="H19" s="589"/>
      <c r="I19" s="589"/>
      <c r="J19" s="471"/>
      <c r="K19" s="3" t="s">
        <v>168</v>
      </c>
      <c r="L19" s="2">
        <v>0.12</v>
      </c>
      <c r="M19" s="32" t="s">
        <v>169</v>
      </c>
      <c r="N19" s="89">
        <v>0.38</v>
      </c>
      <c r="O19" s="77" t="s">
        <v>670</v>
      </c>
      <c r="P19" s="82">
        <v>0</v>
      </c>
      <c r="Q19" s="6">
        <v>0</v>
      </c>
      <c r="R19" s="39">
        <v>0</v>
      </c>
      <c r="S19" s="39" t="s">
        <v>105</v>
      </c>
      <c r="T19" s="39">
        <v>0</v>
      </c>
      <c r="U19" s="39">
        <v>0</v>
      </c>
      <c r="V19" s="96" t="s">
        <v>202</v>
      </c>
      <c r="W19" s="96" t="s">
        <v>202</v>
      </c>
      <c r="X19" s="107">
        <v>0</v>
      </c>
      <c r="Y19" s="42" t="s">
        <v>170</v>
      </c>
      <c r="Z19" s="40" t="s">
        <v>105</v>
      </c>
      <c r="AA19" s="40" t="s">
        <v>105</v>
      </c>
      <c r="AB19" s="40" t="s">
        <v>105</v>
      </c>
      <c r="AC19" s="146" t="s">
        <v>105</v>
      </c>
      <c r="AD19" s="147" t="s">
        <v>105</v>
      </c>
      <c r="AE19" s="147" t="s">
        <v>105</v>
      </c>
      <c r="AF19" s="147" t="s">
        <v>105</v>
      </c>
      <c r="AG19" s="147" t="s">
        <v>105</v>
      </c>
      <c r="AH19" s="140" t="s">
        <v>202</v>
      </c>
      <c r="AI19" s="156" t="s">
        <v>202</v>
      </c>
      <c r="AJ19" s="40" t="s">
        <v>105</v>
      </c>
      <c r="AK19" s="40" t="s">
        <v>105</v>
      </c>
      <c r="AL19" s="54" t="s">
        <v>55</v>
      </c>
      <c r="AM19" s="40" t="s">
        <v>105</v>
      </c>
      <c r="AN19" s="40" t="s">
        <v>105</v>
      </c>
      <c r="AO19" s="37" t="s">
        <v>56</v>
      </c>
      <c r="AP19" s="47" t="s">
        <v>171</v>
      </c>
      <c r="AQ19" s="48">
        <v>82000000</v>
      </c>
      <c r="AR19" s="29" t="s">
        <v>105</v>
      </c>
      <c r="AS19" s="37" t="s">
        <v>105</v>
      </c>
      <c r="AT19" s="407"/>
      <c r="AU19" s="413"/>
      <c r="AV19" s="411"/>
      <c r="AW19" s="413"/>
      <c r="AX19" s="421"/>
      <c r="AY19" s="51" t="s">
        <v>172</v>
      </c>
      <c r="AZ19" s="59" t="s">
        <v>172</v>
      </c>
      <c r="BA19" s="60" t="s">
        <v>172</v>
      </c>
      <c r="BB19" s="55" t="s">
        <v>172</v>
      </c>
    </row>
    <row r="20" spans="1:54" s="99" customFormat="1" ht="72" customHeight="1" x14ac:dyDescent="0.35">
      <c r="A20" s="462"/>
      <c r="B20" s="460"/>
      <c r="C20" s="114"/>
      <c r="D20" s="97"/>
      <c r="E20" s="97"/>
      <c r="F20" s="114"/>
      <c r="G20" s="114"/>
      <c r="H20" s="103"/>
      <c r="I20" s="103"/>
      <c r="J20" s="472"/>
      <c r="K20" s="467" t="s">
        <v>674</v>
      </c>
      <c r="L20" s="468"/>
      <c r="M20" s="468"/>
      <c r="N20" s="468"/>
      <c r="O20" s="468"/>
      <c r="P20" s="468"/>
      <c r="Q20" s="468"/>
      <c r="R20" s="468"/>
      <c r="S20" s="468"/>
      <c r="T20" s="468"/>
      <c r="U20" s="468"/>
      <c r="V20" s="469"/>
      <c r="W20" s="134">
        <f>AVERAGE(W2:W19)</f>
        <v>2.0678426666666666E-2</v>
      </c>
      <c r="X20" s="134">
        <f>AVERAGE(X2:X19)</f>
        <v>8.0158067126148702E-2</v>
      </c>
      <c r="Y20" s="432" t="s">
        <v>681</v>
      </c>
      <c r="Z20" s="433"/>
      <c r="AA20" s="433"/>
      <c r="AB20" s="433"/>
      <c r="AC20" s="433"/>
      <c r="AD20" s="433"/>
      <c r="AE20" s="433"/>
      <c r="AF20" s="433"/>
      <c r="AG20" s="433"/>
      <c r="AH20" s="434"/>
      <c r="AI20" s="160">
        <f>AVERAGE(AI2:AI19)</f>
        <v>0.4</v>
      </c>
      <c r="AJ20" s="104"/>
      <c r="AK20" s="104"/>
      <c r="AL20" s="103"/>
      <c r="AM20" s="104"/>
      <c r="AN20" s="104"/>
      <c r="AO20" s="115"/>
      <c r="AP20" s="116"/>
      <c r="AQ20" s="117"/>
      <c r="AR20" s="118"/>
      <c r="AS20" s="115"/>
      <c r="AT20" s="264" t="s">
        <v>674</v>
      </c>
      <c r="AU20" s="258">
        <f>SUM(AU2:AU19)</f>
        <v>45850823768</v>
      </c>
      <c r="AV20" s="258">
        <f t="shared" ref="AV20:AW20" si="3">SUM(AV2:AV19)</f>
        <v>45092086159.099998</v>
      </c>
      <c r="AW20" s="258">
        <f t="shared" si="3"/>
        <v>28540631964.07</v>
      </c>
      <c r="AX20" s="259">
        <f>+AW20/AV20</f>
        <v>0.63294104121439587</v>
      </c>
      <c r="AY20" s="119"/>
      <c r="AZ20" s="120"/>
      <c r="BA20" s="121"/>
      <c r="BB20" s="122"/>
    </row>
    <row r="21" spans="1:54" ht="96" customHeight="1" x14ac:dyDescent="0.35">
      <c r="A21" s="462"/>
      <c r="B21" s="460"/>
      <c r="C21" s="455" t="s">
        <v>173</v>
      </c>
      <c r="D21" s="473">
        <v>0.7</v>
      </c>
      <c r="E21" s="473">
        <v>0.8</v>
      </c>
      <c r="F21" s="473">
        <v>0.03</v>
      </c>
      <c r="G21" s="473">
        <v>0.03</v>
      </c>
      <c r="H21" s="473">
        <v>0.03</v>
      </c>
      <c r="I21" s="473">
        <v>0.03</v>
      </c>
      <c r="J21" s="464" t="s">
        <v>174</v>
      </c>
      <c r="K21" s="5" t="s">
        <v>175</v>
      </c>
      <c r="L21" s="16" t="s">
        <v>176</v>
      </c>
      <c r="M21" s="22" t="s">
        <v>177</v>
      </c>
      <c r="N21" s="86" t="s">
        <v>178</v>
      </c>
      <c r="O21" s="77">
        <f>20.15%/4</f>
        <v>5.0374999999999996E-2</v>
      </c>
      <c r="P21" s="82">
        <v>0</v>
      </c>
      <c r="Q21" s="73">
        <v>0.1</v>
      </c>
      <c r="R21" s="23">
        <v>0</v>
      </c>
      <c r="S21" s="23" t="s">
        <v>105</v>
      </c>
      <c r="T21" s="23">
        <v>0</v>
      </c>
      <c r="U21" s="23">
        <v>0</v>
      </c>
      <c r="V21" s="108">
        <f>+Q21</f>
        <v>0.1</v>
      </c>
      <c r="W21" s="108">
        <f>+V21*O21</f>
        <v>5.0375000000000003E-3</v>
      </c>
      <c r="X21" s="108">
        <f>+W21/85%</f>
        <v>5.9264705882352943E-3</v>
      </c>
      <c r="Y21" s="5" t="s">
        <v>179</v>
      </c>
      <c r="Z21" s="1" t="s">
        <v>105</v>
      </c>
      <c r="AA21" s="1" t="s">
        <v>105</v>
      </c>
      <c r="AB21" s="1" t="s">
        <v>105</v>
      </c>
      <c r="AC21" s="145" t="s">
        <v>105</v>
      </c>
      <c r="AD21" s="148" t="s">
        <v>105</v>
      </c>
      <c r="AE21" s="148" t="s">
        <v>105</v>
      </c>
      <c r="AF21" s="148" t="s">
        <v>105</v>
      </c>
      <c r="AG21" s="148" t="s">
        <v>105</v>
      </c>
      <c r="AH21" s="140" t="s">
        <v>202</v>
      </c>
      <c r="AI21" s="156" t="s">
        <v>202</v>
      </c>
      <c r="AJ21" s="1" t="s">
        <v>105</v>
      </c>
      <c r="AK21" s="1" t="s">
        <v>105</v>
      </c>
      <c r="AL21" s="54" t="s">
        <v>55</v>
      </c>
      <c r="AM21" s="1" t="s">
        <v>105</v>
      </c>
      <c r="AN21" s="1" t="s">
        <v>105</v>
      </c>
      <c r="AO21" s="37" t="s">
        <v>56</v>
      </c>
      <c r="AP21" s="16" t="s">
        <v>105</v>
      </c>
      <c r="AQ21" s="24">
        <v>0</v>
      </c>
      <c r="AR21" s="41" t="s">
        <v>105</v>
      </c>
      <c r="AS21" s="4" t="s">
        <v>105</v>
      </c>
      <c r="AT21" s="405" t="s">
        <v>129</v>
      </c>
      <c r="AU21" s="410">
        <v>8023209</v>
      </c>
      <c r="AV21" s="410">
        <v>8023209</v>
      </c>
      <c r="AW21" s="412">
        <v>0</v>
      </c>
      <c r="AX21" s="414">
        <v>0</v>
      </c>
      <c r="AY21" s="55" t="s">
        <v>180</v>
      </c>
      <c r="AZ21" s="60" t="s">
        <v>180</v>
      </c>
      <c r="BA21" s="60" t="s">
        <v>180</v>
      </c>
      <c r="BB21" s="55" t="s">
        <v>180</v>
      </c>
    </row>
    <row r="22" spans="1:54" ht="79.5" customHeight="1" x14ac:dyDescent="0.35">
      <c r="A22" s="462"/>
      <c r="B22" s="460"/>
      <c r="C22" s="460"/>
      <c r="D22" s="474"/>
      <c r="E22" s="474"/>
      <c r="F22" s="474"/>
      <c r="G22" s="474"/>
      <c r="H22" s="474"/>
      <c r="I22" s="474"/>
      <c r="J22" s="465"/>
      <c r="K22" s="5" t="s">
        <v>181</v>
      </c>
      <c r="L22" s="25">
        <v>0</v>
      </c>
      <c r="M22" s="32" t="s">
        <v>182</v>
      </c>
      <c r="N22" s="86">
        <v>0.3</v>
      </c>
      <c r="O22" s="77">
        <f>20.15%/4</f>
        <v>5.0374999999999996E-2</v>
      </c>
      <c r="P22" s="82">
        <v>0</v>
      </c>
      <c r="Q22" s="73">
        <v>0.1</v>
      </c>
      <c r="R22" s="23">
        <v>0</v>
      </c>
      <c r="S22" s="23">
        <v>0</v>
      </c>
      <c r="T22" s="23">
        <v>0</v>
      </c>
      <c r="U22" s="23">
        <v>0</v>
      </c>
      <c r="V22" s="108">
        <f>+Q22</f>
        <v>0.1</v>
      </c>
      <c r="W22" s="108">
        <f>+V22*O22</f>
        <v>5.0375000000000003E-3</v>
      </c>
      <c r="X22" s="108">
        <f>+V22/N22</f>
        <v>0.33333333333333337</v>
      </c>
      <c r="Y22" s="5" t="s">
        <v>183</v>
      </c>
      <c r="Z22" s="1">
        <v>2020130010242</v>
      </c>
      <c r="AA22" s="5" t="s">
        <v>184</v>
      </c>
      <c r="AB22" s="5" t="s">
        <v>185</v>
      </c>
      <c r="AC22" s="145">
        <v>1</v>
      </c>
      <c r="AD22" s="142">
        <v>0</v>
      </c>
      <c r="AE22" s="142">
        <v>0</v>
      </c>
      <c r="AF22" s="142">
        <v>0</v>
      </c>
      <c r="AG22" s="142">
        <v>0</v>
      </c>
      <c r="AH22" s="140">
        <f t="shared" si="2"/>
        <v>0</v>
      </c>
      <c r="AI22" s="156">
        <f t="shared" si="1"/>
        <v>0</v>
      </c>
      <c r="AJ22" s="54">
        <v>90</v>
      </c>
      <c r="AK22" s="54">
        <v>0</v>
      </c>
      <c r="AL22" s="54" t="s">
        <v>55</v>
      </c>
      <c r="AM22" s="11">
        <v>263</v>
      </c>
      <c r="AN22" s="11">
        <v>0</v>
      </c>
      <c r="AO22" s="37" t="s">
        <v>56</v>
      </c>
      <c r="AP22" s="30" t="s">
        <v>129</v>
      </c>
      <c r="AQ22" s="24">
        <v>8023209</v>
      </c>
      <c r="AR22" s="41" t="s">
        <v>186</v>
      </c>
      <c r="AS22" s="4" t="s">
        <v>187</v>
      </c>
      <c r="AT22" s="407"/>
      <c r="AU22" s="411"/>
      <c r="AV22" s="411"/>
      <c r="AW22" s="413"/>
      <c r="AX22" s="415"/>
      <c r="AY22" s="55" t="s">
        <v>188</v>
      </c>
      <c r="AZ22" s="60" t="s">
        <v>188</v>
      </c>
      <c r="BA22" s="60" t="s">
        <v>189</v>
      </c>
      <c r="BB22" s="55" t="s">
        <v>189</v>
      </c>
    </row>
    <row r="23" spans="1:54" ht="42" customHeight="1" x14ac:dyDescent="0.35">
      <c r="A23" s="462"/>
      <c r="B23" s="460"/>
      <c r="C23" s="460"/>
      <c r="D23" s="474"/>
      <c r="E23" s="474"/>
      <c r="F23" s="474"/>
      <c r="G23" s="474"/>
      <c r="H23" s="474"/>
      <c r="I23" s="474"/>
      <c r="J23" s="465"/>
      <c r="K23" s="442" t="s">
        <v>190</v>
      </c>
      <c r="L23" s="464" t="s">
        <v>191</v>
      </c>
      <c r="M23" s="530" t="s">
        <v>191</v>
      </c>
      <c r="N23" s="590">
        <v>0.9</v>
      </c>
      <c r="O23" s="564">
        <v>0.3</v>
      </c>
      <c r="P23" s="582">
        <v>0</v>
      </c>
      <c r="Q23" s="440">
        <v>1</v>
      </c>
      <c r="R23" s="452">
        <v>1</v>
      </c>
      <c r="S23" s="452">
        <v>1</v>
      </c>
      <c r="T23" s="452">
        <v>1</v>
      </c>
      <c r="U23" s="452">
        <v>1</v>
      </c>
      <c r="V23" s="550">
        <f>+U23</f>
        <v>1</v>
      </c>
      <c r="W23" s="550">
        <f>+V23</f>
        <v>1</v>
      </c>
      <c r="X23" s="553">
        <f>+V23*N23</f>
        <v>0.9</v>
      </c>
      <c r="Y23" s="442" t="s">
        <v>192</v>
      </c>
      <c r="Z23" s="444">
        <v>2020130010148</v>
      </c>
      <c r="AA23" s="442" t="s">
        <v>193</v>
      </c>
      <c r="AB23" s="5" t="s">
        <v>194</v>
      </c>
      <c r="AC23" s="145">
        <v>1</v>
      </c>
      <c r="AD23" s="142">
        <v>1</v>
      </c>
      <c r="AE23" s="142">
        <v>1</v>
      </c>
      <c r="AF23" s="142">
        <v>1</v>
      </c>
      <c r="AG23" s="142">
        <v>1</v>
      </c>
      <c r="AH23" s="140">
        <v>1</v>
      </c>
      <c r="AI23" s="156">
        <f t="shared" si="1"/>
        <v>1</v>
      </c>
      <c r="AJ23" s="54">
        <v>360</v>
      </c>
      <c r="AK23" s="54">
        <v>180</v>
      </c>
      <c r="AL23" s="54" t="s">
        <v>55</v>
      </c>
      <c r="AM23" s="54">
        <v>1000000</v>
      </c>
      <c r="AN23" s="54">
        <v>1000000</v>
      </c>
      <c r="AO23" s="37" t="s">
        <v>56</v>
      </c>
      <c r="AP23" s="507" t="s">
        <v>195</v>
      </c>
      <c r="AQ23" s="496">
        <v>45888000000</v>
      </c>
      <c r="AR23" s="499" t="s">
        <v>196</v>
      </c>
      <c r="AS23" s="464" t="s">
        <v>197</v>
      </c>
      <c r="AT23" s="405" t="s">
        <v>773</v>
      </c>
      <c r="AU23" s="403">
        <v>45888000000</v>
      </c>
      <c r="AV23" s="403">
        <v>57454769946</v>
      </c>
      <c r="AW23" s="403">
        <v>45729387892</v>
      </c>
      <c r="AX23" s="416">
        <f>+AW23/AV23</f>
        <v>0.79591978063752877</v>
      </c>
      <c r="AY23" s="442" t="s">
        <v>198</v>
      </c>
      <c r="AZ23" s="487" t="s">
        <v>199</v>
      </c>
      <c r="BA23" s="486" t="s">
        <v>199</v>
      </c>
      <c r="BB23" s="572" t="s">
        <v>199</v>
      </c>
    </row>
    <row r="24" spans="1:54" ht="58.5" customHeight="1" x14ac:dyDescent="0.35">
      <c r="A24" s="462"/>
      <c r="B24" s="460"/>
      <c r="C24" s="460"/>
      <c r="D24" s="474"/>
      <c r="E24" s="474"/>
      <c r="F24" s="474"/>
      <c r="G24" s="474"/>
      <c r="H24" s="474"/>
      <c r="I24" s="474"/>
      <c r="J24" s="465"/>
      <c r="K24" s="447"/>
      <c r="L24" s="465"/>
      <c r="M24" s="532"/>
      <c r="N24" s="591"/>
      <c r="O24" s="565"/>
      <c r="P24" s="583"/>
      <c r="Q24" s="573"/>
      <c r="R24" s="453"/>
      <c r="S24" s="453"/>
      <c r="T24" s="453"/>
      <c r="U24" s="453"/>
      <c r="V24" s="551"/>
      <c r="W24" s="551"/>
      <c r="X24" s="554"/>
      <c r="Y24" s="447"/>
      <c r="Z24" s="446"/>
      <c r="AA24" s="447"/>
      <c r="AB24" s="5" t="s">
        <v>200</v>
      </c>
      <c r="AC24" s="145">
        <v>1</v>
      </c>
      <c r="AD24" s="142">
        <v>1</v>
      </c>
      <c r="AE24" s="142">
        <v>1</v>
      </c>
      <c r="AF24" s="142">
        <v>1</v>
      </c>
      <c r="AG24" s="142">
        <v>1</v>
      </c>
      <c r="AH24" s="140">
        <v>1</v>
      </c>
      <c r="AI24" s="156">
        <f t="shared" si="1"/>
        <v>1</v>
      </c>
      <c r="AJ24" s="54">
        <v>360</v>
      </c>
      <c r="AK24" s="54">
        <v>180</v>
      </c>
      <c r="AL24" s="54" t="s">
        <v>55</v>
      </c>
      <c r="AM24" s="54">
        <v>1000000</v>
      </c>
      <c r="AN24" s="54">
        <v>1000000</v>
      </c>
      <c r="AO24" s="37" t="s">
        <v>56</v>
      </c>
      <c r="AP24" s="505"/>
      <c r="AQ24" s="497"/>
      <c r="AR24" s="500"/>
      <c r="AS24" s="465"/>
      <c r="AT24" s="406"/>
      <c r="AU24" s="403"/>
      <c r="AV24" s="403"/>
      <c r="AW24" s="403"/>
      <c r="AX24" s="417"/>
      <c r="AY24" s="447"/>
      <c r="AZ24" s="488"/>
      <c r="BA24" s="484"/>
      <c r="BB24" s="572"/>
    </row>
    <row r="25" spans="1:54" ht="66.75" customHeight="1" x14ac:dyDescent="0.35">
      <c r="A25" s="462"/>
      <c r="B25" s="460"/>
      <c r="C25" s="460"/>
      <c r="D25" s="474"/>
      <c r="E25" s="474"/>
      <c r="F25" s="474"/>
      <c r="G25" s="474"/>
      <c r="H25" s="474"/>
      <c r="I25" s="474"/>
      <c r="J25" s="465"/>
      <c r="K25" s="443"/>
      <c r="L25" s="466"/>
      <c r="M25" s="531"/>
      <c r="N25" s="592"/>
      <c r="O25" s="566"/>
      <c r="P25" s="584"/>
      <c r="Q25" s="441"/>
      <c r="R25" s="454"/>
      <c r="S25" s="454"/>
      <c r="T25" s="454"/>
      <c r="U25" s="454"/>
      <c r="V25" s="552"/>
      <c r="W25" s="552"/>
      <c r="X25" s="555"/>
      <c r="Y25" s="443"/>
      <c r="Z25" s="445"/>
      <c r="AA25" s="443"/>
      <c r="AB25" s="5" t="s">
        <v>201</v>
      </c>
      <c r="AC25" s="145">
        <v>6</v>
      </c>
      <c r="AD25" s="142">
        <v>6</v>
      </c>
      <c r="AE25" s="142">
        <v>1</v>
      </c>
      <c r="AF25" s="142">
        <v>1</v>
      </c>
      <c r="AG25" s="142">
        <v>1</v>
      </c>
      <c r="AH25" s="140">
        <f t="shared" si="2"/>
        <v>9</v>
      </c>
      <c r="AI25" s="156">
        <v>1</v>
      </c>
      <c r="AJ25" s="54">
        <v>360</v>
      </c>
      <c r="AK25" s="54">
        <v>180</v>
      </c>
      <c r="AL25" s="54" t="s">
        <v>55</v>
      </c>
      <c r="AM25" s="54">
        <v>1000000</v>
      </c>
      <c r="AN25" s="54">
        <v>1000000</v>
      </c>
      <c r="AO25" s="37" t="s">
        <v>56</v>
      </c>
      <c r="AP25" s="506"/>
      <c r="AQ25" s="498"/>
      <c r="AR25" s="501"/>
      <c r="AS25" s="466"/>
      <c r="AT25" s="407"/>
      <c r="AU25" s="403"/>
      <c r="AV25" s="403"/>
      <c r="AW25" s="403"/>
      <c r="AX25" s="418"/>
      <c r="AY25" s="443"/>
      <c r="AZ25" s="489"/>
      <c r="BA25" s="485"/>
      <c r="BB25" s="572"/>
    </row>
    <row r="26" spans="1:54" s="99" customFormat="1" ht="66.75" customHeight="1" x14ac:dyDescent="0.35">
      <c r="A26" s="462"/>
      <c r="B26" s="460"/>
      <c r="C26" s="456"/>
      <c r="D26" s="475"/>
      <c r="E26" s="475"/>
      <c r="F26" s="475"/>
      <c r="G26" s="475"/>
      <c r="H26" s="475"/>
      <c r="I26" s="475"/>
      <c r="J26" s="466"/>
      <c r="K26" s="435" t="s">
        <v>673</v>
      </c>
      <c r="L26" s="436"/>
      <c r="M26" s="436"/>
      <c r="N26" s="436"/>
      <c r="O26" s="436"/>
      <c r="P26" s="436"/>
      <c r="Q26" s="436"/>
      <c r="R26" s="436"/>
      <c r="S26" s="436"/>
      <c r="T26" s="436"/>
      <c r="U26" s="436"/>
      <c r="V26" s="437"/>
      <c r="W26" s="133">
        <f>AVERAGE(W21:W25)</f>
        <v>0.33669166666666667</v>
      </c>
      <c r="X26" s="133">
        <f>AVERAGE(X21:X25)</f>
        <v>0.4130866013071896</v>
      </c>
      <c r="Y26" s="435" t="s">
        <v>680</v>
      </c>
      <c r="Z26" s="436"/>
      <c r="AA26" s="436"/>
      <c r="AB26" s="436"/>
      <c r="AC26" s="436"/>
      <c r="AD26" s="436"/>
      <c r="AE26" s="436"/>
      <c r="AF26" s="436"/>
      <c r="AG26" s="436"/>
      <c r="AH26" s="437"/>
      <c r="AI26" s="160">
        <f>AVERAGE(AI22:AI25)</f>
        <v>0.75</v>
      </c>
      <c r="AJ26" s="103"/>
      <c r="AK26" s="103"/>
      <c r="AL26" s="103"/>
      <c r="AM26" s="103"/>
      <c r="AN26" s="103"/>
      <c r="AO26" s="115"/>
      <c r="AP26" s="125"/>
      <c r="AQ26" s="126"/>
      <c r="AR26" s="127"/>
      <c r="AS26" s="123"/>
      <c r="AT26" s="263" t="s">
        <v>772</v>
      </c>
      <c r="AU26" s="261">
        <f>SUM(AU21:AU25)</f>
        <v>45896023209</v>
      </c>
      <c r="AV26" s="261">
        <f t="shared" ref="AV26:AW26" si="4">SUM(AV21:AV25)</f>
        <v>57462793155</v>
      </c>
      <c r="AW26" s="261">
        <f t="shared" si="4"/>
        <v>45729387892</v>
      </c>
      <c r="AX26" s="262">
        <f>+AW26/AV26</f>
        <v>0.79580865080208785</v>
      </c>
      <c r="AY26" s="124"/>
      <c r="AZ26" s="128"/>
      <c r="BA26" s="129"/>
      <c r="BB26" s="122"/>
    </row>
    <row r="27" spans="1:54" ht="42" customHeight="1" x14ac:dyDescent="0.35">
      <c r="A27" s="462"/>
      <c r="B27" s="460"/>
      <c r="C27" s="455" t="s">
        <v>202</v>
      </c>
      <c r="D27" s="455" t="s">
        <v>202</v>
      </c>
      <c r="E27" s="455" t="s">
        <v>202</v>
      </c>
      <c r="F27" s="455" t="s">
        <v>202</v>
      </c>
      <c r="G27" s="455" t="s">
        <v>202</v>
      </c>
      <c r="H27" s="455" t="s">
        <v>202</v>
      </c>
      <c r="I27" s="455" t="s">
        <v>202</v>
      </c>
      <c r="J27" s="464" t="s">
        <v>203</v>
      </c>
      <c r="K27" s="442" t="s">
        <v>204</v>
      </c>
      <c r="L27" s="464" t="s">
        <v>205</v>
      </c>
      <c r="M27" s="442" t="s">
        <v>206</v>
      </c>
      <c r="N27" s="574">
        <v>1</v>
      </c>
      <c r="O27" s="534">
        <v>1</v>
      </c>
      <c r="P27" s="580">
        <v>0.5</v>
      </c>
      <c r="Q27" s="507">
        <v>0</v>
      </c>
      <c r="R27" s="455">
        <v>0</v>
      </c>
      <c r="S27" s="455">
        <v>0</v>
      </c>
      <c r="T27" s="455">
        <v>0</v>
      </c>
      <c r="U27" s="455">
        <v>0</v>
      </c>
      <c r="V27" s="556">
        <v>0</v>
      </c>
      <c r="W27" s="478">
        <v>0</v>
      </c>
      <c r="X27" s="478">
        <f>+P27/N27</f>
        <v>0.5</v>
      </c>
      <c r="Y27" s="442" t="s">
        <v>207</v>
      </c>
      <c r="Z27" s="457">
        <v>2020130010196</v>
      </c>
      <c r="AA27" s="442" t="s">
        <v>208</v>
      </c>
      <c r="AB27" s="5" t="s">
        <v>209</v>
      </c>
      <c r="AC27" s="141">
        <v>1</v>
      </c>
      <c r="AD27" s="142">
        <v>0</v>
      </c>
      <c r="AE27" s="142">
        <v>0</v>
      </c>
      <c r="AF27" s="142">
        <v>0</v>
      </c>
      <c r="AG27" s="142">
        <v>0</v>
      </c>
      <c r="AH27" s="140">
        <f t="shared" si="2"/>
        <v>0</v>
      </c>
      <c r="AI27" s="156">
        <f t="shared" si="1"/>
        <v>0</v>
      </c>
      <c r="AJ27" s="54">
        <v>180</v>
      </c>
      <c r="AK27" s="54">
        <v>0</v>
      </c>
      <c r="AL27" s="54" t="s">
        <v>55</v>
      </c>
      <c r="AM27" s="11">
        <v>1000000</v>
      </c>
      <c r="AN27" s="11">
        <v>0</v>
      </c>
      <c r="AO27" s="37" t="s">
        <v>56</v>
      </c>
      <c r="AP27" s="464" t="s">
        <v>129</v>
      </c>
      <c r="AQ27" s="490">
        <v>1000000000</v>
      </c>
      <c r="AR27" s="514" t="s">
        <v>210</v>
      </c>
      <c r="AS27" s="464" t="s">
        <v>211</v>
      </c>
      <c r="AT27" s="405" t="s">
        <v>774</v>
      </c>
      <c r="AU27" s="403">
        <v>1000000000</v>
      </c>
      <c r="AV27" s="403">
        <v>1000000000</v>
      </c>
      <c r="AW27" s="403">
        <v>90832000</v>
      </c>
      <c r="AX27" s="408">
        <f>+AW27/AV27</f>
        <v>9.0831999999999996E-2</v>
      </c>
      <c r="AY27" s="510" t="s">
        <v>212</v>
      </c>
      <c r="AZ27" s="486" t="s">
        <v>213</v>
      </c>
      <c r="BA27" s="486" t="s">
        <v>214</v>
      </c>
      <c r="BB27" s="572" t="s">
        <v>214</v>
      </c>
    </row>
    <row r="28" spans="1:54" ht="64.5" customHeight="1" x14ac:dyDescent="0.35">
      <c r="A28" s="462"/>
      <c r="B28" s="460"/>
      <c r="C28" s="456"/>
      <c r="D28" s="456"/>
      <c r="E28" s="456"/>
      <c r="F28" s="456"/>
      <c r="G28" s="456"/>
      <c r="H28" s="456"/>
      <c r="I28" s="456"/>
      <c r="J28" s="465"/>
      <c r="K28" s="443"/>
      <c r="L28" s="466"/>
      <c r="M28" s="443"/>
      <c r="N28" s="575"/>
      <c r="O28" s="535"/>
      <c r="P28" s="581"/>
      <c r="Q28" s="506"/>
      <c r="R28" s="456"/>
      <c r="S28" s="456"/>
      <c r="T28" s="456"/>
      <c r="U28" s="456"/>
      <c r="V28" s="557"/>
      <c r="W28" s="479"/>
      <c r="X28" s="479"/>
      <c r="Y28" s="443"/>
      <c r="Z28" s="458"/>
      <c r="AA28" s="443"/>
      <c r="AB28" s="5" t="s">
        <v>215</v>
      </c>
      <c r="AC28" s="141" t="s">
        <v>670</v>
      </c>
      <c r="AD28" s="150" t="s">
        <v>105</v>
      </c>
      <c r="AE28" s="150" t="s">
        <v>105</v>
      </c>
      <c r="AF28" s="150" t="s">
        <v>105</v>
      </c>
      <c r="AG28" s="150" t="s">
        <v>105</v>
      </c>
      <c r="AH28" s="140" t="s">
        <v>202</v>
      </c>
      <c r="AI28" s="156" t="s">
        <v>202</v>
      </c>
      <c r="AJ28" s="54">
        <v>180</v>
      </c>
      <c r="AK28" s="54">
        <v>0</v>
      </c>
      <c r="AL28" s="54" t="s">
        <v>55</v>
      </c>
      <c r="AM28" s="11">
        <v>1000000</v>
      </c>
      <c r="AN28" s="11">
        <v>0</v>
      </c>
      <c r="AO28" s="37" t="s">
        <v>56</v>
      </c>
      <c r="AP28" s="466"/>
      <c r="AQ28" s="491"/>
      <c r="AR28" s="515"/>
      <c r="AS28" s="466"/>
      <c r="AT28" s="406"/>
      <c r="AU28" s="403"/>
      <c r="AV28" s="403"/>
      <c r="AW28" s="403"/>
      <c r="AX28" s="408"/>
      <c r="AY28" s="509"/>
      <c r="AZ28" s="485"/>
      <c r="BA28" s="485"/>
      <c r="BB28" s="572"/>
    </row>
    <row r="29" spans="1:54" ht="84.75" customHeight="1" x14ac:dyDescent="0.35">
      <c r="A29" s="462"/>
      <c r="B29" s="460"/>
      <c r="C29" s="455" t="s">
        <v>202</v>
      </c>
      <c r="D29" s="455" t="s">
        <v>202</v>
      </c>
      <c r="E29" s="455" t="s">
        <v>202</v>
      </c>
      <c r="F29" s="455" t="s">
        <v>202</v>
      </c>
      <c r="G29" s="455" t="s">
        <v>202</v>
      </c>
      <c r="H29" s="455" t="s">
        <v>202</v>
      </c>
      <c r="I29" s="455" t="s">
        <v>202</v>
      </c>
      <c r="J29" s="465"/>
      <c r="K29" s="55" t="s">
        <v>216</v>
      </c>
      <c r="L29" s="54" t="s">
        <v>217</v>
      </c>
      <c r="M29" s="33" t="s">
        <v>218</v>
      </c>
      <c r="N29" s="90">
        <f>34307*30%</f>
        <v>10292.1</v>
      </c>
      <c r="O29" s="80" t="s">
        <v>105</v>
      </c>
      <c r="P29" s="75" t="s">
        <v>105</v>
      </c>
      <c r="Q29" s="30" t="s">
        <v>105</v>
      </c>
      <c r="R29" s="30" t="s">
        <v>105</v>
      </c>
      <c r="S29" s="30" t="s">
        <v>105</v>
      </c>
      <c r="T29" s="30" t="s">
        <v>105</v>
      </c>
      <c r="U29" s="30" t="s">
        <v>105</v>
      </c>
      <c r="V29" s="98" t="s">
        <v>202</v>
      </c>
      <c r="W29" s="98" t="s">
        <v>202</v>
      </c>
      <c r="X29" s="98" t="s">
        <v>202</v>
      </c>
      <c r="Y29" s="5" t="s">
        <v>219</v>
      </c>
      <c r="Z29" s="30" t="s">
        <v>117</v>
      </c>
      <c r="AA29" s="34" t="s">
        <v>117</v>
      </c>
      <c r="AB29" s="34" t="s">
        <v>105</v>
      </c>
      <c r="AC29" s="149" t="s">
        <v>105</v>
      </c>
      <c r="AD29" s="150" t="s">
        <v>105</v>
      </c>
      <c r="AE29" s="150" t="s">
        <v>105</v>
      </c>
      <c r="AF29" s="150" t="s">
        <v>105</v>
      </c>
      <c r="AG29" s="150" t="s">
        <v>105</v>
      </c>
      <c r="AH29" s="140" t="s">
        <v>202</v>
      </c>
      <c r="AI29" s="156" t="s">
        <v>202</v>
      </c>
      <c r="AJ29" s="30" t="s">
        <v>105</v>
      </c>
      <c r="AK29" s="30" t="s">
        <v>105</v>
      </c>
      <c r="AL29" s="54" t="s">
        <v>55</v>
      </c>
      <c r="AM29" s="31" t="s">
        <v>105</v>
      </c>
      <c r="AN29" s="31" t="s">
        <v>105</v>
      </c>
      <c r="AO29" s="37" t="s">
        <v>56</v>
      </c>
      <c r="AP29" s="30" t="s">
        <v>105</v>
      </c>
      <c r="AQ29" s="30">
        <v>0</v>
      </c>
      <c r="AR29" s="30" t="s">
        <v>105</v>
      </c>
      <c r="AS29" s="30" t="s">
        <v>105</v>
      </c>
      <c r="AT29" s="406"/>
      <c r="AU29" s="403"/>
      <c r="AV29" s="403"/>
      <c r="AW29" s="403"/>
      <c r="AX29" s="408"/>
      <c r="AY29" s="55" t="s">
        <v>220</v>
      </c>
      <c r="AZ29" s="60" t="s">
        <v>220</v>
      </c>
      <c r="BA29" s="60" t="s">
        <v>220</v>
      </c>
      <c r="BB29" s="55" t="s">
        <v>220</v>
      </c>
    </row>
    <row r="30" spans="1:54" ht="87" customHeight="1" x14ac:dyDescent="0.35">
      <c r="A30" s="462"/>
      <c r="B30" s="460"/>
      <c r="C30" s="456"/>
      <c r="D30" s="456"/>
      <c r="E30" s="456"/>
      <c r="F30" s="456"/>
      <c r="G30" s="456"/>
      <c r="H30" s="456"/>
      <c r="I30" s="456"/>
      <c r="J30" s="465"/>
      <c r="K30" s="55" t="s">
        <v>221</v>
      </c>
      <c r="L30" s="54" t="s">
        <v>222</v>
      </c>
      <c r="M30" s="33" t="s">
        <v>223</v>
      </c>
      <c r="N30" s="91">
        <v>27</v>
      </c>
      <c r="O30" s="80" t="s">
        <v>105</v>
      </c>
      <c r="P30" s="75" t="s">
        <v>105</v>
      </c>
      <c r="Q30" s="30" t="s">
        <v>105</v>
      </c>
      <c r="R30" s="30" t="s">
        <v>105</v>
      </c>
      <c r="S30" s="30" t="s">
        <v>105</v>
      </c>
      <c r="T30" s="30" t="s">
        <v>105</v>
      </c>
      <c r="U30" s="30" t="s">
        <v>105</v>
      </c>
      <c r="V30" s="98" t="s">
        <v>202</v>
      </c>
      <c r="W30" s="98" t="s">
        <v>202</v>
      </c>
      <c r="X30" s="98" t="s">
        <v>202</v>
      </c>
      <c r="Y30" s="5" t="s">
        <v>219</v>
      </c>
      <c r="Z30" s="30" t="s">
        <v>117</v>
      </c>
      <c r="AA30" s="34" t="s">
        <v>117</v>
      </c>
      <c r="AB30" s="34" t="s">
        <v>105</v>
      </c>
      <c r="AC30" s="149" t="s">
        <v>105</v>
      </c>
      <c r="AD30" s="150" t="s">
        <v>105</v>
      </c>
      <c r="AE30" s="150" t="s">
        <v>105</v>
      </c>
      <c r="AF30" s="150" t="s">
        <v>105</v>
      </c>
      <c r="AG30" s="150" t="s">
        <v>105</v>
      </c>
      <c r="AH30" s="140" t="s">
        <v>202</v>
      </c>
      <c r="AI30" s="156" t="s">
        <v>202</v>
      </c>
      <c r="AJ30" s="30" t="s">
        <v>105</v>
      </c>
      <c r="AK30" s="30" t="s">
        <v>105</v>
      </c>
      <c r="AL30" s="54" t="s">
        <v>55</v>
      </c>
      <c r="AM30" s="31" t="s">
        <v>105</v>
      </c>
      <c r="AN30" s="31" t="s">
        <v>105</v>
      </c>
      <c r="AO30" s="37" t="s">
        <v>56</v>
      </c>
      <c r="AP30" s="30" t="s">
        <v>105</v>
      </c>
      <c r="AQ30" s="30">
        <v>0</v>
      </c>
      <c r="AR30" s="30" t="s">
        <v>105</v>
      </c>
      <c r="AS30" s="30" t="s">
        <v>105</v>
      </c>
      <c r="AT30" s="406"/>
      <c r="AU30" s="403"/>
      <c r="AV30" s="403"/>
      <c r="AW30" s="403"/>
      <c r="AX30" s="408"/>
      <c r="AY30" s="55" t="s">
        <v>224</v>
      </c>
      <c r="AZ30" s="60" t="s">
        <v>224</v>
      </c>
      <c r="BA30" s="60" t="s">
        <v>224</v>
      </c>
      <c r="BB30" s="55" t="s">
        <v>224</v>
      </c>
    </row>
    <row r="31" spans="1:54" ht="114.75" customHeight="1" x14ac:dyDescent="0.35">
      <c r="A31" s="462"/>
      <c r="B31" s="460"/>
      <c r="C31" s="54" t="s">
        <v>202</v>
      </c>
      <c r="D31" s="54" t="s">
        <v>202</v>
      </c>
      <c r="E31" s="54" t="s">
        <v>202</v>
      </c>
      <c r="F31" s="54" t="s">
        <v>202</v>
      </c>
      <c r="G31" s="54" t="s">
        <v>202</v>
      </c>
      <c r="H31" s="54" t="s">
        <v>202</v>
      </c>
      <c r="I31" s="54" t="s">
        <v>202</v>
      </c>
      <c r="J31" s="465"/>
      <c r="K31" s="55" t="s">
        <v>225</v>
      </c>
      <c r="L31" s="55" t="s">
        <v>226</v>
      </c>
      <c r="M31" s="33" t="s">
        <v>227</v>
      </c>
      <c r="N31" s="92">
        <v>1</v>
      </c>
      <c r="O31" s="80" t="s">
        <v>105</v>
      </c>
      <c r="P31" s="75" t="s">
        <v>105</v>
      </c>
      <c r="Q31" s="30" t="s">
        <v>105</v>
      </c>
      <c r="R31" s="30" t="s">
        <v>105</v>
      </c>
      <c r="S31" s="30" t="s">
        <v>105</v>
      </c>
      <c r="T31" s="30" t="s">
        <v>105</v>
      </c>
      <c r="U31" s="30" t="s">
        <v>105</v>
      </c>
      <c r="V31" s="98" t="s">
        <v>202</v>
      </c>
      <c r="W31" s="98" t="s">
        <v>202</v>
      </c>
      <c r="X31" s="98" t="s">
        <v>202</v>
      </c>
      <c r="Y31" s="5" t="s">
        <v>219</v>
      </c>
      <c r="Z31" s="30" t="s">
        <v>117</v>
      </c>
      <c r="AA31" s="34" t="s">
        <v>117</v>
      </c>
      <c r="AB31" s="34" t="s">
        <v>105</v>
      </c>
      <c r="AC31" s="149" t="s">
        <v>105</v>
      </c>
      <c r="AD31" s="150" t="s">
        <v>105</v>
      </c>
      <c r="AE31" s="150" t="s">
        <v>105</v>
      </c>
      <c r="AF31" s="150" t="s">
        <v>105</v>
      </c>
      <c r="AG31" s="150" t="s">
        <v>105</v>
      </c>
      <c r="AH31" s="140" t="s">
        <v>202</v>
      </c>
      <c r="AI31" s="156" t="s">
        <v>202</v>
      </c>
      <c r="AJ31" s="30" t="s">
        <v>105</v>
      </c>
      <c r="AK31" s="30" t="s">
        <v>105</v>
      </c>
      <c r="AL31" s="54" t="s">
        <v>55</v>
      </c>
      <c r="AM31" s="31" t="s">
        <v>105</v>
      </c>
      <c r="AN31" s="31" t="s">
        <v>105</v>
      </c>
      <c r="AO31" s="37" t="s">
        <v>56</v>
      </c>
      <c r="AP31" s="30" t="s">
        <v>105</v>
      </c>
      <c r="AQ31" s="30">
        <v>0</v>
      </c>
      <c r="AR31" s="30" t="s">
        <v>105</v>
      </c>
      <c r="AS31" s="30" t="s">
        <v>105</v>
      </c>
      <c r="AT31" s="406"/>
      <c r="AU31" s="403"/>
      <c r="AV31" s="403"/>
      <c r="AW31" s="403"/>
      <c r="AX31" s="408"/>
      <c r="AY31" s="55" t="s">
        <v>228</v>
      </c>
      <c r="AZ31" s="60" t="s">
        <v>228</v>
      </c>
      <c r="BA31" s="60" t="s">
        <v>228</v>
      </c>
      <c r="BB31" s="55" t="s">
        <v>228</v>
      </c>
    </row>
    <row r="32" spans="1:54" ht="105" customHeight="1" x14ac:dyDescent="0.35">
      <c r="A32" s="462"/>
      <c r="B32" s="460"/>
      <c r="C32" s="54" t="s">
        <v>202</v>
      </c>
      <c r="D32" s="54" t="s">
        <v>202</v>
      </c>
      <c r="E32" s="54" t="s">
        <v>202</v>
      </c>
      <c r="F32" s="54" t="s">
        <v>202</v>
      </c>
      <c r="G32" s="54" t="s">
        <v>202</v>
      </c>
      <c r="H32" s="54" t="s">
        <v>202</v>
      </c>
      <c r="I32" s="54" t="s">
        <v>202</v>
      </c>
      <c r="J32" s="465"/>
      <c r="K32" s="55" t="s">
        <v>229</v>
      </c>
      <c r="L32" s="54" t="s">
        <v>105</v>
      </c>
      <c r="M32" s="33" t="s">
        <v>230</v>
      </c>
      <c r="N32" s="91">
        <v>1</v>
      </c>
      <c r="O32" s="80" t="s">
        <v>105</v>
      </c>
      <c r="P32" s="75" t="s">
        <v>105</v>
      </c>
      <c r="Q32" s="30" t="s">
        <v>105</v>
      </c>
      <c r="R32" s="30" t="s">
        <v>105</v>
      </c>
      <c r="S32" s="30" t="s">
        <v>105</v>
      </c>
      <c r="T32" s="30" t="s">
        <v>105</v>
      </c>
      <c r="U32" s="30" t="s">
        <v>105</v>
      </c>
      <c r="V32" s="98" t="s">
        <v>202</v>
      </c>
      <c r="W32" s="98" t="s">
        <v>202</v>
      </c>
      <c r="X32" s="98" t="s">
        <v>202</v>
      </c>
      <c r="Y32" s="5" t="s">
        <v>219</v>
      </c>
      <c r="Z32" s="30" t="s">
        <v>117</v>
      </c>
      <c r="AA32" s="34" t="s">
        <v>117</v>
      </c>
      <c r="AB32" s="34" t="s">
        <v>105</v>
      </c>
      <c r="AC32" s="149" t="s">
        <v>105</v>
      </c>
      <c r="AD32" s="150" t="s">
        <v>105</v>
      </c>
      <c r="AE32" s="150" t="s">
        <v>105</v>
      </c>
      <c r="AF32" s="150" t="s">
        <v>105</v>
      </c>
      <c r="AG32" s="150" t="s">
        <v>105</v>
      </c>
      <c r="AH32" s="140" t="s">
        <v>202</v>
      </c>
      <c r="AI32" s="156" t="s">
        <v>202</v>
      </c>
      <c r="AJ32" s="30" t="s">
        <v>105</v>
      </c>
      <c r="AK32" s="30" t="s">
        <v>105</v>
      </c>
      <c r="AL32" s="54" t="s">
        <v>55</v>
      </c>
      <c r="AM32" s="31" t="s">
        <v>105</v>
      </c>
      <c r="AN32" s="31" t="s">
        <v>105</v>
      </c>
      <c r="AO32" s="37" t="s">
        <v>56</v>
      </c>
      <c r="AP32" s="30" t="s">
        <v>105</v>
      </c>
      <c r="AQ32" s="30">
        <v>0</v>
      </c>
      <c r="AR32" s="30" t="s">
        <v>105</v>
      </c>
      <c r="AS32" s="30" t="s">
        <v>105</v>
      </c>
      <c r="AT32" s="407"/>
      <c r="AU32" s="403"/>
      <c r="AV32" s="403"/>
      <c r="AW32" s="403"/>
      <c r="AX32" s="408"/>
      <c r="AY32" s="55" t="s">
        <v>228</v>
      </c>
      <c r="AZ32" s="60" t="s">
        <v>228</v>
      </c>
      <c r="BA32" s="60" t="s">
        <v>228</v>
      </c>
      <c r="BB32" s="55" t="s">
        <v>228</v>
      </c>
    </row>
    <row r="33" spans="1:54" ht="107.25" customHeight="1" x14ac:dyDescent="0.35">
      <c r="A33" s="462"/>
      <c r="B33" s="460"/>
      <c r="C33" s="54" t="s">
        <v>202</v>
      </c>
      <c r="D33" s="54" t="s">
        <v>202</v>
      </c>
      <c r="E33" s="54" t="s">
        <v>202</v>
      </c>
      <c r="F33" s="54" t="s">
        <v>202</v>
      </c>
      <c r="G33" s="54" t="s">
        <v>202</v>
      </c>
      <c r="H33" s="54" t="s">
        <v>202</v>
      </c>
      <c r="I33" s="54" t="s">
        <v>202</v>
      </c>
      <c r="J33" s="465"/>
      <c r="K33" s="55" t="s">
        <v>231</v>
      </c>
      <c r="L33" s="54" t="s">
        <v>105</v>
      </c>
      <c r="M33" s="33" t="s">
        <v>232</v>
      </c>
      <c r="N33" s="91">
        <v>1</v>
      </c>
      <c r="O33" s="80" t="s">
        <v>105</v>
      </c>
      <c r="P33" s="75" t="s">
        <v>105</v>
      </c>
      <c r="Q33" s="30" t="s">
        <v>105</v>
      </c>
      <c r="R33" s="30" t="s">
        <v>105</v>
      </c>
      <c r="S33" s="30" t="s">
        <v>105</v>
      </c>
      <c r="T33" s="30" t="s">
        <v>105</v>
      </c>
      <c r="U33" s="30" t="s">
        <v>105</v>
      </c>
      <c r="V33" s="98" t="s">
        <v>202</v>
      </c>
      <c r="W33" s="98" t="s">
        <v>202</v>
      </c>
      <c r="X33" s="98" t="s">
        <v>202</v>
      </c>
      <c r="Y33" s="5" t="s">
        <v>219</v>
      </c>
      <c r="Z33" s="30" t="s">
        <v>117</v>
      </c>
      <c r="AA33" s="34" t="s">
        <v>117</v>
      </c>
      <c r="AB33" s="34" t="s">
        <v>105</v>
      </c>
      <c r="AC33" s="149" t="s">
        <v>105</v>
      </c>
      <c r="AD33" s="150" t="s">
        <v>105</v>
      </c>
      <c r="AE33" s="150" t="s">
        <v>105</v>
      </c>
      <c r="AF33" s="150" t="s">
        <v>105</v>
      </c>
      <c r="AG33" s="150" t="s">
        <v>105</v>
      </c>
      <c r="AH33" s="140" t="s">
        <v>202</v>
      </c>
      <c r="AI33" s="156" t="s">
        <v>202</v>
      </c>
      <c r="AJ33" s="30" t="s">
        <v>105</v>
      </c>
      <c r="AK33" s="30" t="s">
        <v>105</v>
      </c>
      <c r="AL33" s="54" t="s">
        <v>55</v>
      </c>
      <c r="AM33" s="31" t="s">
        <v>105</v>
      </c>
      <c r="AN33" s="31" t="s">
        <v>105</v>
      </c>
      <c r="AO33" s="37" t="s">
        <v>56</v>
      </c>
      <c r="AP33" s="30" t="s">
        <v>105</v>
      </c>
      <c r="AQ33" s="30">
        <v>0</v>
      </c>
      <c r="AR33" s="30" t="s">
        <v>105</v>
      </c>
      <c r="AS33" s="30" t="s">
        <v>105</v>
      </c>
      <c r="AT33" s="402" t="s">
        <v>775</v>
      </c>
      <c r="AU33" s="403">
        <v>0</v>
      </c>
      <c r="AV33" s="403">
        <v>1413927836.52</v>
      </c>
      <c r="AW33" s="403">
        <v>0</v>
      </c>
      <c r="AX33" s="404">
        <v>0</v>
      </c>
      <c r="AY33" s="55" t="s">
        <v>228</v>
      </c>
      <c r="AZ33" s="60" t="s">
        <v>228</v>
      </c>
      <c r="BA33" s="60" t="s">
        <v>228</v>
      </c>
      <c r="BB33" s="55" t="s">
        <v>228</v>
      </c>
    </row>
    <row r="34" spans="1:54" ht="92.25" customHeight="1" x14ac:dyDescent="0.35">
      <c r="A34" s="462"/>
      <c r="B34" s="460"/>
      <c r="C34" s="54" t="s">
        <v>202</v>
      </c>
      <c r="D34" s="54" t="s">
        <v>202</v>
      </c>
      <c r="E34" s="54" t="s">
        <v>202</v>
      </c>
      <c r="F34" s="54" t="s">
        <v>202</v>
      </c>
      <c r="G34" s="54" t="s">
        <v>202</v>
      </c>
      <c r="H34" s="54" t="s">
        <v>202</v>
      </c>
      <c r="I34" s="54" t="s">
        <v>202</v>
      </c>
      <c r="J34" s="465"/>
      <c r="K34" s="55" t="s">
        <v>233</v>
      </c>
      <c r="L34" s="54" t="s">
        <v>105</v>
      </c>
      <c r="M34" s="33" t="s">
        <v>234</v>
      </c>
      <c r="N34" s="91">
        <v>1</v>
      </c>
      <c r="O34" s="80" t="s">
        <v>105</v>
      </c>
      <c r="P34" s="75" t="s">
        <v>105</v>
      </c>
      <c r="Q34" s="30" t="s">
        <v>105</v>
      </c>
      <c r="R34" s="30" t="s">
        <v>105</v>
      </c>
      <c r="S34" s="30" t="s">
        <v>105</v>
      </c>
      <c r="T34" s="30" t="s">
        <v>105</v>
      </c>
      <c r="U34" s="30" t="s">
        <v>105</v>
      </c>
      <c r="V34" s="98" t="s">
        <v>202</v>
      </c>
      <c r="W34" s="98" t="s">
        <v>202</v>
      </c>
      <c r="X34" s="98" t="s">
        <v>202</v>
      </c>
      <c r="Y34" s="5" t="s">
        <v>219</v>
      </c>
      <c r="Z34" s="30" t="s">
        <v>117</v>
      </c>
      <c r="AA34" s="34" t="s">
        <v>117</v>
      </c>
      <c r="AB34" s="34" t="s">
        <v>105</v>
      </c>
      <c r="AC34" s="149" t="s">
        <v>105</v>
      </c>
      <c r="AD34" s="150" t="s">
        <v>105</v>
      </c>
      <c r="AE34" s="150" t="s">
        <v>105</v>
      </c>
      <c r="AF34" s="150" t="s">
        <v>105</v>
      </c>
      <c r="AG34" s="150" t="s">
        <v>105</v>
      </c>
      <c r="AH34" s="140" t="s">
        <v>202</v>
      </c>
      <c r="AI34" s="156" t="s">
        <v>202</v>
      </c>
      <c r="AJ34" s="30" t="s">
        <v>105</v>
      </c>
      <c r="AK34" s="30" t="s">
        <v>105</v>
      </c>
      <c r="AL34" s="54" t="s">
        <v>55</v>
      </c>
      <c r="AM34" s="31" t="s">
        <v>105</v>
      </c>
      <c r="AN34" s="31" t="s">
        <v>105</v>
      </c>
      <c r="AO34" s="37" t="s">
        <v>56</v>
      </c>
      <c r="AP34" s="30" t="s">
        <v>105</v>
      </c>
      <c r="AQ34" s="30">
        <v>0</v>
      </c>
      <c r="AR34" s="30" t="s">
        <v>105</v>
      </c>
      <c r="AS34" s="30" t="s">
        <v>105</v>
      </c>
      <c r="AT34" s="402"/>
      <c r="AU34" s="403"/>
      <c r="AV34" s="403"/>
      <c r="AW34" s="403"/>
      <c r="AX34" s="404"/>
      <c r="AY34" s="55" t="s">
        <v>228</v>
      </c>
      <c r="AZ34" s="60" t="s">
        <v>228</v>
      </c>
      <c r="BA34" s="60" t="s">
        <v>228</v>
      </c>
      <c r="BB34" s="55" t="s">
        <v>228</v>
      </c>
    </row>
    <row r="35" spans="1:54" ht="83.25" customHeight="1" x14ac:dyDescent="0.35">
      <c r="A35" s="462"/>
      <c r="B35" s="460"/>
      <c r="C35" s="455" t="s">
        <v>202</v>
      </c>
      <c r="D35" s="455" t="s">
        <v>202</v>
      </c>
      <c r="E35" s="455" t="s">
        <v>202</v>
      </c>
      <c r="F35" s="455" t="s">
        <v>202</v>
      </c>
      <c r="G35" s="455" t="s">
        <v>202</v>
      </c>
      <c r="H35" s="455" t="s">
        <v>202</v>
      </c>
      <c r="I35" s="455" t="s">
        <v>202</v>
      </c>
      <c r="J35" s="465"/>
      <c r="K35" s="55" t="s">
        <v>235</v>
      </c>
      <c r="L35" s="54" t="s">
        <v>105</v>
      </c>
      <c r="M35" s="33" t="s">
        <v>236</v>
      </c>
      <c r="N35" s="91">
        <v>1</v>
      </c>
      <c r="O35" s="80" t="s">
        <v>105</v>
      </c>
      <c r="P35" s="75" t="s">
        <v>105</v>
      </c>
      <c r="Q35" s="30" t="s">
        <v>105</v>
      </c>
      <c r="R35" s="30" t="s">
        <v>105</v>
      </c>
      <c r="S35" s="30" t="s">
        <v>105</v>
      </c>
      <c r="T35" s="30" t="s">
        <v>105</v>
      </c>
      <c r="U35" s="30" t="s">
        <v>105</v>
      </c>
      <c r="V35" s="98" t="s">
        <v>202</v>
      </c>
      <c r="W35" s="98" t="s">
        <v>202</v>
      </c>
      <c r="X35" s="98" t="s">
        <v>202</v>
      </c>
      <c r="Y35" s="5" t="s">
        <v>219</v>
      </c>
      <c r="Z35" s="30" t="s">
        <v>117</v>
      </c>
      <c r="AA35" s="34" t="s">
        <v>117</v>
      </c>
      <c r="AB35" s="34" t="s">
        <v>105</v>
      </c>
      <c r="AC35" s="149" t="s">
        <v>105</v>
      </c>
      <c r="AD35" s="150" t="s">
        <v>105</v>
      </c>
      <c r="AE35" s="150" t="s">
        <v>105</v>
      </c>
      <c r="AF35" s="150" t="s">
        <v>105</v>
      </c>
      <c r="AG35" s="150" t="s">
        <v>105</v>
      </c>
      <c r="AH35" s="140" t="s">
        <v>202</v>
      </c>
      <c r="AI35" s="156" t="s">
        <v>202</v>
      </c>
      <c r="AJ35" s="30" t="s">
        <v>105</v>
      </c>
      <c r="AK35" s="30" t="s">
        <v>105</v>
      </c>
      <c r="AL35" s="54" t="s">
        <v>55</v>
      </c>
      <c r="AM35" s="31" t="s">
        <v>105</v>
      </c>
      <c r="AN35" s="31" t="s">
        <v>105</v>
      </c>
      <c r="AO35" s="37" t="s">
        <v>56</v>
      </c>
      <c r="AP35" s="30" t="s">
        <v>105</v>
      </c>
      <c r="AQ35" s="30">
        <v>0</v>
      </c>
      <c r="AR35" s="30" t="s">
        <v>105</v>
      </c>
      <c r="AS35" s="30" t="s">
        <v>105</v>
      </c>
      <c r="AT35" s="402"/>
      <c r="AU35" s="403"/>
      <c r="AV35" s="403"/>
      <c r="AW35" s="403"/>
      <c r="AX35" s="404"/>
      <c r="AY35" s="55" t="s">
        <v>228</v>
      </c>
      <c r="AZ35" s="60" t="s">
        <v>228</v>
      </c>
      <c r="BA35" s="60" t="s">
        <v>228</v>
      </c>
      <c r="BB35" s="55" t="s">
        <v>228</v>
      </c>
    </row>
    <row r="36" spans="1:54" s="99" customFormat="1" ht="83.25" customHeight="1" x14ac:dyDescent="0.35">
      <c r="A36" s="462"/>
      <c r="B36" s="460"/>
      <c r="C36" s="456"/>
      <c r="D36" s="456"/>
      <c r="E36" s="456"/>
      <c r="F36" s="456"/>
      <c r="G36" s="456"/>
      <c r="H36" s="456"/>
      <c r="I36" s="456"/>
      <c r="J36" s="466"/>
      <c r="K36" s="432" t="s">
        <v>672</v>
      </c>
      <c r="L36" s="433"/>
      <c r="M36" s="433"/>
      <c r="N36" s="433"/>
      <c r="O36" s="433"/>
      <c r="P36" s="433"/>
      <c r="Q36" s="433"/>
      <c r="R36" s="433"/>
      <c r="S36" s="433"/>
      <c r="T36" s="433"/>
      <c r="U36" s="433"/>
      <c r="V36" s="434"/>
      <c r="W36" s="131">
        <f>AVERAGE(W27:W35)</f>
        <v>0</v>
      </c>
      <c r="X36" s="131">
        <f>AVERAGE(X27:X35)</f>
        <v>0.5</v>
      </c>
      <c r="Y36" s="432" t="s">
        <v>679</v>
      </c>
      <c r="Z36" s="433"/>
      <c r="AA36" s="433"/>
      <c r="AB36" s="433"/>
      <c r="AC36" s="433"/>
      <c r="AD36" s="433"/>
      <c r="AE36" s="433"/>
      <c r="AF36" s="433"/>
      <c r="AG36" s="433"/>
      <c r="AH36" s="434"/>
      <c r="AI36" s="160">
        <f>AVERAGE(AI27:AI35)</f>
        <v>0</v>
      </c>
      <c r="AJ36" s="98"/>
      <c r="AK36" s="98"/>
      <c r="AL36" s="103"/>
      <c r="AM36" s="130"/>
      <c r="AN36" s="130"/>
      <c r="AO36" s="115"/>
      <c r="AP36" s="98"/>
      <c r="AQ36" s="98"/>
      <c r="AR36" s="98"/>
      <c r="AS36" s="98"/>
      <c r="AT36" s="266" t="s">
        <v>672</v>
      </c>
      <c r="AU36" s="268">
        <f>+AU27+AU33</f>
        <v>1000000000</v>
      </c>
      <c r="AV36" s="268">
        <f t="shared" ref="AV36:AW36" si="5">+AV27+AV33</f>
        <v>2413927836.52</v>
      </c>
      <c r="AW36" s="268">
        <f t="shared" si="5"/>
        <v>90832000</v>
      </c>
      <c r="AX36" s="270">
        <f>+AW36/AV36</f>
        <v>3.7628299664063898E-2</v>
      </c>
      <c r="AY36" s="122"/>
      <c r="AZ36" s="121"/>
      <c r="BA36" s="121"/>
      <c r="BB36" s="122"/>
    </row>
    <row r="37" spans="1:54" ht="258.75" customHeight="1" x14ac:dyDescent="0.35">
      <c r="A37" s="462"/>
      <c r="B37" s="460"/>
      <c r="C37" s="455" t="s">
        <v>202</v>
      </c>
      <c r="D37" s="455" t="s">
        <v>202</v>
      </c>
      <c r="E37" s="455" t="s">
        <v>202</v>
      </c>
      <c r="F37" s="455" t="s">
        <v>202</v>
      </c>
      <c r="G37" s="455" t="s">
        <v>202</v>
      </c>
      <c r="H37" s="455" t="s">
        <v>202</v>
      </c>
      <c r="I37" s="455" t="s">
        <v>202</v>
      </c>
      <c r="J37" s="476" t="s">
        <v>237</v>
      </c>
      <c r="K37" s="55" t="s">
        <v>238</v>
      </c>
      <c r="L37" s="54" t="s">
        <v>239</v>
      </c>
      <c r="M37" s="32" t="s">
        <v>240</v>
      </c>
      <c r="N37" s="91">
        <v>1</v>
      </c>
      <c r="O37" s="112">
        <f>1/3</f>
        <v>0.33333333333333331</v>
      </c>
      <c r="P37" s="75">
        <v>0</v>
      </c>
      <c r="Q37" s="30">
        <v>0</v>
      </c>
      <c r="R37" s="30">
        <v>0</v>
      </c>
      <c r="S37" s="113">
        <v>0.33329999999999999</v>
      </c>
      <c r="T37" s="113">
        <v>0.33329999999999999</v>
      </c>
      <c r="U37" s="113">
        <v>0.33329999999999999</v>
      </c>
      <c r="V37" s="109">
        <f>+U37</f>
        <v>0.33329999999999999</v>
      </c>
      <c r="W37" s="110">
        <f>+V37/O37</f>
        <v>0.99990000000000001</v>
      </c>
      <c r="X37" s="111">
        <f>+V37/N37</f>
        <v>0.33329999999999999</v>
      </c>
      <c r="Y37" s="429" t="s">
        <v>241</v>
      </c>
      <c r="Z37" s="61" t="s">
        <v>242</v>
      </c>
      <c r="AA37" s="34" t="s">
        <v>243</v>
      </c>
      <c r="AB37" s="55" t="s">
        <v>244</v>
      </c>
      <c r="AC37" s="157">
        <f>1/3</f>
        <v>0.33333333333333331</v>
      </c>
      <c r="AD37" s="150">
        <v>0</v>
      </c>
      <c r="AE37" s="158">
        <v>0.33329999999999999</v>
      </c>
      <c r="AF37" s="151">
        <v>1</v>
      </c>
      <c r="AG37" s="151">
        <v>1</v>
      </c>
      <c r="AH37" s="159">
        <f>+AG37</f>
        <v>1</v>
      </c>
      <c r="AI37" s="156">
        <v>1</v>
      </c>
      <c r="AJ37" s="30">
        <v>365</v>
      </c>
      <c r="AK37" s="30">
        <v>180</v>
      </c>
      <c r="AL37" s="54" t="s">
        <v>245</v>
      </c>
      <c r="AM37" s="11" t="s">
        <v>246</v>
      </c>
      <c r="AN37" s="11" t="s">
        <v>246</v>
      </c>
      <c r="AO37" s="37" t="s">
        <v>247</v>
      </c>
      <c r="AP37" s="30" t="s">
        <v>129</v>
      </c>
      <c r="AQ37" s="30">
        <v>3000000</v>
      </c>
      <c r="AR37" s="30" t="s">
        <v>105</v>
      </c>
      <c r="AS37" s="30" t="s">
        <v>105</v>
      </c>
      <c r="AT37" s="265" t="s">
        <v>774</v>
      </c>
      <c r="AU37" s="256">
        <v>30000000</v>
      </c>
      <c r="AV37" s="256">
        <v>30000000</v>
      </c>
      <c r="AW37" s="256">
        <v>11000000</v>
      </c>
      <c r="AX37" s="269">
        <f>+AW37/AV37</f>
        <v>0.36666666666666664</v>
      </c>
      <c r="AY37" s="55" t="s">
        <v>248</v>
      </c>
      <c r="AZ37" s="60" t="s">
        <v>249</v>
      </c>
      <c r="BA37" s="60" t="s">
        <v>250</v>
      </c>
      <c r="BB37" s="55" t="s">
        <v>250</v>
      </c>
    </row>
    <row r="38" spans="1:54" ht="51.75" customHeight="1" x14ac:dyDescent="0.35">
      <c r="A38" s="463"/>
      <c r="B38" s="456"/>
      <c r="C38" s="456"/>
      <c r="D38" s="456"/>
      <c r="E38" s="456"/>
      <c r="F38" s="456"/>
      <c r="G38" s="456"/>
      <c r="H38" s="456"/>
      <c r="I38" s="456"/>
      <c r="J38" s="477"/>
      <c r="K38" s="431" t="s">
        <v>671</v>
      </c>
      <c r="L38" s="431"/>
      <c r="M38" s="431"/>
      <c r="N38" s="431"/>
      <c r="O38" s="431"/>
      <c r="P38" s="431"/>
      <c r="Q38" s="431"/>
      <c r="R38" s="431"/>
      <c r="S38" s="431"/>
      <c r="T38" s="431"/>
      <c r="U38" s="431"/>
      <c r="V38" s="431"/>
      <c r="W38" s="132">
        <f>+W37</f>
        <v>0.99990000000000001</v>
      </c>
      <c r="X38" s="131">
        <f>+X37</f>
        <v>0.33329999999999999</v>
      </c>
      <c r="Y38" s="430"/>
      <c r="Z38" s="431" t="s">
        <v>678</v>
      </c>
      <c r="AA38" s="431"/>
      <c r="AB38" s="431"/>
      <c r="AC38" s="431"/>
      <c r="AD38" s="431"/>
      <c r="AE38" s="431"/>
      <c r="AF38" s="431"/>
      <c r="AG38" s="431"/>
      <c r="AH38" s="431"/>
      <c r="AI38" s="131">
        <f>+AI37</f>
        <v>1</v>
      </c>
      <c r="AT38" s="265" t="s">
        <v>671</v>
      </c>
      <c r="AU38" s="267">
        <f>+AU37</f>
        <v>30000000</v>
      </c>
      <c r="AV38" s="267">
        <f>+AV37</f>
        <v>30000000</v>
      </c>
      <c r="AW38" s="267">
        <f>+AW37</f>
        <v>11000000</v>
      </c>
      <c r="AX38" s="271">
        <f>+AX37</f>
        <v>0.36666666666666664</v>
      </c>
      <c r="AZ38" s="26"/>
    </row>
    <row r="39" spans="1:54" x14ac:dyDescent="0.35">
      <c r="F39" s="9"/>
      <c r="G39" s="9"/>
      <c r="H39" s="9"/>
      <c r="I39" s="9"/>
      <c r="S39" s="9"/>
      <c r="T39" s="9"/>
      <c r="U39" s="9"/>
      <c r="AD39" s="153"/>
      <c r="AE39" s="153"/>
      <c r="AF39" s="153"/>
      <c r="AG39" s="153"/>
      <c r="AZ39" s="26"/>
    </row>
    <row r="40" spans="1:54" ht="28.5" customHeight="1" x14ac:dyDescent="0.35">
      <c r="F40" s="9"/>
      <c r="G40" s="9"/>
      <c r="H40" s="9"/>
      <c r="I40" s="9"/>
      <c r="S40" s="423" t="s">
        <v>675</v>
      </c>
      <c r="T40" s="423"/>
      <c r="U40" s="423"/>
      <c r="V40" s="423"/>
      <c r="W40" s="424">
        <v>0.47145401866666664</v>
      </c>
      <c r="X40" s="424">
        <v>0.36530893368666761</v>
      </c>
      <c r="AD40" s="153"/>
      <c r="AE40" s="423" t="s">
        <v>675</v>
      </c>
      <c r="AF40" s="423"/>
      <c r="AG40" s="423"/>
      <c r="AH40" s="423"/>
      <c r="AI40" s="438">
        <v>0.5648333333333333</v>
      </c>
      <c r="AT40" s="398" t="s">
        <v>786</v>
      </c>
      <c r="AU40" s="398"/>
      <c r="AV40" s="399">
        <v>105313566746.62001</v>
      </c>
      <c r="AW40" s="399">
        <v>74686451704.070007</v>
      </c>
      <c r="AX40" s="401">
        <f>+AW40/AV40</f>
        <v>0.70918167536536347</v>
      </c>
      <c r="AZ40" s="26"/>
    </row>
    <row r="41" spans="1:54" ht="25.5" customHeight="1" x14ac:dyDescent="0.35">
      <c r="F41" s="9"/>
      <c r="G41" s="9"/>
      <c r="H41" s="9"/>
      <c r="I41" s="9"/>
      <c r="S41" s="423"/>
      <c r="T41" s="423"/>
      <c r="U41" s="423"/>
      <c r="V41" s="423"/>
      <c r="W41" s="424"/>
      <c r="X41" s="424"/>
      <c r="AD41" s="153"/>
      <c r="AE41" s="423"/>
      <c r="AF41" s="423"/>
      <c r="AG41" s="423"/>
      <c r="AH41" s="423"/>
      <c r="AI41" s="439"/>
      <c r="AT41" s="398"/>
      <c r="AU41" s="398"/>
      <c r="AV41" s="400"/>
      <c r="AW41" s="400"/>
      <c r="AX41" s="401"/>
      <c r="AZ41" s="26"/>
    </row>
    <row r="42" spans="1:54" x14ac:dyDescent="0.35">
      <c r="F42" s="9"/>
      <c r="G42" s="9"/>
      <c r="H42" s="9"/>
      <c r="I42" s="9"/>
      <c r="S42" s="9"/>
      <c r="T42" s="9"/>
      <c r="U42" s="9"/>
      <c r="AD42" s="153"/>
      <c r="AE42" s="153"/>
      <c r="AF42" s="153"/>
      <c r="AG42" s="153"/>
      <c r="AZ42" s="26"/>
    </row>
    <row r="43" spans="1:54" x14ac:dyDescent="0.35">
      <c r="F43" s="9"/>
      <c r="G43" s="9"/>
      <c r="H43" s="9"/>
      <c r="I43" s="9"/>
      <c r="S43" s="9"/>
      <c r="T43" s="9"/>
      <c r="U43" s="9"/>
      <c r="AD43" s="153"/>
      <c r="AE43" s="153"/>
      <c r="AF43" s="153"/>
      <c r="AG43" s="153"/>
      <c r="AZ43" s="26"/>
    </row>
    <row r="44" spans="1:54" x14ac:dyDescent="0.35">
      <c r="F44" s="9"/>
      <c r="G44" s="9"/>
      <c r="H44" s="9"/>
      <c r="I44" s="9"/>
      <c r="S44" s="9"/>
      <c r="T44" s="9"/>
      <c r="U44" s="9"/>
      <c r="AD44" s="153"/>
      <c r="AE44" s="153"/>
      <c r="AF44" s="153"/>
      <c r="AG44" s="153"/>
      <c r="AZ44" s="26"/>
    </row>
    <row r="45" spans="1:54" x14ac:dyDescent="0.35">
      <c r="F45" s="9"/>
      <c r="G45" s="9"/>
      <c r="H45" s="9"/>
      <c r="I45" s="9"/>
      <c r="S45" s="9"/>
      <c r="T45" s="9"/>
      <c r="U45" s="9"/>
      <c r="AD45" s="153"/>
      <c r="AE45" s="153"/>
      <c r="AF45" s="153"/>
      <c r="AG45" s="153"/>
      <c r="AZ45" s="26"/>
    </row>
    <row r="46" spans="1:54" ht="165" customHeight="1" x14ac:dyDescent="0.35">
      <c r="F46" s="9"/>
      <c r="G46" s="9"/>
      <c r="H46" s="9"/>
      <c r="I46" s="9"/>
      <c r="S46" s="9"/>
      <c r="T46" s="9"/>
      <c r="U46" s="9"/>
      <c r="AD46" s="153"/>
      <c r="AE46" s="153"/>
      <c r="AF46" s="153"/>
      <c r="AG46" s="153"/>
      <c r="AZ46" s="26"/>
    </row>
    <row r="47" spans="1:54" x14ac:dyDescent="0.35">
      <c r="F47" s="9"/>
      <c r="G47" s="9"/>
      <c r="H47" s="9"/>
      <c r="I47" s="9"/>
      <c r="S47" s="9"/>
      <c r="T47" s="9"/>
      <c r="U47" s="9"/>
      <c r="AD47" s="153"/>
      <c r="AE47" s="153"/>
      <c r="AF47" s="153"/>
      <c r="AG47" s="153"/>
      <c r="AZ47" s="26"/>
    </row>
    <row r="48" spans="1:54" x14ac:dyDescent="0.35">
      <c r="F48" s="9"/>
      <c r="G48" s="9"/>
      <c r="H48" s="9"/>
      <c r="I48" s="9"/>
      <c r="S48" s="9"/>
      <c r="T48" s="9"/>
      <c r="U48" s="9"/>
      <c r="AD48" s="153"/>
      <c r="AE48" s="153"/>
      <c r="AF48" s="153"/>
      <c r="AG48" s="153"/>
      <c r="AZ48" s="26"/>
    </row>
    <row r="49" spans="6:52" x14ac:dyDescent="0.35">
      <c r="F49" s="9"/>
      <c r="G49" s="9"/>
      <c r="H49" s="9"/>
      <c r="I49" s="9"/>
      <c r="S49" s="9"/>
      <c r="T49" s="9"/>
      <c r="U49" s="9"/>
      <c r="AD49" s="153"/>
      <c r="AE49" s="153"/>
      <c r="AF49" s="153"/>
      <c r="AG49" s="153"/>
      <c r="AZ49" s="26"/>
    </row>
    <row r="50" spans="6:52" x14ac:dyDescent="0.35">
      <c r="F50" s="9"/>
      <c r="G50" s="9"/>
      <c r="H50" s="9"/>
      <c r="I50" s="9"/>
      <c r="S50" s="9"/>
      <c r="T50" s="9"/>
      <c r="U50" s="9"/>
      <c r="AD50" s="153"/>
      <c r="AE50" s="153"/>
      <c r="AF50" s="153"/>
      <c r="AG50" s="153"/>
      <c r="AZ50" s="26"/>
    </row>
    <row r="51" spans="6:52" x14ac:dyDescent="0.35">
      <c r="F51" s="9"/>
      <c r="G51" s="9"/>
      <c r="H51" s="9"/>
      <c r="I51" s="9"/>
      <c r="S51" s="9"/>
      <c r="T51" s="9"/>
      <c r="U51" s="9"/>
      <c r="AD51" s="153"/>
      <c r="AE51" s="153"/>
      <c r="AF51" s="153"/>
      <c r="AG51" s="153"/>
      <c r="AZ51" s="26"/>
    </row>
    <row r="52" spans="6:52" ht="195" customHeight="1" x14ac:dyDescent="0.35">
      <c r="F52" s="9"/>
      <c r="G52" s="9"/>
      <c r="H52" s="9"/>
      <c r="I52" s="9"/>
      <c r="S52" s="9"/>
      <c r="T52" s="9"/>
      <c r="U52" s="9"/>
      <c r="AD52" s="153"/>
      <c r="AE52" s="153"/>
      <c r="AF52" s="153"/>
      <c r="AG52" s="153"/>
      <c r="AZ52" s="26"/>
    </row>
    <row r="53" spans="6:52" x14ac:dyDescent="0.35">
      <c r="F53" s="9"/>
      <c r="G53" s="9"/>
      <c r="H53" s="9"/>
      <c r="I53" s="9"/>
      <c r="S53" s="9"/>
      <c r="T53" s="9"/>
      <c r="U53" s="9"/>
      <c r="AD53" s="153"/>
      <c r="AE53" s="153"/>
      <c r="AF53" s="153"/>
      <c r="AG53" s="153"/>
      <c r="AZ53" s="26"/>
    </row>
    <row r="54" spans="6:52" x14ac:dyDescent="0.35">
      <c r="F54" s="9"/>
      <c r="G54" s="9"/>
      <c r="H54" s="9"/>
      <c r="I54" s="9"/>
      <c r="S54" s="9"/>
      <c r="T54" s="9"/>
      <c r="U54" s="9"/>
      <c r="AD54" s="153"/>
      <c r="AE54" s="153"/>
      <c r="AF54" s="153"/>
      <c r="AG54" s="153"/>
      <c r="AZ54" s="26"/>
    </row>
    <row r="55" spans="6:52" x14ac:dyDescent="0.35">
      <c r="F55" s="9"/>
      <c r="G55" s="9"/>
      <c r="H55" s="9"/>
      <c r="I55" s="9"/>
      <c r="S55" s="9"/>
      <c r="T55" s="9"/>
      <c r="U55" s="9"/>
      <c r="AD55" s="153"/>
      <c r="AE55" s="153"/>
      <c r="AF55" s="153"/>
      <c r="AG55" s="153"/>
      <c r="AZ55" s="26"/>
    </row>
    <row r="56" spans="6:52" x14ac:dyDescent="0.35">
      <c r="F56" s="9"/>
      <c r="G56" s="9"/>
      <c r="H56" s="9"/>
      <c r="I56" s="9"/>
      <c r="S56" s="9"/>
      <c r="T56" s="9"/>
      <c r="U56" s="9"/>
      <c r="AD56" s="153"/>
      <c r="AE56" s="153"/>
      <c r="AF56" s="153"/>
      <c r="AG56" s="153"/>
      <c r="AZ56" s="26"/>
    </row>
    <row r="57" spans="6:52" x14ac:dyDescent="0.35">
      <c r="F57" s="9"/>
      <c r="G57" s="9"/>
      <c r="H57" s="9"/>
      <c r="I57" s="9"/>
      <c r="S57" s="9"/>
      <c r="T57" s="9"/>
      <c r="U57" s="9"/>
      <c r="AD57" s="153"/>
      <c r="AE57" s="153"/>
      <c r="AF57" s="153"/>
      <c r="AG57" s="153"/>
      <c r="AZ57" s="26"/>
    </row>
    <row r="58" spans="6:52" x14ac:dyDescent="0.35">
      <c r="F58" s="9"/>
      <c r="G58" s="9"/>
      <c r="H58" s="9"/>
      <c r="I58" s="9"/>
      <c r="S58" s="9"/>
      <c r="T58" s="9"/>
      <c r="U58" s="9"/>
      <c r="AD58" s="153"/>
      <c r="AE58" s="153"/>
      <c r="AF58" s="153"/>
      <c r="AG58" s="153"/>
      <c r="AZ58" s="26"/>
    </row>
    <row r="59" spans="6:52" ht="127.5" customHeight="1" x14ac:dyDescent="0.35">
      <c r="F59" s="9"/>
      <c r="G59" s="9"/>
      <c r="H59" s="9"/>
      <c r="I59" s="9"/>
      <c r="S59" s="9"/>
      <c r="T59" s="9"/>
      <c r="U59" s="9"/>
      <c r="AD59" s="153"/>
      <c r="AE59" s="153"/>
      <c r="AF59" s="153"/>
      <c r="AG59" s="153"/>
      <c r="AZ59" s="26"/>
    </row>
    <row r="60" spans="6:52" x14ac:dyDescent="0.35">
      <c r="F60" s="9"/>
      <c r="G60" s="9"/>
      <c r="H60" s="9"/>
      <c r="I60" s="9"/>
      <c r="S60" s="9"/>
      <c r="T60" s="9"/>
      <c r="U60" s="9"/>
      <c r="AD60" s="153"/>
      <c r="AE60" s="153"/>
      <c r="AF60" s="153"/>
      <c r="AG60" s="153"/>
      <c r="AZ60" s="26"/>
    </row>
    <row r="61" spans="6:52" x14ac:dyDescent="0.35">
      <c r="F61" s="9"/>
      <c r="G61" s="9"/>
      <c r="H61" s="9"/>
      <c r="I61" s="9"/>
      <c r="S61" s="9"/>
      <c r="T61" s="9"/>
      <c r="U61" s="9"/>
      <c r="AD61" s="153"/>
      <c r="AE61" s="153"/>
      <c r="AF61" s="153"/>
      <c r="AG61" s="153"/>
      <c r="AZ61" s="26"/>
    </row>
    <row r="62" spans="6:52" x14ac:dyDescent="0.35">
      <c r="F62" s="9"/>
      <c r="G62" s="9"/>
      <c r="H62" s="9"/>
      <c r="I62" s="9"/>
      <c r="S62" s="9"/>
      <c r="T62" s="9"/>
      <c r="U62" s="9"/>
      <c r="AD62" s="153"/>
      <c r="AE62" s="153"/>
      <c r="AF62" s="153"/>
      <c r="AG62" s="153"/>
      <c r="AZ62" s="26"/>
    </row>
    <row r="63" spans="6:52" x14ac:dyDescent="0.35">
      <c r="F63" s="9"/>
      <c r="G63" s="9"/>
      <c r="H63" s="9"/>
      <c r="I63" s="9"/>
      <c r="S63" s="9"/>
      <c r="T63" s="9"/>
      <c r="U63" s="9"/>
      <c r="AD63" s="153"/>
      <c r="AE63" s="153"/>
      <c r="AF63" s="153"/>
      <c r="AG63" s="153"/>
      <c r="AZ63" s="26"/>
    </row>
    <row r="64" spans="6:52" x14ac:dyDescent="0.35">
      <c r="F64" s="9"/>
      <c r="G64" s="9"/>
      <c r="H64" s="9"/>
      <c r="I64" s="9"/>
      <c r="S64" s="9"/>
      <c r="T64" s="9"/>
      <c r="U64" s="9"/>
      <c r="AD64" s="153"/>
      <c r="AE64" s="153"/>
      <c r="AF64" s="153"/>
      <c r="AG64" s="153"/>
      <c r="AZ64" s="26"/>
    </row>
    <row r="65" spans="6:52" x14ac:dyDescent="0.35">
      <c r="F65" s="9"/>
      <c r="G65" s="9"/>
      <c r="H65" s="9"/>
      <c r="I65" s="9"/>
      <c r="S65" s="9"/>
      <c r="T65" s="9"/>
      <c r="U65" s="9"/>
      <c r="AD65" s="153"/>
      <c r="AE65" s="153"/>
      <c r="AF65" s="153"/>
      <c r="AG65" s="153"/>
      <c r="AZ65" s="26"/>
    </row>
    <row r="66" spans="6:52" x14ac:dyDescent="0.35">
      <c r="F66" s="9"/>
      <c r="G66" s="9"/>
      <c r="H66" s="9"/>
      <c r="I66" s="9"/>
      <c r="S66" s="9"/>
      <c r="T66" s="9"/>
      <c r="U66" s="9"/>
      <c r="AD66" s="153"/>
      <c r="AE66" s="153"/>
      <c r="AF66" s="153"/>
      <c r="AG66" s="153"/>
      <c r="AZ66" s="26"/>
    </row>
    <row r="67" spans="6:52" ht="90" customHeight="1" x14ac:dyDescent="0.35">
      <c r="F67" s="9"/>
      <c r="G67" s="9"/>
      <c r="H67" s="9"/>
      <c r="I67" s="9"/>
      <c r="S67" s="9"/>
      <c r="T67" s="9"/>
      <c r="U67" s="9"/>
      <c r="AD67" s="153"/>
      <c r="AE67" s="153"/>
      <c r="AF67" s="153"/>
      <c r="AG67" s="153"/>
      <c r="AZ67" s="26"/>
    </row>
    <row r="68" spans="6:52" x14ac:dyDescent="0.35">
      <c r="F68" s="9"/>
      <c r="G68" s="9"/>
      <c r="H68" s="9"/>
      <c r="I68" s="9"/>
      <c r="S68" s="9"/>
      <c r="T68" s="9"/>
      <c r="U68" s="9"/>
      <c r="AD68" s="153"/>
      <c r="AE68" s="153"/>
      <c r="AF68" s="153"/>
      <c r="AG68" s="153"/>
      <c r="AZ68" s="26"/>
    </row>
    <row r="69" spans="6:52" x14ac:dyDescent="0.35">
      <c r="F69" s="9"/>
      <c r="G69" s="9"/>
      <c r="H69" s="9"/>
      <c r="I69" s="9"/>
      <c r="S69" s="9"/>
      <c r="T69" s="9"/>
      <c r="U69" s="9"/>
      <c r="AD69" s="153"/>
      <c r="AE69" s="153"/>
      <c r="AF69" s="153"/>
      <c r="AG69" s="153"/>
      <c r="AZ69" s="26"/>
    </row>
    <row r="70" spans="6:52" x14ac:dyDescent="0.35">
      <c r="F70" s="9"/>
      <c r="G70" s="9"/>
      <c r="H70" s="9"/>
      <c r="I70" s="9"/>
      <c r="S70" s="9"/>
      <c r="T70" s="9"/>
      <c r="U70" s="9"/>
      <c r="AD70" s="153"/>
      <c r="AE70" s="153"/>
      <c r="AF70" s="153"/>
      <c r="AG70" s="153"/>
      <c r="AZ70" s="26"/>
    </row>
    <row r="71" spans="6:52" x14ac:dyDescent="0.35">
      <c r="F71" s="9"/>
      <c r="G71" s="9"/>
      <c r="H71" s="9"/>
      <c r="I71" s="9"/>
      <c r="S71" s="9"/>
      <c r="T71" s="9"/>
      <c r="U71" s="9"/>
      <c r="AD71" s="153"/>
      <c r="AE71" s="153"/>
      <c r="AF71" s="153"/>
      <c r="AG71" s="153"/>
      <c r="AZ71" s="26"/>
    </row>
    <row r="72" spans="6:52" x14ac:dyDescent="0.35">
      <c r="F72" s="9"/>
      <c r="G72" s="9"/>
      <c r="H72" s="9"/>
      <c r="I72" s="9"/>
      <c r="S72" s="9"/>
      <c r="T72" s="9"/>
      <c r="U72" s="9"/>
      <c r="AD72" s="153"/>
      <c r="AE72" s="153"/>
      <c r="AF72" s="153"/>
      <c r="AG72" s="153"/>
      <c r="AZ72" s="26"/>
    </row>
    <row r="73" spans="6:52" x14ac:dyDescent="0.35">
      <c r="F73" s="9"/>
      <c r="G73" s="9"/>
      <c r="H73" s="9"/>
      <c r="I73" s="9"/>
      <c r="S73" s="9"/>
      <c r="T73" s="9"/>
      <c r="U73" s="9"/>
      <c r="AD73" s="153"/>
      <c r="AE73" s="153"/>
      <c r="AF73" s="153"/>
      <c r="AG73" s="153"/>
      <c r="AZ73" s="26"/>
    </row>
    <row r="74" spans="6:52" x14ac:dyDescent="0.35">
      <c r="F74" s="9"/>
      <c r="G74" s="9"/>
      <c r="H74" s="9"/>
      <c r="I74" s="9"/>
      <c r="S74" s="9"/>
      <c r="T74" s="9"/>
      <c r="U74" s="9"/>
      <c r="AD74" s="153"/>
      <c r="AE74" s="153"/>
      <c r="AF74" s="153"/>
      <c r="AG74" s="153"/>
      <c r="AZ74" s="26"/>
    </row>
    <row r="75" spans="6:52" x14ac:dyDescent="0.35">
      <c r="F75" s="9"/>
      <c r="G75" s="9"/>
      <c r="H75" s="9"/>
      <c r="I75" s="9"/>
      <c r="S75" s="9"/>
      <c r="T75" s="9"/>
      <c r="U75" s="9"/>
      <c r="AD75" s="153"/>
      <c r="AE75" s="153"/>
      <c r="AF75" s="153"/>
      <c r="AG75" s="153"/>
      <c r="AZ75" s="26"/>
    </row>
    <row r="76" spans="6:52" x14ac:dyDescent="0.35">
      <c r="F76" s="9"/>
      <c r="G76" s="9"/>
      <c r="H76" s="9"/>
      <c r="I76" s="9"/>
      <c r="S76" s="9"/>
      <c r="T76" s="9"/>
      <c r="U76" s="9"/>
      <c r="AD76" s="153"/>
      <c r="AE76" s="153"/>
      <c r="AF76" s="153"/>
      <c r="AG76" s="153"/>
      <c r="AZ76" s="26"/>
    </row>
    <row r="77" spans="6:52" x14ac:dyDescent="0.35">
      <c r="F77" s="9"/>
      <c r="G77" s="9"/>
      <c r="H77" s="9"/>
      <c r="I77" s="9"/>
      <c r="S77" s="9"/>
      <c r="T77" s="9"/>
      <c r="U77" s="9"/>
      <c r="AD77" s="153"/>
      <c r="AE77" s="153"/>
      <c r="AF77" s="153"/>
      <c r="AG77" s="153"/>
      <c r="AZ77" s="26"/>
    </row>
    <row r="78" spans="6:52" x14ac:dyDescent="0.35">
      <c r="F78" s="9"/>
      <c r="G78" s="9"/>
      <c r="H78" s="9"/>
      <c r="I78" s="9"/>
      <c r="S78" s="9"/>
      <c r="T78" s="9"/>
      <c r="U78" s="9"/>
      <c r="AD78" s="153"/>
      <c r="AE78" s="153"/>
      <c r="AF78" s="153"/>
      <c r="AG78" s="153"/>
      <c r="AZ78" s="26"/>
    </row>
    <row r="79" spans="6:52" x14ac:dyDescent="0.35">
      <c r="F79" s="9"/>
      <c r="G79" s="9"/>
      <c r="H79" s="9"/>
      <c r="I79" s="9"/>
      <c r="S79" s="9"/>
      <c r="T79" s="9"/>
      <c r="U79" s="9"/>
      <c r="AD79" s="153"/>
      <c r="AE79" s="153"/>
      <c r="AF79" s="153"/>
      <c r="AG79" s="153"/>
      <c r="AZ79" s="26"/>
    </row>
    <row r="80" spans="6:52" x14ac:dyDescent="0.35">
      <c r="F80" s="9"/>
      <c r="G80" s="9"/>
      <c r="H80" s="9"/>
      <c r="I80" s="9"/>
      <c r="S80" s="9"/>
      <c r="T80" s="9"/>
      <c r="U80" s="9"/>
      <c r="AD80" s="153"/>
      <c r="AE80" s="153"/>
      <c r="AF80" s="153"/>
      <c r="AG80" s="153"/>
      <c r="AZ80" s="26"/>
    </row>
    <row r="81" spans="6:52" x14ac:dyDescent="0.35">
      <c r="F81" s="9"/>
      <c r="G81" s="9"/>
      <c r="H81" s="9"/>
      <c r="I81" s="9"/>
      <c r="S81" s="9"/>
      <c r="T81" s="9"/>
      <c r="U81" s="9"/>
      <c r="AD81" s="153"/>
      <c r="AE81" s="153"/>
      <c r="AF81" s="153"/>
      <c r="AG81" s="153"/>
      <c r="AZ81" s="26"/>
    </row>
    <row r="82" spans="6:52" x14ac:dyDescent="0.35">
      <c r="F82" s="9"/>
      <c r="G82" s="9"/>
      <c r="H82" s="9"/>
      <c r="I82" s="9"/>
      <c r="S82" s="9"/>
      <c r="T82" s="9"/>
      <c r="U82" s="9"/>
      <c r="AD82" s="153"/>
      <c r="AE82" s="153"/>
      <c r="AF82" s="153"/>
      <c r="AG82" s="153"/>
      <c r="AZ82" s="26"/>
    </row>
    <row r="83" spans="6:52" x14ac:dyDescent="0.35">
      <c r="F83" s="9"/>
      <c r="G83" s="9"/>
      <c r="H83" s="9"/>
      <c r="I83" s="9"/>
      <c r="S83" s="9"/>
      <c r="T83" s="9"/>
      <c r="U83" s="9"/>
      <c r="AD83" s="153"/>
      <c r="AE83" s="153"/>
      <c r="AF83" s="153"/>
      <c r="AG83" s="153"/>
      <c r="AZ83" s="26"/>
    </row>
    <row r="84" spans="6:52" x14ac:dyDescent="0.35">
      <c r="F84" s="9"/>
      <c r="G84" s="9"/>
      <c r="H84" s="9"/>
      <c r="I84" s="9"/>
      <c r="S84" s="9"/>
      <c r="T84" s="9"/>
      <c r="U84" s="9"/>
      <c r="AD84" s="153"/>
      <c r="AE84" s="153"/>
      <c r="AF84" s="153"/>
      <c r="AG84" s="153"/>
      <c r="AZ84" s="26"/>
    </row>
    <row r="85" spans="6:52" ht="90" customHeight="1" x14ac:dyDescent="0.35">
      <c r="F85" s="9"/>
      <c r="G85" s="9"/>
      <c r="H85" s="9"/>
      <c r="I85" s="9"/>
      <c r="S85" s="9"/>
      <c r="T85" s="9"/>
      <c r="U85" s="9"/>
      <c r="AD85" s="153"/>
      <c r="AE85" s="153"/>
      <c r="AF85" s="153"/>
      <c r="AG85" s="153"/>
      <c r="AZ85" s="26"/>
    </row>
    <row r="86" spans="6:52" x14ac:dyDescent="0.35">
      <c r="F86" s="9"/>
      <c r="G86" s="9"/>
      <c r="H86" s="9"/>
      <c r="I86" s="9"/>
      <c r="S86" s="9"/>
      <c r="T86" s="9"/>
      <c r="U86" s="9"/>
      <c r="AD86" s="153"/>
      <c r="AE86" s="153"/>
      <c r="AF86" s="153"/>
      <c r="AG86" s="153"/>
      <c r="AZ86" s="26"/>
    </row>
    <row r="87" spans="6:52" x14ac:dyDescent="0.35">
      <c r="F87" s="9"/>
      <c r="G87" s="9"/>
      <c r="H87" s="9"/>
      <c r="I87" s="9"/>
      <c r="S87" s="9"/>
      <c r="T87" s="9"/>
      <c r="U87" s="9"/>
      <c r="AD87" s="153"/>
      <c r="AE87" s="153"/>
      <c r="AF87" s="153"/>
      <c r="AG87" s="153"/>
      <c r="AZ87" s="26"/>
    </row>
    <row r="88" spans="6:52" x14ac:dyDescent="0.35">
      <c r="F88" s="9"/>
      <c r="G88" s="9"/>
      <c r="H88" s="9"/>
      <c r="I88" s="9"/>
      <c r="S88" s="9"/>
      <c r="T88" s="9"/>
      <c r="U88" s="9"/>
      <c r="AD88" s="153"/>
      <c r="AE88" s="153"/>
      <c r="AF88" s="153"/>
      <c r="AG88" s="153"/>
      <c r="AZ88" s="26"/>
    </row>
    <row r="89" spans="6:52" x14ac:dyDescent="0.35">
      <c r="F89" s="9"/>
      <c r="G89" s="9"/>
      <c r="H89" s="9"/>
      <c r="I89" s="9"/>
      <c r="S89" s="9"/>
      <c r="T89" s="9"/>
      <c r="U89" s="9"/>
      <c r="AD89" s="153"/>
      <c r="AE89" s="153"/>
      <c r="AF89" s="153"/>
      <c r="AG89" s="153"/>
      <c r="AZ89" s="26"/>
    </row>
    <row r="90" spans="6:52" x14ac:dyDescent="0.35">
      <c r="F90" s="9"/>
      <c r="G90" s="9"/>
      <c r="H90" s="9"/>
      <c r="I90" s="9"/>
      <c r="S90" s="9"/>
      <c r="T90" s="9"/>
      <c r="U90" s="9"/>
      <c r="AD90" s="153"/>
      <c r="AE90" s="153"/>
      <c r="AF90" s="153"/>
      <c r="AG90" s="153"/>
      <c r="AZ90" s="26"/>
    </row>
    <row r="91" spans="6:52" x14ac:dyDescent="0.35">
      <c r="F91" s="9"/>
      <c r="G91" s="9"/>
      <c r="H91" s="9"/>
      <c r="I91" s="9"/>
      <c r="S91" s="9"/>
      <c r="T91" s="9"/>
      <c r="U91" s="9"/>
      <c r="AD91" s="153"/>
      <c r="AE91" s="153"/>
      <c r="AF91" s="153"/>
      <c r="AG91" s="153"/>
      <c r="AZ91" s="26"/>
    </row>
    <row r="92" spans="6:52" x14ac:dyDescent="0.35">
      <c r="F92" s="9"/>
      <c r="G92" s="9"/>
      <c r="H92" s="9"/>
      <c r="I92" s="9"/>
      <c r="S92" s="9"/>
      <c r="T92" s="9"/>
      <c r="U92" s="9"/>
      <c r="AD92" s="153"/>
      <c r="AE92" s="153"/>
      <c r="AF92" s="153"/>
      <c r="AG92" s="153"/>
      <c r="AZ92" s="26"/>
    </row>
    <row r="93" spans="6:52" x14ac:dyDescent="0.35">
      <c r="F93" s="9"/>
      <c r="G93" s="9"/>
      <c r="H93" s="9"/>
      <c r="I93" s="9"/>
      <c r="S93" s="9"/>
      <c r="T93" s="9"/>
      <c r="U93" s="9"/>
      <c r="AD93" s="153"/>
      <c r="AE93" s="153"/>
      <c r="AF93" s="153"/>
      <c r="AG93" s="153"/>
      <c r="AZ93" s="26"/>
    </row>
    <row r="94" spans="6:52" ht="15" customHeight="1" x14ac:dyDescent="0.35">
      <c r="F94" s="9"/>
      <c r="G94" s="9"/>
      <c r="H94" s="9"/>
      <c r="I94" s="9"/>
      <c r="S94" s="9"/>
      <c r="T94" s="9"/>
      <c r="U94" s="9"/>
      <c r="AD94" s="153"/>
      <c r="AE94" s="153"/>
      <c r="AF94" s="153"/>
      <c r="AG94" s="153"/>
      <c r="AZ94" s="26"/>
    </row>
    <row r="95" spans="6:52" x14ac:dyDescent="0.35">
      <c r="F95" s="9"/>
      <c r="G95" s="9"/>
      <c r="H95" s="9"/>
      <c r="I95" s="9"/>
      <c r="S95" s="9"/>
      <c r="T95" s="9"/>
      <c r="U95" s="9"/>
      <c r="AD95" s="153"/>
      <c r="AE95" s="153"/>
      <c r="AF95" s="153"/>
      <c r="AG95" s="153"/>
      <c r="AZ95" s="26"/>
    </row>
    <row r="96" spans="6:52" x14ac:dyDescent="0.35">
      <c r="F96" s="9"/>
      <c r="G96" s="9"/>
      <c r="H96" s="9"/>
      <c r="I96" s="9"/>
      <c r="S96" s="9"/>
      <c r="T96" s="9"/>
      <c r="U96" s="9"/>
      <c r="AD96" s="153"/>
      <c r="AE96" s="153"/>
      <c r="AF96" s="153"/>
      <c r="AG96" s="153"/>
      <c r="AZ96" s="26"/>
    </row>
    <row r="97" spans="6:52" x14ac:dyDescent="0.35">
      <c r="F97" s="9"/>
      <c r="G97" s="9"/>
      <c r="H97" s="9"/>
      <c r="I97" s="9"/>
      <c r="S97" s="9"/>
      <c r="T97" s="9"/>
      <c r="U97" s="9"/>
      <c r="AD97" s="153"/>
      <c r="AE97" s="153"/>
      <c r="AF97" s="153"/>
      <c r="AG97" s="153"/>
      <c r="AZ97" s="26"/>
    </row>
    <row r="98" spans="6:52" x14ac:dyDescent="0.35">
      <c r="F98" s="9"/>
      <c r="G98" s="9"/>
      <c r="H98" s="9"/>
      <c r="I98" s="9"/>
      <c r="S98" s="9"/>
      <c r="T98" s="9"/>
      <c r="U98" s="9"/>
      <c r="AD98" s="153"/>
      <c r="AE98" s="153"/>
      <c r="AF98" s="153"/>
      <c r="AG98" s="153"/>
      <c r="AZ98" s="26"/>
    </row>
    <row r="99" spans="6:52" ht="162" customHeight="1" x14ac:dyDescent="0.35">
      <c r="F99" s="9"/>
      <c r="G99" s="9"/>
      <c r="H99" s="9"/>
      <c r="I99" s="9"/>
      <c r="S99" s="9"/>
      <c r="T99" s="9"/>
      <c r="U99" s="9"/>
      <c r="AD99" s="153"/>
      <c r="AE99" s="153"/>
      <c r="AF99" s="153"/>
      <c r="AG99" s="153"/>
      <c r="AZ99" s="26"/>
    </row>
    <row r="100" spans="6:52" x14ac:dyDescent="0.35">
      <c r="F100" s="9"/>
      <c r="G100" s="9"/>
      <c r="H100" s="9"/>
      <c r="I100" s="9"/>
      <c r="S100" s="9"/>
      <c r="T100" s="9"/>
      <c r="U100" s="9"/>
      <c r="AD100" s="153"/>
      <c r="AE100" s="153"/>
      <c r="AF100" s="153"/>
      <c r="AG100" s="153"/>
      <c r="AZ100" s="26"/>
    </row>
    <row r="101" spans="6:52" x14ac:dyDescent="0.35">
      <c r="F101" s="9"/>
      <c r="G101" s="9"/>
      <c r="H101" s="9"/>
      <c r="I101" s="9"/>
      <c r="S101" s="9"/>
      <c r="T101" s="9"/>
      <c r="U101" s="9"/>
      <c r="AD101" s="153"/>
      <c r="AE101" s="153"/>
      <c r="AF101" s="153"/>
      <c r="AG101" s="153"/>
      <c r="AZ101" s="26"/>
    </row>
    <row r="102" spans="6:52" x14ac:dyDescent="0.35">
      <c r="F102" s="9"/>
      <c r="G102" s="9"/>
      <c r="H102" s="9"/>
      <c r="I102" s="9"/>
      <c r="S102" s="9"/>
      <c r="T102" s="9"/>
      <c r="U102" s="9"/>
      <c r="AD102" s="153"/>
      <c r="AE102" s="153"/>
      <c r="AF102" s="153"/>
      <c r="AG102" s="153"/>
      <c r="AZ102" s="26"/>
    </row>
    <row r="103" spans="6:52" x14ac:dyDescent="0.35">
      <c r="F103" s="9"/>
      <c r="G103" s="9"/>
      <c r="H103" s="9"/>
      <c r="I103" s="9"/>
      <c r="S103" s="9"/>
      <c r="T103" s="9"/>
      <c r="U103" s="9"/>
      <c r="AD103" s="153"/>
      <c r="AE103" s="153"/>
      <c r="AF103" s="153"/>
      <c r="AG103" s="153"/>
      <c r="AZ103" s="26"/>
    </row>
    <row r="104" spans="6:52" x14ac:dyDescent="0.35">
      <c r="F104" s="9"/>
      <c r="G104" s="9"/>
      <c r="H104" s="9"/>
      <c r="I104" s="9"/>
      <c r="S104" s="9"/>
      <c r="T104" s="9"/>
      <c r="U104" s="9"/>
      <c r="AD104" s="153"/>
      <c r="AE104" s="153"/>
      <c r="AF104" s="153"/>
      <c r="AG104" s="153"/>
      <c r="AZ104" s="26"/>
    </row>
    <row r="105" spans="6:52" x14ac:dyDescent="0.35">
      <c r="F105" s="9"/>
      <c r="G105" s="9"/>
      <c r="H105" s="9"/>
      <c r="I105" s="9"/>
      <c r="S105" s="9"/>
      <c r="T105" s="9"/>
      <c r="U105" s="9"/>
      <c r="AD105" s="153"/>
      <c r="AE105" s="153"/>
      <c r="AF105" s="153"/>
      <c r="AG105" s="153"/>
      <c r="AZ105" s="26"/>
    </row>
    <row r="106" spans="6:52" x14ac:dyDescent="0.35">
      <c r="F106" s="9"/>
      <c r="G106" s="9"/>
      <c r="H106" s="9"/>
      <c r="I106" s="9"/>
      <c r="S106" s="9"/>
      <c r="T106" s="9"/>
      <c r="U106" s="9"/>
      <c r="AD106" s="153"/>
      <c r="AE106" s="153"/>
      <c r="AF106" s="153"/>
      <c r="AG106" s="153"/>
      <c r="AZ106" s="26"/>
    </row>
    <row r="107" spans="6:52" x14ac:dyDescent="0.35">
      <c r="F107" s="9"/>
      <c r="G107" s="9"/>
      <c r="H107" s="9"/>
      <c r="I107" s="9"/>
      <c r="S107" s="9"/>
      <c r="T107" s="9"/>
      <c r="U107" s="9"/>
      <c r="AD107" s="153"/>
      <c r="AE107" s="153"/>
      <c r="AF107" s="153"/>
      <c r="AG107" s="153"/>
      <c r="AZ107" s="26"/>
    </row>
    <row r="108" spans="6:52" x14ac:dyDescent="0.35">
      <c r="F108" s="9"/>
      <c r="G108" s="9"/>
      <c r="H108" s="9"/>
      <c r="I108" s="9"/>
      <c r="S108" s="9"/>
      <c r="T108" s="9"/>
      <c r="U108" s="9"/>
      <c r="AD108" s="153"/>
      <c r="AE108" s="153"/>
      <c r="AF108" s="153"/>
      <c r="AG108" s="153"/>
      <c r="AZ108" s="26"/>
    </row>
    <row r="109" spans="6:52" x14ac:dyDescent="0.35">
      <c r="F109" s="9"/>
      <c r="G109" s="9"/>
      <c r="H109" s="9"/>
      <c r="I109" s="9"/>
      <c r="S109" s="9"/>
      <c r="T109" s="9"/>
      <c r="U109" s="9"/>
      <c r="AD109" s="153"/>
      <c r="AE109" s="153"/>
      <c r="AF109" s="153"/>
      <c r="AG109" s="153"/>
      <c r="AZ109" s="26"/>
    </row>
    <row r="110" spans="6:52" x14ac:dyDescent="0.35">
      <c r="F110" s="9"/>
      <c r="G110" s="9"/>
      <c r="H110" s="9"/>
      <c r="I110" s="9"/>
      <c r="S110" s="9"/>
      <c r="T110" s="9"/>
      <c r="U110" s="9"/>
      <c r="AD110" s="153"/>
      <c r="AE110" s="153"/>
      <c r="AF110" s="153"/>
      <c r="AG110" s="153"/>
      <c r="AZ110" s="26"/>
    </row>
    <row r="111" spans="6:52" x14ac:dyDescent="0.35">
      <c r="F111" s="9"/>
      <c r="G111" s="9"/>
      <c r="H111" s="9"/>
      <c r="I111" s="9"/>
      <c r="S111" s="9"/>
      <c r="T111" s="9"/>
      <c r="U111" s="9"/>
      <c r="AD111" s="153"/>
      <c r="AE111" s="153"/>
      <c r="AF111" s="153"/>
      <c r="AG111" s="153"/>
      <c r="AZ111" s="26"/>
    </row>
    <row r="112" spans="6:52" x14ac:dyDescent="0.35">
      <c r="F112" s="9"/>
      <c r="G112" s="9"/>
      <c r="H112" s="9"/>
      <c r="I112" s="9"/>
      <c r="S112" s="9"/>
      <c r="T112" s="9"/>
      <c r="U112" s="9"/>
      <c r="AD112" s="153"/>
      <c r="AE112" s="153"/>
      <c r="AF112" s="153"/>
      <c r="AG112" s="153"/>
      <c r="AZ112" s="26"/>
    </row>
    <row r="113" spans="6:52" x14ac:dyDescent="0.35">
      <c r="F113" s="9"/>
      <c r="G113" s="9"/>
      <c r="H113" s="9"/>
      <c r="I113" s="9"/>
      <c r="S113" s="9"/>
      <c r="T113" s="9"/>
      <c r="U113" s="9"/>
      <c r="AD113" s="153"/>
      <c r="AE113" s="153"/>
      <c r="AF113" s="153"/>
      <c r="AG113" s="153"/>
      <c r="AZ113" s="26"/>
    </row>
    <row r="114" spans="6:52" x14ac:dyDescent="0.35">
      <c r="F114" s="9"/>
      <c r="G114" s="9"/>
      <c r="H114" s="9"/>
      <c r="I114" s="9"/>
      <c r="S114" s="9"/>
      <c r="T114" s="9"/>
      <c r="U114" s="9"/>
      <c r="AD114" s="153"/>
      <c r="AE114" s="153"/>
      <c r="AF114" s="153"/>
      <c r="AG114" s="153"/>
      <c r="AZ114" s="26"/>
    </row>
    <row r="115" spans="6:52" x14ac:dyDescent="0.35">
      <c r="F115" s="9"/>
      <c r="G115" s="9"/>
      <c r="H115" s="9"/>
      <c r="I115" s="9"/>
      <c r="S115" s="9"/>
      <c r="T115" s="9"/>
      <c r="U115" s="9"/>
      <c r="AD115" s="153"/>
      <c r="AE115" s="153"/>
      <c r="AF115" s="153"/>
      <c r="AG115" s="153"/>
      <c r="AZ115" s="26"/>
    </row>
    <row r="116" spans="6:52" x14ac:dyDescent="0.35">
      <c r="F116" s="9"/>
      <c r="G116" s="9"/>
      <c r="H116" s="9"/>
      <c r="I116" s="9"/>
      <c r="S116" s="9"/>
      <c r="T116" s="9"/>
      <c r="U116" s="9"/>
      <c r="AD116" s="153"/>
      <c r="AE116" s="153"/>
      <c r="AF116" s="153"/>
      <c r="AG116" s="153"/>
      <c r="AZ116" s="26"/>
    </row>
    <row r="117" spans="6:52" x14ac:dyDescent="0.35">
      <c r="F117" s="9"/>
      <c r="G117" s="9"/>
      <c r="H117" s="9"/>
      <c r="I117" s="9"/>
      <c r="S117" s="9"/>
      <c r="T117" s="9"/>
      <c r="U117" s="9"/>
      <c r="AD117" s="153"/>
      <c r="AE117" s="153"/>
      <c r="AF117" s="153"/>
      <c r="AG117" s="153"/>
      <c r="AZ117" s="26"/>
    </row>
    <row r="118" spans="6:52" x14ac:dyDescent="0.35">
      <c r="F118" s="9"/>
      <c r="G118" s="9"/>
      <c r="H118" s="9"/>
      <c r="I118" s="9"/>
      <c r="S118" s="9"/>
      <c r="T118" s="9"/>
      <c r="U118" s="9"/>
      <c r="AD118" s="153"/>
      <c r="AE118" s="153"/>
      <c r="AF118" s="153"/>
      <c r="AG118" s="153"/>
      <c r="AZ118" s="26"/>
    </row>
    <row r="119" spans="6:52" x14ac:dyDescent="0.35">
      <c r="F119" s="9"/>
      <c r="G119" s="9"/>
      <c r="H119" s="9"/>
      <c r="I119" s="9"/>
      <c r="S119" s="9"/>
      <c r="T119" s="9"/>
      <c r="U119" s="9"/>
      <c r="AD119" s="153"/>
      <c r="AE119" s="153"/>
      <c r="AF119" s="153"/>
      <c r="AG119" s="153"/>
      <c r="AZ119" s="26"/>
    </row>
    <row r="120" spans="6:52" x14ac:dyDescent="0.35">
      <c r="F120" s="9"/>
      <c r="G120" s="9"/>
      <c r="H120" s="9"/>
      <c r="I120" s="9"/>
      <c r="S120" s="9"/>
      <c r="T120" s="9"/>
      <c r="U120" s="9"/>
      <c r="AD120" s="153"/>
      <c r="AE120" s="153"/>
      <c r="AF120" s="153"/>
      <c r="AG120" s="153"/>
      <c r="AZ120" s="26"/>
    </row>
    <row r="121" spans="6:52" x14ac:dyDescent="0.35">
      <c r="F121" s="9"/>
      <c r="G121" s="9"/>
      <c r="H121" s="9"/>
      <c r="I121" s="9"/>
      <c r="S121" s="9"/>
      <c r="T121" s="9"/>
      <c r="U121" s="9"/>
      <c r="AD121" s="153"/>
      <c r="AE121" s="153"/>
      <c r="AF121" s="153"/>
      <c r="AG121" s="153"/>
      <c r="AZ121" s="26"/>
    </row>
    <row r="122" spans="6:52" x14ac:dyDescent="0.35">
      <c r="F122" s="9"/>
      <c r="G122" s="9"/>
      <c r="H122" s="9"/>
      <c r="I122" s="9"/>
      <c r="S122" s="9"/>
      <c r="T122" s="9"/>
      <c r="U122" s="9"/>
      <c r="AD122" s="153"/>
      <c r="AE122" s="153"/>
      <c r="AF122" s="153"/>
      <c r="AG122" s="153"/>
      <c r="AZ122" s="26"/>
    </row>
    <row r="123" spans="6:52" x14ac:dyDescent="0.35">
      <c r="F123" s="9"/>
      <c r="G123" s="9"/>
      <c r="H123" s="9"/>
      <c r="I123" s="9"/>
      <c r="S123" s="9"/>
      <c r="T123" s="9"/>
      <c r="U123" s="9"/>
      <c r="AD123" s="153"/>
      <c r="AE123" s="153"/>
      <c r="AF123" s="153"/>
      <c r="AG123" s="153"/>
      <c r="AZ123" s="26"/>
    </row>
    <row r="124" spans="6:52" x14ac:dyDescent="0.35">
      <c r="F124" s="9"/>
      <c r="G124" s="9"/>
      <c r="H124" s="9"/>
      <c r="I124" s="9"/>
      <c r="S124" s="9"/>
      <c r="T124" s="9"/>
      <c r="U124" s="9"/>
      <c r="AD124" s="153"/>
      <c r="AE124" s="153"/>
      <c r="AF124" s="153"/>
      <c r="AG124" s="153"/>
      <c r="AZ124" s="26"/>
    </row>
    <row r="125" spans="6:52" x14ac:dyDescent="0.35">
      <c r="F125" s="9"/>
      <c r="G125" s="9"/>
      <c r="H125" s="9"/>
      <c r="I125" s="9"/>
      <c r="S125" s="9"/>
      <c r="T125" s="9"/>
      <c r="U125" s="9"/>
      <c r="AD125" s="153"/>
      <c r="AE125" s="153"/>
      <c r="AF125" s="153"/>
      <c r="AG125" s="153"/>
      <c r="AZ125" s="26"/>
    </row>
    <row r="126" spans="6:52" x14ac:dyDescent="0.35">
      <c r="F126" s="9"/>
      <c r="G126" s="9"/>
      <c r="H126" s="9"/>
      <c r="I126" s="9"/>
      <c r="S126" s="9"/>
      <c r="T126" s="9"/>
      <c r="U126" s="9"/>
      <c r="AD126" s="153"/>
      <c r="AE126" s="153"/>
      <c r="AF126" s="153"/>
      <c r="AG126" s="153"/>
      <c r="AZ126" s="26"/>
    </row>
    <row r="127" spans="6:52" x14ac:dyDescent="0.35">
      <c r="F127" s="9"/>
      <c r="G127" s="9"/>
      <c r="H127" s="9"/>
      <c r="I127" s="9"/>
      <c r="S127" s="9"/>
      <c r="T127" s="9"/>
      <c r="U127" s="9"/>
      <c r="AD127" s="153"/>
      <c r="AE127" s="153"/>
      <c r="AF127" s="153"/>
      <c r="AG127" s="153"/>
      <c r="AZ127" s="26"/>
    </row>
    <row r="128" spans="6:52" x14ac:dyDescent="0.35">
      <c r="F128" s="9"/>
      <c r="G128" s="9"/>
      <c r="H128" s="9"/>
      <c r="I128" s="9"/>
      <c r="S128" s="9"/>
      <c r="T128" s="9"/>
      <c r="U128" s="9"/>
      <c r="AD128" s="153"/>
      <c r="AE128" s="153"/>
      <c r="AF128" s="153"/>
      <c r="AG128" s="153"/>
      <c r="AZ128" s="26"/>
    </row>
    <row r="129" spans="6:52" x14ac:dyDescent="0.35">
      <c r="F129" s="9"/>
      <c r="G129" s="9"/>
      <c r="H129" s="9"/>
      <c r="I129" s="9"/>
      <c r="S129" s="9"/>
      <c r="T129" s="9"/>
      <c r="U129" s="9"/>
      <c r="AD129" s="153"/>
      <c r="AE129" s="153"/>
      <c r="AF129" s="153"/>
      <c r="AG129" s="153"/>
      <c r="AZ129" s="26"/>
    </row>
    <row r="130" spans="6:52" x14ac:dyDescent="0.35">
      <c r="F130" s="9"/>
      <c r="G130" s="9"/>
      <c r="H130" s="9"/>
      <c r="I130" s="9"/>
      <c r="S130" s="9"/>
      <c r="T130" s="9"/>
      <c r="U130" s="9"/>
      <c r="AD130" s="153"/>
      <c r="AE130" s="153"/>
      <c r="AF130" s="153"/>
      <c r="AG130" s="153"/>
      <c r="AZ130" s="26"/>
    </row>
    <row r="131" spans="6:52" x14ac:dyDescent="0.35">
      <c r="F131" s="9"/>
      <c r="G131" s="9"/>
      <c r="H131" s="9"/>
      <c r="I131" s="9"/>
      <c r="S131" s="9"/>
      <c r="T131" s="9"/>
      <c r="U131" s="9"/>
      <c r="AD131" s="153"/>
      <c r="AE131" s="153"/>
      <c r="AF131" s="153"/>
      <c r="AG131" s="153"/>
      <c r="AZ131" s="26"/>
    </row>
    <row r="132" spans="6:52" x14ac:dyDescent="0.35">
      <c r="F132" s="9"/>
      <c r="G132" s="9"/>
      <c r="H132" s="9"/>
      <c r="I132" s="9"/>
      <c r="S132" s="9"/>
      <c r="T132" s="9"/>
      <c r="U132" s="9"/>
      <c r="AD132" s="153"/>
      <c r="AE132" s="153"/>
      <c r="AF132" s="153"/>
      <c r="AG132" s="153"/>
      <c r="AZ132" s="26"/>
    </row>
    <row r="133" spans="6:52" x14ac:dyDescent="0.35">
      <c r="F133" s="9"/>
      <c r="G133" s="9"/>
      <c r="H133" s="9"/>
      <c r="I133" s="9"/>
      <c r="S133" s="9"/>
      <c r="T133" s="9"/>
      <c r="U133" s="9"/>
      <c r="AD133" s="153"/>
      <c r="AE133" s="153"/>
      <c r="AF133" s="153"/>
      <c r="AG133" s="153"/>
      <c r="AZ133" s="26"/>
    </row>
    <row r="134" spans="6:52" x14ac:dyDescent="0.35">
      <c r="F134" s="9"/>
      <c r="G134" s="9"/>
      <c r="H134" s="9"/>
      <c r="I134" s="9"/>
      <c r="S134" s="9"/>
      <c r="T134" s="9"/>
      <c r="U134" s="9"/>
      <c r="AD134" s="153"/>
      <c r="AE134" s="153"/>
      <c r="AF134" s="153"/>
      <c r="AG134" s="153"/>
      <c r="AZ134" s="26"/>
    </row>
    <row r="135" spans="6:52" x14ac:dyDescent="0.35">
      <c r="F135" s="9"/>
      <c r="G135" s="9"/>
      <c r="H135" s="9"/>
      <c r="I135" s="9"/>
      <c r="S135" s="9"/>
      <c r="T135" s="9"/>
      <c r="U135" s="9"/>
      <c r="AD135" s="153"/>
      <c r="AE135" s="153"/>
      <c r="AF135" s="153"/>
      <c r="AG135" s="153"/>
      <c r="AZ135" s="26"/>
    </row>
    <row r="136" spans="6:52" x14ac:dyDescent="0.35">
      <c r="F136" s="9"/>
      <c r="G136" s="9"/>
      <c r="H136" s="9"/>
      <c r="I136" s="9"/>
      <c r="S136" s="9"/>
      <c r="T136" s="9"/>
      <c r="U136" s="9"/>
      <c r="AD136" s="153"/>
      <c r="AE136" s="153"/>
      <c r="AF136" s="153"/>
      <c r="AG136" s="153"/>
      <c r="AZ136" s="26"/>
    </row>
    <row r="137" spans="6:52" x14ac:dyDescent="0.35">
      <c r="F137" s="9"/>
      <c r="G137" s="9"/>
      <c r="H137" s="9"/>
      <c r="I137" s="9"/>
      <c r="S137" s="9"/>
      <c r="T137" s="9"/>
      <c r="U137" s="9"/>
      <c r="AD137" s="153"/>
      <c r="AE137" s="153"/>
      <c r="AF137" s="153"/>
      <c r="AG137" s="153"/>
      <c r="AZ137" s="26"/>
    </row>
    <row r="138" spans="6:52" x14ac:dyDescent="0.35">
      <c r="F138" s="9"/>
      <c r="G138" s="9"/>
      <c r="H138" s="9"/>
      <c r="I138" s="9"/>
      <c r="S138" s="9"/>
      <c r="T138" s="9"/>
      <c r="U138" s="9"/>
      <c r="AD138" s="153"/>
      <c r="AE138" s="153"/>
      <c r="AF138" s="153"/>
      <c r="AG138" s="153"/>
      <c r="AZ138" s="26"/>
    </row>
    <row r="139" spans="6:52" x14ac:dyDescent="0.35">
      <c r="F139" s="9"/>
      <c r="G139" s="9"/>
      <c r="H139" s="9"/>
      <c r="I139" s="9"/>
      <c r="S139" s="9"/>
      <c r="T139" s="9"/>
      <c r="U139" s="9"/>
      <c r="AD139" s="153"/>
      <c r="AE139" s="153"/>
      <c r="AF139" s="153"/>
      <c r="AG139" s="153"/>
      <c r="AZ139" s="26"/>
    </row>
    <row r="140" spans="6:52" x14ac:dyDescent="0.35">
      <c r="F140" s="9"/>
      <c r="G140" s="9"/>
      <c r="H140" s="9"/>
      <c r="I140" s="9"/>
      <c r="S140" s="9"/>
      <c r="T140" s="9"/>
      <c r="U140" s="9"/>
      <c r="AD140" s="153"/>
      <c r="AE140" s="153"/>
      <c r="AF140" s="153"/>
      <c r="AG140" s="153"/>
      <c r="AZ140" s="26"/>
    </row>
    <row r="141" spans="6:52" x14ac:dyDescent="0.35">
      <c r="F141" s="9"/>
      <c r="G141" s="9"/>
      <c r="H141" s="9"/>
      <c r="I141" s="9"/>
      <c r="S141" s="9"/>
      <c r="T141" s="9"/>
      <c r="U141" s="9"/>
      <c r="AD141" s="153"/>
      <c r="AE141" s="153"/>
      <c r="AF141" s="153"/>
      <c r="AG141" s="153"/>
      <c r="AZ141" s="26"/>
    </row>
    <row r="142" spans="6:52" x14ac:dyDescent="0.35">
      <c r="F142" s="9"/>
      <c r="G142" s="9"/>
      <c r="H142" s="9"/>
      <c r="I142" s="9"/>
      <c r="S142" s="9"/>
      <c r="T142" s="9"/>
      <c r="U142" s="9"/>
      <c r="AD142" s="153"/>
      <c r="AE142" s="153"/>
      <c r="AF142" s="153"/>
      <c r="AG142" s="153"/>
      <c r="AZ142" s="26"/>
    </row>
    <row r="143" spans="6:52" x14ac:dyDescent="0.35">
      <c r="F143" s="9"/>
      <c r="G143" s="9"/>
      <c r="H143" s="9"/>
      <c r="I143" s="9"/>
      <c r="S143" s="9"/>
      <c r="T143" s="9"/>
      <c r="U143" s="9"/>
      <c r="AD143" s="153"/>
      <c r="AE143" s="153"/>
      <c r="AF143" s="153"/>
      <c r="AG143" s="153"/>
      <c r="AZ143" s="26"/>
    </row>
    <row r="144" spans="6:52" x14ac:dyDescent="0.35">
      <c r="F144" s="9"/>
      <c r="G144" s="9"/>
      <c r="H144" s="9"/>
      <c r="I144" s="9"/>
      <c r="S144" s="9"/>
      <c r="T144" s="9"/>
      <c r="U144" s="9"/>
      <c r="AD144" s="153"/>
      <c r="AE144" s="153"/>
      <c r="AF144" s="153"/>
      <c r="AG144" s="153"/>
      <c r="AZ144" s="26"/>
    </row>
    <row r="145" spans="6:52" x14ac:dyDescent="0.35">
      <c r="F145" s="9"/>
      <c r="G145" s="9"/>
      <c r="H145" s="9"/>
      <c r="I145" s="9"/>
      <c r="S145" s="9"/>
      <c r="T145" s="9"/>
      <c r="U145" s="9"/>
      <c r="AD145" s="153"/>
      <c r="AE145" s="153"/>
      <c r="AF145" s="153"/>
      <c r="AG145" s="153"/>
      <c r="AZ145" s="26"/>
    </row>
    <row r="146" spans="6:52" x14ac:dyDescent="0.35">
      <c r="F146" s="9"/>
      <c r="G146" s="9"/>
      <c r="H146" s="9"/>
      <c r="I146" s="9"/>
      <c r="S146" s="9"/>
      <c r="T146" s="9"/>
      <c r="U146" s="9"/>
      <c r="AD146" s="153"/>
      <c r="AE146" s="153"/>
      <c r="AF146" s="153"/>
      <c r="AG146" s="153"/>
      <c r="AZ146" s="26"/>
    </row>
    <row r="147" spans="6:52" x14ac:dyDescent="0.35">
      <c r="F147" s="9"/>
      <c r="G147" s="9"/>
      <c r="H147" s="9"/>
      <c r="I147" s="9"/>
      <c r="S147" s="9"/>
      <c r="T147" s="9"/>
      <c r="U147" s="9"/>
      <c r="AD147" s="153"/>
      <c r="AE147" s="153"/>
      <c r="AF147" s="153"/>
      <c r="AG147" s="153"/>
      <c r="AZ147" s="26"/>
    </row>
    <row r="148" spans="6:52" x14ac:dyDescent="0.35">
      <c r="F148" s="9"/>
      <c r="G148" s="9"/>
      <c r="H148" s="9"/>
      <c r="I148" s="9"/>
      <c r="S148" s="9"/>
      <c r="T148" s="9"/>
      <c r="U148" s="9"/>
      <c r="AD148" s="153"/>
      <c r="AE148" s="153"/>
      <c r="AF148" s="153"/>
      <c r="AG148" s="153"/>
      <c r="AZ148" s="26"/>
    </row>
    <row r="149" spans="6:52" x14ac:dyDescent="0.35">
      <c r="F149" s="9"/>
      <c r="G149" s="9"/>
      <c r="H149" s="9"/>
      <c r="I149" s="9"/>
      <c r="S149" s="9"/>
      <c r="T149" s="9"/>
      <c r="U149" s="9"/>
      <c r="AD149" s="153"/>
      <c r="AE149" s="153"/>
      <c r="AF149" s="153"/>
      <c r="AG149" s="153"/>
      <c r="AZ149" s="26"/>
    </row>
    <row r="150" spans="6:52" x14ac:dyDescent="0.35">
      <c r="F150" s="9"/>
      <c r="G150" s="9"/>
      <c r="H150" s="9"/>
      <c r="I150" s="9"/>
      <c r="S150" s="9"/>
      <c r="T150" s="9"/>
      <c r="U150" s="9"/>
      <c r="AD150" s="153"/>
      <c r="AE150" s="153"/>
      <c r="AF150" s="153"/>
      <c r="AG150" s="153"/>
      <c r="AZ150" s="26"/>
    </row>
    <row r="151" spans="6:52" x14ac:dyDescent="0.35">
      <c r="F151" s="9"/>
      <c r="G151" s="9"/>
      <c r="H151" s="9"/>
      <c r="I151" s="9"/>
      <c r="S151" s="9"/>
      <c r="T151" s="9"/>
      <c r="U151" s="9"/>
      <c r="AD151" s="153"/>
      <c r="AE151" s="153"/>
      <c r="AF151" s="153"/>
      <c r="AG151" s="153"/>
      <c r="AZ151" s="26"/>
    </row>
    <row r="152" spans="6:52" x14ac:dyDescent="0.35">
      <c r="F152" s="9"/>
      <c r="G152" s="9"/>
      <c r="H152" s="9"/>
      <c r="I152" s="9"/>
      <c r="S152" s="9"/>
      <c r="T152" s="9"/>
      <c r="U152" s="9"/>
      <c r="AD152" s="153"/>
      <c r="AE152" s="153"/>
      <c r="AF152" s="153"/>
      <c r="AG152" s="153"/>
      <c r="AZ152" s="26"/>
    </row>
    <row r="153" spans="6:52" x14ac:dyDescent="0.35">
      <c r="F153" s="9"/>
      <c r="G153" s="9"/>
      <c r="H153" s="9"/>
      <c r="I153" s="9"/>
      <c r="S153" s="9"/>
      <c r="T153" s="9"/>
      <c r="U153" s="9"/>
      <c r="AD153" s="153"/>
      <c r="AE153" s="153"/>
      <c r="AF153" s="153"/>
      <c r="AG153" s="153"/>
      <c r="AZ153" s="26"/>
    </row>
    <row r="154" spans="6:52" x14ac:dyDescent="0.35">
      <c r="F154" s="9"/>
      <c r="G154" s="9"/>
      <c r="H154" s="9"/>
      <c r="I154" s="9"/>
      <c r="S154" s="9"/>
      <c r="T154" s="9"/>
      <c r="U154" s="9"/>
      <c r="AD154" s="153"/>
      <c r="AE154" s="153"/>
      <c r="AF154" s="153"/>
      <c r="AG154" s="153"/>
      <c r="AZ154" s="26"/>
    </row>
    <row r="155" spans="6:52" x14ac:dyDescent="0.35">
      <c r="F155" s="9"/>
      <c r="G155" s="9"/>
      <c r="H155" s="9"/>
      <c r="I155" s="9"/>
      <c r="S155" s="9"/>
      <c r="T155" s="9"/>
      <c r="U155" s="9"/>
      <c r="AD155" s="153"/>
      <c r="AE155" s="153"/>
      <c r="AF155" s="153"/>
      <c r="AG155" s="153"/>
      <c r="AZ155" s="26"/>
    </row>
    <row r="156" spans="6:52" x14ac:dyDescent="0.35">
      <c r="F156" s="9"/>
      <c r="G156" s="9"/>
      <c r="H156" s="9"/>
      <c r="I156" s="9"/>
      <c r="S156" s="9"/>
      <c r="T156" s="9"/>
      <c r="U156" s="9"/>
      <c r="AD156" s="153"/>
      <c r="AE156" s="153"/>
      <c r="AF156" s="153"/>
      <c r="AG156" s="153"/>
      <c r="AZ156" s="26"/>
    </row>
    <row r="157" spans="6:52" x14ac:dyDescent="0.35">
      <c r="F157" s="9"/>
      <c r="G157" s="9"/>
      <c r="H157" s="9"/>
      <c r="I157" s="9"/>
      <c r="S157" s="9"/>
      <c r="T157" s="9"/>
      <c r="U157" s="9"/>
      <c r="AD157" s="153"/>
      <c r="AE157" s="153"/>
      <c r="AF157" s="153"/>
      <c r="AG157" s="153"/>
      <c r="AZ157" s="26"/>
    </row>
    <row r="158" spans="6:52" x14ac:dyDescent="0.35">
      <c r="F158" s="9"/>
      <c r="G158" s="9"/>
      <c r="H158" s="9"/>
      <c r="I158" s="9"/>
      <c r="S158" s="9"/>
      <c r="T158" s="9"/>
      <c r="U158" s="9"/>
      <c r="AD158" s="153"/>
      <c r="AE158" s="153"/>
      <c r="AF158" s="153"/>
      <c r="AG158" s="153"/>
      <c r="AZ158" s="26"/>
    </row>
    <row r="159" spans="6:52" x14ac:dyDescent="0.35">
      <c r="F159" s="9"/>
      <c r="G159" s="9"/>
      <c r="H159" s="9"/>
      <c r="I159" s="9"/>
      <c r="S159" s="9"/>
      <c r="T159" s="9"/>
      <c r="U159" s="9"/>
      <c r="AD159" s="153"/>
      <c r="AE159" s="153"/>
      <c r="AF159" s="153"/>
      <c r="AG159" s="153"/>
      <c r="AZ159" s="26"/>
    </row>
    <row r="160" spans="6:52" x14ac:dyDescent="0.35">
      <c r="F160" s="9"/>
      <c r="G160" s="9"/>
      <c r="H160" s="9"/>
      <c r="I160" s="9"/>
      <c r="S160" s="9"/>
      <c r="T160" s="9"/>
      <c r="U160" s="9"/>
      <c r="AD160" s="153"/>
      <c r="AE160" s="153"/>
      <c r="AF160" s="153"/>
      <c r="AG160" s="153"/>
      <c r="AZ160" s="26"/>
    </row>
    <row r="161" spans="6:52" x14ac:dyDescent="0.35">
      <c r="F161" s="9"/>
      <c r="G161" s="9"/>
      <c r="H161" s="9"/>
      <c r="I161" s="9"/>
      <c r="S161" s="9"/>
      <c r="T161" s="9"/>
      <c r="U161" s="9"/>
      <c r="AD161" s="153"/>
      <c r="AE161" s="153"/>
      <c r="AF161" s="153"/>
      <c r="AG161" s="153"/>
      <c r="AZ161" s="26"/>
    </row>
    <row r="162" spans="6:52" x14ac:dyDescent="0.35">
      <c r="F162" s="9"/>
      <c r="G162" s="9"/>
      <c r="H162" s="9"/>
      <c r="I162" s="9"/>
      <c r="S162" s="9"/>
      <c r="T162" s="9"/>
      <c r="U162" s="9"/>
      <c r="AD162" s="153"/>
      <c r="AE162" s="153"/>
      <c r="AF162" s="153"/>
      <c r="AG162" s="153"/>
      <c r="AZ162" s="26"/>
    </row>
    <row r="163" spans="6:52" x14ac:dyDescent="0.35">
      <c r="F163" s="9"/>
      <c r="G163" s="9"/>
      <c r="H163" s="9"/>
      <c r="I163" s="9"/>
      <c r="S163" s="9"/>
      <c r="T163" s="9"/>
      <c r="U163" s="9"/>
      <c r="AD163" s="153"/>
      <c r="AE163" s="153"/>
      <c r="AF163" s="153"/>
      <c r="AG163" s="153"/>
      <c r="AZ163" s="26"/>
    </row>
    <row r="164" spans="6:52" x14ac:dyDescent="0.35">
      <c r="F164" s="9"/>
      <c r="G164" s="9"/>
      <c r="H164" s="9"/>
      <c r="I164" s="9"/>
      <c r="S164" s="9"/>
      <c r="T164" s="9"/>
      <c r="U164" s="9"/>
      <c r="AD164" s="153"/>
      <c r="AE164" s="153"/>
      <c r="AF164" s="153"/>
      <c r="AG164" s="153"/>
      <c r="AZ164" s="26"/>
    </row>
    <row r="165" spans="6:52" x14ac:dyDescent="0.35">
      <c r="F165" s="9"/>
      <c r="G165" s="9"/>
      <c r="H165" s="9"/>
      <c r="I165" s="9"/>
      <c r="S165" s="9"/>
      <c r="T165" s="9"/>
      <c r="U165" s="9"/>
      <c r="AD165" s="153"/>
      <c r="AE165" s="153"/>
      <c r="AF165" s="153"/>
      <c r="AG165" s="153"/>
      <c r="AZ165" s="26"/>
    </row>
    <row r="166" spans="6:52" x14ac:dyDescent="0.35">
      <c r="F166" s="9"/>
      <c r="G166" s="9"/>
      <c r="H166" s="9"/>
      <c r="I166" s="9"/>
      <c r="S166" s="9"/>
      <c r="T166" s="9"/>
      <c r="U166" s="9"/>
      <c r="AD166" s="153"/>
      <c r="AE166" s="153"/>
      <c r="AF166" s="153"/>
      <c r="AG166" s="153"/>
      <c r="AZ166" s="26"/>
    </row>
    <row r="167" spans="6:52" x14ac:dyDescent="0.35">
      <c r="F167" s="9"/>
      <c r="G167" s="9"/>
      <c r="H167" s="9"/>
      <c r="I167" s="9"/>
      <c r="S167" s="9"/>
      <c r="T167" s="9"/>
      <c r="U167" s="9"/>
      <c r="AD167" s="153"/>
      <c r="AE167" s="153"/>
      <c r="AF167" s="153"/>
      <c r="AG167" s="153"/>
      <c r="AZ167" s="26"/>
    </row>
    <row r="168" spans="6:52" x14ac:dyDescent="0.35">
      <c r="F168" s="9"/>
      <c r="G168" s="9"/>
      <c r="H168" s="9"/>
      <c r="I168" s="9"/>
      <c r="S168" s="9"/>
      <c r="T168" s="9"/>
      <c r="U168" s="9"/>
      <c r="AD168" s="153"/>
      <c r="AE168" s="153"/>
      <c r="AF168" s="153"/>
      <c r="AG168" s="153"/>
      <c r="AZ168" s="26"/>
    </row>
    <row r="169" spans="6:52" x14ac:dyDescent="0.35">
      <c r="F169" s="9"/>
      <c r="G169" s="9"/>
      <c r="H169" s="9"/>
      <c r="I169" s="9"/>
      <c r="S169" s="9"/>
      <c r="T169" s="9"/>
      <c r="U169" s="9"/>
      <c r="AD169" s="153"/>
      <c r="AE169" s="153"/>
      <c r="AF169" s="153"/>
      <c r="AG169" s="153"/>
      <c r="AZ169" s="26"/>
    </row>
    <row r="170" spans="6:52" x14ac:dyDescent="0.35">
      <c r="F170" s="9"/>
      <c r="G170" s="9"/>
      <c r="H170" s="9"/>
      <c r="I170" s="9"/>
      <c r="S170" s="9"/>
      <c r="T170" s="9"/>
      <c r="U170" s="9"/>
      <c r="AD170" s="153"/>
      <c r="AE170" s="153"/>
      <c r="AF170" s="153"/>
      <c r="AG170" s="153"/>
      <c r="AZ170" s="26"/>
    </row>
    <row r="171" spans="6:52" x14ac:dyDescent="0.35">
      <c r="F171" s="9"/>
      <c r="G171" s="9"/>
      <c r="H171" s="9"/>
      <c r="I171" s="9"/>
      <c r="S171" s="9"/>
      <c r="T171" s="9"/>
      <c r="U171" s="9"/>
      <c r="AD171" s="153"/>
      <c r="AE171" s="153"/>
      <c r="AF171" s="153"/>
      <c r="AG171" s="153"/>
      <c r="AZ171" s="26"/>
    </row>
    <row r="172" spans="6:52" x14ac:dyDescent="0.35">
      <c r="F172" s="9"/>
      <c r="G172" s="9"/>
      <c r="H172" s="9"/>
      <c r="I172" s="9"/>
      <c r="S172" s="9"/>
      <c r="T172" s="9"/>
      <c r="U172" s="9"/>
      <c r="AD172" s="153"/>
      <c r="AE172" s="153"/>
      <c r="AF172" s="153"/>
      <c r="AG172" s="153"/>
      <c r="AZ172" s="26"/>
    </row>
    <row r="173" spans="6:52" x14ac:dyDescent="0.35">
      <c r="F173" s="9"/>
      <c r="G173" s="9"/>
      <c r="H173" s="9"/>
      <c r="I173" s="9"/>
      <c r="S173" s="9"/>
      <c r="T173" s="9"/>
      <c r="U173" s="9"/>
      <c r="AD173" s="153"/>
      <c r="AE173" s="153"/>
      <c r="AF173" s="153"/>
      <c r="AG173" s="153"/>
      <c r="AZ173" s="26"/>
    </row>
    <row r="174" spans="6:52" x14ac:dyDescent="0.35">
      <c r="F174" s="9"/>
      <c r="G174" s="9"/>
      <c r="H174" s="9"/>
      <c r="I174" s="9"/>
      <c r="S174" s="9"/>
      <c r="T174" s="9"/>
      <c r="U174" s="9"/>
      <c r="AD174" s="153"/>
      <c r="AE174" s="153"/>
      <c r="AF174" s="153"/>
      <c r="AG174" s="153"/>
      <c r="AZ174" s="26"/>
    </row>
    <row r="175" spans="6:52" x14ac:dyDescent="0.35">
      <c r="F175" s="9"/>
      <c r="G175" s="9"/>
      <c r="H175" s="9"/>
      <c r="I175" s="9"/>
      <c r="S175" s="9"/>
      <c r="T175" s="9"/>
      <c r="U175" s="9"/>
      <c r="AD175" s="153"/>
      <c r="AE175" s="153"/>
      <c r="AF175" s="153"/>
      <c r="AG175" s="153"/>
      <c r="AZ175" s="26"/>
    </row>
    <row r="176" spans="6:52" x14ac:dyDescent="0.35">
      <c r="F176" s="9"/>
      <c r="G176" s="9"/>
      <c r="H176" s="9"/>
      <c r="I176" s="9"/>
      <c r="S176" s="9"/>
      <c r="T176" s="9"/>
      <c r="U176" s="9"/>
      <c r="AD176" s="153"/>
      <c r="AE176" s="153"/>
      <c r="AF176" s="153"/>
      <c r="AG176" s="153"/>
      <c r="AZ176" s="26"/>
    </row>
    <row r="177" spans="6:52" x14ac:dyDescent="0.35">
      <c r="F177" s="9"/>
      <c r="G177" s="9"/>
      <c r="H177" s="9"/>
      <c r="I177" s="9"/>
      <c r="S177" s="9"/>
      <c r="T177" s="9"/>
      <c r="U177" s="9"/>
      <c r="AD177" s="153"/>
      <c r="AE177" s="153"/>
      <c r="AF177" s="153"/>
      <c r="AG177" s="153"/>
      <c r="AZ177" s="26"/>
    </row>
    <row r="178" spans="6:52" x14ac:dyDescent="0.35">
      <c r="F178" s="9"/>
      <c r="G178" s="9"/>
      <c r="H178" s="9"/>
      <c r="I178" s="9"/>
      <c r="S178" s="9"/>
      <c r="T178" s="9"/>
      <c r="U178" s="9"/>
      <c r="AD178" s="153"/>
      <c r="AE178" s="153"/>
      <c r="AF178" s="153"/>
      <c r="AG178" s="153"/>
      <c r="AZ178" s="26"/>
    </row>
    <row r="179" spans="6:52" x14ac:dyDescent="0.35">
      <c r="F179" s="9"/>
      <c r="G179" s="9"/>
      <c r="H179" s="9"/>
      <c r="I179" s="9"/>
      <c r="S179" s="9"/>
      <c r="T179" s="9"/>
      <c r="U179" s="9"/>
      <c r="AD179" s="153"/>
      <c r="AE179" s="153"/>
      <c r="AF179" s="153"/>
      <c r="AG179" s="153"/>
      <c r="AZ179" s="26"/>
    </row>
    <row r="180" spans="6:52" x14ac:dyDescent="0.35">
      <c r="F180" s="9"/>
      <c r="G180" s="9"/>
      <c r="H180" s="9"/>
      <c r="I180" s="9"/>
      <c r="S180" s="9"/>
      <c r="T180" s="9"/>
      <c r="U180" s="9"/>
      <c r="AD180" s="153"/>
      <c r="AE180" s="153"/>
      <c r="AF180" s="153"/>
      <c r="AG180" s="153"/>
      <c r="AZ180" s="26"/>
    </row>
    <row r="181" spans="6:52" x14ac:dyDescent="0.35">
      <c r="F181" s="9"/>
      <c r="G181" s="9"/>
      <c r="H181" s="9"/>
      <c r="I181" s="9"/>
      <c r="S181" s="9"/>
      <c r="T181" s="9"/>
      <c r="U181" s="9"/>
      <c r="AD181" s="153"/>
      <c r="AE181" s="153"/>
      <c r="AF181" s="153"/>
      <c r="AG181" s="153"/>
      <c r="AZ181" s="26"/>
    </row>
    <row r="182" spans="6:52" x14ac:dyDescent="0.35">
      <c r="F182" s="9"/>
      <c r="G182" s="9"/>
      <c r="H182" s="9"/>
      <c r="I182" s="9"/>
      <c r="S182" s="9"/>
      <c r="T182" s="9"/>
      <c r="U182" s="9"/>
      <c r="AD182" s="153"/>
      <c r="AE182" s="153"/>
      <c r="AF182" s="153"/>
      <c r="AG182" s="153"/>
      <c r="AZ182" s="26"/>
    </row>
    <row r="183" spans="6:52" x14ac:dyDescent="0.35">
      <c r="F183" s="9"/>
      <c r="G183" s="9"/>
      <c r="H183" s="9"/>
      <c r="I183" s="9"/>
      <c r="S183" s="9"/>
      <c r="T183" s="9"/>
      <c r="U183" s="9"/>
      <c r="AD183" s="153"/>
      <c r="AE183" s="153"/>
      <c r="AF183" s="153"/>
      <c r="AG183" s="153"/>
      <c r="AZ183" s="26"/>
    </row>
    <row r="184" spans="6:52" x14ac:dyDescent="0.35">
      <c r="F184" s="9"/>
      <c r="G184" s="9"/>
      <c r="H184" s="9"/>
      <c r="I184" s="9"/>
      <c r="S184" s="9"/>
      <c r="T184" s="9"/>
      <c r="U184" s="9"/>
      <c r="AD184" s="153"/>
      <c r="AE184" s="153"/>
      <c r="AF184" s="153"/>
      <c r="AG184" s="153"/>
      <c r="AZ184" s="26"/>
    </row>
    <row r="185" spans="6:52" x14ac:dyDescent="0.35">
      <c r="F185" s="9"/>
      <c r="G185" s="9"/>
      <c r="H185" s="9"/>
      <c r="I185" s="9"/>
      <c r="S185" s="9"/>
      <c r="T185" s="9"/>
      <c r="U185" s="9"/>
      <c r="AD185" s="153"/>
      <c r="AE185" s="153"/>
      <c r="AF185" s="153"/>
      <c r="AG185" s="153"/>
      <c r="AZ185" s="26"/>
    </row>
    <row r="186" spans="6:52" x14ac:dyDescent="0.35">
      <c r="F186" s="9"/>
      <c r="G186" s="9"/>
      <c r="H186" s="9"/>
      <c r="I186" s="9"/>
      <c r="S186" s="9"/>
      <c r="T186" s="9"/>
      <c r="U186" s="9"/>
      <c r="AD186" s="153"/>
      <c r="AE186" s="153"/>
      <c r="AF186" s="153"/>
      <c r="AG186" s="153"/>
      <c r="AZ186" s="26"/>
    </row>
    <row r="187" spans="6:52" x14ac:dyDescent="0.35">
      <c r="F187" s="9"/>
      <c r="G187" s="9"/>
      <c r="H187" s="9"/>
      <c r="I187" s="9"/>
      <c r="S187" s="9"/>
      <c r="T187" s="9"/>
      <c r="U187" s="9"/>
      <c r="AD187" s="153"/>
      <c r="AE187" s="153"/>
      <c r="AF187" s="153"/>
      <c r="AG187" s="153"/>
      <c r="AZ187" s="26"/>
    </row>
    <row r="188" spans="6:52" x14ac:dyDescent="0.35">
      <c r="F188" s="9"/>
      <c r="G188" s="9"/>
      <c r="H188" s="9"/>
      <c r="I188" s="9"/>
      <c r="S188" s="9"/>
      <c r="T188" s="9"/>
      <c r="U188" s="9"/>
      <c r="AD188" s="153"/>
      <c r="AE188" s="153"/>
      <c r="AF188" s="153"/>
      <c r="AG188" s="153"/>
      <c r="AZ188" s="26"/>
    </row>
    <row r="189" spans="6:52" x14ac:dyDescent="0.35">
      <c r="F189" s="9"/>
      <c r="G189" s="9"/>
      <c r="H189" s="9"/>
      <c r="I189" s="9"/>
      <c r="S189" s="9"/>
      <c r="T189" s="9"/>
      <c r="U189" s="9"/>
      <c r="AD189" s="153"/>
      <c r="AE189" s="153"/>
      <c r="AF189" s="153"/>
      <c r="AG189" s="153"/>
      <c r="AZ189" s="26"/>
    </row>
    <row r="190" spans="6:52" x14ac:dyDescent="0.35">
      <c r="F190" s="9"/>
      <c r="G190" s="9"/>
      <c r="H190" s="9"/>
      <c r="I190" s="9"/>
      <c r="S190" s="9"/>
      <c r="T190" s="9"/>
      <c r="U190" s="9"/>
      <c r="AD190" s="153"/>
      <c r="AE190" s="153"/>
      <c r="AF190" s="153"/>
      <c r="AG190" s="153"/>
      <c r="AZ190" s="26"/>
    </row>
    <row r="191" spans="6:52" x14ac:dyDescent="0.35">
      <c r="F191" s="9"/>
      <c r="G191" s="9"/>
      <c r="H191" s="9"/>
      <c r="I191" s="9"/>
      <c r="S191" s="9"/>
      <c r="T191" s="9"/>
      <c r="U191" s="9"/>
      <c r="AD191" s="153"/>
      <c r="AE191" s="153"/>
      <c r="AF191" s="153"/>
      <c r="AG191" s="153"/>
      <c r="AZ191" s="26"/>
    </row>
    <row r="192" spans="6:52" x14ac:dyDescent="0.35">
      <c r="F192" s="9"/>
      <c r="G192" s="9"/>
      <c r="H192" s="9"/>
      <c r="I192" s="9"/>
      <c r="S192" s="9"/>
      <c r="T192" s="9"/>
      <c r="U192" s="9"/>
      <c r="AD192" s="153"/>
      <c r="AE192" s="153"/>
      <c r="AF192" s="153"/>
      <c r="AG192" s="153"/>
      <c r="AZ192" s="26"/>
    </row>
    <row r="193" spans="6:52" x14ac:dyDescent="0.35">
      <c r="F193" s="9"/>
      <c r="G193" s="9"/>
      <c r="H193" s="9"/>
      <c r="I193" s="9"/>
      <c r="S193" s="9"/>
      <c r="T193" s="9"/>
      <c r="U193" s="9"/>
      <c r="AD193" s="153"/>
      <c r="AE193" s="153"/>
      <c r="AF193" s="153"/>
      <c r="AG193" s="153"/>
      <c r="AZ193" s="26"/>
    </row>
    <row r="194" spans="6:52" x14ac:dyDescent="0.35">
      <c r="F194" s="9"/>
      <c r="G194" s="9"/>
      <c r="H194" s="9"/>
      <c r="I194" s="9"/>
      <c r="S194" s="9"/>
      <c r="T194" s="9"/>
      <c r="U194" s="9"/>
      <c r="AD194" s="153"/>
      <c r="AE194" s="153"/>
      <c r="AF194" s="153"/>
      <c r="AG194" s="153"/>
      <c r="AZ194" s="26"/>
    </row>
    <row r="195" spans="6:52" x14ac:dyDescent="0.35">
      <c r="F195" s="9"/>
      <c r="G195" s="9"/>
      <c r="H195" s="9"/>
      <c r="I195" s="9"/>
      <c r="S195" s="9"/>
      <c r="T195" s="9"/>
      <c r="U195" s="9"/>
      <c r="AD195" s="153"/>
      <c r="AE195" s="153"/>
      <c r="AF195" s="153"/>
      <c r="AG195" s="153"/>
      <c r="AZ195" s="26"/>
    </row>
    <row r="196" spans="6:52" x14ac:dyDescent="0.35">
      <c r="F196" s="9"/>
      <c r="G196" s="9"/>
      <c r="H196" s="9"/>
      <c r="I196" s="9"/>
      <c r="S196" s="9"/>
      <c r="T196" s="9"/>
      <c r="U196" s="9"/>
      <c r="AD196" s="153"/>
      <c r="AE196" s="153"/>
      <c r="AF196" s="153"/>
      <c r="AG196" s="153"/>
      <c r="AZ196" s="26"/>
    </row>
    <row r="197" spans="6:52" x14ac:dyDescent="0.35">
      <c r="F197" s="9"/>
      <c r="G197" s="9"/>
      <c r="H197" s="9"/>
      <c r="I197" s="9"/>
      <c r="S197" s="9"/>
      <c r="T197" s="9"/>
      <c r="U197" s="9"/>
      <c r="AD197" s="153"/>
      <c r="AE197" s="153"/>
      <c r="AF197" s="153"/>
      <c r="AG197" s="153"/>
      <c r="AZ197" s="26"/>
    </row>
    <row r="198" spans="6:52" x14ac:dyDescent="0.35">
      <c r="F198" s="9"/>
      <c r="G198" s="9"/>
      <c r="H198" s="9"/>
      <c r="I198" s="9"/>
      <c r="S198" s="9"/>
      <c r="T198" s="9"/>
      <c r="U198" s="9"/>
      <c r="AD198" s="153"/>
      <c r="AE198" s="153"/>
      <c r="AF198" s="153"/>
      <c r="AG198" s="153"/>
      <c r="AZ198" s="26"/>
    </row>
    <row r="199" spans="6:52" x14ac:dyDescent="0.35">
      <c r="F199" s="9"/>
      <c r="G199" s="9"/>
      <c r="H199" s="9"/>
      <c r="I199" s="9"/>
      <c r="S199" s="9"/>
      <c r="T199" s="9"/>
      <c r="U199" s="9"/>
      <c r="AD199" s="153"/>
      <c r="AE199" s="153"/>
      <c r="AF199" s="153"/>
      <c r="AG199" s="153"/>
      <c r="AZ199" s="26"/>
    </row>
    <row r="200" spans="6:52" x14ac:dyDescent="0.35">
      <c r="F200" s="9"/>
      <c r="G200" s="9"/>
      <c r="H200" s="9"/>
      <c r="I200" s="9"/>
      <c r="S200" s="9"/>
      <c r="T200" s="9"/>
      <c r="U200" s="9"/>
      <c r="AD200" s="153"/>
      <c r="AE200" s="153"/>
      <c r="AF200" s="153"/>
      <c r="AG200" s="153"/>
      <c r="AZ200" s="26"/>
    </row>
    <row r="201" spans="6:52" x14ac:dyDescent="0.35">
      <c r="F201" s="9"/>
      <c r="G201" s="9"/>
      <c r="H201" s="9"/>
      <c r="I201" s="9"/>
      <c r="S201" s="9"/>
      <c r="T201" s="9"/>
      <c r="U201" s="9"/>
      <c r="AD201" s="153"/>
      <c r="AE201" s="153"/>
      <c r="AF201" s="153"/>
      <c r="AG201" s="153"/>
      <c r="AZ201" s="26"/>
    </row>
    <row r="202" spans="6:52" x14ac:dyDescent="0.35">
      <c r="F202" s="9"/>
      <c r="G202" s="9"/>
      <c r="H202" s="9"/>
      <c r="I202" s="9"/>
      <c r="S202" s="9"/>
      <c r="T202" s="9"/>
      <c r="U202" s="9"/>
      <c r="AD202" s="153"/>
      <c r="AE202" s="153"/>
      <c r="AF202" s="153"/>
      <c r="AG202" s="153"/>
      <c r="AZ202" s="26"/>
    </row>
    <row r="203" spans="6:52" x14ac:dyDescent="0.35">
      <c r="F203" s="9"/>
      <c r="G203" s="9"/>
      <c r="H203" s="9"/>
      <c r="I203" s="9"/>
      <c r="S203" s="9"/>
      <c r="T203" s="9"/>
      <c r="U203" s="9"/>
      <c r="AD203" s="153"/>
      <c r="AE203" s="153"/>
      <c r="AF203" s="153"/>
      <c r="AG203" s="153"/>
      <c r="AZ203" s="26"/>
    </row>
    <row r="204" spans="6:52" x14ac:dyDescent="0.35">
      <c r="F204" s="9"/>
      <c r="G204" s="9"/>
      <c r="H204" s="9"/>
      <c r="I204" s="9"/>
      <c r="S204" s="9"/>
      <c r="T204" s="9"/>
      <c r="U204" s="9"/>
      <c r="AD204" s="153"/>
      <c r="AE204" s="153"/>
      <c r="AF204" s="153"/>
      <c r="AG204" s="153"/>
      <c r="AZ204" s="26"/>
    </row>
    <row r="205" spans="6:52" x14ac:dyDescent="0.35">
      <c r="F205" s="9"/>
      <c r="G205" s="9"/>
      <c r="H205" s="9"/>
      <c r="I205" s="9"/>
      <c r="S205" s="9"/>
      <c r="T205" s="9"/>
      <c r="U205" s="9"/>
      <c r="AD205" s="153"/>
      <c r="AE205" s="153"/>
      <c r="AF205" s="153"/>
      <c r="AG205" s="153"/>
      <c r="AZ205" s="26"/>
    </row>
    <row r="206" spans="6:52" x14ac:dyDescent="0.35">
      <c r="F206" s="9"/>
      <c r="G206" s="9"/>
      <c r="H206" s="9"/>
      <c r="I206" s="9"/>
      <c r="S206" s="9"/>
      <c r="T206" s="9"/>
      <c r="U206" s="9"/>
      <c r="AD206" s="153"/>
      <c r="AE206" s="153"/>
      <c r="AF206" s="153"/>
      <c r="AG206" s="153"/>
      <c r="AZ206" s="26"/>
    </row>
    <row r="207" spans="6:52" x14ac:dyDescent="0.35">
      <c r="F207" s="9"/>
      <c r="G207" s="9"/>
      <c r="H207" s="9"/>
      <c r="I207" s="9"/>
      <c r="S207" s="9"/>
      <c r="T207" s="9"/>
      <c r="U207" s="9"/>
      <c r="AD207" s="153"/>
      <c r="AE207" s="153"/>
      <c r="AF207" s="153"/>
      <c r="AG207" s="153"/>
      <c r="AZ207" s="26"/>
    </row>
    <row r="208" spans="6:52" x14ac:dyDescent="0.35">
      <c r="F208" s="9"/>
      <c r="G208" s="9"/>
      <c r="H208" s="9"/>
      <c r="I208" s="9"/>
      <c r="S208" s="9"/>
      <c r="T208" s="9"/>
      <c r="U208" s="9"/>
      <c r="AD208" s="153"/>
      <c r="AE208" s="153"/>
      <c r="AF208" s="153"/>
      <c r="AG208" s="153"/>
      <c r="AZ208" s="26"/>
    </row>
    <row r="209" spans="6:52" x14ac:dyDescent="0.35">
      <c r="F209" s="9"/>
      <c r="G209" s="9"/>
      <c r="H209" s="9"/>
      <c r="I209" s="9"/>
      <c r="S209" s="9"/>
      <c r="T209" s="9"/>
      <c r="U209" s="9"/>
      <c r="AD209" s="153"/>
      <c r="AE209" s="153"/>
      <c r="AF209" s="153"/>
      <c r="AG209" s="153"/>
      <c r="AZ209" s="26"/>
    </row>
    <row r="210" spans="6:52" x14ac:dyDescent="0.35">
      <c r="F210" s="9"/>
      <c r="G210" s="9"/>
      <c r="H210" s="9"/>
      <c r="I210" s="9"/>
      <c r="S210" s="9"/>
      <c r="T210" s="9"/>
      <c r="U210" s="9"/>
      <c r="AD210" s="153"/>
      <c r="AE210" s="153"/>
      <c r="AF210" s="153"/>
      <c r="AG210" s="153"/>
      <c r="AZ210" s="26"/>
    </row>
    <row r="211" spans="6:52" x14ac:dyDescent="0.35">
      <c r="F211" s="9"/>
      <c r="G211" s="9"/>
      <c r="H211" s="9"/>
      <c r="I211" s="9"/>
      <c r="S211" s="9"/>
      <c r="T211" s="9"/>
      <c r="U211" s="9"/>
      <c r="AD211" s="153"/>
      <c r="AE211" s="153"/>
      <c r="AF211" s="153"/>
      <c r="AG211" s="153"/>
      <c r="AZ211" s="26"/>
    </row>
    <row r="212" spans="6:52" x14ac:dyDescent="0.35">
      <c r="F212" s="9"/>
      <c r="G212" s="9"/>
      <c r="H212" s="9"/>
      <c r="I212" s="9"/>
      <c r="S212" s="9"/>
      <c r="T212" s="9"/>
      <c r="U212" s="9"/>
      <c r="AD212" s="153"/>
      <c r="AE212" s="153"/>
      <c r="AF212" s="153"/>
      <c r="AG212" s="153"/>
      <c r="AZ212" s="26"/>
    </row>
    <row r="213" spans="6:52" x14ac:dyDescent="0.35">
      <c r="F213" s="9"/>
      <c r="G213" s="9"/>
      <c r="H213" s="9"/>
      <c r="I213" s="9"/>
      <c r="S213" s="9"/>
      <c r="T213" s="9"/>
      <c r="U213" s="9"/>
      <c r="AD213" s="153"/>
      <c r="AE213" s="153"/>
      <c r="AF213" s="153"/>
      <c r="AG213" s="153"/>
      <c r="AZ213" s="26"/>
    </row>
    <row r="214" spans="6:52" x14ac:dyDescent="0.35">
      <c r="F214" s="9"/>
      <c r="G214" s="9"/>
      <c r="H214" s="9"/>
      <c r="I214" s="9"/>
      <c r="S214" s="9"/>
      <c r="T214" s="9"/>
      <c r="U214" s="9"/>
      <c r="AD214" s="153"/>
      <c r="AE214" s="153"/>
      <c r="AF214" s="153"/>
      <c r="AG214" s="153"/>
      <c r="AZ214" s="26"/>
    </row>
    <row r="215" spans="6:52" x14ac:dyDescent="0.35">
      <c r="F215" s="9"/>
      <c r="G215" s="9"/>
      <c r="H215" s="9"/>
      <c r="I215" s="9"/>
      <c r="S215" s="9"/>
      <c r="T215" s="9"/>
      <c r="U215" s="9"/>
      <c r="AD215" s="153"/>
      <c r="AE215" s="153"/>
      <c r="AF215" s="153"/>
      <c r="AG215" s="153"/>
      <c r="AZ215" s="26"/>
    </row>
    <row r="216" spans="6:52" x14ac:dyDescent="0.35">
      <c r="F216" s="9"/>
      <c r="G216" s="9"/>
      <c r="H216" s="9"/>
      <c r="I216" s="9"/>
      <c r="S216" s="9"/>
      <c r="T216" s="9"/>
      <c r="U216" s="9"/>
      <c r="AD216" s="153"/>
      <c r="AE216" s="153"/>
      <c r="AF216" s="153"/>
      <c r="AG216" s="153"/>
      <c r="AZ216" s="26"/>
    </row>
    <row r="217" spans="6:52" x14ac:dyDescent="0.35">
      <c r="F217" s="9"/>
      <c r="G217" s="9"/>
      <c r="H217" s="9"/>
      <c r="I217" s="9"/>
      <c r="S217" s="9"/>
      <c r="T217" s="9"/>
      <c r="U217" s="9"/>
      <c r="AD217" s="153"/>
      <c r="AE217" s="153"/>
      <c r="AF217" s="153"/>
      <c r="AG217" s="153"/>
      <c r="AZ217" s="26"/>
    </row>
    <row r="218" spans="6:52" x14ac:dyDescent="0.35">
      <c r="F218" s="9"/>
      <c r="G218" s="9"/>
      <c r="H218" s="9"/>
      <c r="I218" s="9"/>
      <c r="S218" s="9"/>
      <c r="T218" s="9"/>
      <c r="U218" s="9"/>
      <c r="AD218" s="153"/>
      <c r="AE218" s="153"/>
      <c r="AF218" s="153"/>
      <c r="AG218" s="153"/>
      <c r="AZ218" s="26"/>
    </row>
    <row r="219" spans="6:52" x14ac:dyDescent="0.35">
      <c r="F219" s="9"/>
      <c r="G219" s="9"/>
      <c r="H219" s="9"/>
      <c r="I219" s="9"/>
      <c r="S219" s="9"/>
      <c r="T219" s="9"/>
      <c r="U219" s="9"/>
      <c r="AD219" s="153"/>
      <c r="AE219" s="153"/>
      <c r="AF219" s="153"/>
      <c r="AG219" s="153"/>
      <c r="AZ219" s="26"/>
    </row>
    <row r="220" spans="6:52" x14ac:dyDescent="0.35">
      <c r="F220" s="9"/>
      <c r="G220" s="9"/>
      <c r="H220" s="9"/>
      <c r="I220" s="9"/>
      <c r="S220" s="9"/>
      <c r="T220" s="9"/>
      <c r="U220" s="9"/>
      <c r="AD220" s="153"/>
      <c r="AE220" s="153"/>
      <c r="AF220" s="153"/>
      <c r="AG220" s="153"/>
      <c r="AZ220" s="26"/>
    </row>
    <row r="221" spans="6:52" x14ac:dyDescent="0.35">
      <c r="F221" s="9"/>
      <c r="G221" s="9"/>
      <c r="H221" s="9"/>
      <c r="I221" s="9"/>
      <c r="S221" s="9"/>
      <c r="T221" s="9"/>
      <c r="U221" s="9"/>
      <c r="AD221" s="153"/>
      <c r="AE221" s="153"/>
      <c r="AF221" s="153"/>
      <c r="AG221" s="153"/>
      <c r="AZ221" s="26"/>
    </row>
    <row r="222" spans="6:52" x14ac:dyDescent="0.35">
      <c r="F222" s="9"/>
      <c r="G222" s="9"/>
      <c r="H222" s="9"/>
      <c r="I222" s="9"/>
      <c r="S222" s="9"/>
      <c r="T222" s="9"/>
      <c r="U222" s="9"/>
      <c r="AD222" s="153"/>
      <c r="AE222" s="153"/>
      <c r="AF222" s="153"/>
      <c r="AG222" s="153"/>
      <c r="AZ222" s="26"/>
    </row>
    <row r="223" spans="6:52" x14ac:dyDescent="0.35">
      <c r="F223" s="9"/>
      <c r="G223" s="9"/>
      <c r="H223" s="9"/>
      <c r="I223" s="9"/>
      <c r="S223" s="9"/>
      <c r="T223" s="9"/>
      <c r="U223" s="9"/>
      <c r="AD223" s="153"/>
      <c r="AE223" s="153"/>
      <c r="AF223" s="153"/>
      <c r="AG223" s="153"/>
      <c r="AZ223" s="26"/>
    </row>
    <row r="224" spans="6:52" x14ac:dyDescent="0.35">
      <c r="F224" s="9"/>
      <c r="G224" s="9"/>
      <c r="H224" s="9"/>
      <c r="I224" s="9"/>
      <c r="S224" s="9"/>
      <c r="T224" s="9"/>
      <c r="U224" s="9"/>
      <c r="AD224" s="153"/>
      <c r="AE224" s="153"/>
      <c r="AF224" s="153"/>
      <c r="AG224" s="153"/>
      <c r="AZ224" s="26"/>
    </row>
    <row r="225" spans="6:52" x14ac:dyDescent="0.35">
      <c r="F225" s="9"/>
      <c r="G225" s="9"/>
      <c r="H225" s="9"/>
      <c r="I225" s="9"/>
      <c r="S225" s="9"/>
      <c r="T225" s="9"/>
      <c r="U225" s="9"/>
      <c r="AD225" s="153"/>
      <c r="AE225" s="153"/>
      <c r="AF225" s="153"/>
      <c r="AG225" s="153"/>
      <c r="AZ225" s="26"/>
    </row>
    <row r="226" spans="6:52" x14ac:dyDescent="0.35">
      <c r="F226" s="9"/>
      <c r="G226" s="9"/>
      <c r="H226" s="9"/>
      <c r="I226" s="9"/>
      <c r="S226" s="9"/>
      <c r="T226" s="9"/>
      <c r="U226" s="9"/>
      <c r="AD226" s="153"/>
      <c r="AE226" s="153"/>
      <c r="AF226" s="153"/>
      <c r="AG226" s="153"/>
      <c r="AZ226" s="26"/>
    </row>
    <row r="227" spans="6:52" x14ac:dyDescent="0.35">
      <c r="F227" s="9"/>
      <c r="G227" s="9"/>
      <c r="H227" s="9"/>
      <c r="I227" s="9"/>
      <c r="S227" s="9"/>
      <c r="T227" s="9"/>
      <c r="U227" s="9"/>
      <c r="AD227" s="153"/>
      <c r="AE227" s="153"/>
      <c r="AF227" s="153"/>
      <c r="AG227" s="153"/>
      <c r="AZ227" s="26"/>
    </row>
    <row r="228" spans="6:52" x14ac:dyDescent="0.35">
      <c r="F228" s="9"/>
      <c r="G228" s="9"/>
      <c r="H228" s="9"/>
      <c r="I228" s="9"/>
      <c r="S228" s="9"/>
      <c r="T228" s="9"/>
      <c r="U228" s="9"/>
      <c r="AD228" s="153"/>
      <c r="AE228" s="153"/>
      <c r="AF228" s="153"/>
      <c r="AG228" s="153"/>
      <c r="AZ228" s="26"/>
    </row>
    <row r="229" spans="6:52" x14ac:dyDescent="0.35">
      <c r="F229" s="9"/>
      <c r="G229" s="9"/>
      <c r="H229" s="9"/>
      <c r="I229" s="9"/>
      <c r="S229" s="9"/>
      <c r="T229" s="9"/>
      <c r="U229" s="9"/>
      <c r="AD229" s="153"/>
      <c r="AE229" s="153"/>
      <c r="AF229" s="153"/>
      <c r="AG229" s="153"/>
      <c r="AZ229" s="26"/>
    </row>
    <row r="230" spans="6:52" x14ac:dyDescent="0.35">
      <c r="F230" s="9"/>
      <c r="G230" s="9"/>
      <c r="H230" s="9"/>
      <c r="I230" s="9"/>
      <c r="S230" s="9"/>
      <c r="T230" s="9"/>
      <c r="U230" s="9"/>
      <c r="AD230" s="153"/>
      <c r="AE230" s="153"/>
      <c r="AF230" s="153"/>
      <c r="AG230" s="153"/>
      <c r="AZ230" s="26"/>
    </row>
    <row r="231" spans="6:52" x14ac:dyDescent="0.35">
      <c r="F231" s="9"/>
      <c r="G231" s="9"/>
      <c r="H231" s="9"/>
      <c r="I231" s="9"/>
      <c r="S231" s="9"/>
      <c r="T231" s="9"/>
      <c r="U231" s="9"/>
      <c r="AD231" s="153"/>
      <c r="AE231" s="153"/>
      <c r="AF231" s="153"/>
      <c r="AG231" s="153"/>
      <c r="AZ231" s="26"/>
    </row>
    <row r="232" spans="6:52" x14ac:dyDescent="0.35">
      <c r="F232" s="9"/>
      <c r="G232" s="9"/>
      <c r="H232" s="9"/>
      <c r="I232" s="9"/>
      <c r="S232" s="9"/>
      <c r="T232" s="9"/>
      <c r="U232" s="9"/>
      <c r="AD232" s="153"/>
      <c r="AE232" s="153"/>
      <c r="AF232" s="153"/>
      <c r="AG232" s="153"/>
      <c r="AZ232" s="26"/>
    </row>
    <row r="233" spans="6:52" x14ac:dyDescent="0.35">
      <c r="F233" s="9"/>
      <c r="G233" s="9"/>
      <c r="H233" s="9"/>
      <c r="I233" s="9"/>
      <c r="S233" s="9"/>
      <c r="T233" s="9"/>
      <c r="U233" s="9"/>
      <c r="AD233" s="153"/>
      <c r="AE233" s="153"/>
      <c r="AF233" s="153"/>
      <c r="AG233" s="153"/>
      <c r="AZ233" s="26"/>
    </row>
    <row r="234" spans="6:52" x14ac:dyDescent="0.35">
      <c r="F234" s="9"/>
      <c r="G234" s="9"/>
      <c r="H234" s="9"/>
      <c r="I234" s="9"/>
      <c r="S234" s="9"/>
      <c r="T234" s="9"/>
      <c r="U234" s="9"/>
      <c r="AD234" s="153"/>
      <c r="AE234" s="153"/>
      <c r="AF234" s="153"/>
      <c r="AG234" s="153"/>
      <c r="AZ234" s="26"/>
    </row>
    <row r="235" spans="6:52" x14ac:dyDescent="0.35">
      <c r="F235" s="9"/>
      <c r="G235" s="9"/>
      <c r="H235" s="9"/>
      <c r="I235" s="9"/>
      <c r="S235" s="9"/>
      <c r="T235" s="9"/>
      <c r="U235" s="9"/>
      <c r="AD235" s="153"/>
      <c r="AE235" s="153"/>
      <c r="AF235" s="153"/>
      <c r="AG235" s="153"/>
      <c r="AZ235" s="26"/>
    </row>
    <row r="236" spans="6:52" x14ac:dyDescent="0.35">
      <c r="F236" s="9"/>
      <c r="G236" s="9"/>
      <c r="H236" s="9"/>
      <c r="I236" s="9"/>
      <c r="S236" s="9"/>
      <c r="T236" s="9"/>
      <c r="U236" s="9"/>
      <c r="AD236" s="153"/>
      <c r="AE236" s="153"/>
      <c r="AF236" s="153"/>
      <c r="AG236" s="153"/>
      <c r="AZ236" s="26"/>
    </row>
    <row r="237" spans="6:52" x14ac:dyDescent="0.35">
      <c r="F237" s="9"/>
      <c r="G237" s="9"/>
      <c r="H237" s="9"/>
      <c r="I237" s="9"/>
      <c r="S237" s="9"/>
      <c r="T237" s="9"/>
      <c r="U237" s="9"/>
      <c r="AD237" s="153"/>
      <c r="AE237" s="153"/>
      <c r="AF237" s="153"/>
      <c r="AG237" s="153"/>
      <c r="AZ237" s="26"/>
    </row>
    <row r="238" spans="6:52" x14ac:dyDescent="0.35">
      <c r="F238" s="9"/>
      <c r="G238" s="9"/>
      <c r="H238" s="9"/>
      <c r="I238" s="9"/>
      <c r="S238" s="9"/>
      <c r="T238" s="9"/>
      <c r="U238" s="9"/>
      <c r="AD238" s="153"/>
      <c r="AE238" s="153"/>
      <c r="AF238" s="153"/>
      <c r="AG238" s="153"/>
      <c r="AZ238" s="26"/>
    </row>
    <row r="239" spans="6:52" x14ac:dyDescent="0.35">
      <c r="F239" s="9"/>
      <c r="G239" s="9"/>
      <c r="H239" s="9"/>
      <c r="I239" s="9"/>
      <c r="S239" s="9"/>
      <c r="T239" s="9"/>
      <c r="U239" s="9"/>
      <c r="AD239" s="153"/>
      <c r="AE239" s="153"/>
      <c r="AF239" s="153"/>
      <c r="AG239" s="153"/>
      <c r="AZ239" s="26"/>
    </row>
    <row r="240" spans="6:52" x14ac:dyDescent="0.35">
      <c r="F240" s="9"/>
      <c r="G240" s="9"/>
      <c r="H240" s="9"/>
      <c r="I240" s="9"/>
      <c r="S240" s="9"/>
      <c r="T240" s="9"/>
      <c r="U240" s="9"/>
      <c r="AD240" s="153"/>
      <c r="AE240" s="153"/>
      <c r="AF240" s="153"/>
      <c r="AG240" s="153"/>
      <c r="AZ240" s="26"/>
    </row>
    <row r="241" spans="6:52" x14ac:dyDescent="0.35">
      <c r="F241" s="9"/>
      <c r="G241" s="9"/>
      <c r="H241" s="9"/>
      <c r="I241" s="9"/>
      <c r="S241" s="9"/>
      <c r="T241" s="9"/>
      <c r="U241" s="9"/>
      <c r="AD241" s="153"/>
      <c r="AE241" s="153"/>
      <c r="AF241" s="153"/>
      <c r="AG241" s="153"/>
      <c r="AZ241" s="26"/>
    </row>
    <row r="242" spans="6:52" x14ac:dyDescent="0.35">
      <c r="F242" s="9"/>
      <c r="G242" s="9"/>
      <c r="H242" s="9"/>
      <c r="I242" s="9"/>
      <c r="S242" s="9"/>
      <c r="T242" s="9"/>
      <c r="U242" s="9"/>
      <c r="AD242" s="153"/>
      <c r="AE242" s="153"/>
      <c r="AF242" s="153"/>
      <c r="AG242" s="153"/>
      <c r="AZ242" s="26"/>
    </row>
    <row r="243" spans="6:52" x14ac:dyDescent="0.35">
      <c r="F243" s="9"/>
      <c r="G243" s="9"/>
      <c r="H243" s="9"/>
      <c r="I243" s="9"/>
      <c r="S243" s="9"/>
      <c r="T243" s="9"/>
      <c r="U243" s="9"/>
      <c r="AD243" s="153"/>
      <c r="AE243" s="153"/>
      <c r="AF243" s="153"/>
      <c r="AG243" s="153"/>
      <c r="AZ243" s="26"/>
    </row>
    <row r="244" spans="6:52" x14ac:dyDescent="0.35">
      <c r="F244" s="9"/>
      <c r="G244" s="9"/>
      <c r="H244" s="9"/>
      <c r="I244" s="9"/>
      <c r="S244" s="9"/>
      <c r="T244" s="9"/>
      <c r="U244" s="9"/>
      <c r="AD244" s="153"/>
      <c r="AE244" s="153"/>
      <c r="AF244" s="153"/>
      <c r="AG244" s="153"/>
      <c r="AZ244" s="26"/>
    </row>
    <row r="245" spans="6:52" x14ac:dyDescent="0.35">
      <c r="F245" s="9"/>
      <c r="G245" s="9"/>
      <c r="H245" s="9"/>
      <c r="I245" s="9"/>
      <c r="S245" s="9"/>
      <c r="T245" s="9"/>
      <c r="U245" s="9"/>
      <c r="AD245" s="153"/>
      <c r="AE245" s="153"/>
      <c r="AF245" s="153"/>
      <c r="AG245" s="153"/>
      <c r="AZ245" s="26"/>
    </row>
    <row r="246" spans="6:52" x14ac:dyDescent="0.35">
      <c r="F246" s="9"/>
      <c r="G246" s="9"/>
      <c r="H246" s="9"/>
      <c r="I246" s="9"/>
      <c r="S246" s="9"/>
      <c r="T246" s="9"/>
      <c r="U246" s="9"/>
      <c r="AD246" s="153"/>
      <c r="AE246" s="153"/>
      <c r="AF246" s="153"/>
      <c r="AG246" s="153"/>
      <c r="AZ246" s="26"/>
    </row>
    <row r="247" spans="6:52" x14ac:dyDescent="0.35">
      <c r="F247" s="9"/>
      <c r="G247" s="9"/>
      <c r="H247" s="9"/>
      <c r="I247" s="9"/>
      <c r="S247" s="9"/>
      <c r="T247" s="9"/>
      <c r="U247" s="9"/>
      <c r="AD247" s="153"/>
      <c r="AE247" s="153"/>
      <c r="AF247" s="153"/>
      <c r="AG247" s="153"/>
      <c r="AZ247" s="26"/>
    </row>
    <row r="248" spans="6:52" x14ac:dyDescent="0.35">
      <c r="F248" s="9"/>
      <c r="G248" s="9"/>
      <c r="H248" s="9"/>
      <c r="I248" s="9"/>
      <c r="S248" s="9"/>
      <c r="T248" s="9"/>
      <c r="U248" s="9"/>
      <c r="AD248" s="153"/>
      <c r="AE248" s="153"/>
      <c r="AF248" s="153"/>
      <c r="AG248" s="153"/>
      <c r="AZ248" s="26"/>
    </row>
    <row r="249" spans="6:52" x14ac:dyDescent="0.35">
      <c r="F249" s="9"/>
      <c r="G249" s="9"/>
      <c r="H249" s="9"/>
      <c r="I249" s="9"/>
      <c r="S249" s="9"/>
      <c r="T249" s="9"/>
      <c r="U249" s="9"/>
      <c r="AD249" s="153"/>
      <c r="AE249" s="153"/>
      <c r="AF249" s="153"/>
      <c r="AG249" s="153"/>
      <c r="AZ249" s="26"/>
    </row>
    <row r="250" spans="6:52" x14ac:dyDescent="0.35">
      <c r="F250" s="9"/>
      <c r="G250" s="9"/>
      <c r="H250" s="9"/>
      <c r="I250" s="9"/>
      <c r="S250" s="9"/>
      <c r="T250" s="9"/>
      <c r="U250" s="9"/>
      <c r="AD250" s="153"/>
      <c r="AE250" s="153"/>
      <c r="AF250" s="153"/>
      <c r="AG250" s="153"/>
      <c r="AZ250" s="26"/>
    </row>
    <row r="251" spans="6:52" x14ac:dyDescent="0.35">
      <c r="F251" s="9"/>
      <c r="G251" s="9"/>
      <c r="H251" s="9"/>
      <c r="I251" s="9"/>
      <c r="S251" s="9"/>
      <c r="T251" s="9"/>
      <c r="U251" s="9"/>
      <c r="AD251" s="153"/>
      <c r="AE251" s="153"/>
      <c r="AF251" s="153"/>
      <c r="AG251" s="153"/>
      <c r="AZ251" s="26"/>
    </row>
    <row r="252" spans="6:52" x14ac:dyDescent="0.35">
      <c r="F252" s="9"/>
      <c r="G252" s="9"/>
      <c r="H252" s="9"/>
      <c r="I252" s="9"/>
      <c r="S252" s="9"/>
      <c r="T252" s="9"/>
      <c r="U252" s="9"/>
      <c r="AD252" s="153"/>
      <c r="AE252" s="153"/>
      <c r="AF252" s="153"/>
      <c r="AG252" s="153"/>
      <c r="AZ252" s="26"/>
    </row>
    <row r="253" spans="6:52" x14ac:dyDescent="0.35">
      <c r="F253" s="9"/>
      <c r="G253" s="9"/>
      <c r="H253" s="9"/>
      <c r="I253" s="9"/>
      <c r="S253" s="9"/>
      <c r="T253" s="9"/>
      <c r="U253" s="9"/>
      <c r="AD253" s="153"/>
      <c r="AE253" s="153"/>
      <c r="AF253" s="153"/>
      <c r="AG253" s="153"/>
      <c r="AZ253" s="26"/>
    </row>
    <row r="254" spans="6:52" x14ac:dyDescent="0.35">
      <c r="F254" s="9"/>
      <c r="G254" s="9"/>
      <c r="H254" s="9"/>
      <c r="I254" s="9"/>
      <c r="S254" s="9"/>
      <c r="T254" s="9"/>
      <c r="U254" s="9"/>
      <c r="AD254" s="153"/>
      <c r="AE254" s="153"/>
      <c r="AF254" s="153"/>
      <c r="AG254" s="153"/>
      <c r="AZ254" s="26"/>
    </row>
    <row r="255" spans="6:52" x14ac:dyDescent="0.35">
      <c r="F255" s="9"/>
      <c r="G255" s="9"/>
      <c r="H255" s="9"/>
      <c r="I255" s="9"/>
      <c r="S255" s="9"/>
      <c r="T255" s="9"/>
      <c r="U255" s="9"/>
      <c r="AD255" s="153"/>
      <c r="AE255" s="153"/>
      <c r="AF255" s="153"/>
      <c r="AG255" s="153"/>
      <c r="AZ255" s="26"/>
    </row>
    <row r="256" spans="6:52" x14ac:dyDescent="0.35">
      <c r="F256" s="9"/>
      <c r="G256" s="9"/>
      <c r="H256" s="9"/>
      <c r="I256" s="9"/>
      <c r="S256" s="9"/>
      <c r="T256" s="9"/>
      <c r="U256" s="9"/>
      <c r="AD256" s="153"/>
      <c r="AE256" s="153"/>
      <c r="AF256" s="153"/>
      <c r="AG256" s="153"/>
      <c r="AZ256" s="26"/>
    </row>
    <row r="257" spans="6:52" x14ac:dyDescent="0.35">
      <c r="F257" s="9"/>
      <c r="G257" s="9"/>
      <c r="H257" s="9"/>
      <c r="I257" s="9"/>
      <c r="S257" s="9"/>
      <c r="T257" s="9"/>
      <c r="U257" s="9"/>
      <c r="AD257" s="153"/>
      <c r="AE257" s="153"/>
      <c r="AF257" s="153"/>
      <c r="AG257" s="153"/>
      <c r="AZ257" s="26"/>
    </row>
    <row r="258" spans="6:52" x14ac:dyDescent="0.35">
      <c r="F258" s="9"/>
      <c r="G258" s="9"/>
      <c r="H258" s="9"/>
      <c r="I258" s="9"/>
      <c r="S258" s="9"/>
      <c r="T258" s="9"/>
      <c r="U258" s="9"/>
      <c r="AD258" s="153"/>
      <c r="AE258" s="153"/>
      <c r="AF258" s="153"/>
      <c r="AG258" s="153"/>
      <c r="AZ258" s="26"/>
    </row>
    <row r="259" spans="6:52" x14ac:dyDescent="0.35">
      <c r="F259" s="9"/>
      <c r="G259" s="9"/>
      <c r="H259" s="9"/>
      <c r="I259" s="9"/>
      <c r="S259" s="9"/>
      <c r="T259" s="9"/>
      <c r="U259" s="9"/>
      <c r="AD259" s="153"/>
      <c r="AE259" s="153"/>
      <c r="AF259" s="153"/>
      <c r="AG259" s="153"/>
      <c r="AZ259" s="26"/>
    </row>
    <row r="260" spans="6:52" x14ac:dyDescent="0.35">
      <c r="F260" s="9"/>
      <c r="G260" s="9"/>
      <c r="H260" s="9"/>
      <c r="I260" s="9"/>
      <c r="S260" s="9"/>
      <c r="T260" s="9"/>
      <c r="U260" s="9"/>
      <c r="AD260" s="153"/>
      <c r="AE260" s="153"/>
      <c r="AF260" s="153"/>
      <c r="AG260" s="153"/>
      <c r="AZ260" s="26"/>
    </row>
    <row r="261" spans="6:52" x14ac:dyDescent="0.35">
      <c r="F261" s="9"/>
      <c r="G261" s="9"/>
      <c r="H261" s="9"/>
      <c r="I261" s="9"/>
      <c r="S261" s="9"/>
      <c r="T261" s="9"/>
      <c r="U261" s="9"/>
      <c r="AD261" s="153"/>
      <c r="AE261" s="153"/>
      <c r="AF261" s="153"/>
      <c r="AG261" s="153"/>
      <c r="AZ261" s="26"/>
    </row>
    <row r="262" spans="6:52" x14ac:dyDescent="0.35">
      <c r="F262" s="9"/>
      <c r="G262" s="9"/>
      <c r="H262" s="9"/>
      <c r="I262" s="9"/>
      <c r="S262" s="9"/>
      <c r="T262" s="9"/>
      <c r="U262" s="9"/>
      <c r="AD262" s="153"/>
      <c r="AE262" s="153"/>
      <c r="AF262" s="153"/>
      <c r="AG262" s="153"/>
      <c r="AZ262" s="26"/>
    </row>
    <row r="263" spans="6:52" x14ac:dyDescent="0.35">
      <c r="F263" s="9"/>
      <c r="G263" s="9"/>
      <c r="H263" s="9"/>
      <c r="I263" s="9"/>
      <c r="S263" s="9"/>
      <c r="T263" s="9"/>
      <c r="U263" s="9"/>
      <c r="AD263" s="153"/>
      <c r="AE263" s="153"/>
      <c r="AF263" s="153"/>
      <c r="AG263" s="153"/>
      <c r="AZ263" s="26"/>
    </row>
    <row r="264" spans="6:52" x14ac:dyDescent="0.35">
      <c r="F264" s="9"/>
      <c r="G264" s="9"/>
      <c r="H264" s="9"/>
      <c r="I264" s="9"/>
      <c r="S264" s="9"/>
      <c r="T264" s="9"/>
      <c r="U264" s="9"/>
      <c r="AD264" s="153"/>
      <c r="AE264" s="153"/>
      <c r="AF264" s="153"/>
      <c r="AG264" s="153"/>
      <c r="AZ264" s="26"/>
    </row>
    <row r="265" spans="6:52" x14ac:dyDescent="0.35">
      <c r="F265" s="9"/>
      <c r="G265" s="9"/>
      <c r="H265" s="9"/>
      <c r="I265" s="9"/>
      <c r="S265" s="9"/>
      <c r="T265" s="9"/>
      <c r="U265" s="9"/>
      <c r="AD265" s="153"/>
      <c r="AE265" s="153"/>
      <c r="AF265" s="153"/>
      <c r="AG265" s="153"/>
      <c r="AZ265" s="26"/>
    </row>
    <row r="266" spans="6:52" x14ac:dyDescent="0.35">
      <c r="F266" s="9"/>
      <c r="G266" s="9"/>
      <c r="H266" s="9"/>
      <c r="I266" s="9"/>
      <c r="S266" s="9"/>
      <c r="T266" s="9"/>
      <c r="U266" s="9"/>
      <c r="AD266" s="153"/>
      <c r="AE266" s="153"/>
      <c r="AF266" s="153"/>
      <c r="AG266" s="153"/>
      <c r="AZ266" s="26"/>
    </row>
    <row r="267" spans="6:52" x14ac:dyDescent="0.35">
      <c r="F267" s="9"/>
      <c r="G267" s="9"/>
      <c r="H267" s="9"/>
      <c r="I267" s="9"/>
      <c r="S267" s="9"/>
      <c r="T267" s="9"/>
      <c r="U267" s="9"/>
      <c r="AD267" s="153"/>
      <c r="AE267" s="153"/>
      <c r="AF267" s="153"/>
      <c r="AG267" s="153"/>
      <c r="AZ267" s="26"/>
    </row>
    <row r="268" spans="6:52" x14ac:dyDescent="0.35">
      <c r="F268" s="9"/>
      <c r="G268" s="9"/>
      <c r="H268" s="9"/>
      <c r="I268" s="9"/>
      <c r="S268" s="9"/>
      <c r="T268" s="9"/>
      <c r="U268" s="9"/>
      <c r="AD268" s="153"/>
      <c r="AE268" s="153"/>
      <c r="AF268" s="153"/>
      <c r="AG268" s="153"/>
      <c r="AZ268" s="26"/>
    </row>
    <row r="269" spans="6:52" x14ac:dyDescent="0.35">
      <c r="F269" s="9"/>
      <c r="G269" s="9"/>
      <c r="H269" s="9"/>
      <c r="I269" s="9"/>
      <c r="S269" s="9"/>
      <c r="T269" s="9"/>
      <c r="U269" s="9"/>
      <c r="AD269" s="153"/>
      <c r="AE269" s="153"/>
      <c r="AF269" s="153"/>
      <c r="AG269" s="153"/>
      <c r="AZ269" s="26"/>
    </row>
    <row r="270" spans="6:52" x14ac:dyDescent="0.35">
      <c r="F270" s="9"/>
      <c r="G270" s="9"/>
      <c r="H270" s="9"/>
      <c r="I270" s="9"/>
      <c r="S270" s="9"/>
      <c r="T270" s="9"/>
      <c r="U270" s="9"/>
      <c r="AD270" s="153"/>
      <c r="AE270" s="153"/>
      <c r="AF270" s="153"/>
      <c r="AG270" s="153"/>
      <c r="AZ270" s="26"/>
    </row>
    <row r="271" spans="6:52" x14ac:dyDescent="0.35">
      <c r="F271" s="9"/>
      <c r="G271" s="9"/>
      <c r="H271" s="9"/>
      <c r="I271" s="9"/>
      <c r="S271" s="9"/>
      <c r="T271" s="9"/>
      <c r="U271" s="9"/>
      <c r="AD271" s="153"/>
      <c r="AE271" s="153"/>
      <c r="AF271" s="153"/>
      <c r="AG271" s="153"/>
      <c r="AZ271" s="26"/>
    </row>
    <row r="272" spans="6:52" x14ac:dyDescent="0.35">
      <c r="F272" s="9"/>
      <c r="G272" s="9"/>
      <c r="H272" s="9"/>
      <c r="I272" s="9"/>
      <c r="S272" s="9"/>
      <c r="T272" s="9"/>
      <c r="U272" s="9"/>
      <c r="AD272" s="153"/>
      <c r="AE272" s="153"/>
      <c r="AF272" s="153"/>
      <c r="AG272" s="153"/>
      <c r="AZ272" s="26"/>
    </row>
    <row r="273" spans="6:52" x14ac:dyDescent="0.35">
      <c r="F273" s="9"/>
      <c r="G273" s="9"/>
      <c r="H273" s="9"/>
      <c r="I273" s="9"/>
      <c r="S273" s="9"/>
      <c r="T273" s="9"/>
      <c r="U273" s="9"/>
      <c r="AD273" s="153"/>
      <c r="AE273" s="153"/>
      <c r="AF273" s="153"/>
      <c r="AG273" s="153"/>
      <c r="AZ273" s="26"/>
    </row>
    <row r="274" spans="6:52" x14ac:dyDescent="0.35">
      <c r="F274" s="9"/>
      <c r="G274" s="9"/>
      <c r="H274" s="9"/>
      <c r="I274" s="9"/>
      <c r="S274" s="9"/>
      <c r="T274" s="9"/>
      <c r="U274" s="9"/>
      <c r="AD274" s="153"/>
      <c r="AE274" s="153"/>
      <c r="AF274" s="153"/>
      <c r="AG274" s="153"/>
      <c r="AZ274" s="26"/>
    </row>
    <row r="275" spans="6:52" x14ac:dyDescent="0.35">
      <c r="F275" s="9"/>
      <c r="G275" s="9"/>
      <c r="H275" s="9"/>
      <c r="I275" s="9"/>
      <c r="S275" s="9"/>
      <c r="T275" s="9"/>
      <c r="U275" s="9"/>
      <c r="AD275" s="153"/>
      <c r="AE275" s="153"/>
      <c r="AF275" s="153"/>
      <c r="AG275" s="153"/>
      <c r="AZ275" s="26"/>
    </row>
    <row r="276" spans="6:52" x14ac:dyDescent="0.35">
      <c r="F276" s="9"/>
      <c r="G276" s="9"/>
      <c r="H276" s="9"/>
      <c r="I276" s="9"/>
      <c r="S276" s="9"/>
      <c r="T276" s="9"/>
      <c r="U276" s="9"/>
      <c r="AD276" s="153"/>
      <c r="AE276" s="153"/>
      <c r="AF276" s="153"/>
      <c r="AG276" s="153"/>
      <c r="AZ276" s="26"/>
    </row>
    <row r="277" spans="6:52" x14ac:dyDescent="0.35">
      <c r="F277" s="9"/>
      <c r="G277" s="9"/>
      <c r="H277" s="9"/>
      <c r="I277" s="9"/>
      <c r="S277" s="9"/>
      <c r="T277" s="9"/>
      <c r="U277" s="9"/>
      <c r="AD277" s="153"/>
      <c r="AE277" s="153"/>
      <c r="AF277" s="153"/>
      <c r="AG277" s="153"/>
      <c r="AZ277" s="26"/>
    </row>
    <row r="278" spans="6:52" x14ac:dyDescent="0.35">
      <c r="F278" s="9"/>
      <c r="G278" s="9"/>
      <c r="H278" s="9"/>
      <c r="I278" s="9"/>
      <c r="S278" s="9"/>
      <c r="T278" s="9"/>
      <c r="U278" s="9"/>
      <c r="AD278" s="153"/>
      <c r="AE278" s="153"/>
      <c r="AF278" s="153"/>
      <c r="AG278" s="153"/>
      <c r="AZ278" s="26"/>
    </row>
    <row r="279" spans="6:52" x14ac:dyDescent="0.35">
      <c r="F279" s="9"/>
      <c r="G279" s="9"/>
      <c r="H279" s="9"/>
      <c r="I279" s="9"/>
      <c r="S279" s="9"/>
      <c r="T279" s="9"/>
      <c r="U279" s="9"/>
      <c r="AD279" s="153"/>
      <c r="AE279" s="153"/>
      <c r="AF279" s="153"/>
      <c r="AG279" s="153"/>
      <c r="AZ279" s="26"/>
    </row>
    <row r="280" spans="6:52" x14ac:dyDescent="0.35">
      <c r="F280" s="9"/>
      <c r="G280" s="9"/>
      <c r="H280" s="9"/>
      <c r="I280" s="9"/>
      <c r="S280" s="9"/>
      <c r="T280" s="9"/>
      <c r="U280" s="9"/>
      <c r="AD280" s="153"/>
      <c r="AE280" s="153"/>
      <c r="AF280" s="153"/>
      <c r="AG280" s="153"/>
      <c r="AZ280" s="26"/>
    </row>
    <row r="281" spans="6:52" x14ac:dyDescent="0.35">
      <c r="F281" s="9"/>
      <c r="G281" s="9"/>
      <c r="H281" s="9"/>
      <c r="I281" s="9"/>
      <c r="S281" s="9"/>
      <c r="T281" s="9"/>
      <c r="U281" s="9"/>
      <c r="AD281" s="153"/>
      <c r="AE281" s="153"/>
      <c r="AF281" s="153"/>
      <c r="AG281" s="153"/>
      <c r="AZ281" s="26"/>
    </row>
    <row r="282" spans="6:52" x14ac:dyDescent="0.35">
      <c r="F282" s="9"/>
      <c r="G282" s="9"/>
      <c r="H282" s="9"/>
      <c r="I282" s="9"/>
      <c r="S282" s="9"/>
      <c r="T282" s="9"/>
      <c r="U282" s="9"/>
      <c r="AD282" s="153"/>
      <c r="AE282" s="153"/>
      <c r="AF282" s="153"/>
      <c r="AG282" s="153"/>
      <c r="AZ282" s="26"/>
    </row>
    <row r="283" spans="6:52" x14ac:dyDescent="0.35">
      <c r="F283" s="9"/>
      <c r="G283" s="9"/>
      <c r="H283" s="9"/>
      <c r="I283" s="9"/>
      <c r="S283" s="9"/>
      <c r="T283" s="9"/>
      <c r="U283" s="9"/>
      <c r="AD283" s="153"/>
      <c r="AE283" s="153"/>
      <c r="AF283" s="153"/>
      <c r="AG283" s="153"/>
      <c r="AZ283" s="26"/>
    </row>
    <row r="284" spans="6:52" x14ac:dyDescent="0.35">
      <c r="F284" s="9"/>
      <c r="G284" s="9"/>
      <c r="H284" s="9"/>
      <c r="I284" s="9"/>
      <c r="S284" s="9"/>
      <c r="T284" s="9"/>
      <c r="U284" s="9"/>
      <c r="AD284" s="153"/>
      <c r="AE284" s="153"/>
      <c r="AF284" s="153"/>
      <c r="AG284" s="153"/>
      <c r="AZ284" s="26"/>
    </row>
    <row r="285" spans="6:52" x14ac:dyDescent="0.35">
      <c r="F285" s="9"/>
      <c r="G285" s="9"/>
      <c r="H285" s="9"/>
      <c r="I285" s="9"/>
      <c r="S285" s="9"/>
      <c r="T285" s="9"/>
      <c r="U285" s="9"/>
      <c r="AD285" s="153"/>
      <c r="AE285" s="153"/>
      <c r="AF285" s="153"/>
      <c r="AG285" s="153"/>
      <c r="AZ285" s="26"/>
    </row>
    <row r="286" spans="6:52" x14ac:dyDescent="0.35">
      <c r="F286" s="9"/>
      <c r="G286" s="9"/>
      <c r="H286" s="9"/>
      <c r="I286" s="9"/>
      <c r="S286" s="9"/>
      <c r="T286" s="9"/>
      <c r="U286" s="9"/>
      <c r="AD286" s="153"/>
      <c r="AE286" s="153"/>
      <c r="AF286" s="153"/>
      <c r="AG286" s="153"/>
      <c r="AZ286" s="26"/>
    </row>
    <row r="287" spans="6:52" x14ac:dyDescent="0.35">
      <c r="F287" s="9"/>
      <c r="G287" s="9"/>
      <c r="H287" s="9"/>
      <c r="I287" s="9"/>
      <c r="S287" s="9"/>
      <c r="T287" s="9"/>
      <c r="U287" s="9"/>
      <c r="AD287" s="153"/>
      <c r="AE287" s="153"/>
      <c r="AF287" s="153"/>
      <c r="AG287" s="153"/>
      <c r="AZ287" s="26"/>
    </row>
    <row r="288" spans="6:52" x14ac:dyDescent="0.35">
      <c r="F288" s="9"/>
      <c r="G288" s="9"/>
      <c r="H288" s="9"/>
      <c r="I288" s="9"/>
      <c r="S288" s="9"/>
      <c r="T288" s="9"/>
      <c r="U288" s="9"/>
      <c r="AD288" s="153"/>
      <c r="AE288" s="153"/>
      <c r="AF288" s="153"/>
      <c r="AG288" s="153"/>
      <c r="AZ288" s="26"/>
    </row>
    <row r="289" spans="6:52" x14ac:dyDescent="0.35">
      <c r="F289" s="9"/>
      <c r="G289" s="9"/>
      <c r="H289" s="9"/>
      <c r="I289" s="9"/>
      <c r="S289" s="9"/>
      <c r="T289" s="9"/>
      <c r="U289" s="9"/>
      <c r="AD289" s="153"/>
      <c r="AE289" s="153"/>
      <c r="AF289" s="153"/>
      <c r="AG289" s="153"/>
      <c r="AZ289" s="26"/>
    </row>
    <row r="290" spans="6:52" x14ac:dyDescent="0.35">
      <c r="F290" s="9"/>
      <c r="G290" s="9"/>
      <c r="H290" s="9"/>
      <c r="I290" s="9"/>
      <c r="S290" s="9"/>
      <c r="T290" s="9"/>
      <c r="U290" s="9"/>
      <c r="AD290" s="153"/>
      <c r="AE290" s="153"/>
      <c r="AF290" s="153"/>
      <c r="AG290" s="153"/>
      <c r="AZ290" s="26"/>
    </row>
    <row r="291" spans="6:52" x14ac:dyDescent="0.35">
      <c r="F291" s="9"/>
      <c r="G291" s="9"/>
      <c r="H291" s="9"/>
      <c r="I291" s="9"/>
      <c r="S291" s="9"/>
      <c r="T291" s="9"/>
      <c r="U291" s="9"/>
      <c r="AD291" s="153"/>
      <c r="AE291" s="153"/>
      <c r="AF291" s="153"/>
      <c r="AG291" s="153"/>
      <c r="AZ291" s="26"/>
    </row>
    <row r="292" spans="6:52" x14ac:dyDescent="0.35">
      <c r="F292" s="9"/>
      <c r="G292" s="9"/>
      <c r="H292" s="9"/>
      <c r="I292" s="9"/>
      <c r="S292" s="9"/>
      <c r="T292" s="9"/>
      <c r="U292" s="9"/>
      <c r="AD292" s="153"/>
      <c r="AE292" s="153"/>
      <c r="AF292" s="153"/>
      <c r="AG292" s="153"/>
      <c r="AZ292" s="26"/>
    </row>
    <row r="293" spans="6:52" x14ac:dyDescent="0.35">
      <c r="F293" s="9"/>
      <c r="G293" s="9"/>
      <c r="H293" s="9"/>
      <c r="I293" s="9"/>
      <c r="S293" s="9"/>
      <c r="T293" s="9"/>
      <c r="U293" s="9"/>
      <c r="AD293" s="153"/>
      <c r="AE293" s="153"/>
      <c r="AF293" s="153"/>
      <c r="AG293" s="153"/>
      <c r="AZ293" s="26"/>
    </row>
    <row r="294" spans="6:52" x14ac:dyDescent="0.35">
      <c r="F294" s="9"/>
      <c r="G294" s="9"/>
      <c r="H294" s="9"/>
      <c r="I294" s="9"/>
      <c r="S294" s="9"/>
      <c r="T294" s="9"/>
      <c r="U294" s="9"/>
      <c r="AD294" s="153"/>
      <c r="AE294" s="153"/>
      <c r="AF294" s="153"/>
      <c r="AG294" s="153"/>
      <c r="AZ294" s="26"/>
    </row>
    <row r="295" spans="6:52" x14ac:dyDescent="0.35">
      <c r="F295" s="9"/>
      <c r="G295" s="9"/>
      <c r="H295" s="9"/>
      <c r="I295" s="9"/>
      <c r="S295" s="9"/>
      <c r="T295" s="9"/>
      <c r="U295" s="9"/>
      <c r="AD295" s="153"/>
      <c r="AE295" s="153"/>
      <c r="AF295" s="153"/>
      <c r="AG295" s="153"/>
      <c r="AZ295" s="26"/>
    </row>
    <row r="296" spans="6:52" x14ac:dyDescent="0.35">
      <c r="F296" s="9"/>
      <c r="G296" s="9"/>
      <c r="H296" s="9"/>
      <c r="I296" s="9"/>
      <c r="S296" s="9"/>
      <c r="T296" s="9"/>
      <c r="U296" s="9"/>
      <c r="AD296" s="153"/>
      <c r="AE296" s="153"/>
      <c r="AF296" s="153"/>
      <c r="AG296" s="153"/>
      <c r="AZ296" s="26"/>
    </row>
    <row r="297" spans="6:52" x14ac:dyDescent="0.35">
      <c r="F297" s="9"/>
      <c r="G297" s="9"/>
      <c r="H297" s="9"/>
      <c r="I297" s="9"/>
      <c r="S297" s="9"/>
      <c r="T297" s="9"/>
      <c r="U297" s="9"/>
      <c r="AD297" s="153"/>
      <c r="AE297" s="153"/>
      <c r="AF297" s="153"/>
      <c r="AG297" s="153"/>
      <c r="AZ297" s="26"/>
    </row>
    <row r="298" spans="6:52" x14ac:dyDescent="0.35">
      <c r="F298" s="9"/>
      <c r="G298" s="9"/>
      <c r="H298" s="9"/>
      <c r="I298" s="9"/>
      <c r="S298" s="9"/>
      <c r="T298" s="9"/>
      <c r="U298" s="9"/>
      <c r="AD298" s="153"/>
      <c r="AE298" s="153"/>
      <c r="AF298" s="153"/>
      <c r="AG298" s="153"/>
      <c r="AZ298" s="26"/>
    </row>
    <row r="299" spans="6:52" x14ac:dyDescent="0.35">
      <c r="F299" s="9"/>
      <c r="G299" s="9"/>
      <c r="H299" s="9"/>
      <c r="I299" s="9"/>
      <c r="S299" s="9"/>
      <c r="T299" s="9"/>
      <c r="U299" s="9"/>
      <c r="AD299" s="153"/>
      <c r="AE299" s="153"/>
      <c r="AF299" s="153"/>
      <c r="AG299" s="153"/>
      <c r="AZ299" s="26"/>
    </row>
    <row r="300" spans="6:52" x14ac:dyDescent="0.35">
      <c r="F300" s="9"/>
      <c r="G300" s="9"/>
      <c r="H300" s="9"/>
      <c r="I300" s="9"/>
      <c r="S300" s="9"/>
      <c r="T300" s="9"/>
      <c r="U300" s="9"/>
      <c r="AD300" s="153"/>
      <c r="AE300" s="153"/>
      <c r="AF300" s="153"/>
      <c r="AG300" s="153"/>
      <c r="AZ300" s="26"/>
    </row>
    <row r="301" spans="6:52" x14ac:dyDescent="0.35">
      <c r="F301" s="9"/>
      <c r="G301" s="9"/>
      <c r="H301" s="9"/>
      <c r="I301" s="9"/>
      <c r="S301" s="9"/>
      <c r="T301" s="9"/>
      <c r="U301" s="9"/>
      <c r="AD301" s="153"/>
      <c r="AE301" s="153"/>
      <c r="AF301" s="153"/>
      <c r="AG301" s="153"/>
      <c r="AZ301" s="26"/>
    </row>
    <row r="302" spans="6:52" x14ac:dyDescent="0.35">
      <c r="F302" s="9"/>
      <c r="G302" s="9"/>
      <c r="H302" s="9"/>
      <c r="I302" s="9"/>
      <c r="S302" s="9"/>
      <c r="T302" s="9"/>
      <c r="U302" s="9"/>
      <c r="AD302" s="153"/>
      <c r="AE302" s="153"/>
      <c r="AF302" s="153"/>
      <c r="AG302" s="153"/>
      <c r="AZ302" s="26"/>
    </row>
    <row r="303" spans="6:52" x14ac:dyDescent="0.35">
      <c r="F303" s="9"/>
      <c r="G303" s="9"/>
      <c r="H303" s="9"/>
      <c r="I303" s="9"/>
      <c r="S303" s="9"/>
      <c r="T303" s="9"/>
      <c r="U303" s="9"/>
      <c r="AD303" s="153"/>
      <c r="AE303" s="153"/>
      <c r="AF303" s="153"/>
      <c r="AG303" s="153"/>
      <c r="AZ303" s="26"/>
    </row>
    <row r="304" spans="6:52" x14ac:dyDescent="0.35">
      <c r="F304" s="9"/>
      <c r="G304" s="9"/>
      <c r="H304" s="9"/>
      <c r="I304" s="9"/>
      <c r="S304" s="9"/>
      <c r="T304" s="9"/>
      <c r="U304" s="9"/>
      <c r="AD304" s="153"/>
      <c r="AE304" s="153"/>
      <c r="AF304" s="153"/>
      <c r="AG304" s="153"/>
      <c r="AZ304" s="26"/>
    </row>
    <row r="305" spans="6:52" x14ac:dyDescent="0.35">
      <c r="F305" s="9"/>
      <c r="G305" s="9"/>
      <c r="H305" s="9"/>
      <c r="I305" s="9"/>
      <c r="S305" s="9"/>
      <c r="T305" s="9"/>
      <c r="U305" s="9"/>
      <c r="AD305" s="153"/>
      <c r="AE305" s="153"/>
      <c r="AF305" s="153"/>
      <c r="AG305" s="153"/>
      <c r="AZ305" s="26"/>
    </row>
    <row r="306" spans="6:52" x14ac:dyDescent="0.35">
      <c r="F306" s="9"/>
      <c r="G306" s="9"/>
      <c r="H306" s="9"/>
      <c r="I306" s="9"/>
      <c r="S306" s="9"/>
      <c r="T306" s="9"/>
      <c r="U306" s="9"/>
      <c r="AD306" s="153"/>
      <c r="AE306" s="153"/>
      <c r="AF306" s="153"/>
      <c r="AG306" s="153"/>
      <c r="AZ306" s="26"/>
    </row>
    <row r="307" spans="6:52" x14ac:dyDescent="0.35">
      <c r="F307" s="9"/>
      <c r="G307" s="9"/>
      <c r="H307" s="9"/>
      <c r="I307" s="9"/>
      <c r="S307" s="9"/>
      <c r="T307" s="9"/>
      <c r="U307" s="9"/>
      <c r="AD307" s="153"/>
      <c r="AE307" s="153"/>
      <c r="AF307" s="153"/>
      <c r="AG307" s="153"/>
      <c r="AZ307" s="26"/>
    </row>
    <row r="308" spans="6:52" x14ac:dyDescent="0.35">
      <c r="F308" s="9"/>
      <c r="G308" s="9"/>
      <c r="H308" s="9"/>
      <c r="I308" s="9"/>
      <c r="S308" s="9"/>
      <c r="T308" s="9"/>
      <c r="U308" s="9"/>
      <c r="AD308" s="153"/>
      <c r="AE308" s="153"/>
      <c r="AF308" s="153"/>
      <c r="AG308" s="153"/>
      <c r="AZ308" s="26"/>
    </row>
    <row r="309" spans="6:52" x14ac:dyDescent="0.35">
      <c r="F309" s="9"/>
      <c r="G309" s="9"/>
      <c r="H309" s="9"/>
      <c r="I309" s="9"/>
      <c r="S309" s="9"/>
      <c r="T309" s="9"/>
      <c r="U309" s="9"/>
      <c r="AD309" s="153"/>
      <c r="AE309" s="153"/>
      <c r="AF309" s="153"/>
      <c r="AG309" s="153"/>
      <c r="AZ309" s="26"/>
    </row>
    <row r="310" spans="6:52" x14ac:dyDescent="0.35">
      <c r="F310" s="9"/>
      <c r="G310" s="9"/>
      <c r="H310" s="9"/>
      <c r="I310" s="9"/>
      <c r="S310" s="9"/>
      <c r="T310" s="9"/>
      <c r="U310" s="9"/>
      <c r="AD310" s="153"/>
      <c r="AE310" s="153"/>
      <c r="AF310" s="153"/>
      <c r="AG310" s="153"/>
      <c r="AZ310" s="26"/>
    </row>
    <row r="311" spans="6:52" x14ac:dyDescent="0.35">
      <c r="F311" s="9"/>
      <c r="G311" s="9"/>
      <c r="H311" s="9"/>
      <c r="I311" s="9"/>
      <c r="S311" s="9"/>
      <c r="T311" s="9"/>
      <c r="U311" s="9"/>
      <c r="AD311" s="153"/>
      <c r="AE311" s="153"/>
      <c r="AF311" s="153"/>
      <c r="AG311" s="153"/>
      <c r="AZ311" s="26"/>
    </row>
    <row r="312" spans="6:52" x14ac:dyDescent="0.35">
      <c r="F312" s="9"/>
      <c r="G312" s="9"/>
      <c r="H312" s="9"/>
      <c r="I312" s="9"/>
      <c r="S312" s="9"/>
      <c r="T312" s="9"/>
      <c r="U312" s="9"/>
      <c r="AD312" s="153"/>
      <c r="AE312" s="153"/>
      <c r="AF312" s="153"/>
      <c r="AG312" s="153"/>
      <c r="AZ312" s="26"/>
    </row>
    <row r="313" spans="6:52" x14ac:dyDescent="0.35">
      <c r="F313" s="9"/>
      <c r="G313" s="9"/>
      <c r="H313" s="9"/>
      <c r="I313" s="9"/>
      <c r="S313" s="9"/>
      <c r="T313" s="9"/>
      <c r="U313" s="9"/>
      <c r="AD313" s="153"/>
      <c r="AE313" s="153"/>
      <c r="AF313" s="153"/>
      <c r="AG313" s="153"/>
      <c r="AZ313" s="26"/>
    </row>
    <row r="314" spans="6:52" x14ac:dyDescent="0.35">
      <c r="F314" s="9"/>
      <c r="G314" s="9"/>
      <c r="H314" s="9"/>
      <c r="I314" s="9"/>
      <c r="S314" s="9"/>
      <c r="T314" s="9"/>
      <c r="U314" s="9"/>
      <c r="AD314" s="153"/>
      <c r="AE314" s="153"/>
      <c r="AF314" s="153"/>
      <c r="AG314" s="153"/>
      <c r="AZ314" s="26"/>
    </row>
    <row r="315" spans="6:52" x14ac:dyDescent="0.35">
      <c r="F315" s="9"/>
      <c r="G315" s="9"/>
      <c r="H315" s="9"/>
      <c r="I315" s="9"/>
      <c r="S315" s="9"/>
      <c r="T315" s="9"/>
      <c r="U315" s="9"/>
      <c r="AD315" s="153"/>
      <c r="AE315" s="153"/>
      <c r="AF315" s="153"/>
      <c r="AG315" s="153"/>
      <c r="AZ315" s="26"/>
    </row>
    <row r="316" spans="6:52" x14ac:dyDescent="0.35">
      <c r="F316" s="9"/>
      <c r="G316" s="9"/>
      <c r="H316" s="9"/>
      <c r="I316" s="9"/>
      <c r="S316" s="9"/>
      <c r="T316" s="9"/>
      <c r="U316" s="9"/>
      <c r="AD316" s="153"/>
      <c r="AE316" s="153"/>
      <c r="AF316" s="153"/>
      <c r="AG316" s="153"/>
      <c r="AZ316" s="26"/>
    </row>
    <row r="317" spans="6:52" x14ac:dyDescent="0.35">
      <c r="F317" s="9"/>
      <c r="G317" s="9"/>
      <c r="H317" s="9"/>
      <c r="I317" s="9"/>
      <c r="S317" s="9"/>
      <c r="T317" s="9"/>
      <c r="U317" s="9"/>
      <c r="AD317" s="153"/>
      <c r="AE317" s="153"/>
      <c r="AF317" s="153"/>
      <c r="AG317" s="153"/>
      <c r="AZ317" s="26"/>
    </row>
    <row r="318" spans="6:52" x14ac:dyDescent="0.35">
      <c r="F318" s="9"/>
      <c r="G318" s="9"/>
      <c r="H318" s="9"/>
      <c r="I318" s="9"/>
      <c r="S318" s="9"/>
      <c r="T318" s="9"/>
      <c r="U318" s="9"/>
      <c r="AD318" s="153"/>
      <c r="AE318" s="153"/>
      <c r="AF318" s="153"/>
      <c r="AG318" s="153"/>
      <c r="AZ318" s="26"/>
    </row>
    <row r="319" spans="6:52" x14ac:dyDescent="0.35">
      <c r="F319" s="9"/>
      <c r="G319" s="9"/>
      <c r="H319" s="9"/>
      <c r="I319" s="9"/>
      <c r="S319" s="9"/>
      <c r="T319" s="9"/>
      <c r="U319" s="9"/>
      <c r="AD319" s="153"/>
      <c r="AE319" s="153"/>
      <c r="AF319" s="153"/>
      <c r="AG319" s="153"/>
      <c r="AZ319" s="26"/>
    </row>
    <row r="320" spans="6:52" x14ac:dyDescent="0.35">
      <c r="F320" s="9"/>
      <c r="G320" s="9"/>
      <c r="H320" s="9"/>
      <c r="I320" s="9"/>
      <c r="S320" s="9"/>
      <c r="T320" s="9"/>
      <c r="U320" s="9"/>
      <c r="AD320" s="153"/>
      <c r="AE320" s="153"/>
      <c r="AF320" s="153"/>
      <c r="AG320" s="153"/>
      <c r="AZ320" s="26"/>
    </row>
    <row r="321" spans="6:52" x14ac:dyDescent="0.35">
      <c r="F321" s="9"/>
      <c r="G321" s="9"/>
      <c r="H321" s="9"/>
      <c r="I321" s="9"/>
      <c r="S321" s="9"/>
      <c r="T321" s="9"/>
      <c r="U321" s="9"/>
      <c r="AD321" s="153"/>
      <c r="AE321" s="153"/>
      <c r="AF321" s="153"/>
      <c r="AG321" s="153"/>
      <c r="AZ321" s="26"/>
    </row>
    <row r="322" spans="6:52" x14ac:dyDescent="0.35">
      <c r="F322" s="9"/>
      <c r="G322" s="9"/>
      <c r="H322" s="9"/>
      <c r="I322" s="9"/>
      <c r="S322" s="9"/>
      <c r="T322" s="9"/>
      <c r="U322" s="9"/>
      <c r="AD322" s="153"/>
      <c r="AE322" s="153"/>
      <c r="AF322" s="153"/>
      <c r="AG322" s="153"/>
      <c r="AZ322" s="26"/>
    </row>
    <row r="323" spans="6:52" x14ac:dyDescent="0.35">
      <c r="F323" s="9"/>
      <c r="G323" s="9"/>
      <c r="H323" s="9"/>
      <c r="I323" s="9"/>
      <c r="S323" s="9"/>
      <c r="T323" s="9"/>
      <c r="U323" s="9"/>
      <c r="AD323" s="153"/>
      <c r="AE323" s="153"/>
      <c r="AF323" s="153"/>
      <c r="AG323" s="153"/>
      <c r="AZ323" s="26"/>
    </row>
    <row r="324" spans="6:52" x14ac:dyDescent="0.35">
      <c r="F324" s="9"/>
      <c r="G324" s="9"/>
      <c r="H324" s="9"/>
      <c r="I324" s="9"/>
      <c r="S324" s="9"/>
      <c r="T324" s="9"/>
      <c r="U324" s="9"/>
      <c r="AD324" s="153"/>
      <c r="AE324" s="153"/>
      <c r="AF324" s="153"/>
      <c r="AG324" s="153"/>
      <c r="AZ324" s="26"/>
    </row>
    <row r="325" spans="6:52" x14ac:dyDescent="0.35">
      <c r="F325" s="9"/>
      <c r="G325" s="9"/>
      <c r="H325" s="9"/>
      <c r="I325" s="9"/>
      <c r="S325" s="9"/>
      <c r="T325" s="9"/>
      <c r="U325" s="9"/>
      <c r="AD325" s="153"/>
      <c r="AE325" s="153"/>
      <c r="AF325" s="153"/>
      <c r="AG325" s="153"/>
      <c r="AZ325" s="26"/>
    </row>
    <row r="326" spans="6:52" x14ac:dyDescent="0.35">
      <c r="F326" s="9"/>
      <c r="G326" s="9"/>
      <c r="H326" s="9"/>
      <c r="I326" s="9"/>
      <c r="S326" s="9"/>
      <c r="T326" s="9"/>
      <c r="U326" s="9"/>
      <c r="AD326" s="153"/>
      <c r="AE326" s="153"/>
      <c r="AF326" s="153"/>
      <c r="AG326" s="153"/>
      <c r="AZ326" s="26"/>
    </row>
    <row r="327" spans="6:52" x14ac:dyDescent="0.35">
      <c r="F327" s="9"/>
      <c r="G327" s="9"/>
      <c r="H327" s="9"/>
      <c r="I327" s="9"/>
      <c r="S327" s="9"/>
      <c r="T327" s="9"/>
      <c r="U327" s="9"/>
      <c r="AD327" s="153"/>
      <c r="AE327" s="153"/>
      <c r="AF327" s="153"/>
      <c r="AG327" s="153"/>
      <c r="AZ327" s="26"/>
    </row>
    <row r="328" spans="6:52" x14ac:dyDescent="0.35">
      <c r="F328" s="9"/>
      <c r="G328" s="9"/>
      <c r="H328" s="9"/>
      <c r="I328" s="9"/>
      <c r="S328" s="9"/>
      <c r="T328" s="9"/>
      <c r="U328" s="9"/>
      <c r="AD328" s="153"/>
      <c r="AE328" s="153"/>
      <c r="AF328" s="153"/>
      <c r="AG328" s="153"/>
      <c r="AZ328" s="26"/>
    </row>
    <row r="329" spans="6:52" x14ac:dyDescent="0.35">
      <c r="F329" s="9"/>
      <c r="G329" s="9"/>
      <c r="H329" s="9"/>
      <c r="I329" s="9"/>
      <c r="S329" s="9"/>
      <c r="T329" s="9"/>
      <c r="U329" s="9"/>
      <c r="AD329" s="153"/>
      <c r="AE329" s="153"/>
      <c r="AF329" s="153"/>
      <c r="AG329" s="153"/>
      <c r="AZ329" s="26"/>
    </row>
    <row r="330" spans="6:52" x14ac:dyDescent="0.35">
      <c r="F330" s="9"/>
      <c r="G330" s="9"/>
      <c r="H330" s="9"/>
      <c r="I330" s="9"/>
      <c r="S330" s="9"/>
      <c r="T330" s="9"/>
      <c r="U330" s="9"/>
      <c r="AD330" s="153"/>
      <c r="AE330" s="153"/>
      <c r="AF330" s="153"/>
      <c r="AG330" s="153"/>
      <c r="AZ330" s="26"/>
    </row>
    <row r="331" spans="6:52" x14ac:dyDescent="0.35">
      <c r="F331" s="9"/>
      <c r="G331" s="9"/>
      <c r="H331" s="9"/>
      <c r="I331" s="9"/>
      <c r="S331" s="9"/>
      <c r="T331" s="9"/>
      <c r="U331" s="9"/>
      <c r="AD331" s="153"/>
      <c r="AE331" s="153"/>
      <c r="AF331" s="153"/>
      <c r="AG331" s="153"/>
      <c r="AZ331" s="26"/>
    </row>
    <row r="332" spans="6:52" x14ac:dyDescent="0.35">
      <c r="F332" s="9"/>
      <c r="G332" s="9"/>
      <c r="H332" s="9"/>
      <c r="I332" s="9"/>
      <c r="S332" s="9"/>
      <c r="T332" s="9"/>
      <c r="U332" s="9"/>
      <c r="AD332" s="153"/>
      <c r="AE332" s="153"/>
      <c r="AF332" s="153"/>
      <c r="AG332" s="153"/>
      <c r="AZ332" s="26"/>
    </row>
    <row r="333" spans="6:52" x14ac:dyDescent="0.35">
      <c r="F333" s="9"/>
      <c r="G333" s="9"/>
      <c r="H333" s="9"/>
      <c r="I333" s="9"/>
      <c r="S333" s="9"/>
      <c r="T333" s="9"/>
      <c r="U333" s="9"/>
      <c r="AD333" s="153"/>
      <c r="AE333" s="153"/>
      <c r="AF333" s="153"/>
      <c r="AG333" s="153"/>
      <c r="AZ333" s="26"/>
    </row>
    <row r="334" spans="6:52" x14ac:dyDescent="0.35">
      <c r="F334" s="9"/>
      <c r="G334" s="9"/>
      <c r="H334" s="9"/>
      <c r="I334" s="9"/>
      <c r="S334" s="9"/>
      <c r="T334" s="9"/>
      <c r="U334" s="9"/>
      <c r="AD334" s="153"/>
      <c r="AE334" s="153"/>
      <c r="AF334" s="153"/>
      <c r="AG334" s="153"/>
      <c r="AZ334" s="26"/>
    </row>
    <row r="335" spans="6:52" x14ac:dyDescent="0.35">
      <c r="F335" s="9"/>
      <c r="G335" s="9"/>
      <c r="H335" s="9"/>
      <c r="I335" s="9"/>
      <c r="S335" s="9"/>
      <c r="T335" s="9"/>
      <c r="U335" s="9"/>
      <c r="AD335" s="153"/>
      <c r="AE335" s="153"/>
      <c r="AF335" s="153"/>
      <c r="AG335" s="153"/>
      <c r="AZ335" s="26"/>
    </row>
    <row r="336" spans="6:52" x14ac:dyDescent="0.35">
      <c r="F336" s="9"/>
      <c r="G336" s="9"/>
      <c r="H336" s="9"/>
      <c r="I336" s="9"/>
      <c r="S336" s="9"/>
      <c r="T336" s="9"/>
      <c r="U336" s="9"/>
      <c r="AD336" s="153"/>
      <c r="AE336" s="153"/>
      <c r="AF336" s="153"/>
      <c r="AG336" s="153"/>
      <c r="AZ336" s="26"/>
    </row>
    <row r="337" spans="6:52" x14ac:dyDescent="0.35">
      <c r="F337" s="9"/>
      <c r="G337" s="9"/>
      <c r="H337" s="9"/>
      <c r="I337" s="9"/>
      <c r="S337" s="9"/>
      <c r="T337" s="9"/>
      <c r="U337" s="9"/>
      <c r="AD337" s="153"/>
      <c r="AE337" s="153"/>
      <c r="AF337" s="153"/>
      <c r="AG337" s="153"/>
      <c r="AZ337" s="26"/>
    </row>
    <row r="338" spans="6:52" x14ac:dyDescent="0.35">
      <c r="F338" s="9"/>
      <c r="G338" s="9"/>
      <c r="H338" s="9"/>
      <c r="I338" s="9"/>
      <c r="S338" s="9"/>
      <c r="T338" s="9"/>
      <c r="U338" s="9"/>
      <c r="AD338" s="153"/>
      <c r="AE338" s="153"/>
      <c r="AF338" s="153"/>
      <c r="AG338" s="153"/>
      <c r="AZ338" s="26"/>
    </row>
    <row r="339" spans="6:52" x14ac:dyDescent="0.35">
      <c r="F339" s="9"/>
      <c r="G339" s="9"/>
      <c r="H339" s="9"/>
      <c r="I339" s="9"/>
      <c r="S339" s="9"/>
      <c r="T339" s="9"/>
      <c r="U339" s="9"/>
      <c r="AD339" s="153"/>
      <c r="AE339" s="153"/>
      <c r="AF339" s="153"/>
      <c r="AG339" s="153"/>
      <c r="AZ339" s="26"/>
    </row>
    <row r="340" spans="6:52" x14ac:dyDescent="0.35">
      <c r="F340" s="9"/>
      <c r="G340" s="9"/>
      <c r="H340" s="9"/>
      <c r="I340" s="9"/>
      <c r="S340" s="9"/>
      <c r="T340" s="9"/>
      <c r="U340" s="9"/>
      <c r="AD340" s="153"/>
      <c r="AE340" s="153"/>
      <c r="AF340" s="153"/>
      <c r="AG340" s="153"/>
      <c r="AZ340" s="26"/>
    </row>
    <row r="341" spans="6:52" x14ac:dyDescent="0.35">
      <c r="F341" s="9"/>
      <c r="G341" s="9"/>
      <c r="H341" s="9"/>
      <c r="I341" s="9"/>
      <c r="S341" s="9"/>
      <c r="T341" s="9"/>
      <c r="U341" s="9"/>
      <c r="AD341" s="153"/>
      <c r="AE341" s="153"/>
      <c r="AF341" s="153"/>
      <c r="AG341" s="153"/>
      <c r="AZ341" s="26"/>
    </row>
    <row r="342" spans="6:52" x14ac:dyDescent="0.35">
      <c r="F342" s="9"/>
      <c r="G342" s="9"/>
      <c r="H342" s="9"/>
      <c r="I342" s="9"/>
      <c r="S342" s="9"/>
      <c r="T342" s="9"/>
      <c r="U342" s="9"/>
      <c r="AD342" s="153"/>
      <c r="AE342" s="153"/>
      <c r="AF342" s="153"/>
      <c r="AG342" s="153"/>
      <c r="AZ342" s="26"/>
    </row>
    <row r="343" spans="6:52" x14ac:dyDescent="0.35">
      <c r="F343" s="9"/>
      <c r="G343" s="9"/>
      <c r="H343" s="9"/>
      <c r="I343" s="9"/>
      <c r="S343" s="9"/>
      <c r="T343" s="9"/>
      <c r="U343" s="9"/>
      <c r="AD343" s="153"/>
      <c r="AE343" s="153"/>
      <c r="AF343" s="153"/>
      <c r="AG343" s="153"/>
      <c r="AZ343" s="26"/>
    </row>
    <row r="344" spans="6:52" x14ac:dyDescent="0.35">
      <c r="F344" s="9"/>
      <c r="G344" s="9"/>
      <c r="H344" s="9"/>
      <c r="I344" s="9"/>
      <c r="S344" s="9"/>
      <c r="T344" s="9"/>
      <c r="U344" s="9"/>
      <c r="AD344" s="153"/>
      <c r="AE344" s="153"/>
      <c r="AF344" s="153"/>
      <c r="AG344" s="153"/>
      <c r="AZ344" s="26"/>
    </row>
    <row r="345" spans="6:52" x14ac:dyDescent="0.35">
      <c r="F345" s="9"/>
      <c r="G345" s="9"/>
      <c r="H345" s="9"/>
      <c r="I345" s="9"/>
      <c r="S345" s="9"/>
      <c r="T345" s="9"/>
      <c r="U345" s="9"/>
      <c r="AD345" s="153"/>
      <c r="AE345" s="153"/>
      <c r="AF345" s="153"/>
      <c r="AG345" s="153"/>
      <c r="AZ345" s="26"/>
    </row>
    <row r="346" spans="6:52" x14ac:dyDescent="0.35">
      <c r="F346" s="9"/>
      <c r="G346" s="9"/>
      <c r="H346" s="9"/>
      <c r="I346" s="9"/>
      <c r="S346" s="9"/>
      <c r="T346" s="9"/>
      <c r="U346" s="9"/>
      <c r="AD346" s="153"/>
      <c r="AE346" s="153"/>
      <c r="AF346" s="153"/>
      <c r="AG346" s="153"/>
      <c r="AZ346" s="26"/>
    </row>
    <row r="347" spans="6:52" x14ac:dyDescent="0.35">
      <c r="F347" s="9"/>
      <c r="G347" s="9"/>
      <c r="H347" s="9"/>
      <c r="I347" s="9"/>
      <c r="S347" s="9"/>
      <c r="T347" s="9"/>
      <c r="U347" s="9"/>
      <c r="AD347" s="153"/>
      <c r="AE347" s="153"/>
      <c r="AF347" s="153"/>
      <c r="AG347" s="153"/>
      <c r="AZ347" s="26"/>
    </row>
    <row r="348" spans="6:52" x14ac:dyDescent="0.35">
      <c r="F348" s="9"/>
      <c r="G348" s="9"/>
      <c r="H348" s="9"/>
      <c r="I348" s="9"/>
      <c r="S348" s="9"/>
      <c r="T348" s="9"/>
      <c r="U348" s="9"/>
      <c r="AD348" s="153"/>
      <c r="AE348" s="153"/>
      <c r="AF348" s="153"/>
      <c r="AG348" s="153"/>
      <c r="AZ348" s="26"/>
    </row>
    <row r="349" spans="6:52" x14ac:dyDescent="0.35">
      <c r="F349" s="9"/>
      <c r="G349" s="9"/>
      <c r="H349" s="9"/>
      <c r="I349" s="9"/>
      <c r="S349" s="9"/>
      <c r="T349" s="9"/>
      <c r="U349" s="9"/>
      <c r="AD349" s="153"/>
      <c r="AE349" s="153"/>
      <c r="AF349" s="153"/>
      <c r="AG349" s="153"/>
      <c r="AZ349" s="26"/>
    </row>
    <row r="350" spans="6:52" x14ac:dyDescent="0.35">
      <c r="F350" s="9"/>
      <c r="G350" s="9"/>
      <c r="H350" s="9"/>
      <c r="I350" s="9"/>
      <c r="S350" s="9"/>
      <c r="T350" s="9"/>
      <c r="U350" s="9"/>
      <c r="AD350" s="153"/>
      <c r="AE350" s="153"/>
      <c r="AF350" s="153"/>
      <c r="AG350" s="153"/>
      <c r="AZ350" s="26"/>
    </row>
    <row r="351" spans="6:52" x14ac:dyDescent="0.35">
      <c r="F351" s="9"/>
      <c r="G351" s="9"/>
      <c r="H351" s="9"/>
      <c r="I351" s="9"/>
      <c r="S351" s="9"/>
      <c r="T351" s="9"/>
      <c r="U351" s="9"/>
      <c r="AD351" s="153"/>
      <c r="AE351" s="153"/>
      <c r="AF351" s="153"/>
      <c r="AG351" s="153"/>
      <c r="AZ351" s="26"/>
    </row>
    <row r="352" spans="6:52" x14ac:dyDescent="0.35">
      <c r="F352" s="9"/>
      <c r="G352" s="9"/>
      <c r="H352" s="9"/>
      <c r="I352" s="9"/>
      <c r="S352" s="9"/>
      <c r="T352" s="9"/>
      <c r="U352" s="9"/>
      <c r="AD352" s="153"/>
      <c r="AE352" s="153"/>
      <c r="AF352" s="153"/>
      <c r="AG352" s="153"/>
      <c r="AZ352" s="26"/>
    </row>
    <row r="353" spans="6:52" x14ac:dyDescent="0.35">
      <c r="F353" s="9"/>
      <c r="G353" s="9"/>
      <c r="H353" s="9"/>
      <c r="I353" s="9"/>
      <c r="S353" s="9"/>
      <c r="T353" s="9"/>
      <c r="U353" s="9"/>
      <c r="AD353" s="153"/>
      <c r="AE353" s="153"/>
      <c r="AF353" s="153"/>
      <c r="AG353" s="153"/>
      <c r="AZ353" s="26"/>
    </row>
    <row r="354" spans="6:52" x14ac:dyDescent="0.35">
      <c r="F354" s="9"/>
      <c r="G354" s="9"/>
      <c r="H354" s="9"/>
      <c r="I354" s="9"/>
      <c r="S354" s="9"/>
      <c r="T354" s="9"/>
      <c r="U354" s="9"/>
      <c r="AD354" s="153"/>
      <c r="AE354" s="153"/>
      <c r="AF354" s="153"/>
      <c r="AG354" s="153"/>
      <c r="AZ354" s="26"/>
    </row>
    <row r="355" spans="6:52" x14ac:dyDescent="0.35">
      <c r="F355" s="9"/>
      <c r="G355" s="9"/>
      <c r="H355" s="9"/>
      <c r="I355" s="9"/>
      <c r="S355" s="9"/>
      <c r="T355" s="9"/>
      <c r="U355" s="9"/>
      <c r="AD355" s="153"/>
      <c r="AE355" s="153"/>
      <c r="AF355" s="153"/>
      <c r="AG355" s="153"/>
      <c r="AZ355" s="26"/>
    </row>
    <row r="356" spans="6:52" x14ac:dyDescent="0.35">
      <c r="F356" s="9"/>
      <c r="G356" s="9"/>
      <c r="H356" s="9"/>
      <c r="I356" s="9"/>
      <c r="S356" s="9"/>
      <c r="T356" s="9"/>
      <c r="U356" s="9"/>
      <c r="AD356" s="153"/>
      <c r="AE356" s="153"/>
      <c r="AF356" s="153"/>
      <c r="AG356" s="153"/>
      <c r="AZ356" s="26"/>
    </row>
    <row r="357" spans="6:52" x14ac:dyDescent="0.35">
      <c r="F357" s="9"/>
      <c r="G357" s="9"/>
      <c r="H357" s="9"/>
      <c r="I357" s="9"/>
      <c r="S357" s="9"/>
      <c r="T357" s="9"/>
      <c r="U357" s="9"/>
      <c r="AD357" s="153"/>
      <c r="AE357" s="153"/>
      <c r="AF357" s="153"/>
      <c r="AG357" s="153"/>
      <c r="AZ357" s="26"/>
    </row>
    <row r="358" spans="6:52" x14ac:dyDescent="0.35">
      <c r="F358" s="9"/>
      <c r="G358" s="9"/>
      <c r="H358" s="9"/>
      <c r="I358" s="9"/>
      <c r="S358" s="9"/>
      <c r="T358" s="9"/>
      <c r="U358" s="9"/>
      <c r="AD358" s="153"/>
      <c r="AE358" s="153"/>
      <c r="AF358" s="153"/>
      <c r="AG358" s="153"/>
      <c r="AZ358" s="26"/>
    </row>
    <row r="359" spans="6:52" x14ac:dyDescent="0.35">
      <c r="F359" s="9"/>
      <c r="G359" s="9"/>
      <c r="H359" s="9"/>
      <c r="I359" s="9"/>
      <c r="S359" s="9"/>
      <c r="T359" s="9"/>
      <c r="U359" s="9"/>
      <c r="AD359" s="153"/>
      <c r="AE359" s="153"/>
      <c r="AF359" s="153"/>
      <c r="AG359" s="153"/>
      <c r="AZ359" s="26"/>
    </row>
    <row r="360" spans="6:52" x14ac:dyDescent="0.35">
      <c r="F360" s="9"/>
      <c r="G360" s="9"/>
      <c r="H360" s="9"/>
      <c r="I360" s="9"/>
      <c r="S360" s="9"/>
      <c r="T360" s="9"/>
      <c r="U360" s="9"/>
      <c r="AD360" s="153"/>
      <c r="AE360" s="153"/>
      <c r="AF360" s="153"/>
      <c r="AG360" s="153"/>
      <c r="AZ360" s="26"/>
    </row>
    <row r="361" spans="6:52" x14ac:dyDescent="0.35">
      <c r="F361" s="9"/>
      <c r="G361" s="9"/>
      <c r="H361" s="9"/>
      <c r="I361" s="9"/>
      <c r="S361" s="9"/>
      <c r="T361" s="9"/>
      <c r="U361" s="9"/>
      <c r="AD361" s="153"/>
      <c r="AE361" s="153"/>
      <c r="AF361" s="153"/>
      <c r="AG361" s="153"/>
      <c r="AZ361" s="26"/>
    </row>
    <row r="362" spans="6:52" x14ac:dyDescent="0.35">
      <c r="F362" s="9"/>
      <c r="G362" s="9"/>
      <c r="H362" s="9"/>
      <c r="I362" s="9"/>
      <c r="S362" s="9"/>
      <c r="T362" s="9"/>
      <c r="U362" s="9"/>
      <c r="AD362" s="153"/>
      <c r="AE362" s="153"/>
      <c r="AF362" s="153"/>
      <c r="AG362" s="153"/>
      <c r="AZ362" s="26"/>
    </row>
    <row r="363" spans="6:52" x14ac:dyDescent="0.35">
      <c r="F363" s="9"/>
      <c r="G363" s="9"/>
      <c r="H363" s="9"/>
      <c r="I363" s="9"/>
      <c r="S363" s="9"/>
      <c r="T363" s="9"/>
      <c r="U363" s="9"/>
      <c r="AD363" s="153"/>
      <c r="AE363" s="153"/>
      <c r="AF363" s="153"/>
      <c r="AG363" s="153"/>
      <c r="AZ363" s="26"/>
    </row>
    <row r="364" spans="6:52" x14ac:dyDescent="0.35">
      <c r="F364" s="9"/>
      <c r="G364" s="9"/>
      <c r="H364" s="9"/>
      <c r="I364" s="9"/>
      <c r="S364" s="9"/>
      <c r="T364" s="9"/>
      <c r="U364" s="9"/>
      <c r="AD364" s="153"/>
      <c r="AE364" s="153"/>
      <c r="AF364" s="153"/>
      <c r="AG364" s="153"/>
      <c r="AZ364" s="26"/>
    </row>
    <row r="365" spans="6:52" x14ac:dyDescent="0.35">
      <c r="F365" s="9"/>
      <c r="G365" s="9"/>
      <c r="H365" s="9"/>
      <c r="I365" s="9"/>
      <c r="S365" s="9"/>
      <c r="T365" s="9"/>
      <c r="U365" s="9"/>
      <c r="AD365" s="153"/>
      <c r="AE365" s="153"/>
      <c r="AF365" s="153"/>
      <c r="AG365" s="153"/>
      <c r="AZ365" s="26"/>
    </row>
    <row r="366" spans="6:52" x14ac:dyDescent="0.35">
      <c r="F366" s="9"/>
      <c r="G366" s="9"/>
      <c r="H366" s="9"/>
      <c r="I366" s="9"/>
      <c r="S366" s="9"/>
      <c r="T366" s="9"/>
      <c r="U366" s="9"/>
      <c r="AD366" s="153"/>
      <c r="AE366" s="153"/>
      <c r="AF366" s="153"/>
      <c r="AG366" s="153"/>
      <c r="AZ366" s="26"/>
    </row>
    <row r="367" spans="6:52" x14ac:dyDescent="0.35">
      <c r="F367" s="9"/>
      <c r="G367" s="9"/>
      <c r="H367" s="9"/>
      <c r="I367" s="9"/>
      <c r="S367" s="9"/>
      <c r="T367" s="9"/>
      <c r="U367" s="9"/>
      <c r="AD367" s="153"/>
      <c r="AE367" s="153"/>
      <c r="AF367" s="153"/>
      <c r="AG367" s="153"/>
      <c r="AZ367" s="26"/>
    </row>
    <row r="368" spans="6:52" x14ac:dyDescent="0.35">
      <c r="F368" s="9"/>
      <c r="G368" s="9"/>
      <c r="H368" s="9"/>
      <c r="I368" s="9"/>
      <c r="S368" s="9"/>
      <c r="T368" s="9"/>
      <c r="U368" s="9"/>
      <c r="AD368" s="153"/>
      <c r="AE368" s="153"/>
      <c r="AF368" s="153"/>
      <c r="AG368" s="153"/>
      <c r="AZ368" s="26"/>
    </row>
    <row r="369" spans="6:52" x14ac:dyDescent="0.35">
      <c r="F369" s="9"/>
      <c r="G369" s="9"/>
      <c r="H369" s="9"/>
      <c r="I369" s="9"/>
      <c r="S369" s="9"/>
      <c r="T369" s="9"/>
      <c r="U369" s="9"/>
      <c r="AD369" s="153"/>
      <c r="AE369" s="153"/>
      <c r="AF369" s="153"/>
      <c r="AG369" s="153"/>
      <c r="AZ369" s="26"/>
    </row>
    <row r="370" spans="6:52" x14ac:dyDescent="0.35">
      <c r="F370" s="9"/>
      <c r="G370" s="9"/>
      <c r="H370" s="9"/>
      <c r="I370" s="9"/>
      <c r="S370" s="9"/>
      <c r="T370" s="9"/>
      <c r="U370" s="9"/>
      <c r="AD370" s="153"/>
      <c r="AE370" s="153"/>
      <c r="AF370" s="153"/>
      <c r="AG370" s="153"/>
      <c r="AZ370" s="26"/>
    </row>
    <row r="371" spans="6:52" x14ac:dyDescent="0.35">
      <c r="F371" s="9"/>
      <c r="G371" s="9"/>
      <c r="H371" s="9"/>
      <c r="I371" s="9"/>
      <c r="S371" s="9"/>
      <c r="T371" s="9"/>
      <c r="U371" s="9"/>
      <c r="AD371" s="153"/>
      <c r="AE371" s="153"/>
      <c r="AF371" s="153"/>
      <c r="AG371" s="153"/>
      <c r="AZ371" s="26"/>
    </row>
    <row r="372" spans="6:52" x14ac:dyDescent="0.35">
      <c r="F372" s="9"/>
      <c r="G372" s="9"/>
      <c r="H372" s="9"/>
      <c r="I372" s="9"/>
      <c r="S372" s="9"/>
      <c r="T372" s="9"/>
      <c r="U372" s="9"/>
      <c r="AD372" s="153"/>
      <c r="AE372" s="153"/>
      <c r="AF372" s="153"/>
      <c r="AG372" s="153"/>
      <c r="AZ372" s="26"/>
    </row>
    <row r="373" spans="6:52" x14ac:dyDescent="0.35">
      <c r="F373" s="9"/>
      <c r="G373" s="9"/>
      <c r="H373" s="9"/>
      <c r="I373" s="9"/>
      <c r="S373" s="9"/>
      <c r="T373" s="9"/>
      <c r="U373" s="9"/>
      <c r="AD373" s="153"/>
      <c r="AE373" s="153"/>
      <c r="AF373" s="153"/>
      <c r="AG373" s="153"/>
      <c r="AZ373" s="26"/>
    </row>
    <row r="374" spans="6:52" x14ac:dyDescent="0.35">
      <c r="F374" s="9"/>
      <c r="G374" s="9"/>
      <c r="H374" s="9"/>
      <c r="I374" s="9"/>
      <c r="S374" s="9"/>
      <c r="T374" s="9"/>
      <c r="U374" s="9"/>
      <c r="AD374" s="153"/>
      <c r="AE374" s="153"/>
      <c r="AF374" s="153"/>
      <c r="AG374" s="153"/>
      <c r="AZ374" s="26"/>
    </row>
    <row r="375" spans="6:52" x14ac:dyDescent="0.35">
      <c r="F375" s="9"/>
      <c r="G375" s="9"/>
      <c r="H375" s="9"/>
      <c r="I375" s="9"/>
      <c r="S375" s="9"/>
      <c r="T375" s="9"/>
      <c r="U375" s="9"/>
      <c r="AD375" s="153"/>
      <c r="AE375" s="153"/>
      <c r="AF375" s="153"/>
      <c r="AG375" s="153"/>
      <c r="AZ375" s="26"/>
    </row>
    <row r="376" spans="6:52" x14ac:dyDescent="0.35">
      <c r="F376" s="9"/>
      <c r="G376" s="9"/>
      <c r="H376" s="9"/>
      <c r="I376" s="9"/>
      <c r="S376" s="9"/>
      <c r="T376" s="9"/>
      <c r="U376" s="9"/>
      <c r="AD376" s="153"/>
      <c r="AE376" s="153"/>
      <c r="AF376" s="153"/>
      <c r="AG376" s="153"/>
      <c r="AZ376" s="26"/>
    </row>
    <row r="377" spans="6:52" x14ac:dyDescent="0.35">
      <c r="F377" s="9"/>
      <c r="G377" s="9"/>
      <c r="H377" s="9"/>
      <c r="I377" s="9"/>
      <c r="S377" s="9"/>
      <c r="T377" s="9"/>
      <c r="U377" s="9"/>
      <c r="AD377" s="153"/>
      <c r="AE377" s="153"/>
      <c r="AF377" s="153"/>
      <c r="AG377" s="153"/>
      <c r="AZ377" s="26"/>
    </row>
    <row r="378" spans="6:52" x14ac:dyDescent="0.35">
      <c r="F378" s="9"/>
      <c r="G378" s="9"/>
      <c r="H378" s="9"/>
      <c r="I378" s="9"/>
      <c r="S378" s="9"/>
      <c r="T378" s="9"/>
      <c r="U378" s="9"/>
      <c r="AD378" s="153"/>
      <c r="AE378" s="153"/>
      <c r="AF378" s="153"/>
      <c r="AG378" s="153"/>
      <c r="AZ378" s="26"/>
    </row>
    <row r="379" spans="6:52" x14ac:dyDescent="0.35">
      <c r="F379" s="9"/>
      <c r="G379" s="9"/>
      <c r="H379" s="9"/>
      <c r="I379" s="9"/>
      <c r="S379" s="9"/>
      <c r="T379" s="9"/>
      <c r="U379" s="9"/>
      <c r="AD379" s="153"/>
      <c r="AE379" s="153"/>
      <c r="AF379" s="153"/>
      <c r="AG379" s="153"/>
      <c r="AZ379" s="26"/>
    </row>
    <row r="380" spans="6:52" x14ac:dyDescent="0.35">
      <c r="F380" s="9"/>
      <c r="G380" s="9"/>
      <c r="H380" s="9"/>
      <c r="I380" s="9"/>
      <c r="S380" s="9"/>
      <c r="T380" s="9"/>
      <c r="U380" s="9"/>
      <c r="AD380" s="153"/>
      <c r="AE380" s="153"/>
      <c r="AF380" s="153"/>
      <c r="AG380" s="153"/>
      <c r="AZ380" s="26"/>
    </row>
    <row r="381" spans="6:52" x14ac:dyDescent="0.35">
      <c r="F381" s="9"/>
      <c r="G381" s="9"/>
      <c r="H381" s="9"/>
      <c r="I381" s="9"/>
      <c r="S381" s="9"/>
      <c r="T381" s="9"/>
      <c r="U381" s="9"/>
      <c r="AD381" s="153"/>
      <c r="AE381" s="153"/>
      <c r="AF381" s="153"/>
      <c r="AG381" s="153"/>
      <c r="AZ381" s="26"/>
    </row>
    <row r="382" spans="6:52" x14ac:dyDescent="0.35">
      <c r="F382" s="9"/>
      <c r="G382" s="9"/>
      <c r="H382" s="9"/>
      <c r="I382" s="9"/>
      <c r="S382" s="9"/>
      <c r="T382" s="9"/>
      <c r="U382" s="9"/>
      <c r="AD382" s="153"/>
      <c r="AE382" s="153"/>
      <c r="AF382" s="153"/>
      <c r="AG382" s="153"/>
      <c r="AZ382" s="26"/>
    </row>
    <row r="383" spans="6:52" x14ac:dyDescent="0.35">
      <c r="F383" s="9"/>
      <c r="G383" s="9"/>
      <c r="H383" s="9"/>
      <c r="I383" s="9"/>
      <c r="S383" s="9"/>
      <c r="T383" s="9"/>
      <c r="U383" s="9"/>
      <c r="AD383" s="153"/>
      <c r="AE383" s="153"/>
      <c r="AF383" s="153"/>
      <c r="AG383" s="153"/>
      <c r="AZ383" s="26"/>
    </row>
    <row r="384" spans="6:52" x14ac:dyDescent="0.35">
      <c r="F384" s="9"/>
      <c r="G384" s="9"/>
      <c r="H384" s="9"/>
      <c r="I384" s="9"/>
      <c r="S384" s="9"/>
      <c r="T384" s="9"/>
      <c r="U384" s="9"/>
      <c r="AD384" s="153"/>
      <c r="AE384" s="153"/>
      <c r="AF384" s="153"/>
      <c r="AG384" s="153"/>
      <c r="AZ384" s="26"/>
    </row>
    <row r="385" spans="6:52" x14ac:dyDescent="0.35">
      <c r="F385" s="9"/>
      <c r="G385" s="9"/>
      <c r="H385" s="9"/>
      <c r="I385" s="9"/>
      <c r="S385" s="9"/>
      <c r="T385" s="9"/>
      <c r="U385" s="9"/>
      <c r="AD385" s="153"/>
      <c r="AE385" s="153"/>
      <c r="AF385" s="153"/>
      <c r="AG385" s="153"/>
      <c r="AZ385" s="26"/>
    </row>
    <row r="386" spans="6:52" x14ac:dyDescent="0.35">
      <c r="F386" s="9"/>
      <c r="G386" s="9"/>
      <c r="H386" s="9"/>
      <c r="I386" s="9"/>
      <c r="S386" s="9"/>
      <c r="T386" s="9"/>
      <c r="U386" s="9"/>
      <c r="AD386" s="153"/>
      <c r="AE386" s="153"/>
      <c r="AF386" s="153"/>
      <c r="AG386" s="153"/>
      <c r="AZ386" s="26"/>
    </row>
    <row r="387" spans="6:52" x14ac:dyDescent="0.35">
      <c r="F387" s="9"/>
      <c r="G387" s="9"/>
      <c r="H387" s="9"/>
      <c r="I387" s="9"/>
      <c r="S387" s="9"/>
      <c r="T387" s="9"/>
      <c r="U387" s="9"/>
      <c r="AD387" s="153"/>
      <c r="AE387" s="153"/>
      <c r="AF387" s="153"/>
      <c r="AG387" s="153"/>
      <c r="AZ387" s="26"/>
    </row>
    <row r="388" spans="6:52" x14ac:dyDescent="0.35">
      <c r="F388" s="9"/>
      <c r="G388" s="9"/>
      <c r="H388" s="9"/>
      <c r="I388" s="9"/>
      <c r="S388" s="9"/>
      <c r="T388" s="9"/>
      <c r="U388" s="9"/>
      <c r="AD388" s="153"/>
      <c r="AE388" s="153"/>
      <c r="AF388" s="153"/>
      <c r="AG388" s="153"/>
      <c r="AZ388" s="26"/>
    </row>
    <row r="389" spans="6:52" x14ac:dyDescent="0.35">
      <c r="F389" s="9"/>
      <c r="G389" s="9"/>
      <c r="H389" s="9"/>
      <c r="I389" s="9"/>
      <c r="S389" s="9"/>
      <c r="T389" s="9"/>
      <c r="U389" s="9"/>
      <c r="AD389" s="153"/>
      <c r="AE389" s="153"/>
      <c r="AF389" s="153"/>
      <c r="AG389" s="153"/>
      <c r="AZ389" s="26"/>
    </row>
    <row r="390" spans="6:52" x14ac:dyDescent="0.35">
      <c r="F390" s="9"/>
      <c r="G390" s="9"/>
      <c r="H390" s="9"/>
      <c r="I390" s="9"/>
      <c r="S390" s="9"/>
      <c r="T390" s="9"/>
      <c r="U390" s="9"/>
      <c r="AD390" s="153"/>
      <c r="AE390" s="153"/>
      <c r="AF390" s="153"/>
      <c r="AG390" s="153"/>
      <c r="AZ390" s="26"/>
    </row>
    <row r="391" spans="6:52" x14ac:dyDescent="0.35">
      <c r="F391" s="9"/>
      <c r="G391" s="9"/>
      <c r="H391" s="9"/>
      <c r="I391" s="9"/>
      <c r="S391" s="9"/>
      <c r="T391" s="9"/>
      <c r="U391" s="9"/>
      <c r="AD391" s="153"/>
      <c r="AE391" s="153"/>
      <c r="AF391" s="153"/>
      <c r="AG391" s="153"/>
      <c r="AZ391" s="26"/>
    </row>
    <row r="392" spans="6:52" x14ac:dyDescent="0.35">
      <c r="F392" s="9"/>
      <c r="G392" s="9"/>
      <c r="H392" s="9"/>
      <c r="I392" s="9"/>
      <c r="S392" s="9"/>
      <c r="T392" s="9"/>
      <c r="U392" s="9"/>
      <c r="AD392" s="153"/>
      <c r="AE392" s="153"/>
      <c r="AF392" s="153"/>
      <c r="AG392" s="153"/>
      <c r="AZ392" s="26"/>
    </row>
    <row r="393" spans="6:52" x14ac:dyDescent="0.35">
      <c r="F393" s="9"/>
      <c r="G393" s="9"/>
      <c r="H393" s="9"/>
      <c r="I393" s="9"/>
      <c r="S393" s="9"/>
      <c r="T393" s="9"/>
      <c r="U393" s="9"/>
      <c r="AD393" s="153"/>
      <c r="AE393" s="153"/>
      <c r="AF393" s="153"/>
      <c r="AG393" s="153"/>
      <c r="AZ393" s="26"/>
    </row>
    <row r="394" spans="6:52" x14ac:dyDescent="0.35">
      <c r="F394" s="9"/>
      <c r="G394" s="9"/>
      <c r="H394" s="9"/>
      <c r="I394" s="9"/>
      <c r="S394" s="9"/>
      <c r="T394" s="9"/>
      <c r="U394" s="9"/>
      <c r="AD394" s="153"/>
      <c r="AE394" s="153"/>
      <c r="AF394" s="153"/>
      <c r="AG394" s="153"/>
      <c r="AZ394" s="26"/>
    </row>
    <row r="395" spans="6:52" x14ac:dyDescent="0.35">
      <c r="F395" s="9"/>
      <c r="G395" s="9"/>
      <c r="H395" s="9"/>
      <c r="I395" s="9"/>
      <c r="S395" s="9"/>
      <c r="T395" s="9"/>
      <c r="U395" s="9"/>
      <c r="AD395" s="153"/>
      <c r="AE395" s="153"/>
      <c r="AF395" s="153"/>
      <c r="AG395" s="153"/>
      <c r="AZ395" s="26"/>
    </row>
    <row r="396" spans="6:52" x14ac:dyDescent="0.35">
      <c r="F396" s="9"/>
      <c r="G396" s="9"/>
      <c r="H396" s="9"/>
      <c r="I396" s="9"/>
      <c r="S396" s="9"/>
      <c r="T396" s="9"/>
      <c r="U396" s="9"/>
      <c r="AD396" s="153"/>
      <c r="AE396" s="153"/>
      <c r="AF396" s="153"/>
      <c r="AG396" s="153"/>
      <c r="AZ396" s="26"/>
    </row>
    <row r="397" spans="6:52" x14ac:dyDescent="0.35">
      <c r="F397" s="9"/>
      <c r="G397" s="9"/>
      <c r="H397" s="9"/>
      <c r="I397" s="9"/>
      <c r="S397" s="9"/>
      <c r="T397" s="9"/>
      <c r="U397" s="9"/>
      <c r="AD397" s="153"/>
      <c r="AE397" s="153"/>
      <c r="AF397" s="153"/>
      <c r="AG397" s="153"/>
      <c r="AZ397" s="26"/>
    </row>
    <row r="398" spans="6:52" x14ac:dyDescent="0.35">
      <c r="F398" s="9"/>
      <c r="G398" s="9"/>
      <c r="H398" s="9"/>
      <c r="I398" s="9"/>
      <c r="S398" s="9"/>
      <c r="T398" s="9"/>
      <c r="U398" s="9"/>
      <c r="AD398" s="153"/>
      <c r="AE398" s="153"/>
      <c r="AF398" s="153"/>
      <c r="AG398" s="153"/>
      <c r="AZ398" s="26"/>
    </row>
    <row r="399" spans="6:52" x14ac:dyDescent="0.35">
      <c r="F399" s="9"/>
      <c r="G399" s="9"/>
      <c r="H399" s="9"/>
      <c r="I399" s="9"/>
      <c r="S399" s="9"/>
      <c r="T399" s="9"/>
      <c r="U399" s="9"/>
      <c r="AD399" s="153"/>
      <c r="AE399" s="153"/>
      <c r="AF399" s="153"/>
      <c r="AG399" s="153"/>
      <c r="AZ399" s="26"/>
    </row>
    <row r="400" spans="6:52" x14ac:dyDescent="0.35">
      <c r="F400" s="9"/>
      <c r="G400" s="9"/>
      <c r="H400" s="9"/>
      <c r="I400" s="9"/>
      <c r="S400" s="9"/>
      <c r="T400" s="9"/>
      <c r="U400" s="9"/>
      <c r="AD400" s="153"/>
      <c r="AE400" s="153"/>
      <c r="AF400" s="153"/>
      <c r="AG400" s="153"/>
      <c r="AZ400" s="26"/>
    </row>
    <row r="401" spans="6:52" x14ac:dyDescent="0.35">
      <c r="F401" s="9"/>
      <c r="G401" s="9"/>
      <c r="H401" s="9"/>
      <c r="I401" s="9"/>
      <c r="S401" s="9"/>
      <c r="T401" s="9"/>
      <c r="U401" s="9"/>
      <c r="AD401" s="153"/>
      <c r="AE401" s="153"/>
      <c r="AF401" s="153"/>
      <c r="AG401" s="153"/>
      <c r="AZ401" s="26"/>
    </row>
    <row r="402" spans="6:52" x14ac:dyDescent="0.35">
      <c r="F402" s="9"/>
      <c r="G402" s="9"/>
      <c r="H402" s="9"/>
      <c r="I402" s="9"/>
      <c r="S402" s="9"/>
      <c r="T402" s="9"/>
      <c r="U402" s="9"/>
      <c r="AD402" s="153"/>
      <c r="AE402" s="153"/>
      <c r="AF402" s="153"/>
      <c r="AG402" s="153"/>
      <c r="AZ402" s="26"/>
    </row>
    <row r="403" spans="6:52" x14ac:dyDescent="0.35">
      <c r="F403" s="9"/>
      <c r="G403" s="9"/>
      <c r="H403" s="9"/>
      <c r="I403" s="9"/>
      <c r="S403" s="9"/>
      <c r="T403" s="9"/>
      <c r="U403" s="9"/>
      <c r="AD403" s="153"/>
      <c r="AE403" s="153"/>
      <c r="AF403" s="153"/>
      <c r="AG403" s="153"/>
      <c r="AZ403" s="26"/>
    </row>
    <row r="404" spans="6:52" x14ac:dyDescent="0.35">
      <c r="F404" s="9"/>
      <c r="G404" s="9"/>
      <c r="H404" s="9"/>
      <c r="I404" s="9"/>
      <c r="S404" s="9"/>
      <c r="T404" s="9"/>
      <c r="U404" s="9"/>
      <c r="AD404" s="153"/>
      <c r="AE404" s="153"/>
      <c r="AF404" s="153"/>
      <c r="AG404" s="153"/>
      <c r="AZ404" s="26"/>
    </row>
    <row r="405" spans="6:52" x14ac:dyDescent="0.35">
      <c r="F405" s="9"/>
      <c r="G405" s="9"/>
      <c r="H405" s="9"/>
      <c r="I405" s="9"/>
      <c r="S405" s="9"/>
      <c r="T405" s="9"/>
      <c r="U405" s="9"/>
      <c r="AD405" s="153"/>
      <c r="AE405" s="153"/>
      <c r="AF405" s="153"/>
      <c r="AG405" s="153"/>
      <c r="AZ405" s="26"/>
    </row>
    <row r="406" spans="6:52" x14ac:dyDescent="0.35">
      <c r="F406" s="9"/>
      <c r="G406" s="9"/>
      <c r="H406" s="9"/>
      <c r="I406" s="9"/>
      <c r="S406" s="9"/>
      <c r="T406" s="9"/>
      <c r="U406" s="9"/>
      <c r="AD406" s="153"/>
      <c r="AE406" s="153"/>
      <c r="AF406" s="153"/>
      <c r="AG406" s="153"/>
      <c r="AZ406" s="26"/>
    </row>
    <row r="407" spans="6:52" x14ac:dyDescent="0.35">
      <c r="F407" s="9"/>
      <c r="G407" s="9"/>
      <c r="H407" s="9"/>
      <c r="I407" s="9"/>
      <c r="S407" s="9"/>
      <c r="T407" s="9"/>
      <c r="U407" s="9"/>
      <c r="AD407" s="153"/>
      <c r="AE407" s="153"/>
      <c r="AF407" s="153"/>
      <c r="AG407" s="153"/>
      <c r="AZ407" s="26"/>
    </row>
    <row r="408" spans="6:52" x14ac:dyDescent="0.35">
      <c r="F408" s="9"/>
      <c r="G408" s="9"/>
      <c r="H408" s="9"/>
      <c r="I408" s="9"/>
      <c r="S408" s="9"/>
      <c r="T408" s="9"/>
      <c r="U408" s="9"/>
      <c r="AD408" s="153"/>
      <c r="AE408" s="153"/>
      <c r="AF408" s="153"/>
      <c r="AG408" s="153"/>
      <c r="AZ408" s="26"/>
    </row>
    <row r="409" spans="6:52" x14ac:dyDescent="0.35">
      <c r="F409" s="9"/>
      <c r="G409" s="9"/>
      <c r="H409" s="9"/>
      <c r="I409" s="9"/>
      <c r="S409" s="9"/>
      <c r="T409" s="9"/>
      <c r="U409" s="9"/>
      <c r="AD409" s="153"/>
      <c r="AE409" s="153"/>
      <c r="AF409" s="153"/>
      <c r="AG409" s="153"/>
      <c r="AZ409" s="26"/>
    </row>
    <row r="410" spans="6:52" x14ac:dyDescent="0.35">
      <c r="F410" s="9"/>
      <c r="G410" s="9"/>
      <c r="H410" s="9"/>
      <c r="I410" s="9"/>
      <c r="S410" s="9"/>
      <c r="T410" s="9"/>
      <c r="U410" s="9"/>
      <c r="AD410" s="153"/>
      <c r="AE410" s="153"/>
      <c r="AF410" s="153"/>
      <c r="AG410" s="153"/>
      <c r="AZ410" s="26"/>
    </row>
    <row r="411" spans="6:52" x14ac:dyDescent="0.35">
      <c r="F411" s="9"/>
      <c r="G411" s="9"/>
      <c r="H411" s="9"/>
      <c r="I411" s="9"/>
      <c r="S411" s="9"/>
      <c r="T411" s="9"/>
      <c r="U411" s="9"/>
      <c r="AD411" s="153"/>
      <c r="AE411" s="153"/>
      <c r="AF411" s="153"/>
      <c r="AG411" s="153"/>
      <c r="AZ411" s="26"/>
    </row>
    <row r="412" spans="6:52" x14ac:dyDescent="0.35">
      <c r="F412" s="9"/>
      <c r="G412" s="9"/>
      <c r="H412" s="9"/>
      <c r="I412" s="9"/>
      <c r="S412" s="9"/>
      <c r="T412" s="9"/>
      <c r="U412" s="9"/>
      <c r="AD412" s="153"/>
      <c r="AE412" s="153"/>
      <c r="AF412" s="153"/>
      <c r="AG412" s="153"/>
      <c r="AZ412" s="26"/>
    </row>
    <row r="413" spans="6:52" x14ac:dyDescent="0.35">
      <c r="F413" s="9"/>
      <c r="G413" s="9"/>
      <c r="H413" s="9"/>
      <c r="I413" s="9"/>
      <c r="S413" s="9"/>
      <c r="T413" s="9"/>
      <c r="U413" s="9"/>
      <c r="AD413" s="153"/>
      <c r="AE413" s="153"/>
      <c r="AF413" s="153"/>
      <c r="AG413" s="153"/>
      <c r="AZ413" s="26"/>
    </row>
    <row r="414" spans="6:52" x14ac:dyDescent="0.35">
      <c r="F414" s="9"/>
      <c r="G414" s="9"/>
      <c r="H414" s="9"/>
      <c r="I414" s="9"/>
      <c r="S414" s="9"/>
      <c r="T414" s="9"/>
      <c r="U414" s="9"/>
      <c r="AD414" s="153"/>
      <c r="AE414" s="153"/>
      <c r="AF414" s="153"/>
      <c r="AG414" s="153"/>
      <c r="AZ414" s="26"/>
    </row>
    <row r="415" spans="6:52" x14ac:dyDescent="0.35">
      <c r="F415" s="9"/>
      <c r="G415" s="9"/>
      <c r="H415" s="9"/>
      <c r="I415" s="9"/>
      <c r="S415" s="9"/>
      <c r="T415" s="9"/>
      <c r="U415" s="9"/>
      <c r="AD415" s="153"/>
      <c r="AE415" s="153"/>
      <c r="AF415" s="153"/>
      <c r="AG415" s="153"/>
      <c r="AZ415" s="26"/>
    </row>
    <row r="416" spans="6:52" x14ac:dyDescent="0.35">
      <c r="F416" s="9"/>
      <c r="G416" s="9"/>
      <c r="H416" s="9"/>
      <c r="I416" s="9"/>
      <c r="S416" s="9"/>
      <c r="T416" s="9"/>
      <c r="U416" s="9"/>
      <c r="AD416" s="153"/>
      <c r="AE416" s="153"/>
      <c r="AF416" s="153"/>
      <c r="AG416" s="153"/>
      <c r="AZ416" s="26"/>
    </row>
    <row r="417" spans="6:52" x14ac:dyDescent="0.35">
      <c r="F417" s="9"/>
      <c r="G417" s="9"/>
      <c r="H417" s="9"/>
      <c r="I417" s="9"/>
      <c r="S417" s="9"/>
      <c r="T417" s="9"/>
      <c r="U417" s="9"/>
      <c r="AD417" s="153"/>
      <c r="AE417" s="153"/>
      <c r="AF417" s="153"/>
      <c r="AG417" s="153"/>
      <c r="AZ417" s="26"/>
    </row>
    <row r="418" spans="6:52" x14ac:dyDescent="0.35">
      <c r="F418" s="9"/>
      <c r="G418" s="9"/>
      <c r="H418" s="9"/>
      <c r="I418" s="9"/>
      <c r="S418" s="9"/>
      <c r="T418" s="9"/>
      <c r="U418" s="9"/>
      <c r="AD418" s="153"/>
      <c r="AE418" s="153"/>
      <c r="AF418" s="153"/>
      <c r="AG418" s="153"/>
      <c r="AZ418" s="26"/>
    </row>
    <row r="419" spans="6:52" x14ac:dyDescent="0.35">
      <c r="F419" s="9"/>
      <c r="G419" s="9"/>
      <c r="H419" s="9"/>
      <c r="I419" s="9"/>
      <c r="S419" s="9"/>
      <c r="T419" s="9"/>
      <c r="U419" s="9"/>
      <c r="AD419" s="153"/>
      <c r="AE419" s="153"/>
      <c r="AF419" s="153"/>
      <c r="AG419" s="153"/>
      <c r="AZ419" s="26"/>
    </row>
    <row r="420" spans="6:52" x14ac:dyDescent="0.35">
      <c r="F420" s="9"/>
      <c r="G420" s="9"/>
      <c r="H420" s="9"/>
      <c r="I420" s="9"/>
      <c r="S420" s="9"/>
      <c r="T420" s="9"/>
      <c r="U420" s="9"/>
      <c r="AD420" s="153"/>
      <c r="AE420" s="153"/>
      <c r="AF420" s="153"/>
      <c r="AG420" s="153"/>
      <c r="AZ420" s="26"/>
    </row>
    <row r="421" spans="6:52" x14ac:dyDescent="0.35">
      <c r="F421" s="9"/>
      <c r="G421" s="9"/>
      <c r="H421" s="9"/>
      <c r="I421" s="9"/>
      <c r="S421" s="9"/>
      <c r="T421" s="9"/>
      <c r="U421" s="9"/>
      <c r="AD421" s="153"/>
      <c r="AE421" s="153"/>
      <c r="AF421" s="153"/>
      <c r="AG421" s="153"/>
      <c r="AZ421" s="26"/>
    </row>
    <row r="422" spans="6:52" x14ac:dyDescent="0.35">
      <c r="F422" s="9"/>
      <c r="G422" s="9"/>
      <c r="H422" s="9"/>
      <c r="I422" s="9"/>
      <c r="S422" s="9"/>
      <c r="T422" s="9"/>
      <c r="U422" s="9"/>
      <c r="AD422" s="153"/>
      <c r="AE422" s="153"/>
      <c r="AF422" s="153"/>
      <c r="AG422" s="153"/>
      <c r="AZ422" s="26"/>
    </row>
    <row r="423" spans="6:52" x14ac:dyDescent="0.35">
      <c r="F423" s="9"/>
      <c r="G423" s="9"/>
      <c r="H423" s="9"/>
      <c r="I423" s="9"/>
      <c r="S423" s="9"/>
      <c r="T423" s="9"/>
      <c r="U423" s="9"/>
      <c r="AD423" s="153"/>
      <c r="AE423" s="153"/>
      <c r="AF423" s="153"/>
      <c r="AG423" s="153"/>
      <c r="AZ423" s="26"/>
    </row>
    <row r="424" spans="6:52" x14ac:dyDescent="0.35">
      <c r="F424" s="9"/>
      <c r="G424" s="9"/>
      <c r="H424" s="9"/>
      <c r="I424" s="9"/>
      <c r="S424" s="9"/>
      <c r="T424" s="9"/>
      <c r="U424" s="9"/>
      <c r="AD424" s="153"/>
      <c r="AE424" s="153"/>
      <c r="AF424" s="153"/>
      <c r="AG424" s="153"/>
      <c r="AZ424" s="26"/>
    </row>
    <row r="425" spans="6:52" x14ac:dyDescent="0.35">
      <c r="F425" s="9"/>
      <c r="G425" s="9"/>
      <c r="H425" s="9"/>
      <c r="I425" s="9"/>
      <c r="S425" s="9"/>
      <c r="T425" s="9"/>
      <c r="U425" s="9"/>
      <c r="AD425" s="153"/>
      <c r="AE425" s="153"/>
      <c r="AF425" s="153"/>
      <c r="AG425" s="153"/>
      <c r="AZ425" s="26"/>
    </row>
    <row r="426" spans="6:52" x14ac:dyDescent="0.35">
      <c r="F426" s="9"/>
      <c r="G426" s="9"/>
      <c r="H426" s="9"/>
      <c r="I426" s="9"/>
      <c r="S426" s="9"/>
      <c r="T426" s="9"/>
      <c r="U426" s="9"/>
      <c r="AD426" s="153"/>
      <c r="AE426" s="153"/>
      <c r="AF426" s="153"/>
      <c r="AG426" s="153"/>
      <c r="AZ426" s="26"/>
    </row>
    <row r="427" spans="6:52" x14ac:dyDescent="0.35">
      <c r="F427" s="9"/>
      <c r="G427" s="9"/>
      <c r="H427" s="9"/>
      <c r="I427" s="9"/>
      <c r="S427" s="9"/>
      <c r="T427" s="9"/>
      <c r="U427" s="9"/>
      <c r="AD427" s="153"/>
      <c r="AE427" s="153"/>
      <c r="AF427" s="153"/>
      <c r="AG427" s="153"/>
      <c r="AZ427" s="26"/>
    </row>
    <row r="428" spans="6:52" x14ac:dyDescent="0.35">
      <c r="F428" s="9"/>
      <c r="G428" s="9"/>
      <c r="H428" s="9"/>
      <c r="I428" s="9"/>
      <c r="S428" s="9"/>
      <c r="T428" s="9"/>
      <c r="U428" s="9"/>
      <c r="AD428" s="153"/>
      <c r="AE428" s="153"/>
      <c r="AF428" s="153"/>
      <c r="AG428" s="153"/>
      <c r="AZ428" s="26"/>
    </row>
    <row r="429" spans="6:52" x14ac:dyDescent="0.35">
      <c r="F429" s="9"/>
      <c r="G429" s="9"/>
      <c r="H429" s="9"/>
      <c r="I429" s="9"/>
      <c r="S429" s="9"/>
      <c r="T429" s="9"/>
      <c r="U429" s="9"/>
      <c r="AD429" s="153"/>
      <c r="AE429" s="153"/>
      <c r="AF429" s="153"/>
      <c r="AG429" s="153"/>
      <c r="AZ429" s="26"/>
    </row>
    <row r="430" spans="6:52" x14ac:dyDescent="0.35">
      <c r="F430" s="9"/>
      <c r="G430" s="9"/>
      <c r="H430" s="9"/>
      <c r="I430" s="9"/>
      <c r="S430" s="9"/>
      <c r="T430" s="9"/>
      <c r="U430" s="9"/>
      <c r="AD430" s="153"/>
      <c r="AE430" s="153"/>
      <c r="AF430" s="153"/>
      <c r="AG430" s="153"/>
      <c r="AZ430" s="26"/>
    </row>
    <row r="431" spans="6:52" x14ac:dyDescent="0.35">
      <c r="F431" s="9"/>
      <c r="G431" s="9"/>
      <c r="H431" s="9"/>
      <c r="I431" s="9"/>
      <c r="S431" s="9"/>
      <c r="T431" s="9"/>
      <c r="U431" s="9"/>
      <c r="AD431" s="153"/>
      <c r="AE431" s="153"/>
      <c r="AF431" s="153"/>
      <c r="AG431" s="153"/>
      <c r="AZ431" s="26"/>
    </row>
    <row r="432" spans="6:52" x14ac:dyDescent="0.35">
      <c r="F432" s="9"/>
      <c r="G432" s="9"/>
      <c r="H432" s="9"/>
      <c r="I432" s="9"/>
      <c r="S432" s="9"/>
      <c r="T432" s="9"/>
      <c r="U432" s="9"/>
      <c r="AD432" s="153"/>
      <c r="AE432" s="153"/>
      <c r="AF432" s="153"/>
      <c r="AG432" s="153"/>
      <c r="AZ432" s="26"/>
    </row>
    <row r="433" spans="6:52" x14ac:dyDescent="0.35">
      <c r="F433" s="9"/>
      <c r="G433" s="9"/>
      <c r="H433" s="9"/>
      <c r="I433" s="9"/>
      <c r="S433" s="9"/>
      <c r="T433" s="9"/>
      <c r="U433" s="9"/>
      <c r="AD433" s="153"/>
      <c r="AE433" s="153"/>
      <c r="AF433" s="153"/>
      <c r="AG433" s="153"/>
      <c r="AZ433" s="26"/>
    </row>
    <row r="434" spans="6:52" x14ac:dyDescent="0.35">
      <c r="F434" s="9"/>
      <c r="G434" s="9"/>
      <c r="H434" s="9"/>
      <c r="I434" s="9"/>
      <c r="S434" s="9"/>
      <c r="T434" s="9"/>
      <c r="U434" s="9"/>
      <c r="AD434" s="153"/>
      <c r="AE434" s="153"/>
      <c r="AF434" s="153"/>
      <c r="AG434" s="153"/>
      <c r="AZ434" s="26"/>
    </row>
    <row r="435" spans="6:52" x14ac:dyDescent="0.35">
      <c r="F435" s="9"/>
      <c r="G435" s="9"/>
      <c r="H435" s="9"/>
      <c r="I435" s="9"/>
      <c r="S435" s="9"/>
      <c r="T435" s="9"/>
      <c r="U435" s="9"/>
      <c r="AD435" s="153"/>
      <c r="AE435" s="153"/>
      <c r="AF435" s="153"/>
      <c r="AG435" s="153"/>
      <c r="AZ435" s="26"/>
    </row>
    <row r="436" spans="6:52" x14ac:dyDescent="0.35">
      <c r="F436" s="9"/>
      <c r="G436" s="9"/>
      <c r="H436" s="9"/>
      <c r="I436" s="9"/>
      <c r="S436" s="9"/>
      <c r="T436" s="9"/>
      <c r="U436" s="9"/>
      <c r="AD436" s="153"/>
      <c r="AE436" s="153"/>
      <c r="AF436" s="153"/>
      <c r="AG436" s="153"/>
      <c r="AZ436" s="26"/>
    </row>
    <row r="437" spans="6:52" x14ac:dyDescent="0.35">
      <c r="F437" s="9"/>
      <c r="G437" s="9"/>
      <c r="H437" s="9"/>
      <c r="I437" s="9"/>
      <c r="S437" s="9"/>
      <c r="T437" s="9"/>
      <c r="U437" s="9"/>
      <c r="AD437" s="153"/>
      <c r="AE437" s="153"/>
      <c r="AF437" s="153"/>
      <c r="AG437" s="153"/>
      <c r="AZ437" s="26"/>
    </row>
    <row r="438" spans="6:52" x14ac:dyDescent="0.35">
      <c r="F438" s="9"/>
      <c r="G438" s="9"/>
      <c r="H438" s="9"/>
      <c r="I438" s="9"/>
      <c r="S438" s="9"/>
      <c r="T438" s="9"/>
      <c r="U438" s="9"/>
      <c r="AD438" s="153"/>
      <c r="AE438" s="153"/>
      <c r="AF438" s="153"/>
      <c r="AG438" s="153"/>
      <c r="AZ438" s="26"/>
    </row>
    <row r="439" spans="6:52" x14ac:dyDescent="0.35">
      <c r="F439" s="9"/>
      <c r="G439" s="9"/>
      <c r="H439" s="9"/>
      <c r="I439" s="9"/>
      <c r="S439" s="9"/>
      <c r="T439" s="9"/>
      <c r="U439" s="9"/>
      <c r="AD439" s="153"/>
      <c r="AE439" s="153"/>
      <c r="AF439" s="153"/>
      <c r="AG439" s="153"/>
      <c r="AZ439" s="26"/>
    </row>
    <row r="440" spans="6:52" x14ac:dyDescent="0.35">
      <c r="F440" s="9"/>
      <c r="G440" s="9"/>
      <c r="H440" s="9"/>
      <c r="I440" s="9"/>
      <c r="S440" s="9"/>
      <c r="T440" s="9"/>
      <c r="U440" s="9"/>
      <c r="AD440" s="153"/>
      <c r="AE440" s="153"/>
      <c r="AF440" s="153"/>
      <c r="AG440" s="153"/>
      <c r="AZ440" s="26"/>
    </row>
    <row r="441" spans="6:52" x14ac:dyDescent="0.35">
      <c r="F441" s="9"/>
      <c r="G441" s="9"/>
      <c r="H441" s="9"/>
      <c r="I441" s="9"/>
      <c r="S441" s="9"/>
      <c r="T441" s="9"/>
      <c r="U441" s="9"/>
      <c r="AD441" s="153"/>
      <c r="AE441" s="153"/>
      <c r="AF441" s="153"/>
      <c r="AG441" s="153"/>
      <c r="AZ441" s="26"/>
    </row>
    <row r="442" spans="6:52" x14ac:dyDescent="0.35">
      <c r="F442" s="9"/>
      <c r="G442" s="9"/>
      <c r="H442" s="9"/>
      <c r="I442" s="9"/>
      <c r="S442" s="9"/>
      <c r="T442" s="9"/>
      <c r="U442" s="9"/>
      <c r="AD442" s="153"/>
      <c r="AE442" s="153"/>
      <c r="AF442" s="153"/>
      <c r="AG442" s="153"/>
      <c r="AZ442" s="26"/>
    </row>
    <row r="443" spans="6:52" x14ac:dyDescent="0.35">
      <c r="F443" s="9"/>
      <c r="G443" s="9"/>
      <c r="H443" s="9"/>
      <c r="I443" s="9"/>
      <c r="S443" s="9"/>
      <c r="T443" s="9"/>
      <c r="U443" s="9"/>
      <c r="AD443" s="153"/>
      <c r="AE443" s="153"/>
      <c r="AF443" s="153"/>
      <c r="AG443" s="153"/>
      <c r="AZ443" s="26"/>
    </row>
    <row r="444" spans="6:52" x14ac:dyDescent="0.35">
      <c r="F444" s="9"/>
      <c r="G444" s="9"/>
      <c r="H444" s="9"/>
      <c r="I444" s="9"/>
      <c r="S444" s="9"/>
      <c r="T444" s="9"/>
      <c r="U444" s="9"/>
      <c r="AD444" s="153"/>
      <c r="AE444" s="153"/>
      <c r="AF444" s="153"/>
      <c r="AG444" s="153"/>
      <c r="AZ444" s="26"/>
    </row>
    <row r="445" spans="6:52" x14ac:dyDescent="0.35">
      <c r="F445" s="9"/>
      <c r="G445" s="9"/>
      <c r="H445" s="9"/>
      <c r="I445" s="9"/>
      <c r="S445" s="9"/>
      <c r="T445" s="9"/>
      <c r="U445" s="9"/>
      <c r="AD445" s="153"/>
      <c r="AE445" s="153"/>
      <c r="AF445" s="153"/>
      <c r="AG445" s="153"/>
      <c r="AZ445" s="26"/>
    </row>
    <row r="446" spans="6:52" x14ac:dyDescent="0.35">
      <c r="F446" s="9"/>
      <c r="G446" s="9"/>
      <c r="H446" s="9"/>
      <c r="I446" s="9"/>
      <c r="S446" s="9"/>
      <c r="T446" s="9"/>
      <c r="U446" s="9"/>
      <c r="AD446" s="153"/>
      <c r="AE446" s="153"/>
      <c r="AF446" s="153"/>
      <c r="AG446" s="153"/>
      <c r="AZ446" s="26"/>
    </row>
    <row r="447" spans="6:52" x14ac:dyDescent="0.35">
      <c r="F447" s="9"/>
      <c r="G447" s="9"/>
      <c r="H447" s="9"/>
      <c r="I447" s="9"/>
      <c r="S447" s="9"/>
      <c r="T447" s="9"/>
      <c r="U447" s="9"/>
      <c r="AD447" s="153"/>
      <c r="AE447" s="153"/>
      <c r="AF447" s="153"/>
      <c r="AG447" s="153"/>
      <c r="AZ447" s="26"/>
    </row>
    <row r="448" spans="6:52" x14ac:dyDescent="0.35">
      <c r="F448" s="9"/>
      <c r="G448" s="9"/>
      <c r="H448" s="9"/>
      <c r="I448" s="9"/>
      <c r="S448" s="9"/>
      <c r="T448" s="9"/>
      <c r="U448" s="9"/>
      <c r="AD448" s="153"/>
      <c r="AE448" s="153"/>
      <c r="AF448" s="153"/>
      <c r="AG448" s="153"/>
      <c r="AZ448" s="26"/>
    </row>
    <row r="449" spans="6:52" x14ac:dyDescent="0.35">
      <c r="F449" s="9"/>
      <c r="G449" s="9"/>
      <c r="H449" s="9"/>
      <c r="I449" s="9"/>
      <c r="S449" s="9"/>
      <c r="T449" s="9"/>
      <c r="U449" s="9"/>
      <c r="AD449" s="153"/>
      <c r="AE449" s="153"/>
      <c r="AF449" s="153"/>
      <c r="AG449" s="153"/>
      <c r="AZ449" s="26"/>
    </row>
    <row r="450" spans="6:52" x14ac:dyDescent="0.35">
      <c r="F450" s="9"/>
      <c r="G450" s="9"/>
      <c r="H450" s="9"/>
      <c r="I450" s="9"/>
      <c r="S450" s="9"/>
      <c r="T450" s="9"/>
      <c r="U450" s="9"/>
      <c r="AD450" s="153"/>
      <c r="AE450" s="153"/>
      <c r="AF450" s="153"/>
      <c r="AG450" s="153"/>
      <c r="AZ450" s="26"/>
    </row>
    <row r="451" spans="6:52" x14ac:dyDescent="0.35">
      <c r="F451" s="9"/>
      <c r="G451" s="9"/>
      <c r="H451" s="9"/>
      <c r="I451" s="9"/>
      <c r="S451" s="9"/>
      <c r="T451" s="9"/>
      <c r="U451" s="9"/>
      <c r="AD451" s="153"/>
      <c r="AE451" s="153"/>
      <c r="AF451" s="153"/>
      <c r="AG451" s="153"/>
      <c r="AZ451" s="26"/>
    </row>
    <row r="452" spans="6:52" x14ac:dyDescent="0.35">
      <c r="F452" s="9"/>
      <c r="G452" s="9"/>
      <c r="H452" s="9"/>
      <c r="I452" s="9"/>
      <c r="S452" s="9"/>
      <c r="T452" s="9"/>
      <c r="U452" s="9"/>
      <c r="AD452" s="153"/>
      <c r="AE452" s="153"/>
      <c r="AF452" s="153"/>
      <c r="AG452" s="153"/>
      <c r="AZ452" s="26"/>
    </row>
    <row r="453" spans="6:52" x14ac:dyDescent="0.35">
      <c r="F453" s="9"/>
      <c r="G453" s="9"/>
      <c r="H453" s="9"/>
      <c r="I453" s="9"/>
      <c r="S453" s="9"/>
      <c r="T453" s="9"/>
      <c r="U453" s="9"/>
      <c r="AD453" s="153"/>
      <c r="AE453" s="153"/>
      <c r="AF453" s="153"/>
      <c r="AG453" s="153"/>
      <c r="AZ453" s="26"/>
    </row>
    <row r="454" spans="6:52" x14ac:dyDescent="0.35">
      <c r="F454" s="9"/>
      <c r="G454" s="9"/>
      <c r="H454" s="9"/>
      <c r="I454" s="9"/>
      <c r="S454" s="9"/>
      <c r="T454" s="9"/>
      <c r="U454" s="9"/>
      <c r="AD454" s="153"/>
      <c r="AE454" s="153"/>
      <c r="AF454" s="153"/>
      <c r="AG454" s="153"/>
      <c r="AZ454" s="26"/>
    </row>
    <row r="455" spans="6:52" x14ac:dyDescent="0.35">
      <c r="F455" s="9"/>
      <c r="G455" s="9"/>
      <c r="H455" s="9"/>
      <c r="I455" s="9"/>
      <c r="S455" s="9"/>
      <c r="T455" s="9"/>
      <c r="U455" s="9"/>
      <c r="AD455" s="153"/>
      <c r="AE455" s="153"/>
      <c r="AF455" s="153"/>
      <c r="AG455" s="153"/>
      <c r="AZ455" s="26"/>
    </row>
    <row r="456" spans="6:52" x14ac:dyDescent="0.35">
      <c r="F456" s="9"/>
      <c r="G456" s="9"/>
      <c r="H456" s="9"/>
      <c r="I456" s="9"/>
      <c r="S456" s="9"/>
      <c r="T456" s="9"/>
      <c r="U456" s="9"/>
      <c r="AD456" s="153"/>
      <c r="AE456" s="153"/>
      <c r="AF456" s="153"/>
      <c r="AG456" s="153"/>
      <c r="AZ456" s="26"/>
    </row>
    <row r="457" spans="6:52" x14ac:dyDescent="0.35">
      <c r="F457" s="9"/>
      <c r="G457" s="9"/>
      <c r="H457" s="9"/>
      <c r="I457" s="9"/>
      <c r="S457" s="9"/>
      <c r="T457" s="9"/>
      <c r="U457" s="9"/>
      <c r="AD457" s="153"/>
      <c r="AE457" s="153"/>
      <c r="AF457" s="153"/>
      <c r="AG457" s="153"/>
      <c r="AZ457" s="26"/>
    </row>
    <row r="458" spans="6:52" x14ac:dyDescent="0.35">
      <c r="F458" s="9"/>
      <c r="G458" s="9"/>
      <c r="H458" s="9"/>
      <c r="I458" s="9"/>
      <c r="S458" s="9"/>
      <c r="T458" s="9"/>
      <c r="U458" s="9"/>
      <c r="AD458" s="153"/>
      <c r="AE458" s="153"/>
      <c r="AF458" s="153"/>
      <c r="AG458" s="153"/>
      <c r="AZ458" s="26"/>
    </row>
    <row r="459" spans="6:52" x14ac:dyDescent="0.35">
      <c r="F459" s="9"/>
      <c r="G459" s="9"/>
      <c r="H459" s="9"/>
      <c r="I459" s="9"/>
      <c r="S459" s="9"/>
      <c r="T459" s="9"/>
      <c r="U459" s="9"/>
      <c r="AD459" s="153"/>
      <c r="AE459" s="153"/>
      <c r="AF459" s="153"/>
      <c r="AG459" s="153"/>
      <c r="AZ459" s="26"/>
    </row>
    <row r="460" spans="6:52" x14ac:dyDescent="0.35">
      <c r="F460" s="9"/>
      <c r="G460" s="9"/>
      <c r="H460" s="9"/>
      <c r="I460" s="9"/>
      <c r="S460" s="9"/>
      <c r="T460" s="9"/>
      <c r="U460" s="9"/>
      <c r="AD460" s="153"/>
      <c r="AE460" s="153"/>
      <c r="AF460" s="153"/>
      <c r="AG460" s="153"/>
      <c r="AZ460" s="26"/>
    </row>
    <row r="461" spans="6:52" x14ac:dyDescent="0.35">
      <c r="F461" s="9"/>
      <c r="G461" s="9"/>
      <c r="H461" s="9"/>
      <c r="I461" s="9"/>
      <c r="S461" s="9"/>
      <c r="T461" s="9"/>
      <c r="U461" s="9"/>
      <c r="AD461" s="153"/>
      <c r="AE461" s="153"/>
      <c r="AF461" s="153"/>
      <c r="AG461" s="153"/>
      <c r="AZ461" s="26"/>
    </row>
    <row r="462" spans="6:52" x14ac:dyDescent="0.35">
      <c r="F462" s="9"/>
      <c r="G462" s="9"/>
      <c r="H462" s="9"/>
      <c r="I462" s="9"/>
      <c r="S462" s="9"/>
      <c r="T462" s="9"/>
      <c r="U462" s="9"/>
      <c r="AD462" s="153"/>
      <c r="AE462" s="153"/>
      <c r="AF462" s="153"/>
      <c r="AG462" s="153"/>
      <c r="AZ462" s="26"/>
    </row>
    <row r="463" spans="6:52" x14ac:dyDescent="0.35">
      <c r="F463" s="9"/>
      <c r="G463" s="9"/>
      <c r="H463" s="9"/>
      <c r="I463" s="9"/>
      <c r="S463" s="9"/>
      <c r="T463" s="9"/>
      <c r="U463" s="9"/>
      <c r="AD463" s="153"/>
      <c r="AE463" s="153"/>
      <c r="AF463" s="153"/>
      <c r="AG463" s="153"/>
      <c r="AZ463" s="26"/>
    </row>
    <row r="464" spans="6:52" x14ac:dyDescent="0.35">
      <c r="F464" s="9"/>
      <c r="G464" s="9"/>
      <c r="H464" s="9"/>
      <c r="I464" s="9"/>
      <c r="S464" s="9"/>
      <c r="T464" s="9"/>
      <c r="U464" s="9"/>
      <c r="AD464" s="153"/>
      <c r="AE464" s="153"/>
      <c r="AF464" s="153"/>
      <c r="AG464" s="153"/>
      <c r="AZ464" s="26"/>
    </row>
    <row r="465" spans="6:52" x14ac:dyDescent="0.35">
      <c r="F465" s="9"/>
      <c r="G465" s="9"/>
      <c r="H465" s="9"/>
      <c r="I465" s="9"/>
      <c r="S465" s="9"/>
      <c r="T465" s="9"/>
      <c r="U465" s="9"/>
      <c r="AD465" s="153"/>
      <c r="AE465" s="153"/>
      <c r="AF465" s="153"/>
      <c r="AG465" s="153"/>
      <c r="AZ465" s="26"/>
    </row>
    <row r="466" spans="6:52" x14ac:dyDescent="0.35">
      <c r="F466" s="9"/>
      <c r="G466" s="9"/>
      <c r="H466" s="9"/>
      <c r="I466" s="9"/>
      <c r="S466" s="9"/>
      <c r="T466" s="9"/>
      <c r="U466" s="9"/>
      <c r="AD466" s="153"/>
      <c r="AE466" s="153"/>
      <c r="AF466" s="153"/>
      <c r="AG466" s="153"/>
      <c r="AZ466" s="26"/>
    </row>
    <row r="467" spans="6:52" x14ac:dyDescent="0.35">
      <c r="F467" s="9"/>
      <c r="G467" s="9"/>
      <c r="H467" s="9"/>
      <c r="I467" s="9"/>
      <c r="S467" s="9"/>
      <c r="T467" s="9"/>
      <c r="U467" s="9"/>
      <c r="AD467" s="153"/>
      <c r="AE467" s="153"/>
      <c r="AF467" s="153"/>
      <c r="AG467" s="153"/>
      <c r="AZ467" s="26"/>
    </row>
    <row r="468" spans="6:52" x14ac:dyDescent="0.35">
      <c r="F468" s="9"/>
      <c r="G468" s="9"/>
      <c r="H468" s="9"/>
      <c r="I468" s="9"/>
      <c r="S468" s="9"/>
      <c r="T468" s="9"/>
      <c r="U468" s="9"/>
      <c r="AD468" s="153"/>
      <c r="AE468" s="153"/>
      <c r="AF468" s="153"/>
      <c r="AG468" s="153"/>
      <c r="AZ468" s="26"/>
    </row>
    <row r="469" spans="6:52" x14ac:dyDescent="0.35">
      <c r="F469" s="9"/>
      <c r="G469" s="9"/>
      <c r="H469" s="9"/>
      <c r="I469" s="9"/>
      <c r="S469" s="9"/>
      <c r="T469" s="9"/>
      <c r="U469" s="9"/>
      <c r="AD469" s="153"/>
      <c r="AE469" s="153"/>
      <c r="AF469" s="153"/>
      <c r="AG469" s="153"/>
      <c r="AZ469" s="26"/>
    </row>
    <row r="470" spans="6:52" x14ac:dyDescent="0.35">
      <c r="F470" s="9"/>
      <c r="G470" s="9"/>
      <c r="H470" s="9"/>
      <c r="I470" s="9"/>
      <c r="S470" s="9"/>
      <c r="T470" s="9"/>
      <c r="U470" s="9"/>
      <c r="AD470" s="153"/>
      <c r="AE470" s="153"/>
      <c r="AF470" s="153"/>
      <c r="AG470" s="153"/>
      <c r="AZ470" s="26"/>
    </row>
    <row r="471" spans="6:52" x14ac:dyDescent="0.35">
      <c r="F471" s="9"/>
      <c r="G471" s="9"/>
      <c r="H471" s="9"/>
      <c r="I471" s="9"/>
      <c r="S471" s="9"/>
      <c r="T471" s="9"/>
      <c r="U471" s="9"/>
      <c r="AD471" s="153"/>
      <c r="AE471" s="153"/>
      <c r="AF471" s="153"/>
      <c r="AG471" s="153"/>
      <c r="AZ471" s="26"/>
    </row>
    <row r="472" spans="6:52" x14ac:dyDescent="0.35">
      <c r="F472" s="9"/>
      <c r="G472" s="9"/>
      <c r="H472" s="9"/>
      <c r="I472" s="9"/>
      <c r="S472" s="9"/>
      <c r="T472" s="9"/>
      <c r="U472" s="9"/>
      <c r="AD472" s="153"/>
      <c r="AE472" s="153"/>
      <c r="AF472" s="153"/>
      <c r="AG472" s="153"/>
      <c r="AZ472" s="26"/>
    </row>
    <row r="473" spans="6:52" x14ac:dyDescent="0.35">
      <c r="F473" s="9"/>
      <c r="G473" s="9"/>
      <c r="H473" s="9"/>
      <c r="I473" s="9"/>
      <c r="S473" s="9"/>
      <c r="T473" s="9"/>
      <c r="U473" s="9"/>
      <c r="AD473" s="153"/>
      <c r="AE473" s="153"/>
      <c r="AF473" s="153"/>
      <c r="AG473" s="153"/>
      <c r="AZ473" s="26"/>
    </row>
    <row r="474" spans="6:52" x14ac:dyDescent="0.35">
      <c r="F474" s="9"/>
      <c r="G474" s="9"/>
      <c r="H474" s="9"/>
      <c r="I474" s="9"/>
      <c r="S474" s="9"/>
      <c r="T474" s="9"/>
      <c r="U474" s="9"/>
      <c r="AD474" s="153"/>
      <c r="AE474" s="153"/>
      <c r="AF474" s="153"/>
      <c r="AG474" s="153"/>
      <c r="AZ474" s="26"/>
    </row>
    <row r="475" spans="6:52" x14ac:dyDescent="0.35">
      <c r="F475" s="9"/>
      <c r="G475" s="9"/>
      <c r="H475" s="9"/>
      <c r="I475" s="9"/>
      <c r="S475" s="9"/>
      <c r="T475" s="9"/>
      <c r="U475" s="9"/>
      <c r="AD475" s="153"/>
      <c r="AE475" s="153"/>
      <c r="AF475" s="153"/>
      <c r="AG475" s="153"/>
      <c r="AZ475" s="26"/>
    </row>
    <row r="476" spans="6:52" x14ac:dyDescent="0.35">
      <c r="F476" s="9"/>
      <c r="G476" s="9"/>
      <c r="H476" s="9"/>
      <c r="I476" s="9"/>
      <c r="S476" s="9"/>
      <c r="T476" s="9"/>
      <c r="U476" s="9"/>
      <c r="AD476" s="153"/>
      <c r="AE476" s="153"/>
      <c r="AF476" s="153"/>
      <c r="AG476" s="153"/>
      <c r="AZ476" s="26"/>
    </row>
    <row r="477" spans="6:52" x14ac:dyDescent="0.35">
      <c r="F477" s="9"/>
      <c r="G477" s="9"/>
      <c r="H477" s="9"/>
      <c r="I477" s="9"/>
      <c r="S477" s="9"/>
      <c r="T477" s="9"/>
      <c r="U477" s="9"/>
      <c r="AD477" s="153"/>
      <c r="AE477" s="153"/>
      <c r="AF477" s="153"/>
      <c r="AG477" s="153"/>
      <c r="AZ477" s="26"/>
    </row>
    <row r="478" spans="6:52" x14ac:dyDescent="0.35">
      <c r="F478" s="9"/>
      <c r="G478" s="9"/>
      <c r="H478" s="9"/>
      <c r="I478" s="9"/>
      <c r="S478" s="9"/>
      <c r="T478" s="9"/>
      <c r="U478" s="9"/>
      <c r="AD478" s="153"/>
      <c r="AE478" s="153"/>
      <c r="AF478" s="153"/>
      <c r="AG478" s="153"/>
      <c r="AZ478" s="26"/>
    </row>
    <row r="479" spans="6:52" x14ac:dyDescent="0.35">
      <c r="F479" s="9"/>
      <c r="G479" s="9"/>
      <c r="H479" s="9"/>
      <c r="I479" s="9"/>
      <c r="S479" s="9"/>
      <c r="T479" s="9"/>
      <c r="U479" s="9"/>
      <c r="AD479" s="153"/>
      <c r="AE479" s="153"/>
      <c r="AF479" s="153"/>
      <c r="AG479" s="153"/>
      <c r="AZ479" s="26"/>
    </row>
    <row r="480" spans="6:52" x14ac:dyDescent="0.35">
      <c r="F480" s="9"/>
      <c r="G480" s="9"/>
      <c r="H480" s="9"/>
      <c r="I480" s="9"/>
      <c r="S480" s="9"/>
      <c r="T480" s="9"/>
      <c r="U480" s="9"/>
      <c r="AD480" s="153"/>
      <c r="AE480" s="153"/>
      <c r="AF480" s="153"/>
      <c r="AG480" s="153"/>
      <c r="AZ480" s="26"/>
    </row>
    <row r="481" spans="6:52" x14ac:dyDescent="0.35">
      <c r="F481" s="9"/>
      <c r="G481" s="9"/>
      <c r="H481" s="9"/>
      <c r="I481" s="9"/>
      <c r="S481" s="9"/>
      <c r="T481" s="9"/>
      <c r="U481" s="9"/>
      <c r="AD481" s="153"/>
      <c r="AE481" s="153"/>
      <c r="AF481" s="153"/>
      <c r="AG481" s="153"/>
      <c r="AZ481" s="26"/>
    </row>
    <row r="482" spans="6:52" x14ac:dyDescent="0.35">
      <c r="F482" s="9"/>
      <c r="G482" s="9"/>
      <c r="H482" s="9"/>
      <c r="I482" s="9"/>
      <c r="S482" s="9"/>
      <c r="T482" s="9"/>
      <c r="U482" s="9"/>
      <c r="AD482" s="153"/>
      <c r="AE482" s="153"/>
      <c r="AF482" s="153"/>
      <c r="AG482" s="153"/>
      <c r="AZ482" s="26"/>
    </row>
    <row r="483" spans="6:52" x14ac:dyDescent="0.35">
      <c r="F483" s="9"/>
      <c r="G483" s="9"/>
      <c r="H483" s="9"/>
      <c r="I483" s="9"/>
      <c r="S483" s="9"/>
      <c r="T483" s="9"/>
      <c r="U483" s="9"/>
      <c r="AD483" s="153"/>
      <c r="AE483" s="153"/>
      <c r="AF483" s="153"/>
      <c r="AG483" s="153"/>
      <c r="AZ483" s="26"/>
    </row>
    <row r="484" spans="6:52" x14ac:dyDescent="0.35">
      <c r="F484" s="9"/>
      <c r="G484" s="9"/>
      <c r="H484" s="9"/>
      <c r="I484" s="9"/>
      <c r="S484" s="9"/>
      <c r="T484" s="9"/>
      <c r="U484" s="9"/>
      <c r="AD484" s="153"/>
      <c r="AE484" s="153"/>
      <c r="AF484" s="153"/>
      <c r="AG484" s="153"/>
      <c r="AZ484" s="26"/>
    </row>
    <row r="485" spans="6:52" x14ac:dyDescent="0.35">
      <c r="F485" s="9"/>
      <c r="G485" s="9"/>
      <c r="H485" s="9"/>
      <c r="I485" s="9"/>
      <c r="S485" s="9"/>
      <c r="T485" s="9"/>
      <c r="U485" s="9"/>
      <c r="AD485" s="153"/>
      <c r="AE485" s="153"/>
      <c r="AF485" s="153"/>
      <c r="AG485" s="153"/>
      <c r="AZ485" s="26"/>
    </row>
    <row r="486" spans="6:52" x14ac:dyDescent="0.35">
      <c r="F486" s="9"/>
      <c r="G486" s="9"/>
      <c r="H486" s="9"/>
      <c r="I486" s="9"/>
      <c r="S486" s="9"/>
      <c r="T486" s="9"/>
      <c r="U486" s="9"/>
      <c r="AD486" s="153"/>
      <c r="AE486" s="153"/>
      <c r="AF486" s="153"/>
      <c r="AG486" s="153"/>
      <c r="AZ486" s="26"/>
    </row>
    <row r="487" spans="6:52" x14ac:dyDescent="0.35">
      <c r="F487" s="9"/>
      <c r="G487" s="9"/>
      <c r="H487" s="9"/>
      <c r="I487" s="9"/>
      <c r="S487" s="9"/>
      <c r="T487" s="9"/>
      <c r="U487" s="9"/>
      <c r="AD487" s="153"/>
      <c r="AE487" s="153"/>
      <c r="AF487" s="153"/>
      <c r="AG487" s="153"/>
      <c r="AZ487" s="26"/>
    </row>
    <row r="488" spans="6:52" x14ac:dyDescent="0.35">
      <c r="F488" s="9"/>
      <c r="G488" s="9"/>
      <c r="H488" s="9"/>
      <c r="I488" s="9"/>
      <c r="S488" s="9"/>
      <c r="T488" s="9"/>
      <c r="U488" s="9"/>
      <c r="AD488" s="153"/>
      <c r="AE488" s="153"/>
      <c r="AF488" s="153"/>
      <c r="AG488" s="153"/>
      <c r="AZ488" s="26"/>
    </row>
    <row r="489" spans="6:52" x14ac:dyDescent="0.35">
      <c r="F489" s="9"/>
      <c r="G489" s="9"/>
      <c r="H489" s="9"/>
      <c r="I489" s="9"/>
      <c r="S489" s="9"/>
      <c r="T489" s="9"/>
      <c r="U489" s="9"/>
      <c r="AD489" s="153"/>
      <c r="AE489" s="153"/>
      <c r="AF489" s="153"/>
      <c r="AG489" s="153"/>
      <c r="AZ489" s="26"/>
    </row>
    <row r="490" spans="6:52" x14ac:dyDescent="0.35">
      <c r="F490" s="9"/>
      <c r="G490" s="9"/>
      <c r="H490" s="9"/>
      <c r="I490" s="9"/>
      <c r="S490" s="9"/>
      <c r="T490" s="9"/>
      <c r="U490" s="9"/>
      <c r="AD490" s="153"/>
      <c r="AE490" s="153"/>
      <c r="AF490" s="153"/>
      <c r="AG490" s="153"/>
      <c r="AZ490" s="26"/>
    </row>
    <row r="491" spans="6:52" x14ac:dyDescent="0.35">
      <c r="F491" s="9"/>
      <c r="G491" s="9"/>
      <c r="H491" s="9"/>
      <c r="I491" s="9"/>
      <c r="S491" s="9"/>
      <c r="T491" s="9"/>
      <c r="U491" s="9"/>
      <c r="AD491" s="153"/>
      <c r="AE491" s="153"/>
      <c r="AF491" s="153"/>
      <c r="AG491" s="153"/>
      <c r="AZ491" s="26"/>
    </row>
    <row r="492" spans="6:52" x14ac:dyDescent="0.35">
      <c r="F492" s="9"/>
      <c r="G492" s="9"/>
      <c r="H492" s="9"/>
      <c r="I492" s="9"/>
      <c r="S492" s="9"/>
      <c r="T492" s="9"/>
      <c r="U492" s="9"/>
      <c r="AD492" s="153"/>
      <c r="AE492" s="153"/>
      <c r="AF492" s="153"/>
      <c r="AG492" s="153"/>
      <c r="AZ492" s="26"/>
    </row>
    <row r="493" spans="6:52" x14ac:dyDescent="0.35">
      <c r="F493" s="9"/>
      <c r="G493" s="9"/>
      <c r="H493" s="9"/>
      <c r="I493" s="9"/>
      <c r="S493" s="9"/>
      <c r="T493" s="9"/>
      <c r="U493" s="9"/>
      <c r="AD493" s="153"/>
      <c r="AE493" s="153"/>
      <c r="AF493" s="153"/>
      <c r="AG493" s="153"/>
      <c r="AZ493" s="26"/>
    </row>
    <row r="494" spans="6:52" x14ac:dyDescent="0.35">
      <c r="F494" s="9"/>
      <c r="G494" s="9"/>
      <c r="H494" s="9"/>
      <c r="I494" s="9"/>
      <c r="S494" s="9"/>
      <c r="T494" s="9"/>
      <c r="U494" s="9"/>
      <c r="AD494" s="153"/>
      <c r="AE494" s="153"/>
      <c r="AF494" s="153"/>
      <c r="AG494" s="153"/>
      <c r="AZ494" s="26"/>
    </row>
    <row r="495" spans="6:52" x14ac:dyDescent="0.35">
      <c r="F495" s="9"/>
      <c r="G495" s="9"/>
      <c r="H495" s="9"/>
      <c r="I495" s="9"/>
      <c r="S495" s="9"/>
      <c r="T495" s="9"/>
      <c r="U495" s="9"/>
      <c r="AD495" s="153"/>
      <c r="AE495" s="153"/>
      <c r="AF495" s="153"/>
      <c r="AG495" s="153"/>
      <c r="AZ495" s="26"/>
    </row>
    <row r="496" spans="6:52" x14ac:dyDescent="0.35">
      <c r="F496" s="9"/>
      <c r="G496" s="9"/>
      <c r="H496" s="9"/>
      <c r="I496" s="9"/>
      <c r="S496" s="9"/>
      <c r="T496" s="9"/>
      <c r="U496" s="9"/>
      <c r="AD496" s="153"/>
      <c r="AE496" s="153"/>
      <c r="AF496" s="153"/>
      <c r="AG496" s="153"/>
      <c r="AZ496" s="26"/>
    </row>
    <row r="497" spans="6:52" x14ac:dyDescent="0.35">
      <c r="F497" s="9"/>
      <c r="G497" s="9"/>
      <c r="H497" s="9"/>
      <c r="I497" s="9"/>
      <c r="S497" s="9"/>
      <c r="T497" s="9"/>
      <c r="U497" s="9"/>
      <c r="AD497" s="153"/>
      <c r="AE497" s="153"/>
      <c r="AF497" s="153"/>
      <c r="AG497" s="153"/>
      <c r="AZ497" s="26"/>
    </row>
    <row r="498" spans="6:52" x14ac:dyDescent="0.35">
      <c r="F498" s="9"/>
      <c r="G498" s="9"/>
      <c r="H498" s="9"/>
      <c r="I498" s="9"/>
      <c r="S498" s="9"/>
      <c r="T498" s="9"/>
      <c r="U498" s="9"/>
      <c r="AD498" s="153"/>
      <c r="AE498" s="153"/>
      <c r="AF498" s="153"/>
      <c r="AG498" s="153"/>
      <c r="AZ498" s="26"/>
    </row>
    <row r="499" spans="6:52" x14ac:dyDescent="0.35">
      <c r="F499" s="9"/>
      <c r="G499" s="9"/>
      <c r="H499" s="9"/>
      <c r="I499" s="9"/>
      <c r="S499" s="9"/>
      <c r="T499" s="9"/>
      <c r="U499" s="9"/>
      <c r="AD499" s="153"/>
      <c r="AE499" s="153"/>
      <c r="AF499" s="153"/>
      <c r="AG499" s="153"/>
      <c r="AZ499" s="26"/>
    </row>
    <row r="500" spans="6:52" x14ac:dyDescent="0.35">
      <c r="F500" s="9"/>
      <c r="G500" s="9"/>
      <c r="H500" s="9"/>
      <c r="I500" s="9"/>
      <c r="S500" s="9"/>
      <c r="T500" s="9"/>
      <c r="U500" s="9"/>
      <c r="AD500" s="153"/>
      <c r="AE500" s="153"/>
      <c r="AF500" s="153"/>
      <c r="AG500" s="153"/>
      <c r="AZ500" s="26"/>
    </row>
    <row r="501" spans="6:52" x14ac:dyDescent="0.35">
      <c r="F501" s="9"/>
      <c r="G501" s="9"/>
      <c r="H501" s="9"/>
      <c r="I501" s="9"/>
      <c r="S501" s="9"/>
      <c r="T501" s="9"/>
      <c r="U501" s="9"/>
      <c r="AD501" s="153"/>
      <c r="AE501" s="153"/>
      <c r="AF501" s="153"/>
      <c r="AG501" s="153"/>
      <c r="AZ501" s="26"/>
    </row>
    <row r="502" spans="6:52" x14ac:dyDescent="0.35">
      <c r="F502" s="9"/>
      <c r="G502" s="9"/>
      <c r="H502" s="9"/>
      <c r="I502" s="9"/>
      <c r="S502" s="9"/>
      <c r="T502" s="9"/>
      <c r="U502" s="9"/>
      <c r="AD502" s="153"/>
      <c r="AE502" s="153"/>
      <c r="AF502" s="153"/>
      <c r="AG502" s="153"/>
      <c r="AZ502" s="26"/>
    </row>
    <row r="503" spans="6:52" x14ac:dyDescent="0.35">
      <c r="F503" s="9"/>
      <c r="G503" s="9"/>
      <c r="H503" s="9"/>
      <c r="I503" s="9"/>
      <c r="S503" s="9"/>
      <c r="T503" s="9"/>
      <c r="U503" s="9"/>
      <c r="AD503" s="153"/>
      <c r="AE503" s="153"/>
      <c r="AF503" s="153"/>
      <c r="AG503" s="153"/>
      <c r="AZ503" s="26"/>
    </row>
    <row r="504" spans="6:52" x14ac:dyDescent="0.35">
      <c r="F504" s="9"/>
      <c r="G504" s="9"/>
      <c r="H504" s="9"/>
      <c r="I504" s="9"/>
      <c r="S504" s="9"/>
      <c r="T504" s="9"/>
      <c r="U504" s="9"/>
      <c r="AD504" s="153"/>
      <c r="AE504" s="153"/>
      <c r="AF504" s="153"/>
      <c r="AG504" s="153"/>
      <c r="AZ504" s="26"/>
    </row>
    <row r="505" spans="6:52" x14ac:dyDescent="0.35">
      <c r="F505" s="9"/>
      <c r="G505" s="9"/>
      <c r="H505" s="9"/>
      <c r="I505" s="9"/>
      <c r="S505" s="9"/>
      <c r="T505" s="9"/>
      <c r="U505" s="9"/>
      <c r="AD505" s="153"/>
      <c r="AE505" s="153"/>
      <c r="AF505" s="153"/>
      <c r="AG505" s="153"/>
      <c r="AZ505" s="26"/>
    </row>
    <row r="506" spans="6:52" x14ac:dyDescent="0.35">
      <c r="F506" s="9"/>
      <c r="G506" s="9"/>
      <c r="H506" s="9"/>
      <c r="I506" s="9"/>
      <c r="S506" s="9"/>
      <c r="T506" s="9"/>
      <c r="U506" s="9"/>
      <c r="AD506" s="153"/>
      <c r="AE506" s="153"/>
      <c r="AF506" s="153"/>
      <c r="AG506" s="153"/>
      <c r="AZ506" s="26"/>
    </row>
    <row r="507" spans="6:52" x14ac:dyDescent="0.35">
      <c r="F507" s="9"/>
      <c r="G507" s="9"/>
      <c r="H507" s="9"/>
      <c r="I507" s="9"/>
      <c r="S507" s="9"/>
      <c r="T507" s="9"/>
      <c r="U507" s="9"/>
      <c r="AD507" s="153"/>
      <c r="AE507" s="153"/>
      <c r="AF507" s="153"/>
      <c r="AG507" s="153"/>
      <c r="AZ507" s="26"/>
    </row>
    <row r="508" spans="6:52" x14ac:dyDescent="0.35">
      <c r="F508" s="9"/>
      <c r="G508" s="9"/>
      <c r="H508" s="9"/>
      <c r="I508" s="9"/>
      <c r="S508" s="9"/>
      <c r="T508" s="9"/>
      <c r="U508" s="9"/>
      <c r="AD508" s="153"/>
      <c r="AE508" s="153"/>
      <c r="AF508" s="153"/>
      <c r="AG508" s="153"/>
      <c r="AZ508" s="26"/>
    </row>
    <row r="509" spans="6:52" x14ac:dyDescent="0.35">
      <c r="F509" s="9"/>
      <c r="G509" s="9"/>
      <c r="H509" s="9"/>
      <c r="I509" s="9"/>
      <c r="S509" s="9"/>
      <c r="T509" s="9"/>
      <c r="U509" s="9"/>
      <c r="AD509" s="153"/>
      <c r="AE509" s="153"/>
      <c r="AF509" s="153"/>
      <c r="AG509" s="153"/>
      <c r="AZ509" s="26"/>
    </row>
    <row r="510" spans="6:52" x14ac:dyDescent="0.35">
      <c r="F510" s="9"/>
      <c r="G510" s="9"/>
      <c r="H510" s="9"/>
      <c r="I510" s="9"/>
      <c r="S510" s="9"/>
      <c r="T510" s="9"/>
      <c r="U510" s="9"/>
      <c r="AD510" s="153"/>
      <c r="AE510" s="153"/>
      <c r="AF510" s="153"/>
      <c r="AG510" s="153"/>
      <c r="AZ510" s="26"/>
    </row>
    <row r="511" spans="6:52" x14ac:dyDescent="0.35">
      <c r="F511" s="9"/>
      <c r="G511" s="9"/>
      <c r="H511" s="9"/>
      <c r="I511" s="9"/>
      <c r="S511" s="9"/>
      <c r="T511" s="9"/>
      <c r="U511" s="9"/>
      <c r="AD511" s="153"/>
      <c r="AE511" s="153"/>
      <c r="AF511" s="153"/>
      <c r="AG511" s="153"/>
      <c r="AZ511" s="26"/>
    </row>
    <row r="512" spans="6:52" x14ac:dyDescent="0.35">
      <c r="F512" s="9"/>
      <c r="G512" s="9"/>
      <c r="H512" s="9"/>
      <c r="I512" s="9"/>
      <c r="S512" s="9"/>
      <c r="T512" s="9"/>
      <c r="U512" s="9"/>
      <c r="AD512" s="153"/>
      <c r="AE512" s="153"/>
      <c r="AF512" s="153"/>
      <c r="AG512" s="153"/>
      <c r="AZ512" s="26"/>
    </row>
    <row r="513" spans="6:52" x14ac:dyDescent="0.35">
      <c r="F513" s="9"/>
      <c r="G513" s="9"/>
      <c r="H513" s="9"/>
      <c r="I513" s="9"/>
      <c r="S513" s="9"/>
      <c r="T513" s="9"/>
      <c r="U513" s="9"/>
      <c r="AD513" s="153"/>
      <c r="AE513" s="153"/>
      <c r="AF513" s="153"/>
      <c r="AG513" s="153"/>
      <c r="AZ513" s="26"/>
    </row>
    <row r="514" spans="6:52" x14ac:dyDescent="0.35">
      <c r="F514" s="9"/>
      <c r="G514" s="9"/>
      <c r="H514" s="9"/>
      <c r="I514" s="9"/>
      <c r="S514" s="9"/>
      <c r="T514" s="9"/>
      <c r="U514" s="9"/>
      <c r="AD514" s="153"/>
      <c r="AE514" s="153"/>
      <c r="AF514" s="153"/>
      <c r="AG514" s="153"/>
      <c r="AZ514" s="26"/>
    </row>
    <row r="515" spans="6:52" x14ac:dyDescent="0.35">
      <c r="F515" s="9"/>
      <c r="G515" s="9"/>
      <c r="H515" s="9"/>
      <c r="I515" s="9"/>
      <c r="S515" s="9"/>
      <c r="T515" s="9"/>
      <c r="U515" s="9"/>
      <c r="AD515" s="153"/>
      <c r="AE515" s="153"/>
      <c r="AF515" s="153"/>
      <c r="AG515" s="153"/>
      <c r="AZ515" s="26"/>
    </row>
    <row r="516" spans="6:52" x14ac:dyDescent="0.35">
      <c r="F516" s="9"/>
      <c r="G516" s="9"/>
      <c r="H516" s="9"/>
      <c r="I516" s="9"/>
      <c r="S516" s="9"/>
      <c r="T516" s="9"/>
      <c r="U516" s="9"/>
      <c r="AD516" s="153"/>
      <c r="AE516" s="153"/>
      <c r="AF516" s="153"/>
      <c r="AG516" s="153"/>
      <c r="AZ516" s="26"/>
    </row>
    <row r="517" spans="6:52" x14ac:dyDescent="0.35">
      <c r="F517" s="9"/>
      <c r="G517" s="9"/>
      <c r="H517" s="9"/>
      <c r="I517" s="9"/>
      <c r="S517" s="9"/>
      <c r="T517" s="9"/>
      <c r="U517" s="9"/>
      <c r="AD517" s="153"/>
      <c r="AE517" s="153"/>
      <c r="AF517" s="153"/>
      <c r="AG517" s="153"/>
      <c r="AZ517" s="26"/>
    </row>
    <row r="518" spans="6:52" x14ac:dyDescent="0.35">
      <c r="F518" s="9"/>
      <c r="G518" s="9"/>
      <c r="H518" s="9"/>
      <c r="I518" s="9"/>
      <c r="S518" s="9"/>
      <c r="T518" s="9"/>
      <c r="U518" s="9"/>
      <c r="AD518" s="153"/>
      <c r="AE518" s="153"/>
      <c r="AF518" s="153"/>
      <c r="AG518" s="153"/>
      <c r="AZ518" s="26"/>
    </row>
    <row r="519" spans="6:52" x14ac:dyDescent="0.35">
      <c r="F519" s="9"/>
      <c r="G519" s="9"/>
      <c r="H519" s="9"/>
      <c r="I519" s="9"/>
      <c r="S519" s="9"/>
      <c r="T519" s="9"/>
      <c r="U519" s="9"/>
      <c r="AD519" s="153"/>
      <c r="AE519" s="153"/>
      <c r="AF519" s="153"/>
      <c r="AG519" s="153"/>
      <c r="AZ519" s="26"/>
    </row>
    <row r="520" spans="6:52" x14ac:dyDescent="0.35">
      <c r="F520" s="9"/>
      <c r="G520" s="9"/>
      <c r="H520" s="9"/>
      <c r="I520" s="9"/>
      <c r="S520" s="9"/>
      <c r="T520" s="9"/>
      <c r="U520" s="9"/>
      <c r="AD520" s="153"/>
      <c r="AE520" s="153"/>
      <c r="AF520" s="153"/>
      <c r="AG520" s="153"/>
      <c r="AZ520" s="26"/>
    </row>
    <row r="521" spans="6:52" x14ac:dyDescent="0.35">
      <c r="F521" s="9"/>
      <c r="G521" s="9"/>
      <c r="H521" s="9"/>
      <c r="I521" s="9"/>
      <c r="S521" s="9"/>
      <c r="T521" s="9"/>
      <c r="U521" s="9"/>
      <c r="AD521" s="153"/>
      <c r="AE521" s="153"/>
      <c r="AF521" s="153"/>
      <c r="AG521" s="153"/>
      <c r="AZ521" s="26"/>
    </row>
    <row r="522" spans="6:52" x14ac:dyDescent="0.35">
      <c r="F522" s="9"/>
      <c r="G522" s="9"/>
      <c r="H522" s="9"/>
      <c r="I522" s="9"/>
      <c r="S522" s="9"/>
      <c r="T522" s="9"/>
      <c r="U522" s="9"/>
      <c r="AD522" s="153"/>
      <c r="AE522" s="153"/>
      <c r="AF522" s="153"/>
      <c r="AG522" s="153"/>
      <c r="AZ522" s="26"/>
    </row>
    <row r="523" spans="6:52" x14ac:dyDescent="0.35">
      <c r="F523" s="9"/>
      <c r="G523" s="9"/>
      <c r="H523" s="9"/>
      <c r="I523" s="9"/>
      <c r="S523" s="9"/>
      <c r="T523" s="9"/>
      <c r="U523" s="9"/>
      <c r="AD523" s="153"/>
      <c r="AE523" s="153"/>
      <c r="AF523" s="153"/>
      <c r="AG523" s="153"/>
      <c r="AZ523" s="26"/>
    </row>
    <row r="524" spans="6:52" x14ac:dyDescent="0.35">
      <c r="F524" s="9"/>
      <c r="G524" s="9"/>
      <c r="H524" s="9"/>
      <c r="I524" s="9"/>
      <c r="S524" s="9"/>
      <c r="T524" s="9"/>
      <c r="U524" s="9"/>
      <c r="AD524" s="153"/>
      <c r="AE524" s="153"/>
      <c r="AF524" s="153"/>
      <c r="AG524" s="153"/>
      <c r="AZ524" s="26"/>
    </row>
    <row r="525" spans="6:52" x14ac:dyDescent="0.35">
      <c r="F525" s="9"/>
      <c r="G525" s="9"/>
      <c r="H525" s="9"/>
      <c r="I525" s="9"/>
      <c r="S525" s="9"/>
      <c r="T525" s="9"/>
      <c r="U525" s="9"/>
      <c r="AD525" s="153"/>
      <c r="AE525" s="153"/>
      <c r="AF525" s="153"/>
      <c r="AG525" s="153"/>
      <c r="AZ525" s="26"/>
    </row>
    <row r="526" spans="6:52" x14ac:dyDescent="0.35">
      <c r="F526" s="9"/>
      <c r="G526" s="9"/>
      <c r="H526" s="9"/>
      <c r="I526" s="9"/>
      <c r="S526" s="9"/>
      <c r="T526" s="9"/>
      <c r="U526" s="9"/>
      <c r="AD526" s="153"/>
      <c r="AE526" s="153"/>
      <c r="AF526" s="153"/>
      <c r="AG526" s="153"/>
      <c r="AZ526" s="26"/>
    </row>
    <row r="527" spans="6:52" x14ac:dyDescent="0.35">
      <c r="F527" s="9"/>
      <c r="G527" s="9"/>
      <c r="H527" s="9"/>
      <c r="I527" s="9"/>
      <c r="S527" s="9"/>
      <c r="T527" s="9"/>
      <c r="U527" s="9"/>
      <c r="AD527" s="153"/>
      <c r="AE527" s="153"/>
      <c r="AF527" s="153"/>
      <c r="AG527" s="153"/>
      <c r="AZ527" s="26"/>
    </row>
    <row r="528" spans="6:52" x14ac:dyDescent="0.35">
      <c r="F528" s="9"/>
      <c r="G528" s="9"/>
      <c r="H528" s="9"/>
      <c r="I528" s="9"/>
      <c r="S528" s="9"/>
      <c r="T528" s="9"/>
      <c r="U528" s="9"/>
      <c r="AD528" s="153"/>
      <c r="AE528" s="153"/>
      <c r="AF528" s="153"/>
      <c r="AG528" s="153"/>
      <c r="AZ528" s="26"/>
    </row>
    <row r="529" spans="6:52" x14ac:dyDescent="0.35">
      <c r="F529" s="9"/>
      <c r="G529" s="9"/>
      <c r="H529" s="9"/>
      <c r="I529" s="9"/>
      <c r="S529" s="9"/>
      <c r="T529" s="9"/>
      <c r="U529" s="9"/>
      <c r="AD529" s="153"/>
      <c r="AE529" s="153"/>
      <c r="AF529" s="153"/>
      <c r="AG529" s="153"/>
      <c r="AZ529" s="26"/>
    </row>
    <row r="530" spans="6:52" x14ac:dyDescent="0.35">
      <c r="F530" s="9"/>
      <c r="G530" s="9"/>
      <c r="H530" s="9"/>
      <c r="I530" s="9"/>
      <c r="S530" s="9"/>
      <c r="T530" s="9"/>
      <c r="U530" s="9"/>
      <c r="AD530" s="153"/>
      <c r="AE530" s="153"/>
      <c r="AF530" s="153"/>
      <c r="AG530" s="153"/>
      <c r="AZ530" s="26"/>
    </row>
    <row r="531" spans="6:52" x14ac:dyDescent="0.35">
      <c r="F531" s="9"/>
      <c r="G531" s="9"/>
      <c r="H531" s="9"/>
      <c r="I531" s="9"/>
      <c r="S531" s="9"/>
      <c r="T531" s="9"/>
      <c r="U531" s="9"/>
      <c r="AD531" s="153"/>
      <c r="AE531" s="153"/>
      <c r="AF531" s="153"/>
      <c r="AG531" s="153"/>
      <c r="AZ531" s="26"/>
    </row>
    <row r="532" spans="6:52" x14ac:dyDescent="0.35">
      <c r="F532" s="9"/>
      <c r="G532" s="9"/>
      <c r="H532" s="9"/>
      <c r="I532" s="9"/>
      <c r="S532" s="9"/>
      <c r="T532" s="9"/>
      <c r="U532" s="9"/>
      <c r="AD532" s="153"/>
      <c r="AE532" s="153"/>
      <c r="AF532" s="153"/>
      <c r="AG532" s="153"/>
      <c r="AZ532" s="26"/>
    </row>
    <row r="533" spans="6:52" x14ac:dyDescent="0.35">
      <c r="F533" s="9"/>
      <c r="G533" s="9"/>
      <c r="H533" s="9"/>
      <c r="I533" s="9"/>
      <c r="S533" s="9"/>
      <c r="T533" s="9"/>
      <c r="U533" s="9"/>
      <c r="AD533" s="153"/>
      <c r="AE533" s="153"/>
      <c r="AF533" s="153"/>
      <c r="AG533" s="153"/>
      <c r="AZ533" s="26"/>
    </row>
    <row r="534" spans="6:52" x14ac:dyDescent="0.35">
      <c r="F534" s="9"/>
      <c r="G534" s="9"/>
      <c r="H534" s="9"/>
      <c r="I534" s="9"/>
      <c r="S534" s="9"/>
      <c r="T534" s="9"/>
      <c r="U534" s="9"/>
      <c r="AD534" s="153"/>
      <c r="AE534" s="153"/>
      <c r="AF534" s="153"/>
      <c r="AG534" s="153"/>
      <c r="AZ534" s="26"/>
    </row>
    <row r="535" spans="6:52" x14ac:dyDescent="0.35">
      <c r="F535" s="9"/>
      <c r="G535" s="9"/>
      <c r="H535" s="9"/>
      <c r="I535" s="9"/>
      <c r="S535" s="9"/>
      <c r="T535" s="9"/>
      <c r="U535" s="9"/>
      <c r="AD535" s="153"/>
      <c r="AE535" s="153"/>
      <c r="AF535" s="153"/>
      <c r="AG535" s="153"/>
      <c r="AZ535" s="26"/>
    </row>
    <row r="536" spans="6:52" x14ac:dyDescent="0.35">
      <c r="F536" s="9"/>
      <c r="G536" s="9"/>
      <c r="H536" s="9"/>
      <c r="I536" s="9"/>
      <c r="S536" s="9"/>
      <c r="T536" s="9"/>
      <c r="U536" s="9"/>
      <c r="AD536" s="153"/>
      <c r="AE536" s="153"/>
      <c r="AF536" s="153"/>
      <c r="AG536" s="153"/>
      <c r="AZ536" s="26"/>
    </row>
    <row r="537" spans="6:52" x14ac:dyDescent="0.35">
      <c r="F537" s="9"/>
      <c r="G537" s="9"/>
      <c r="H537" s="9"/>
      <c r="I537" s="9"/>
      <c r="S537" s="9"/>
      <c r="T537" s="9"/>
      <c r="U537" s="9"/>
      <c r="AD537" s="153"/>
      <c r="AE537" s="153"/>
      <c r="AF537" s="153"/>
      <c r="AG537" s="153"/>
      <c r="AZ537" s="26"/>
    </row>
    <row r="538" spans="6:52" x14ac:dyDescent="0.35">
      <c r="F538" s="9"/>
      <c r="G538" s="9"/>
      <c r="H538" s="9"/>
      <c r="I538" s="9"/>
      <c r="S538" s="9"/>
      <c r="T538" s="9"/>
      <c r="U538" s="9"/>
      <c r="AD538" s="153"/>
      <c r="AE538" s="153"/>
      <c r="AF538" s="153"/>
      <c r="AG538" s="153"/>
      <c r="AZ538" s="26"/>
    </row>
    <row r="539" spans="6:52" x14ac:dyDescent="0.35">
      <c r="F539" s="9"/>
      <c r="G539" s="9"/>
      <c r="H539" s="9"/>
      <c r="I539" s="9"/>
      <c r="S539" s="9"/>
      <c r="T539" s="9"/>
      <c r="U539" s="9"/>
      <c r="AD539" s="153"/>
      <c r="AE539" s="153"/>
      <c r="AF539" s="153"/>
      <c r="AG539" s="153"/>
      <c r="AZ539" s="26"/>
    </row>
    <row r="540" spans="6:52" x14ac:dyDescent="0.35">
      <c r="F540" s="9"/>
      <c r="G540" s="9"/>
      <c r="H540" s="9"/>
      <c r="I540" s="9"/>
      <c r="S540" s="9"/>
      <c r="T540" s="9"/>
      <c r="U540" s="9"/>
      <c r="AD540" s="153"/>
      <c r="AE540" s="153"/>
      <c r="AF540" s="153"/>
      <c r="AG540" s="153"/>
      <c r="AZ540" s="26"/>
    </row>
    <row r="541" spans="6:52" x14ac:dyDescent="0.35">
      <c r="F541" s="9"/>
      <c r="G541" s="9"/>
      <c r="H541" s="9"/>
      <c r="I541" s="9"/>
      <c r="S541" s="9"/>
      <c r="T541" s="9"/>
      <c r="U541" s="9"/>
      <c r="AD541" s="153"/>
      <c r="AE541" s="153"/>
      <c r="AF541" s="153"/>
      <c r="AG541" s="153"/>
      <c r="AZ541" s="26"/>
    </row>
    <row r="542" spans="6:52" x14ac:dyDescent="0.35">
      <c r="F542" s="9"/>
      <c r="G542" s="9"/>
      <c r="H542" s="9"/>
      <c r="I542" s="9"/>
      <c r="S542" s="9"/>
      <c r="T542" s="9"/>
      <c r="U542" s="9"/>
      <c r="AD542" s="153"/>
      <c r="AE542" s="153"/>
      <c r="AF542" s="153"/>
      <c r="AG542" s="153"/>
      <c r="AZ542" s="26"/>
    </row>
    <row r="543" spans="6:52" x14ac:dyDescent="0.35">
      <c r="F543" s="9"/>
      <c r="G543" s="9"/>
      <c r="H543" s="9"/>
      <c r="I543" s="9"/>
      <c r="S543" s="9"/>
      <c r="T543" s="9"/>
      <c r="U543" s="9"/>
      <c r="AD543" s="153"/>
      <c r="AE543" s="153"/>
      <c r="AF543" s="153"/>
      <c r="AG543" s="153"/>
      <c r="AZ543" s="26"/>
    </row>
    <row r="544" spans="6:52" x14ac:dyDescent="0.35">
      <c r="F544" s="9"/>
      <c r="G544" s="9"/>
      <c r="H544" s="9"/>
      <c r="I544" s="9"/>
      <c r="S544" s="9"/>
      <c r="T544" s="9"/>
      <c r="U544" s="9"/>
      <c r="AD544" s="153"/>
      <c r="AE544" s="153"/>
      <c r="AF544" s="153"/>
      <c r="AG544" s="153"/>
      <c r="AZ544" s="26"/>
    </row>
    <row r="545" spans="6:52" x14ac:dyDescent="0.35">
      <c r="F545" s="9"/>
      <c r="G545" s="9"/>
      <c r="H545" s="9"/>
      <c r="I545" s="9"/>
      <c r="S545" s="9"/>
      <c r="T545" s="9"/>
      <c r="U545" s="9"/>
      <c r="AD545" s="153"/>
      <c r="AE545" s="153"/>
      <c r="AF545" s="153"/>
      <c r="AG545" s="153"/>
      <c r="AZ545" s="26"/>
    </row>
    <row r="546" spans="6:52" x14ac:dyDescent="0.35">
      <c r="F546" s="9"/>
      <c r="G546" s="9"/>
      <c r="H546" s="9"/>
      <c r="I546" s="9"/>
      <c r="S546" s="9"/>
      <c r="T546" s="9"/>
      <c r="U546" s="9"/>
      <c r="AD546" s="153"/>
      <c r="AE546" s="153"/>
      <c r="AF546" s="153"/>
      <c r="AG546" s="153"/>
      <c r="AZ546" s="26"/>
    </row>
    <row r="547" spans="6:52" x14ac:dyDescent="0.35">
      <c r="F547" s="9"/>
      <c r="G547" s="9"/>
      <c r="H547" s="9"/>
      <c r="I547" s="9"/>
      <c r="S547" s="9"/>
      <c r="T547" s="9"/>
      <c r="U547" s="9"/>
      <c r="AD547" s="153"/>
      <c r="AE547" s="153"/>
      <c r="AF547" s="153"/>
      <c r="AG547" s="153"/>
      <c r="AZ547" s="26"/>
    </row>
    <row r="548" spans="6:52" x14ac:dyDescent="0.35">
      <c r="F548" s="9"/>
      <c r="G548" s="9"/>
      <c r="H548" s="9"/>
      <c r="I548" s="9"/>
      <c r="S548" s="9"/>
      <c r="T548" s="9"/>
      <c r="U548" s="9"/>
      <c r="AD548" s="153"/>
      <c r="AE548" s="153"/>
      <c r="AF548" s="153"/>
      <c r="AG548" s="153"/>
      <c r="AZ548" s="26"/>
    </row>
    <row r="549" spans="6:52" x14ac:dyDescent="0.35">
      <c r="F549" s="9"/>
      <c r="G549" s="9"/>
      <c r="H549" s="9"/>
      <c r="I549" s="9"/>
      <c r="S549" s="9"/>
      <c r="T549" s="9"/>
      <c r="U549" s="9"/>
      <c r="AD549" s="153"/>
      <c r="AE549" s="153"/>
      <c r="AF549" s="153"/>
      <c r="AG549" s="153"/>
      <c r="AZ549" s="26"/>
    </row>
    <row r="550" spans="6:52" x14ac:dyDescent="0.35">
      <c r="F550" s="9"/>
      <c r="G550" s="9"/>
      <c r="H550" s="9"/>
      <c r="I550" s="9"/>
      <c r="S550" s="9"/>
      <c r="T550" s="9"/>
      <c r="U550" s="9"/>
      <c r="AD550" s="153"/>
      <c r="AE550" s="153"/>
      <c r="AF550" s="153"/>
      <c r="AG550" s="153"/>
      <c r="AZ550" s="26"/>
    </row>
    <row r="551" spans="6:52" x14ac:dyDescent="0.35">
      <c r="F551" s="9"/>
      <c r="G551" s="9"/>
      <c r="H551" s="9"/>
      <c r="I551" s="9"/>
      <c r="S551" s="9"/>
      <c r="T551" s="9"/>
      <c r="U551" s="9"/>
      <c r="AD551" s="153"/>
      <c r="AE551" s="153"/>
      <c r="AF551" s="153"/>
      <c r="AG551" s="153"/>
      <c r="AZ551" s="26"/>
    </row>
    <row r="552" spans="6:52" x14ac:dyDescent="0.35">
      <c r="F552" s="9"/>
      <c r="G552" s="9"/>
      <c r="H552" s="9"/>
      <c r="I552" s="9"/>
      <c r="S552" s="9"/>
      <c r="T552" s="9"/>
      <c r="U552" s="9"/>
      <c r="AD552" s="153"/>
      <c r="AE552" s="153"/>
      <c r="AF552" s="153"/>
      <c r="AG552" s="153"/>
      <c r="AZ552" s="26"/>
    </row>
    <row r="553" spans="6:52" x14ac:dyDescent="0.35">
      <c r="F553" s="9"/>
      <c r="G553" s="9"/>
      <c r="H553" s="9"/>
      <c r="I553" s="9"/>
      <c r="S553" s="9"/>
      <c r="T553" s="9"/>
      <c r="U553" s="9"/>
      <c r="AD553" s="153"/>
      <c r="AE553" s="153"/>
      <c r="AF553" s="153"/>
      <c r="AG553" s="153"/>
      <c r="AZ553" s="26"/>
    </row>
    <row r="554" spans="6:52" x14ac:dyDescent="0.35">
      <c r="F554" s="9"/>
      <c r="G554" s="9"/>
      <c r="H554" s="9"/>
      <c r="I554" s="9"/>
      <c r="S554" s="9"/>
      <c r="T554" s="9"/>
      <c r="U554" s="9"/>
      <c r="AD554" s="153"/>
      <c r="AE554" s="153"/>
      <c r="AF554" s="153"/>
      <c r="AG554" s="153"/>
      <c r="AZ554" s="26"/>
    </row>
    <row r="555" spans="6:52" x14ac:dyDescent="0.35">
      <c r="F555" s="9"/>
      <c r="G555" s="9"/>
      <c r="H555" s="9"/>
      <c r="I555" s="9"/>
      <c r="S555" s="9"/>
      <c r="T555" s="9"/>
      <c r="U555" s="9"/>
      <c r="AD555" s="153"/>
      <c r="AE555" s="153"/>
      <c r="AF555" s="153"/>
      <c r="AG555" s="153"/>
      <c r="AZ555" s="26"/>
    </row>
    <row r="556" spans="6:52" x14ac:dyDescent="0.35">
      <c r="F556" s="9"/>
      <c r="G556" s="9"/>
      <c r="H556" s="9"/>
      <c r="I556" s="9"/>
      <c r="S556" s="9"/>
      <c r="T556" s="9"/>
      <c r="U556" s="9"/>
      <c r="AD556" s="153"/>
      <c r="AE556" s="153"/>
      <c r="AF556" s="153"/>
      <c r="AG556" s="153"/>
      <c r="AZ556" s="26"/>
    </row>
    <row r="557" spans="6:52" x14ac:dyDescent="0.35">
      <c r="F557" s="9"/>
      <c r="G557" s="9"/>
      <c r="H557" s="9"/>
      <c r="I557" s="9"/>
      <c r="S557" s="9"/>
      <c r="T557" s="9"/>
      <c r="U557" s="9"/>
      <c r="AD557" s="153"/>
      <c r="AE557" s="153"/>
      <c r="AF557" s="153"/>
      <c r="AG557" s="153"/>
      <c r="AZ557" s="26"/>
    </row>
    <row r="558" spans="6:52" x14ac:dyDescent="0.35">
      <c r="F558" s="9"/>
      <c r="G558" s="9"/>
      <c r="H558" s="9"/>
      <c r="I558" s="9"/>
      <c r="S558" s="9"/>
      <c r="T558" s="9"/>
      <c r="U558" s="9"/>
      <c r="AD558" s="153"/>
      <c r="AE558" s="153"/>
      <c r="AF558" s="153"/>
      <c r="AG558" s="153"/>
      <c r="AZ558" s="26"/>
    </row>
    <row r="559" spans="6:52" x14ac:dyDescent="0.35">
      <c r="F559" s="9"/>
      <c r="G559" s="9"/>
      <c r="H559" s="9"/>
      <c r="I559" s="9"/>
      <c r="S559" s="9"/>
      <c r="T559" s="9"/>
      <c r="U559" s="9"/>
      <c r="AD559" s="153"/>
      <c r="AE559" s="153"/>
      <c r="AF559" s="153"/>
      <c r="AG559" s="153"/>
      <c r="AZ559" s="26"/>
    </row>
    <row r="560" spans="6:52" x14ac:dyDescent="0.35">
      <c r="F560" s="9"/>
      <c r="G560" s="9"/>
      <c r="H560" s="9"/>
      <c r="I560" s="9"/>
      <c r="S560" s="9"/>
      <c r="T560" s="9"/>
      <c r="U560" s="9"/>
      <c r="AD560" s="153"/>
      <c r="AE560" s="153"/>
      <c r="AF560" s="153"/>
      <c r="AG560" s="153"/>
      <c r="AZ560" s="26"/>
    </row>
    <row r="561" spans="6:52" x14ac:dyDescent="0.35">
      <c r="F561" s="9"/>
      <c r="G561" s="9"/>
      <c r="H561" s="9"/>
      <c r="I561" s="9"/>
      <c r="S561" s="9"/>
      <c r="T561" s="9"/>
      <c r="U561" s="9"/>
      <c r="AD561" s="153"/>
      <c r="AE561" s="153"/>
      <c r="AF561" s="153"/>
      <c r="AG561" s="153"/>
      <c r="AZ561" s="26"/>
    </row>
    <row r="562" spans="6:52" x14ac:dyDescent="0.35">
      <c r="F562" s="9"/>
      <c r="G562" s="9"/>
      <c r="H562" s="9"/>
      <c r="I562" s="9"/>
      <c r="S562" s="9"/>
      <c r="T562" s="9"/>
      <c r="U562" s="9"/>
      <c r="AD562" s="153"/>
      <c r="AE562" s="153"/>
      <c r="AF562" s="153"/>
      <c r="AG562" s="153"/>
      <c r="AZ562" s="26"/>
    </row>
    <row r="563" spans="6:52" x14ac:dyDescent="0.35">
      <c r="F563" s="9"/>
      <c r="G563" s="9"/>
      <c r="H563" s="9"/>
      <c r="I563" s="9"/>
      <c r="S563" s="9"/>
      <c r="T563" s="9"/>
      <c r="U563" s="9"/>
      <c r="AD563" s="153"/>
      <c r="AE563" s="153"/>
      <c r="AF563" s="153"/>
      <c r="AG563" s="153"/>
      <c r="AZ563" s="26"/>
    </row>
    <row r="564" spans="6:52" x14ac:dyDescent="0.35">
      <c r="F564" s="9"/>
      <c r="G564" s="9"/>
      <c r="H564" s="9"/>
      <c r="I564" s="9"/>
      <c r="S564" s="9"/>
      <c r="T564" s="9"/>
      <c r="U564" s="9"/>
      <c r="AD564" s="153"/>
      <c r="AE564" s="153"/>
      <c r="AF564" s="153"/>
      <c r="AG564" s="153"/>
      <c r="AZ564" s="26"/>
    </row>
    <row r="565" spans="6:52" x14ac:dyDescent="0.35">
      <c r="F565" s="9"/>
      <c r="G565" s="9"/>
      <c r="H565" s="9"/>
      <c r="I565" s="9"/>
      <c r="S565" s="9"/>
      <c r="T565" s="9"/>
      <c r="U565" s="9"/>
      <c r="AD565" s="153"/>
      <c r="AE565" s="153"/>
      <c r="AF565" s="153"/>
      <c r="AG565" s="153"/>
      <c r="AZ565" s="26"/>
    </row>
    <row r="566" spans="6:52" x14ac:dyDescent="0.35">
      <c r="F566" s="9"/>
      <c r="G566" s="9"/>
      <c r="H566" s="9"/>
      <c r="I566" s="9"/>
      <c r="S566" s="9"/>
      <c r="T566" s="9"/>
      <c r="U566" s="9"/>
      <c r="AD566" s="153"/>
      <c r="AE566" s="153"/>
      <c r="AF566" s="153"/>
      <c r="AG566" s="153"/>
      <c r="AZ566" s="26"/>
    </row>
    <row r="567" spans="6:52" x14ac:dyDescent="0.35">
      <c r="F567" s="9"/>
      <c r="G567" s="9"/>
      <c r="H567" s="9"/>
      <c r="I567" s="9"/>
      <c r="S567" s="9"/>
      <c r="T567" s="9"/>
      <c r="U567" s="9"/>
      <c r="AD567" s="153"/>
      <c r="AE567" s="153"/>
      <c r="AF567" s="153"/>
      <c r="AG567" s="153"/>
      <c r="AZ567" s="26"/>
    </row>
    <row r="568" spans="6:52" x14ac:dyDescent="0.35">
      <c r="F568" s="9"/>
      <c r="G568" s="9"/>
      <c r="H568" s="9"/>
      <c r="I568" s="9"/>
      <c r="S568" s="9"/>
      <c r="T568" s="9"/>
      <c r="U568" s="9"/>
      <c r="AD568" s="153"/>
      <c r="AE568" s="153"/>
      <c r="AF568" s="153"/>
      <c r="AG568" s="153"/>
      <c r="AZ568" s="26"/>
    </row>
    <row r="569" spans="6:52" x14ac:dyDescent="0.35">
      <c r="F569" s="9"/>
      <c r="G569" s="9"/>
      <c r="H569" s="9"/>
      <c r="I569" s="9"/>
      <c r="S569" s="9"/>
      <c r="T569" s="9"/>
      <c r="U569" s="9"/>
      <c r="AD569" s="153"/>
      <c r="AE569" s="153"/>
      <c r="AF569" s="153"/>
      <c r="AG569" s="153"/>
      <c r="AZ569" s="26"/>
    </row>
    <row r="570" spans="6:52" x14ac:dyDescent="0.35">
      <c r="F570" s="9"/>
      <c r="G570" s="9"/>
      <c r="H570" s="9"/>
      <c r="I570" s="9"/>
      <c r="S570" s="9"/>
      <c r="T570" s="9"/>
      <c r="U570" s="9"/>
      <c r="AD570" s="153"/>
      <c r="AE570" s="153"/>
      <c r="AF570" s="153"/>
      <c r="AG570" s="153"/>
      <c r="AZ570" s="26"/>
    </row>
    <row r="571" spans="6:52" x14ac:dyDescent="0.35">
      <c r="F571" s="9"/>
      <c r="G571" s="9"/>
      <c r="H571" s="9"/>
      <c r="I571" s="9"/>
      <c r="S571" s="9"/>
      <c r="T571" s="9"/>
      <c r="U571" s="9"/>
      <c r="AD571" s="153"/>
      <c r="AE571" s="153"/>
      <c r="AF571" s="153"/>
      <c r="AG571" s="153"/>
      <c r="AZ571" s="26"/>
    </row>
    <row r="572" spans="6:52" x14ac:dyDescent="0.35">
      <c r="F572" s="9"/>
      <c r="G572" s="9"/>
      <c r="H572" s="9"/>
      <c r="I572" s="9"/>
      <c r="S572" s="9"/>
      <c r="T572" s="9"/>
      <c r="U572" s="9"/>
      <c r="AD572" s="153"/>
      <c r="AE572" s="153"/>
      <c r="AF572" s="153"/>
      <c r="AG572" s="153"/>
      <c r="AZ572" s="26"/>
    </row>
    <row r="573" spans="6:52" x14ac:dyDescent="0.35">
      <c r="F573" s="9"/>
      <c r="G573" s="9"/>
      <c r="H573" s="9"/>
      <c r="I573" s="9"/>
      <c r="S573" s="9"/>
      <c r="T573" s="9"/>
      <c r="U573" s="9"/>
      <c r="AD573" s="153"/>
      <c r="AE573" s="153"/>
      <c r="AF573" s="153"/>
      <c r="AG573" s="153"/>
      <c r="AZ573" s="26"/>
    </row>
    <row r="574" spans="6:52" x14ac:dyDescent="0.35">
      <c r="F574" s="9"/>
      <c r="G574" s="9"/>
      <c r="H574" s="9"/>
      <c r="I574" s="9"/>
      <c r="S574" s="9"/>
      <c r="T574" s="9"/>
      <c r="U574" s="9"/>
      <c r="AD574" s="153"/>
      <c r="AE574" s="153"/>
      <c r="AF574" s="153"/>
      <c r="AG574" s="153"/>
      <c r="AZ574" s="26"/>
    </row>
    <row r="575" spans="6:52" x14ac:dyDescent="0.35">
      <c r="F575" s="9"/>
      <c r="G575" s="9"/>
      <c r="H575" s="9"/>
      <c r="I575" s="9"/>
      <c r="S575" s="9"/>
      <c r="T575" s="9"/>
      <c r="U575" s="9"/>
      <c r="AD575" s="153"/>
      <c r="AE575" s="153"/>
      <c r="AF575" s="153"/>
      <c r="AG575" s="153"/>
      <c r="AZ575" s="26"/>
    </row>
    <row r="576" spans="6:52" x14ac:dyDescent="0.35">
      <c r="F576" s="9"/>
      <c r="G576" s="9"/>
      <c r="H576" s="9"/>
      <c r="I576" s="9"/>
      <c r="S576" s="9"/>
      <c r="T576" s="9"/>
      <c r="U576" s="9"/>
      <c r="AD576" s="153"/>
      <c r="AE576" s="153"/>
      <c r="AF576" s="153"/>
      <c r="AG576" s="153"/>
      <c r="AZ576" s="26"/>
    </row>
    <row r="577" spans="6:52" x14ac:dyDescent="0.35">
      <c r="F577" s="9"/>
      <c r="G577" s="9"/>
      <c r="H577" s="9"/>
      <c r="I577" s="9"/>
      <c r="S577" s="9"/>
      <c r="T577" s="9"/>
      <c r="U577" s="9"/>
      <c r="AD577" s="153"/>
      <c r="AE577" s="153"/>
      <c r="AF577" s="153"/>
      <c r="AG577" s="153"/>
      <c r="AZ577" s="26"/>
    </row>
    <row r="578" spans="6:52" x14ac:dyDescent="0.35">
      <c r="F578" s="9"/>
      <c r="G578" s="9"/>
      <c r="H578" s="9"/>
      <c r="I578" s="9"/>
      <c r="S578" s="9"/>
      <c r="T578" s="9"/>
      <c r="U578" s="9"/>
      <c r="AD578" s="153"/>
      <c r="AE578" s="153"/>
      <c r="AF578" s="153"/>
      <c r="AG578" s="153"/>
      <c r="AZ578" s="26"/>
    </row>
    <row r="579" spans="6:52" x14ac:dyDescent="0.35">
      <c r="F579" s="9"/>
      <c r="G579" s="9"/>
      <c r="H579" s="9"/>
      <c r="I579" s="9"/>
      <c r="S579" s="9"/>
      <c r="T579" s="9"/>
      <c r="U579" s="9"/>
      <c r="AD579" s="153"/>
      <c r="AE579" s="153"/>
      <c r="AF579" s="153"/>
      <c r="AG579" s="153"/>
      <c r="AZ579" s="26"/>
    </row>
    <row r="580" spans="6:52" x14ac:dyDescent="0.35">
      <c r="F580" s="9"/>
      <c r="G580" s="9"/>
      <c r="H580" s="9"/>
      <c r="I580" s="9"/>
      <c r="S580" s="9"/>
      <c r="T580" s="9"/>
      <c r="U580" s="9"/>
      <c r="AD580" s="153"/>
      <c r="AE580" s="153"/>
      <c r="AF580" s="153"/>
      <c r="AG580" s="153"/>
      <c r="AZ580" s="26"/>
    </row>
    <row r="581" spans="6:52" x14ac:dyDescent="0.35">
      <c r="F581" s="9"/>
      <c r="G581" s="9"/>
      <c r="H581" s="9"/>
      <c r="I581" s="9"/>
      <c r="S581" s="9"/>
      <c r="T581" s="9"/>
      <c r="U581" s="9"/>
      <c r="AD581" s="153"/>
      <c r="AE581" s="153"/>
      <c r="AF581" s="153"/>
      <c r="AG581" s="153"/>
      <c r="AZ581" s="26"/>
    </row>
    <row r="582" spans="6:52" x14ac:dyDescent="0.35">
      <c r="F582" s="9"/>
      <c r="G582" s="9"/>
      <c r="H582" s="9"/>
      <c r="I582" s="9"/>
      <c r="S582" s="9"/>
      <c r="T582" s="9"/>
      <c r="U582" s="9"/>
      <c r="AD582" s="153"/>
      <c r="AE582" s="153"/>
      <c r="AF582" s="153"/>
      <c r="AG582" s="153"/>
      <c r="AZ582" s="26"/>
    </row>
    <row r="583" spans="6:52" x14ac:dyDescent="0.35">
      <c r="F583" s="9"/>
      <c r="G583" s="9"/>
      <c r="H583" s="9"/>
      <c r="I583" s="9"/>
      <c r="S583" s="9"/>
      <c r="T583" s="9"/>
      <c r="U583" s="9"/>
      <c r="AD583" s="153"/>
      <c r="AE583" s="153"/>
      <c r="AF583" s="153"/>
      <c r="AG583" s="153"/>
      <c r="AZ583" s="26"/>
    </row>
    <row r="584" spans="6:52" x14ac:dyDescent="0.35">
      <c r="F584" s="9"/>
      <c r="G584" s="9"/>
      <c r="H584" s="9"/>
      <c r="I584" s="9"/>
      <c r="S584" s="9"/>
      <c r="T584" s="9"/>
      <c r="U584" s="9"/>
      <c r="AD584" s="153"/>
      <c r="AE584" s="153"/>
      <c r="AF584" s="153"/>
      <c r="AG584" s="153"/>
      <c r="AZ584" s="26"/>
    </row>
    <row r="585" spans="6:52" x14ac:dyDescent="0.35">
      <c r="F585" s="9"/>
      <c r="G585" s="9"/>
      <c r="H585" s="9"/>
      <c r="I585" s="9"/>
      <c r="S585" s="9"/>
      <c r="T585" s="9"/>
      <c r="U585" s="9"/>
      <c r="AD585" s="153"/>
      <c r="AE585" s="153"/>
      <c r="AF585" s="153"/>
      <c r="AG585" s="153"/>
      <c r="AZ585" s="26"/>
    </row>
    <row r="586" spans="6:52" x14ac:dyDescent="0.35">
      <c r="F586" s="9"/>
      <c r="G586" s="9"/>
      <c r="H586" s="9"/>
      <c r="I586" s="9"/>
      <c r="S586" s="9"/>
      <c r="T586" s="9"/>
      <c r="U586" s="9"/>
      <c r="AD586" s="153"/>
      <c r="AE586" s="153"/>
      <c r="AF586" s="153"/>
      <c r="AG586" s="153"/>
      <c r="AZ586" s="26"/>
    </row>
    <row r="587" spans="6:52" x14ac:dyDescent="0.35">
      <c r="F587" s="9"/>
      <c r="G587" s="9"/>
      <c r="H587" s="9"/>
      <c r="I587" s="9"/>
      <c r="S587" s="9"/>
      <c r="T587" s="9"/>
      <c r="U587" s="9"/>
      <c r="AD587" s="153"/>
      <c r="AE587" s="153"/>
      <c r="AF587" s="153"/>
      <c r="AG587" s="153"/>
      <c r="AZ587" s="26"/>
    </row>
    <row r="588" spans="6:52" x14ac:dyDescent="0.35">
      <c r="F588" s="9"/>
      <c r="G588" s="9"/>
      <c r="H588" s="9"/>
      <c r="I588" s="9"/>
      <c r="S588" s="9"/>
      <c r="T588" s="9"/>
      <c r="U588" s="9"/>
      <c r="AD588" s="153"/>
      <c r="AE588" s="153"/>
      <c r="AF588" s="153"/>
      <c r="AG588" s="153"/>
      <c r="AZ588" s="26"/>
    </row>
    <row r="589" spans="6:52" x14ac:dyDescent="0.35">
      <c r="F589" s="9"/>
      <c r="G589" s="9"/>
      <c r="H589" s="9"/>
      <c r="I589" s="9"/>
      <c r="S589" s="9"/>
      <c r="T589" s="9"/>
      <c r="U589" s="9"/>
      <c r="AD589" s="153"/>
      <c r="AE589" s="153"/>
      <c r="AF589" s="153"/>
      <c r="AG589" s="153"/>
      <c r="AZ589" s="26"/>
    </row>
    <row r="590" spans="6:52" x14ac:dyDescent="0.35">
      <c r="F590" s="9"/>
      <c r="G590" s="9"/>
      <c r="H590" s="9"/>
      <c r="I590" s="9"/>
      <c r="S590" s="9"/>
      <c r="T590" s="9"/>
      <c r="U590" s="9"/>
      <c r="AD590" s="153"/>
      <c r="AE590" s="153"/>
      <c r="AF590" s="153"/>
      <c r="AG590" s="153"/>
      <c r="AZ590" s="26"/>
    </row>
    <row r="591" spans="6:52" x14ac:dyDescent="0.35">
      <c r="F591" s="9"/>
      <c r="G591" s="9"/>
      <c r="H591" s="9"/>
      <c r="I591" s="9"/>
      <c r="S591" s="9"/>
      <c r="T591" s="9"/>
      <c r="U591" s="9"/>
      <c r="AD591" s="153"/>
      <c r="AE591" s="153"/>
      <c r="AF591" s="153"/>
      <c r="AG591" s="153"/>
      <c r="AZ591" s="26"/>
    </row>
    <row r="592" spans="6:52" x14ac:dyDescent="0.35">
      <c r="F592" s="9"/>
      <c r="G592" s="9"/>
      <c r="H592" s="9"/>
      <c r="I592" s="9"/>
      <c r="S592" s="9"/>
      <c r="T592" s="9"/>
      <c r="U592" s="9"/>
      <c r="AD592" s="153"/>
      <c r="AE592" s="153"/>
      <c r="AF592" s="153"/>
      <c r="AG592" s="153"/>
      <c r="AZ592" s="26"/>
    </row>
    <row r="593" spans="6:52" x14ac:dyDescent="0.35">
      <c r="F593" s="9"/>
      <c r="G593" s="9"/>
      <c r="H593" s="9"/>
      <c r="I593" s="9"/>
      <c r="S593" s="9"/>
      <c r="T593" s="9"/>
      <c r="U593" s="9"/>
      <c r="AD593" s="153"/>
      <c r="AE593" s="153"/>
      <c r="AF593" s="153"/>
      <c r="AG593" s="153"/>
      <c r="AZ593" s="26"/>
    </row>
    <row r="594" spans="6:52" x14ac:dyDescent="0.35">
      <c r="F594" s="9"/>
      <c r="G594" s="9"/>
      <c r="H594" s="9"/>
      <c r="I594" s="9"/>
      <c r="S594" s="9"/>
      <c r="T594" s="9"/>
      <c r="U594" s="9"/>
      <c r="AD594" s="153"/>
      <c r="AE594" s="153"/>
      <c r="AF594" s="153"/>
      <c r="AG594" s="153"/>
      <c r="AZ594" s="26"/>
    </row>
    <row r="595" spans="6:52" x14ac:dyDescent="0.35">
      <c r="F595" s="9"/>
      <c r="G595" s="9"/>
      <c r="H595" s="9"/>
      <c r="I595" s="9"/>
      <c r="S595" s="9"/>
      <c r="T595" s="9"/>
      <c r="U595" s="9"/>
      <c r="AD595" s="153"/>
      <c r="AE595" s="153"/>
      <c r="AF595" s="153"/>
      <c r="AG595" s="153"/>
      <c r="AZ595" s="26"/>
    </row>
    <row r="596" spans="6:52" x14ac:dyDescent="0.35">
      <c r="F596" s="9"/>
      <c r="G596" s="9"/>
      <c r="H596" s="9"/>
      <c r="I596" s="9"/>
      <c r="S596" s="9"/>
      <c r="T596" s="9"/>
      <c r="U596" s="9"/>
      <c r="AD596" s="153"/>
      <c r="AE596" s="153"/>
      <c r="AF596" s="153"/>
      <c r="AG596" s="153"/>
      <c r="AZ596" s="26"/>
    </row>
    <row r="597" spans="6:52" x14ac:dyDescent="0.35">
      <c r="F597" s="9"/>
      <c r="G597" s="9"/>
      <c r="H597" s="9"/>
      <c r="I597" s="9"/>
      <c r="S597" s="9"/>
      <c r="T597" s="9"/>
      <c r="U597" s="9"/>
      <c r="AD597" s="153"/>
      <c r="AE597" s="153"/>
      <c r="AF597" s="153"/>
      <c r="AG597" s="153"/>
      <c r="AZ597" s="26"/>
    </row>
    <row r="598" spans="6:52" x14ac:dyDescent="0.35">
      <c r="F598" s="9"/>
      <c r="G598" s="9"/>
      <c r="H598" s="9"/>
      <c r="I598" s="9"/>
      <c r="S598" s="9"/>
      <c r="T598" s="9"/>
      <c r="U598" s="9"/>
      <c r="AD598" s="153"/>
      <c r="AE598" s="153"/>
      <c r="AF598" s="153"/>
      <c r="AG598" s="153"/>
      <c r="AZ598" s="26"/>
    </row>
    <row r="599" spans="6:52" x14ac:dyDescent="0.35">
      <c r="F599" s="9"/>
      <c r="G599" s="9"/>
      <c r="H599" s="9"/>
      <c r="I599" s="9"/>
      <c r="S599" s="9"/>
      <c r="T599" s="9"/>
      <c r="U599" s="9"/>
      <c r="AD599" s="153"/>
      <c r="AE599" s="153"/>
      <c r="AF599" s="153"/>
      <c r="AG599" s="153"/>
      <c r="AZ599" s="26"/>
    </row>
    <row r="600" spans="6:52" x14ac:dyDescent="0.35">
      <c r="F600" s="9"/>
      <c r="G600" s="9"/>
      <c r="H600" s="9"/>
      <c r="I600" s="9"/>
      <c r="S600" s="9"/>
      <c r="T600" s="9"/>
      <c r="U600" s="9"/>
      <c r="AD600" s="153"/>
      <c r="AE600" s="153"/>
      <c r="AF600" s="153"/>
      <c r="AG600" s="153"/>
      <c r="AZ600" s="26"/>
    </row>
    <row r="601" spans="6:52" x14ac:dyDescent="0.35">
      <c r="F601" s="9"/>
      <c r="AD601" s="153"/>
    </row>
    <row r="602" spans="6:52" x14ac:dyDescent="0.35">
      <c r="F602" s="9"/>
      <c r="AD602" s="153"/>
    </row>
    <row r="603" spans="6:52" x14ac:dyDescent="0.35">
      <c r="F603" s="9"/>
      <c r="AD603" s="153"/>
    </row>
    <row r="604" spans="6:52" x14ac:dyDescent="0.35">
      <c r="F604" s="9"/>
      <c r="AD604" s="153"/>
    </row>
    <row r="605" spans="6:52" x14ac:dyDescent="0.35">
      <c r="F605" s="9"/>
      <c r="AD605" s="153"/>
    </row>
    <row r="606" spans="6:52" x14ac:dyDescent="0.35">
      <c r="F606" s="9"/>
      <c r="AD606" s="153"/>
    </row>
    <row r="607" spans="6:52" x14ac:dyDescent="0.35">
      <c r="F607" s="9"/>
      <c r="AD607" s="153"/>
    </row>
    <row r="608" spans="6:52" x14ac:dyDescent="0.35">
      <c r="F608" s="9"/>
      <c r="AD608" s="153"/>
    </row>
    <row r="609" spans="6:30" x14ac:dyDescent="0.35">
      <c r="F609" s="9"/>
      <c r="AD609" s="153"/>
    </row>
    <row r="610" spans="6:30" x14ac:dyDescent="0.35">
      <c r="F610" s="9"/>
      <c r="AD610" s="153"/>
    </row>
    <row r="611" spans="6:30" x14ac:dyDescent="0.35">
      <c r="F611" s="9"/>
      <c r="AD611" s="153"/>
    </row>
    <row r="612" spans="6:30" x14ac:dyDescent="0.35">
      <c r="F612" s="9"/>
      <c r="AD612" s="153"/>
    </row>
    <row r="613" spans="6:30" x14ac:dyDescent="0.35">
      <c r="F613" s="9"/>
      <c r="AD613" s="153"/>
    </row>
    <row r="614" spans="6:30" x14ac:dyDescent="0.35">
      <c r="F614" s="9"/>
      <c r="AD614" s="153"/>
    </row>
    <row r="615" spans="6:30" x14ac:dyDescent="0.35">
      <c r="F615" s="9"/>
      <c r="AD615" s="153"/>
    </row>
    <row r="616" spans="6:30" x14ac:dyDescent="0.35">
      <c r="F616" s="9"/>
      <c r="AD616" s="153"/>
    </row>
    <row r="617" spans="6:30" x14ac:dyDescent="0.35">
      <c r="F617" s="9"/>
      <c r="AD617" s="153"/>
    </row>
    <row r="618" spans="6:30" x14ac:dyDescent="0.35">
      <c r="F618" s="9"/>
      <c r="AD618" s="153"/>
    </row>
    <row r="619" spans="6:30" x14ac:dyDescent="0.35">
      <c r="F619" s="9"/>
      <c r="AD619" s="153"/>
    </row>
    <row r="620" spans="6:30" x14ac:dyDescent="0.35">
      <c r="F620" s="9"/>
      <c r="AD620" s="153"/>
    </row>
    <row r="621" spans="6:30" x14ac:dyDescent="0.35">
      <c r="F621" s="9"/>
      <c r="AD621" s="153"/>
    </row>
    <row r="622" spans="6:30" x14ac:dyDescent="0.35">
      <c r="F622" s="9"/>
      <c r="AD622" s="153"/>
    </row>
    <row r="623" spans="6:30" x14ac:dyDescent="0.35">
      <c r="F623" s="9"/>
      <c r="AD623" s="153"/>
    </row>
    <row r="624" spans="6:30" x14ac:dyDescent="0.35">
      <c r="F624" s="9"/>
      <c r="AD624" s="153"/>
    </row>
    <row r="625" spans="6:30" x14ac:dyDescent="0.35">
      <c r="F625" s="9"/>
      <c r="AD625" s="153"/>
    </row>
    <row r="626" spans="6:30" x14ac:dyDescent="0.35">
      <c r="F626" s="9"/>
      <c r="AD626" s="153"/>
    </row>
    <row r="627" spans="6:30" x14ac:dyDescent="0.35">
      <c r="F627" s="9"/>
      <c r="AD627" s="153"/>
    </row>
    <row r="628" spans="6:30" x14ac:dyDescent="0.35">
      <c r="F628" s="9"/>
      <c r="AD628" s="153"/>
    </row>
    <row r="629" spans="6:30" x14ac:dyDescent="0.35">
      <c r="F629" s="9"/>
      <c r="AD629" s="153"/>
    </row>
    <row r="630" spans="6:30" x14ac:dyDescent="0.35">
      <c r="F630" s="9"/>
      <c r="AD630" s="153"/>
    </row>
    <row r="631" spans="6:30" x14ac:dyDescent="0.35">
      <c r="F631" s="9"/>
      <c r="AD631" s="153"/>
    </row>
    <row r="632" spans="6:30" x14ac:dyDescent="0.35">
      <c r="F632" s="9"/>
      <c r="AD632" s="153"/>
    </row>
    <row r="633" spans="6:30" x14ac:dyDescent="0.35">
      <c r="F633" s="9"/>
      <c r="AD633" s="153"/>
    </row>
    <row r="634" spans="6:30" x14ac:dyDescent="0.35">
      <c r="F634" s="9"/>
      <c r="AD634" s="153"/>
    </row>
    <row r="635" spans="6:30" x14ac:dyDescent="0.35">
      <c r="F635" s="9"/>
      <c r="AD635" s="153"/>
    </row>
    <row r="636" spans="6:30" x14ac:dyDescent="0.35">
      <c r="F636" s="9"/>
      <c r="AD636" s="153"/>
    </row>
    <row r="637" spans="6:30" x14ac:dyDescent="0.35">
      <c r="F637" s="9"/>
      <c r="AD637" s="153"/>
    </row>
    <row r="638" spans="6:30" x14ac:dyDescent="0.35">
      <c r="F638" s="9"/>
      <c r="AD638" s="153"/>
    </row>
    <row r="639" spans="6:30" x14ac:dyDescent="0.35">
      <c r="F639" s="9"/>
      <c r="AD639" s="153"/>
    </row>
    <row r="640" spans="6:30" x14ac:dyDescent="0.35">
      <c r="F640" s="9"/>
      <c r="AD640" s="153"/>
    </row>
    <row r="641" spans="6:30" x14ac:dyDescent="0.35">
      <c r="F641" s="9"/>
      <c r="AD641" s="153"/>
    </row>
    <row r="642" spans="6:30" x14ac:dyDescent="0.35">
      <c r="F642" s="9"/>
      <c r="AD642" s="153"/>
    </row>
    <row r="643" spans="6:30" x14ac:dyDescent="0.35">
      <c r="F643" s="9"/>
      <c r="AD643" s="153"/>
    </row>
    <row r="644" spans="6:30" x14ac:dyDescent="0.35">
      <c r="F644" s="9"/>
      <c r="AD644" s="153"/>
    </row>
    <row r="645" spans="6:30" x14ac:dyDescent="0.35">
      <c r="F645" s="9"/>
      <c r="AD645" s="153"/>
    </row>
    <row r="646" spans="6:30" x14ac:dyDescent="0.35">
      <c r="F646" s="9"/>
      <c r="AD646" s="153"/>
    </row>
    <row r="647" spans="6:30" x14ac:dyDescent="0.35">
      <c r="F647" s="9"/>
      <c r="AD647" s="153"/>
    </row>
    <row r="648" spans="6:30" x14ac:dyDescent="0.35">
      <c r="F648" s="9"/>
      <c r="AD648" s="153"/>
    </row>
    <row r="649" spans="6:30" x14ac:dyDescent="0.35">
      <c r="F649" s="9"/>
      <c r="AD649" s="153"/>
    </row>
    <row r="650" spans="6:30" x14ac:dyDescent="0.35">
      <c r="F650" s="9"/>
      <c r="AD650" s="153"/>
    </row>
    <row r="651" spans="6:30" x14ac:dyDescent="0.35">
      <c r="F651" s="9"/>
      <c r="AD651" s="153"/>
    </row>
    <row r="652" spans="6:30" x14ac:dyDescent="0.35">
      <c r="F652" s="9"/>
      <c r="AD652" s="153"/>
    </row>
    <row r="653" spans="6:30" x14ac:dyDescent="0.35">
      <c r="F653" s="9"/>
      <c r="AD653" s="153"/>
    </row>
    <row r="654" spans="6:30" x14ac:dyDescent="0.35">
      <c r="F654" s="9"/>
      <c r="AD654" s="153"/>
    </row>
    <row r="655" spans="6:30" x14ac:dyDescent="0.35">
      <c r="F655" s="9"/>
      <c r="AD655" s="153"/>
    </row>
    <row r="656" spans="6:30" x14ac:dyDescent="0.35">
      <c r="F656" s="9"/>
      <c r="AD656" s="153"/>
    </row>
    <row r="657" spans="6:30" x14ac:dyDescent="0.35">
      <c r="F657" s="9"/>
      <c r="AD657" s="153"/>
    </row>
    <row r="658" spans="6:30" x14ac:dyDescent="0.35">
      <c r="F658" s="9"/>
      <c r="AD658" s="153"/>
    </row>
    <row r="659" spans="6:30" x14ac:dyDescent="0.35">
      <c r="F659" s="9"/>
      <c r="AD659" s="153"/>
    </row>
    <row r="660" spans="6:30" x14ac:dyDescent="0.35">
      <c r="F660" s="9"/>
      <c r="AD660" s="153"/>
    </row>
    <row r="661" spans="6:30" x14ac:dyDescent="0.35">
      <c r="F661" s="9"/>
      <c r="AD661" s="153"/>
    </row>
    <row r="662" spans="6:30" x14ac:dyDescent="0.35">
      <c r="F662" s="9"/>
      <c r="AD662" s="153"/>
    </row>
    <row r="663" spans="6:30" x14ac:dyDescent="0.35">
      <c r="F663" s="9"/>
      <c r="AD663" s="153"/>
    </row>
    <row r="664" spans="6:30" x14ac:dyDescent="0.35">
      <c r="F664" s="9"/>
      <c r="AD664" s="153"/>
    </row>
    <row r="665" spans="6:30" x14ac:dyDescent="0.35">
      <c r="F665" s="9"/>
      <c r="AD665" s="153"/>
    </row>
    <row r="666" spans="6:30" x14ac:dyDescent="0.35">
      <c r="F666" s="9"/>
      <c r="AD666" s="153"/>
    </row>
    <row r="667" spans="6:30" x14ac:dyDescent="0.35">
      <c r="F667" s="9"/>
      <c r="AD667" s="153"/>
    </row>
    <row r="668" spans="6:30" x14ac:dyDescent="0.35">
      <c r="F668" s="9"/>
      <c r="AD668" s="153"/>
    </row>
    <row r="669" spans="6:30" x14ac:dyDescent="0.35">
      <c r="F669" s="9"/>
      <c r="AD669" s="153"/>
    </row>
    <row r="670" spans="6:30" x14ac:dyDescent="0.35">
      <c r="F670" s="9"/>
      <c r="AD670" s="153"/>
    </row>
    <row r="671" spans="6:30" x14ac:dyDescent="0.35">
      <c r="F671" s="9"/>
      <c r="AD671" s="153"/>
    </row>
    <row r="672" spans="6:30" x14ac:dyDescent="0.35">
      <c r="F672" s="9"/>
      <c r="AD672" s="153"/>
    </row>
    <row r="673" spans="6:30" x14ac:dyDescent="0.35">
      <c r="F673" s="9"/>
      <c r="AD673" s="153"/>
    </row>
    <row r="674" spans="6:30" x14ac:dyDescent="0.35">
      <c r="F674" s="9"/>
      <c r="AD674" s="153"/>
    </row>
    <row r="675" spans="6:30" x14ac:dyDescent="0.35">
      <c r="F675" s="9"/>
      <c r="AD675" s="153"/>
    </row>
    <row r="676" spans="6:30" x14ac:dyDescent="0.35">
      <c r="F676" s="9"/>
      <c r="AD676" s="153"/>
    </row>
    <row r="677" spans="6:30" x14ac:dyDescent="0.35">
      <c r="F677" s="9"/>
      <c r="AD677" s="153"/>
    </row>
    <row r="678" spans="6:30" x14ac:dyDescent="0.35">
      <c r="F678" s="9"/>
      <c r="AD678" s="153"/>
    </row>
    <row r="679" spans="6:30" x14ac:dyDescent="0.35">
      <c r="F679" s="9"/>
      <c r="AD679" s="153"/>
    </row>
    <row r="680" spans="6:30" x14ac:dyDescent="0.35">
      <c r="F680" s="9"/>
      <c r="AD680" s="153"/>
    </row>
    <row r="681" spans="6:30" x14ac:dyDescent="0.35">
      <c r="F681" s="9"/>
      <c r="AD681" s="153"/>
    </row>
    <row r="682" spans="6:30" x14ac:dyDescent="0.35">
      <c r="F682" s="9"/>
      <c r="AD682" s="153"/>
    </row>
    <row r="683" spans="6:30" x14ac:dyDescent="0.35">
      <c r="F683" s="9"/>
      <c r="AD683" s="153"/>
    </row>
    <row r="684" spans="6:30" x14ac:dyDescent="0.35">
      <c r="F684" s="9"/>
      <c r="AD684" s="153"/>
    </row>
    <row r="685" spans="6:30" x14ac:dyDescent="0.35">
      <c r="F685" s="9"/>
      <c r="AD685" s="153"/>
    </row>
    <row r="686" spans="6:30" x14ac:dyDescent="0.35">
      <c r="F686" s="9"/>
      <c r="AD686" s="153"/>
    </row>
    <row r="687" spans="6:30" x14ac:dyDescent="0.35">
      <c r="F687" s="9"/>
      <c r="AD687" s="153"/>
    </row>
    <row r="688" spans="6:30" x14ac:dyDescent="0.35">
      <c r="F688" s="9"/>
      <c r="AD688" s="153"/>
    </row>
    <row r="689" spans="6:30" x14ac:dyDescent="0.35">
      <c r="F689" s="9"/>
      <c r="AD689" s="153"/>
    </row>
    <row r="690" spans="6:30" x14ac:dyDescent="0.35">
      <c r="F690" s="9"/>
      <c r="AD690" s="153"/>
    </row>
    <row r="691" spans="6:30" x14ac:dyDescent="0.35">
      <c r="F691" s="9"/>
      <c r="AD691" s="153"/>
    </row>
    <row r="692" spans="6:30" x14ac:dyDescent="0.35">
      <c r="F692" s="9"/>
      <c r="AD692" s="153"/>
    </row>
    <row r="693" spans="6:30" x14ac:dyDescent="0.35">
      <c r="F693" s="9"/>
      <c r="AD693" s="153"/>
    </row>
    <row r="694" spans="6:30" x14ac:dyDescent="0.35">
      <c r="F694" s="9"/>
      <c r="AD694" s="153"/>
    </row>
    <row r="695" spans="6:30" x14ac:dyDescent="0.35">
      <c r="F695" s="9"/>
      <c r="AD695" s="153"/>
    </row>
    <row r="696" spans="6:30" x14ac:dyDescent="0.35">
      <c r="F696" s="9"/>
      <c r="AD696" s="153"/>
    </row>
    <row r="697" spans="6:30" x14ac:dyDescent="0.35">
      <c r="F697" s="9"/>
      <c r="AD697" s="153"/>
    </row>
    <row r="698" spans="6:30" x14ac:dyDescent="0.35">
      <c r="F698" s="9"/>
      <c r="AD698" s="153"/>
    </row>
    <row r="699" spans="6:30" x14ac:dyDescent="0.35">
      <c r="F699" s="9"/>
      <c r="AD699" s="153"/>
    </row>
    <row r="700" spans="6:30" x14ac:dyDescent="0.35">
      <c r="F700" s="9"/>
      <c r="AD700" s="153"/>
    </row>
    <row r="701" spans="6:30" x14ac:dyDescent="0.35">
      <c r="F701" s="9"/>
      <c r="AD701" s="153"/>
    </row>
    <row r="702" spans="6:30" x14ac:dyDescent="0.35">
      <c r="F702" s="9"/>
      <c r="AD702" s="153"/>
    </row>
    <row r="703" spans="6:30" x14ac:dyDescent="0.35">
      <c r="F703" s="9"/>
      <c r="AD703" s="153"/>
    </row>
    <row r="704" spans="6:30" x14ac:dyDescent="0.35">
      <c r="F704" s="9"/>
      <c r="AD704" s="153"/>
    </row>
    <row r="705" spans="6:30" x14ac:dyDescent="0.35">
      <c r="F705" s="9"/>
      <c r="AD705" s="153"/>
    </row>
    <row r="706" spans="6:30" x14ac:dyDescent="0.35">
      <c r="F706" s="9"/>
      <c r="AD706" s="153"/>
    </row>
    <row r="707" spans="6:30" x14ac:dyDescent="0.35">
      <c r="F707" s="9"/>
      <c r="AD707" s="153"/>
    </row>
    <row r="708" spans="6:30" x14ac:dyDescent="0.35">
      <c r="F708" s="9"/>
      <c r="AD708" s="153"/>
    </row>
    <row r="709" spans="6:30" x14ac:dyDescent="0.35">
      <c r="F709" s="9"/>
      <c r="AD709" s="153"/>
    </row>
    <row r="710" spans="6:30" x14ac:dyDescent="0.35">
      <c r="F710" s="9"/>
      <c r="AD710" s="153"/>
    </row>
    <row r="711" spans="6:30" x14ac:dyDescent="0.35">
      <c r="F711" s="9"/>
      <c r="AD711" s="153"/>
    </row>
    <row r="712" spans="6:30" x14ac:dyDescent="0.35">
      <c r="F712" s="9"/>
      <c r="AD712" s="153"/>
    </row>
    <row r="713" spans="6:30" x14ac:dyDescent="0.35">
      <c r="F713" s="9"/>
      <c r="AD713" s="153"/>
    </row>
    <row r="714" spans="6:30" x14ac:dyDescent="0.35">
      <c r="F714" s="9"/>
      <c r="AD714" s="153"/>
    </row>
    <row r="715" spans="6:30" x14ac:dyDescent="0.35">
      <c r="F715" s="9"/>
      <c r="AD715" s="153"/>
    </row>
    <row r="716" spans="6:30" x14ac:dyDescent="0.35">
      <c r="F716" s="9"/>
      <c r="AD716" s="153"/>
    </row>
    <row r="717" spans="6:30" x14ac:dyDescent="0.35">
      <c r="F717" s="9"/>
      <c r="AD717" s="153"/>
    </row>
    <row r="718" spans="6:30" x14ac:dyDescent="0.35">
      <c r="F718" s="9"/>
      <c r="AD718" s="153"/>
    </row>
    <row r="719" spans="6:30" x14ac:dyDescent="0.35">
      <c r="F719" s="9"/>
      <c r="AD719" s="153"/>
    </row>
    <row r="720" spans="6:30" x14ac:dyDescent="0.35">
      <c r="F720" s="9"/>
      <c r="AD720" s="153"/>
    </row>
    <row r="721" spans="6:30" x14ac:dyDescent="0.35">
      <c r="F721" s="9"/>
      <c r="AD721" s="153"/>
    </row>
    <row r="722" spans="6:30" x14ac:dyDescent="0.35">
      <c r="F722" s="9"/>
      <c r="AD722" s="153"/>
    </row>
    <row r="723" spans="6:30" x14ac:dyDescent="0.35">
      <c r="F723" s="9"/>
      <c r="AD723" s="153"/>
    </row>
    <row r="724" spans="6:30" x14ac:dyDescent="0.35">
      <c r="F724" s="9"/>
      <c r="AD724" s="153"/>
    </row>
    <row r="725" spans="6:30" x14ac:dyDescent="0.35">
      <c r="F725" s="9"/>
      <c r="AD725" s="153"/>
    </row>
    <row r="726" spans="6:30" x14ac:dyDescent="0.35">
      <c r="F726" s="9"/>
      <c r="AD726" s="153"/>
    </row>
    <row r="727" spans="6:30" x14ac:dyDescent="0.35">
      <c r="F727" s="9"/>
      <c r="AD727" s="153"/>
    </row>
    <row r="728" spans="6:30" x14ac:dyDescent="0.35">
      <c r="F728" s="9"/>
      <c r="AD728" s="153"/>
    </row>
    <row r="729" spans="6:30" x14ac:dyDescent="0.35">
      <c r="F729" s="9"/>
      <c r="AD729" s="153"/>
    </row>
    <row r="730" spans="6:30" x14ac:dyDescent="0.35">
      <c r="F730" s="9"/>
      <c r="AD730" s="153"/>
    </row>
    <row r="731" spans="6:30" x14ac:dyDescent="0.35">
      <c r="F731" s="9"/>
      <c r="AD731" s="153"/>
    </row>
    <row r="732" spans="6:30" x14ac:dyDescent="0.35">
      <c r="F732" s="9"/>
      <c r="AD732" s="153"/>
    </row>
    <row r="733" spans="6:30" x14ac:dyDescent="0.35">
      <c r="F733" s="9"/>
      <c r="AD733" s="153"/>
    </row>
    <row r="734" spans="6:30" x14ac:dyDescent="0.35">
      <c r="F734" s="9"/>
      <c r="AD734" s="153"/>
    </row>
    <row r="735" spans="6:30" x14ac:dyDescent="0.35">
      <c r="F735" s="9"/>
      <c r="AD735" s="153"/>
    </row>
    <row r="736" spans="6:30" x14ac:dyDescent="0.35">
      <c r="F736" s="9"/>
      <c r="AD736" s="153"/>
    </row>
    <row r="737" spans="6:30" x14ac:dyDescent="0.35">
      <c r="F737" s="9"/>
      <c r="AD737" s="153"/>
    </row>
    <row r="738" spans="6:30" x14ac:dyDescent="0.35">
      <c r="F738" s="9"/>
      <c r="AD738" s="153"/>
    </row>
    <row r="739" spans="6:30" x14ac:dyDescent="0.35">
      <c r="F739" s="9"/>
      <c r="AD739" s="153"/>
    </row>
    <row r="740" spans="6:30" x14ac:dyDescent="0.35">
      <c r="F740" s="9"/>
      <c r="AD740" s="153"/>
    </row>
    <row r="741" spans="6:30" x14ac:dyDescent="0.35">
      <c r="F741" s="9"/>
      <c r="AD741" s="153"/>
    </row>
    <row r="742" spans="6:30" x14ac:dyDescent="0.35">
      <c r="F742" s="9"/>
      <c r="AD742" s="153"/>
    </row>
    <row r="743" spans="6:30" x14ac:dyDescent="0.35">
      <c r="F743" s="9"/>
      <c r="AD743" s="153"/>
    </row>
    <row r="744" spans="6:30" x14ac:dyDescent="0.35">
      <c r="F744" s="9"/>
      <c r="AD744" s="153"/>
    </row>
    <row r="745" spans="6:30" x14ac:dyDescent="0.35">
      <c r="F745" s="9"/>
      <c r="AD745" s="153"/>
    </row>
    <row r="746" spans="6:30" x14ac:dyDescent="0.35">
      <c r="F746" s="9"/>
      <c r="AD746" s="153"/>
    </row>
    <row r="747" spans="6:30" x14ac:dyDescent="0.35">
      <c r="F747" s="9"/>
      <c r="AD747" s="153"/>
    </row>
    <row r="748" spans="6:30" x14ac:dyDescent="0.35">
      <c r="F748" s="9"/>
      <c r="AD748" s="153"/>
    </row>
    <row r="749" spans="6:30" x14ac:dyDescent="0.35">
      <c r="F749" s="9"/>
      <c r="AD749" s="153"/>
    </row>
    <row r="750" spans="6:30" x14ac:dyDescent="0.35">
      <c r="F750" s="9"/>
      <c r="AD750" s="153"/>
    </row>
    <row r="751" spans="6:30" x14ac:dyDescent="0.35">
      <c r="F751" s="9"/>
      <c r="AD751" s="153"/>
    </row>
    <row r="752" spans="6:30" x14ac:dyDescent="0.35">
      <c r="F752" s="9"/>
      <c r="AD752" s="153"/>
    </row>
    <row r="753" spans="6:30" x14ac:dyDescent="0.35">
      <c r="F753" s="9"/>
      <c r="AD753" s="153"/>
    </row>
    <row r="754" spans="6:30" x14ac:dyDescent="0.35">
      <c r="F754" s="9"/>
      <c r="AD754" s="153"/>
    </row>
    <row r="755" spans="6:30" x14ac:dyDescent="0.35">
      <c r="F755" s="9"/>
      <c r="AD755" s="153"/>
    </row>
    <row r="756" spans="6:30" x14ac:dyDescent="0.35">
      <c r="F756" s="9"/>
      <c r="AD756" s="153"/>
    </row>
    <row r="757" spans="6:30" x14ac:dyDescent="0.35">
      <c r="F757" s="9"/>
      <c r="AD757" s="153"/>
    </row>
    <row r="758" spans="6:30" x14ac:dyDescent="0.35">
      <c r="F758" s="9"/>
      <c r="AD758" s="153"/>
    </row>
    <row r="759" spans="6:30" x14ac:dyDescent="0.35">
      <c r="F759" s="9"/>
      <c r="AD759" s="153"/>
    </row>
    <row r="760" spans="6:30" x14ac:dyDescent="0.35">
      <c r="F760" s="9"/>
      <c r="AD760" s="153"/>
    </row>
    <row r="761" spans="6:30" x14ac:dyDescent="0.35">
      <c r="F761" s="9"/>
      <c r="AD761" s="153"/>
    </row>
    <row r="762" spans="6:30" x14ac:dyDescent="0.35">
      <c r="F762" s="9"/>
      <c r="AD762" s="153"/>
    </row>
    <row r="763" spans="6:30" x14ac:dyDescent="0.35">
      <c r="F763" s="9"/>
      <c r="AD763" s="153"/>
    </row>
    <row r="764" spans="6:30" x14ac:dyDescent="0.35">
      <c r="F764" s="9"/>
      <c r="AD764" s="153"/>
    </row>
    <row r="765" spans="6:30" x14ac:dyDescent="0.35">
      <c r="F765" s="9"/>
      <c r="AD765" s="153"/>
    </row>
    <row r="766" spans="6:30" x14ac:dyDescent="0.35">
      <c r="F766" s="9"/>
      <c r="AD766" s="153"/>
    </row>
    <row r="767" spans="6:30" x14ac:dyDescent="0.35">
      <c r="F767" s="9"/>
      <c r="AD767" s="153"/>
    </row>
    <row r="768" spans="6:30" x14ac:dyDescent="0.35">
      <c r="F768" s="9"/>
      <c r="AD768" s="153"/>
    </row>
    <row r="769" spans="6:30" x14ac:dyDescent="0.35">
      <c r="F769" s="9"/>
      <c r="AD769" s="153"/>
    </row>
    <row r="770" spans="6:30" x14ac:dyDescent="0.35">
      <c r="F770" s="9"/>
      <c r="AD770" s="153"/>
    </row>
    <row r="771" spans="6:30" x14ac:dyDescent="0.35">
      <c r="F771" s="9"/>
      <c r="AD771" s="153"/>
    </row>
    <row r="772" spans="6:30" x14ac:dyDescent="0.35">
      <c r="F772" s="9"/>
      <c r="AD772" s="153"/>
    </row>
    <row r="773" spans="6:30" x14ac:dyDescent="0.35">
      <c r="F773" s="9"/>
      <c r="AD773" s="153"/>
    </row>
    <row r="774" spans="6:30" x14ac:dyDescent="0.35">
      <c r="F774" s="9"/>
      <c r="AD774" s="153"/>
    </row>
    <row r="775" spans="6:30" x14ac:dyDescent="0.35">
      <c r="F775" s="9"/>
      <c r="AD775" s="153"/>
    </row>
    <row r="776" spans="6:30" x14ac:dyDescent="0.35">
      <c r="F776" s="9"/>
      <c r="AD776" s="153"/>
    </row>
    <row r="777" spans="6:30" x14ac:dyDescent="0.35">
      <c r="F777" s="9"/>
      <c r="AD777" s="153"/>
    </row>
    <row r="778" spans="6:30" x14ac:dyDescent="0.35">
      <c r="F778" s="9"/>
      <c r="AD778" s="153"/>
    </row>
    <row r="779" spans="6:30" x14ac:dyDescent="0.35">
      <c r="F779" s="9"/>
      <c r="AD779" s="153"/>
    </row>
    <row r="780" spans="6:30" x14ac:dyDescent="0.35">
      <c r="F780" s="9"/>
      <c r="AD780" s="153"/>
    </row>
    <row r="781" spans="6:30" x14ac:dyDescent="0.35">
      <c r="F781" s="9"/>
      <c r="AD781" s="153"/>
    </row>
    <row r="782" spans="6:30" x14ac:dyDescent="0.35">
      <c r="F782" s="9"/>
      <c r="AD782" s="153"/>
    </row>
    <row r="783" spans="6:30" x14ac:dyDescent="0.35">
      <c r="F783" s="9"/>
      <c r="AD783" s="153"/>
    </row>
    <row r="784" spans="6:30" x14ac:dyDescent="0.35">
      <c r="F784" s="9"/>
      <c r="AD784" s="153"/>
    </row>
    <row r="785" spans="6:30" x14ac:dyDescent="0.35">
      <c r="F785" s="9"/>
      <c r="AD785" s="153"/>
    </row>
    <row r="786" spans="6:30" x14ac:dyDescent="0.35">
      <c r="F786" s="9"/>
      <c r="AD786" s="153"/>
    </row>
    <row r="787" spans="6:30" x14ac:dyDescent="0.35">
      <c r="F787" s="9"/>
      <c r="AD787" s="153"/>
    </row>
    <row r="788" spans="6:30" x14ac:dyDescent="0.35">
      <c r="F788" s="9"/>
      <c r="AD788" s="153"/>
    </row>
    <row r="789" spans="6:30" x14ac:dyDescent="0.35">
      <c r="F789" s="9"/>
      <c r="AD789" s="153"/>
    </row>
    <row r="790" spans="6:30" x14ac:dyDescent="0.35">
      <c r="F790" s="9"/>
      <c r="AD790" s="153"/>
    </row>
    <row r="791" spans="6:30" x14ac:dyDescent="0.35">
      <c r="F791" s="9"/>
      <c r="AD791" s="153"/>
    </row>
    <row r="792" spans="6:30" x14ac:dyDescent="0.35">
      <c r="F792" s="9"/>
      <c r="AD792" s="153"/>
    </row>
    <row r="793" spans="6:30" x14ac:dyDescent="0.35">
      <c r="F793" s="9"/>
      <c r="AD793" s="153"/>
    </row>
    <row r="794" spans="6:30" x14ac:dyDescent="0.35">
      <c r="F794" s="9"/>
      <c r="AD794" s="153"/>
    </row>
    <row r="795" spans="6:30" x14ac:dyDescent="0.35">
      <c r="F795" s="9"/>
      <c r="AD795" s="153"/>
    </row>
    <row r="796" spans="6:30" x14ac:dyDescent="0.35">
      <c r="F796" s="9"/>
      <c r="AD796" s="153"/>
    </row>
    <row r="797" spans="6:30" x14ac:dyDescent="0.35">
      <c r="F797" s="9"/>
      <c r="AD797" s="153"/>
    </row>
    <row r="798" spans="6:30" x14ac:dyDescent="0.35">
      <c r="F798" s="9"/>
      <c r="AD798" s="153"/>
    </row>
    <row r="799" spans="6:30" x14ac:dyDescent="0.35">
      <c r="F799" s="9"/>
      <c r="AD799" s="153"/>
    </row>
    <row r="800" spans="6:30" x14ac:dyDescent="0.35">
      <c r="F800" s="9"/>
      <c r="AD800" s="153"/>
    </row>
    <row r="801" spans="6:30" x14ac:dyDescent="0.35">
      <c r="F801" s="9"/>
      <c r="AD801" s="153"/>
    </row>
    <row r="802" spans="6:30" x14ac:dyDescent="0.35">
      <c r="F802" s="9"/>
      <c r="AD802" s="153"/>
    </row>
    <row r="803" spans="6:30" x14ac:dyDescent="0.35">
      <c r="F803" s="9"/>
      <c r="AD803" s="153"/>
    </row>
    <row r="804" spans="6:30" x14ac:dyDescent="0.35">
      <c r="F804" s="9"/>
      <c r="AD804" s="153"/>
    </row>
    <row r="805" spans="6:30" x14ac:dyDescent="0.35">
      <c r="F805" s="9"/>
      <c r="AD805" s="153"/>
    </row>
    <row r="806" spans="6:30" x14ac:dyDescent="0.35">
      <c r="F806" s="9"/>
      <c r="AD806" s="153"/>
    </row>
    <row r="807" spans="6:30" x14ac:dyDescent="0.35">
      <c r="F807" s="9"/>
      <c r="AD807" s="153"/>
    </row>
    <row r="808" spans="6:30" x14ac:dyDescent="0.35">
      <c r="F808" s="9"/>
      <c r="AD808" s="153"/>
    </row>
    <row r="809" spans="6:30" x14ac:dyDescent="0.35">
      <c r="F809" s="9"/>
      <c r="AD809" s="153"/>
    </row>
    <row r="810" spans="6:30" x14ac:dyDescent="0.35">
      <c r="F810" s="9"/>
      <c r="AD810" s="153"/>
    </row>
    <row r="811" spans="6:30" x14ac:dyDescent="0.35">
      <c r="F811" s="9"/>
      <c r="AD811" s="153"/>
    </row>
    <row r="812" spans="6:30" x14ac:dyDescent="0.35">
      <c r="F812" s="9"/>
      <c r="AD812" s="153"/>
    </row>
    <row r="813" spans="6:30" x14ac:dyDescent="0.35">
      <c r="F813" s="9"/>
      <c r="AD813" s="153"/>
    </row>
    <row r="814" spans="6:30" x14ac:dyDescent="0.35">
      <c r="F814" s="9"/>
      <c r="AD814" s="153"/>
    </row>
    <row r="815" spans="6:30" x14ac:dyDescent="0.35">
      <c r="F815" s="9"/>
      <c r="AD815" s="153"/>
    </row>
    <row r="816" spans="6:30" x14ac:dyDescent="0.35">
      <c r="F816" s="9"/>
      <c r="AD816" s="153"/>
    </row>
    <row r="817" spans="6:30" x14ac:dyDescent="0.35">
      <c r="F817" s="9"/>
      <c r="AD817" s="153"/>
    </row>
    <row r="818" spans="6:30" x14ac:dyDescent="0.35">
      <c r="F818" s="9"/>
      <c r="AD818" s="153"/>
    </row>
    <row r="819" spans="6:30" x14ac:dyDescent="0.35">
      <c r="F819" s="9"/>
      <c r="AD819" s="153"/>
    </row>
    <row r="820" spans="6:30" x14ac:dyDescent="0.35">
      <c r="F820" s="9"/>
      <c r="AD820" s="153"/>
    </row>
    <row r="821" spans="6:30" x14ac:dyDescent="0.35">
      <c r="F821" s="9"/>
      <c r="AD821" s="153"/>
    </row>
    <row r="822" spans="6:30" x14ac:dyDescent="0.35">
      <c r="F822" s="9"/>
      <c r="AD822" s="153"/>
    </row>
    <row r="823" spans="6:30" x14ac:dyDescent="0.35">
      <c r="F823" s="9"/>
      <c r="AD823" s="153"/>
    </row>
    <row r="824" spans="6:30" x14ac:dyDescent="0.35">
      <c r="F824" s="9"/>
      <c r="AD824" s="153"/>
    </row>
    <row r="825" spans="6:30" x14ac:dyDescent="0.35">
      <c r="F825" s="9"/>
      <c r="AD825" s="153"/>
    </row>
    <row r="826" spans="6:30" x14ac:dyDescent="0.35">
      <c r="F826" s="9"/>
      <c r="AD826" s="153"/>
    </row>
    <row r="827" spans="6:30" x14ac:dyDescent="0.35">
      <c r="F827" s="9"/>
      <c r="AD827" s="153"/>
    </row>
    <row r="828" spans="6:30" x14ac:dyDescent="0.35">
      <c r="F828" s="9"/>
      <c r="AD828" s="153"/>
    </row>
    <row r="829" spans="6:30" x14ac:dyDescent="0.35">
      <c r="F829" s="9"/>
      <c r="AD829" s="153"/>
    </row>
    <row r="830" spans="6:30" x14ac:dyDescent="0.35">
      <c r="F830" s="9"/>
      <c r="AD830" s="153"/>
    </row>
    <row r="831" spans="6:30" x14ac:dyDescent="0.35">
      <c r="F831" s="9"/>
      <c r="AD831" s="153"/>
    </row>
    <row r="832" spans="6:30" x14ac:dyDescent="0.35">
      <c r="F832" s="9"/>
      <c r="AD832" s="153"/>
    </row>
    <row r="833" spans="6:30" x14ac:dyDescent="0.35">
      <c r="F833" s="9"/>
      <c r="AD833" s="153"/>
    </row>
    <row r="834" spans="6:30" x14ac:dyDescent="0.35">
      <c r="F834" s="9"/>
      <c r="AD834" s="153"/>
    </row>
    <row r="835" spans="6:30" x14ac:dyDescent="0.35">
      <c r="F835" s="9"/>
      <c r="AD835" s="153"/>
    </row>
    <row r="836" spans="6:30" x14ac:dyDescent="0.35">
      <c r="F836" s="9"/>
      <c r="AD836" s="153"/>
    </row>
    <row r="837" spans="6:30" x14ac:dyDescent="0.35">
      <c r="F837" s="9"/>
      <c r="AD837" s="153"/>
    </row>
    <row r="838" spans="6:30" x14ac:dyDescent="0.35">
      <c r="F838" s="9"/>
      <c r="AD838" s="153"/>
    </row>
    <row r="839" spans="6:30" x14ac:dyDescent="0.35">
      <c r="F839" s="9"/>
      <c r="AD839" s="153"/>
    </row>
    <row r="840" spans="6:30" x14ac:dyDescent="0.35">
      <c r="F840" s="9"/>
      <c r="AD840" s="153"/>
    </row>
  </sheetData>
  <mergeCells count="303">
    <mergeCell ref="H15:H16"/>
    <mergeCell ref="H2:H13"/>
    <mergeCell ref="I27:I28"/>
    <mergeCell ref="P23:P25"/>
    <mergeCell ref="Q23:Q25"/>
    <mergeCell ref="O17:O18"/>
    <mergeCell ref="P17:P18"/>
    <mergeCell ref="K8:K11"/>
    <mergeCell ref="K12:K13"/>
    <mergeCell ref="Q4:Q6"/>
    <mergeCell ref="I2:I13"/>
    <mergeCell ref="K23:K25"/>
    <mergeCell ref="I15:I16"/>
    <mergeCell ref="I17:I19"/>
    <mergeCell ref="T4:T6"/>
    <mergeCell ref="T12:T13"/>
    <mergeCell ref="L8:L11"/>
    <mergeCell ref="M8:M11"/>
    <mergeCell ref="N23:N25"/>
    <mergeCell ref="BB2:BB3"/>
    <mergeCell ref="BB4:BB6"/>
    <mergeCell ref="BB8:BB9"/>
    <mergeCell ref="BB12:BB13"/>
    <mergeCell ref="BB23:BB25"/>
    <mergeCell ref="BB27:BB28"/>
    <mergeCell ref="Q2:Q3"/>
    <mergeCell ref="T2:T3"/>
    <mergeCell ref="N27:N28"/>
    <mergeCell ref="T8:T11"/>
    <mergeCell ref="T17:T18"/>
    <mergeCell ref="BA2:BA3"/>
    <mergeCell ref="Q27:Q28"/>
    <mergeCell ref="P27:P28"/>
    <mergeCell ref="P4:P6"/>
    <mergeCell ref="P2:P3"/>
    <mergeCell ref="P8:P11"/>
    <mergeCell ref="Q8:Q11"/>
    <mergeCell ref="X2:X3"/>
    <mergeCell ref="V12:V13"/>
    <mergeCell ref="W12:W13"/>
    <mergeCell ref="AA2:AA3"/>
    <mergeCell ref="AA4:AA6"/>
    <mergeCell ref="AA8:AA9"/>
    <mergeCell ref="G2:G13"/>
    <mergeCell ref="G15:G16"/>
    <mergeCell ref="G17:G19"/>
    <mergeCell ref="G27:G28"/>
    <mergeCell ref="D15:D16"/>
    <mergeCell ref="E15:E16"/>
    <mergeCell ref="F15:F16"/>
    <mergeCell ref="C27:C28"/>
    <mergeCell ref="C2:C13"/>
    <mergeCell ref="D2:D13"/>
    <mergeCell ref="E2:E13"/>
    <mergeCell ref="F2:F13"/>
    <mergeCell ref="C17:C19"/>
    <mergeCell ref="D17:D19"/>
    <mergeCell ref="E17:E19"/>
    <mergeCell ref="F17:F19"/>
    <mergeCell ref="C15:C16"/>
    <mergeCell ref="O2:O3"/>
    <mergeCell ref="O4:O6"/>
    <mergeCell ref="N2:N3"/>
    <mergeCell ref="N4:N6"/>
    <mergeCell ref="Z2:Z3"/>
    <mergeCell ref="Z4:Z6"/>
    <mergeCell ref="N8:N11"/>
    <mergeCell ref="O8:O11"/>
    <mergeCell ref="R2:R3"/>
    <mergeCell ref="R4:R6"/>
    <mergeCell ref="Y2:Y3"/>
    <mergeCell ref="Y4:Y6"/>
    <mergeCell ref="Y8:Y9"/>
    <mergeCell ref="U2:U3"/>
    <mergeCell ref="U4:U6"/>
    <mergeCell ref="U8:U11"/>
    <mergeCell ref="V2:V3"/>
    <mergeCell ref="W2:W3"/>
    <mergeCell ref="Y12:Y13"/>
    <mergeCell ref="Y23:Y25"/>
    <mergeCell ref="S2:S3"/>
    <mergeCell ref="S4:S6"/>
    <mergeCell ref="S8:S11"/>
    <mergeCell ref="S23:S25"/>
    <mergeCell ref="S27:S28"/>
    <mergeCell ref="U12:U13"/>
    <mergeCell ref="U17:U18"/>
    <mergeCell ref="U23:U25"/>
    <mergeCell ref="U27:U28"/>
    <mergeCell ref="V4:V6"/>
    <mergeCell ref="W4:W6"/>
    <mergeCell ref="X4:X6"/>
    <mergeCell ref="V8:V11"/>
    <mergeCell ref="W8:W11"/>
    <mergeCell ref="X8:X11"/>
    <mergeCell ref="V17:V18"/>
    <mergeCell ref="W17:W18"/>
    <mergeCell ref="X17:X18"/>
    <mergeCell ref="V23:V25"/>
    <mergeCell ref="W23:W25"/>
    <mergeCell ref="X23:X25"/>
    <mergeCell ref="V27:V28"/>
    <mergeCell ref="AP27:AP28"/>
    <mergeCell ref="K2:K3"/>
    <mergeCell ref="K4:K6"/>
    <mergeCell ref="K27:K28"/>
    <mergeCell ref="L2:L3"/>
    <mergeCell ref="L12:L13"/>
    <mergeCell ref="M12:M13"/>
    <mergeCell ref="L17:L18"/>
    <mergeCell ref="M17:M18"/>
    <mergeCell ref="L23:L25"/>
    <mergeCell ref="M23:M25"/>
    <mergeCell ref="L4:L6"/>
    <mergeCell ref="L27:L28"/>
    <mergeCell ref="M2:M3"/>
    <mergeCell ref="M4:M6"/>
    <mergeCell ref="M27:M28"/>
    <mergeCell ref="O27:O28"/>
    <mergeCell ref="AP23:AP25"/>
    <mergeCell ref="S12:S13"/>
    <mergeCell ref="Z8:Z9"/>
    <mergeCell ref="Q12:Q13"/>
    <mergeCell ref="Y27:Y28"/>
    <mergeCell ref="R8:R11"/>
    <mergeCell ref="R12:R13"/>
    <mergeCell ref="AQ2:AQ3"/>
    <mergeCell ref="AQ4:AQ6"/>
    <mergeCell ref="AL12:AL13"/>
    <mergeCell ref="AB12:AB13"/>
    <mergeCell ref="AC12:AC13"/>
    <mergeCell ref="AD12:AD13"/>
    <mergeCell ref="AJ12:AJ13"/>
    <mergeCell ref="AK12:AK13"/>
    <mergeCell ref="AM12:AM13"/>
    <mergeCell ref="AN12:AN13"/>
    <mergeCell ref="AO12:AO13"/>
    <mergeCell ref="AP12:AP13"/>
    <mergeCell ref="AF12:AF13"/>
    <mergeCell ref="AG12:AG13"/>
    <mergeCell ref="AE12:AE13"/>
    <mergeCell ref="AV14:AV16"/>
    <mergeCell ref="AW14:AW16"/>
    <mergeCell ref="BA4:BA6"/>
    <mergeCell ref="BA8:BA9"/>
    <mergeCell ref="BA12:BA13"/>
    <mergeCell ref="BA23:BA25"/>
    <mergeCell ref="BA27:BA28"/>
    <mergeCell ref="AP2:AP3"/>
    <mergeCell ref="AP4:AP6"/>
    <mergeCell ref="AP8:AP9"/>
    <mergeCell ref="AY2:AY3"/>
    <mergeCell ref="AY4:AY6"/>
    <mergeCell ref="AY8:AY9"/>
    <mergeCell ref="AY27:AY28"/>
    <mergeCell ref="AY12:AY13"/>
    <mergeCell ref="AY23:AY25"/>
    <mergeCell ref="AR2:AR3"/>
    <mergeCell ref="AR4:AR6"/>
    <mergeCell ref="AR8:AR9"/>
    <mergeCell ref="AS2:AS3"/>
    <mergeCell ref="AR27:AR28"/>
    <mergeCell ref="AS4:AS6"/>
    <mergeCell ref="AS8:AS9"/>
    <mergeCell ref="AS27:AS28"/>
    <mergeCell ref="P12:P13"/>
    <mergeCell ref="N12:N13"/>
    <mergeCell ref="AZ2:AZ3"/>
    <mergeCell ref="AZ4:AZ6"/>
    <mergeCell ref="AZ8:AZ9"/>
    <mergeCell ref="AZ12:AZ13"/>
    <mergeCell ref="AZ23:AZ25"/>
    <mergeCell ref="AZ27:AZ28"/>
    <mergeCell ref="AQ8:AQ9"/>
    <mergeCell ref="AQ27:AQ28"/>
    <mergeCell ref="AQ12:AQ13"/>
    <mergeCell ref="AR12:AR13"/>
    <mergeCell ref="AS12:AS13"/>
    <mergeCell ref="AQ23:AQ25"/>
    <mergeCell ref="AR23:AR25"/>
    <mergeCell ref="AS23:AS25"/>
    <mergeCell ref="AT17:AT19"/>
    <mergeCell ref="AU17:AU19"/>
    <mergeCell ref="AV17:AV19"/>
    <mergeCell ref="AW17:AW19"/>
    <mergeCell ref="AX17:AX19"/>
    <mergeCell ref="AT14:AT16"/>
    <mergeCell ref="AU14:AU16"/>
    <mergeCell ref="X12:X13"/>
    <mergeCell ref="W27:W28"/>
    <mergeCell ref="X27:X28"/>
    <mergeCell ref="E21:E26"/>
    <mergeCell ref="F21:F26"/>
    <mergeCell ref="G21:G26"/>
    <mergeCell ref="H21:H26"/>
    <mergeCell ref="I21:I26"/>
    <mergeCell ref="Q17:Q18"/>
    <mergeCell ref="R17:R18"/>
    <mergeCell ref="R23:R25"/>
    <mergeCell ref="R27:R28"/>
    <mergeCell ref="K17:K18"/>
    <mergeCell ref="O23:O25"/>
    <mergeCell ref="H17:H19"/>
    <mergeCell ref="J37:J38"/>
    <mergeCell ref="C37:C38"/>
    <mergeCell ref="D37:D38"/>
    <mergeCell ref="E37:E38"/>
    <mergeCell ref="F37:F38"/>
    <mergeCell ref="G37:G38"/>
    <mergeCell ref="H37:H38"/>
    <mergeCell ref="I37:I38"/>
    <mergeCell ref="E27:E28"/>
    <mergeCell ref="F27:F28"/>
    <mergeCell ref="G29:G30"/>
    <mergeCell ref="H27:H28"/>
    <mergeCell ref="C29:C30"/>
    <mergeCell ref="D29:D30"/>
    <mergeCell ref="E29:E30"/>
    <mergeCell ref="F29:F30"/>
    <mergeCell ref="D27:D28"/>
    <mergeCell ref="H29:H30"/>
    <mergeCell ref="I29:I30"/>
    <mergeCell ref="Z23:Z25"/>
    <mergeCell ref="AA23:AA25"/>
    <mergeCell ref="O12:O13"/>
    <mergeCell ref="N17:N18"/>
    <mergeCell ref="T23:T25"/>
    <mergeCell ref="T27:T28"/>
    <mergeCell ref="Z27:Z28"/>
    <mergeCell ref="B2:B38"/>
    <mergeCell ref="A2:A38"/>
    <mergeCell ref="K36:V36"/>
    <mergeCell ref="J27:J36"/>
    <mergeCell ref="C35:C36"/>
    <mergeCell ref="D35:D36"/>
    <mergeCell ref="E35:E36"/>
    <mergeCell ref="F35:F36"/>
    <mergeCell ref="G35:G36"/>
    <mergeCell ref="H35:H36"/>
    <mergeCell ref="I35:I36"/>
    <mergeCell ref="K26:V26"/>
    <mergeCell ref="J21:J26"/>
    <mergeCell ref="K20:V20"/>
    <mergeCell ref="J2:J20"/>
    <mergeCell ref="C21:C26"/>
    <mergeCell ref="D21:D26"/>
    <mergeCell ref="AW10:AW13"/>
    <mergeCell ref="AX10:AX13"/>
    <mergeCell ref="AT7:AT9"/>
    <mergeCell ref="AU7:AU9"/>
    <mergeCell ref="AV7:AV9"/>
    <mergeCell ref="AW7:AW9"/>
    <mergeCell ref="AX7:AX9"/>
    <mergeCell ref="S40:V41"/>
    <mergeCell ref="W40:W41"/>
    <mergeCell ref="X40:X41"/>
    <mergeCell ref="AH12:AH13"/>
    <mergeCell ref="AI12:AI13"/>
    <mergeCell ref="Y37:Y38"/>
    <mergeCell ref="Z38:AH38"/>
    <mergeCell ref="Y36:AH36"/>
    <mergeCell ref="Y26:AH26"/>
    <mergeCell ref="Y20:AH20"/>
    <mergeCell ref="AE40:AH41"/>
    <mergeCell ref="AI40:AI41"/>
    <mergeCell ref="S17:S18"/>
    <mergeCell ref="K38:V38"/>
    <mergeCell ref="AA27:AA28"/>
    <mergeCell ref="Z12:Z13"/>
    <mergeCell ref="AA12:AA13"/>
    <mergeCell ref="AT27:AT32"/>
    <mergeCell ref="AU27:AU32"/>
    <mergeCell ref="AV27:AV32"/>
    <mergeCell ref="AW27:AW32"/>
    <mergeCell ref="AX27:AX32"/>
    <mergeCell ref="AT2:AT6"/>
    <mergeCell ref="AU2:AU6"/>
    <mergeCell ref="AV2:AV6"/>
    <mergeCell ref="AW2:AW6"/>
    <mergeCell ref="AX2:AX6"/>
    <mergeCell ref="AT21:AT22"/>
    <mergeCell ref="AU21:AU22"/>
    <mergeCell ref="AV21:AV22"/>
    <mergeCell ref="AW21:AW22"/>
    <mergeCell ref="AX21:AX22"/>
    <mergeCell ref="AT23:AT25"/>
    <mergeCell ref="AU23:AU25"/>
    <mergeCell ref="AV23:AV25"/>
    <mergeCell ref="AW23:AW25"/>
    <mergeCell ref="AX23:AX25"/>
    <mergeCell ref="AX14:AX16"/>
    <mergeCell ref="AT10:AT13"/>
    <mergeCell ref="AU10:AU13"/>
    <mergeCell ref="AV10:AV13"/>
    <mergeCell ref="AT40:AU41"/>
    <mergeCell ref="AV40:AV41"/>
    <mergeCell ref="AW40:AW41"/>
    <mergeCell ref="AX40:AX41"/>
    <mergeCell ref="AT33:AT35"/>
    <mergeCell ref="AU33:AU35"/>
    <mergeCell ref="AV33:AV35"/>
    <mergeCell ref="AW33:AW35"/>
    <mergeCell ref="AX33:AX35"/>
  </mergeCells>
  <phoneticPr fontId="13" type="noConversion"/>
  <pageMargins left="0.7" right="0.7" top="0.75" bottom="0.75" header="0.3" footer="0.3"/>
  <pageSetup paperSize="9" orientation="portrait" r:id="rId1"/>
  <ignoredErrors>
    <ignoredError sqref="T17 T7" numberStoredAsText="1"/>
    <ignoredError sqref="W2" formula="1"/>
    <ignoredError sqref="AH2:AH3 AH7:AH11 AH14 AH6 AH16:AH18 AH22 AH25 AH27"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72BC3-57A8-42B2-A6E4-2BBEFFEB3401}">
  <dimension ref="A1:BB161"/>
  <sheetViews>
    <sheetView tabSelected="1" topLeftCell="U1" zoomScale="40" zoomScaleNormal="40" workbookViewId="0">
      <pane ySplit="1" topLeftCell="A2" activePane="bottomLeft" state="frozen"/>
      <selection pane="bottomLeft" activeCell="U1" sqref="A1:XFD1048576"/>
    </sheetView>
  </sheetViews>
  <sheetFormatPr baseColWidth="10" defaultColWidth="11.453125" defaultRowHeight="18.5" x14ac:dyDescent="0.35"/>
  <cols>
    <col min="1" max="1" width="24" style="187" customWidth="1"/>
    <col min="2" max="2" width="21.26953125" style="187" customWidth="1"/>
    <col min="3" max="3" width="29" style="187" customWidth="1"/>
    <col min="4" max="4" width="22.26953125" style="187" customWidth="1"/>
    <col min="5" max="5" width="41.26953125" style="187" customWidth="1"/>
    <col min="6" max="6" width="17.26953125" style="187" customWidth="1"/>
    <col min="7" max="9" width="22" style="187" customWidth="1"/>
    <col min="10" max="10" width="31" style="187" customWidth="1"/>
    <col min="11" max="11" width="25.1796875" style="396" customWidth="1"/>
    <col min="12" max="12" width="15.7265625" style="187" customWidth="1"/>
    <col min="13" max="13" width="23.1796875" style="396" customWidth="1"/>
    <col min="14" max="14" width="26.26953125" style="187" customWidth="1"/>
    <col min="15" max="15" width="27.7265625" style="187" customWidth="1"/>
    <col min="16" max="16" width="26.1796875" style="187" customWidth="1"/>
    <col min="17" max="17" width="26" style="187" customWidth="1"/>
    <col min="18" max="18" width="29.54296875" style="187" customWidth="1"/>
    <col min="19" max="19" width="25.54296875" style="187" customWidth="1"/>
    <col min="20" max="21" width="24.81640625" style="187" customWidth="1"/>
    <col min="22" max="22" width="30.453125" style="187" customWidth="1"/>
    <col min="23" max="24" width="21" style="188" customWidth="1"/>
    <col min="25" max="25" width="23.1796875" style="396" customWidth="1"/>
    <col min="26" max="26" width="24.26953125" style="187" customWidth="1"/>
    <col min="27" max="27" width="24.1796875" style="396" customWidth="1"/>
    <col min="28" max="28" width="26.1796875" style="187" customWidth="1"/>
    <col min="29" max="29" width="19.1796875" style="187" customWidth="1"/>
    <col min="30" max="30" width="20.81640625" style="187" customWidth="1"/>
    <col min="31" max="33" width="27.81640625" style="187" customWidth="1"/>
    <col min="34" max="34" width="27.81640625" style="242" customWidth="1"/>
    <col min="35" max="35" width="27.81640625" style="243" customWidth="1"/>
    <col min="36" max="36" width="22.7265625" style="187" customWidth="1"/>
    <col min="37" max="37" width="21.453125" style="187" customWidth="1"/>
    <col min="38" max="38" width="23.81640625" style="187" customWidth="1"/>
    <col min="39" max="39" width="22.81640625" style="187" customWidth="1"/>
    <col min="40" max="40" width="22.453125" style="187" customWidth="1"/>
    <col min="41" max="41" width="28.26953125" style="187" customWidth="1"/>
    <col min="42" max="42" width="59" style="187" customWidth="1"/>
    <col min="43" max="43" width="29" style="187" customWidth="1"/>
    <col min="44" max="44" width="34.81640625" style="187" customWidth="1"/>
    <col min="45" max="45" width="52.26953125" style="187" customWidth="1"/>
    <col min="46" max="47" width="37.26953125" style="187" customWidth="1"/>
    <col min="48" max="48" width="50.81640625" style="187" customWidth="1"/>
    <col min="49" max="49" width="54.1796875" style="187" customWidth="1"/>
    <col min="50" max="50" width="37.26953125" style="187" customWidth="1"/>
    <col min="51" max="51" width="48.81640625" style="396" customWidth="1"/>
    <col min="52" max="52" width="48.7265625" style="396" customWidth="1"/>
    <col min="53" max="53" width="46.7265625" style="187" customWidth="1"/>
    <col min="54" max="54" width="53.54296875" style="187" customWidth="1"/>
    <col min="55" max="16384" width="11.453125" style="187"/>
  </cols>
  <sheetData>
    <row r="1" spans="1:54" ht="106.5" customHeight="1" thickBot="1" x14ac:dyDescent="0.4">
      <c r="A1" s="308" t="s">
        <v>0</v>
      </c>
      <c r="B1" s="308" t="s">
        <v>1</v>
      </c>
      <c r="C1" s="308" t="s">
        <v>2</v>
      </c>
      <c r="D1" s="308" t="s">
        <v>3</v>
      </c>
      <c r="E1" s="308" t="s">
        <v>4</v>
      </c>
      <c r="F1" s="308" t="s">
        <v>5</v>
      </c>
      <c r="G1" s="308" t="s">
        <v>6</v>
      </c>
      <c r="H1" s="308" t="s">
        <v>7</v>
      </c>
      <c r="I1" s="308" t="s">
        <v>8</v>
      </c>
      <c r="J1" s="308" t="s">
        <v>9</v>
      </c>
      <c r="K1" s="308" t="s">
        <v>10</v>
      </c>
      <c r="L1" s="308" t="s">
        <v>3</v>
      </c>
      <c r="M1" s="308" t="s">
        <v>11</v>
      </c>
      <c r="N1" s="308" t="s">
        <v>12</v>
      </c>
      <c r="O1" s="308" t="s">
        <v>13</v>
      </c>
      <c r="P1" s="308" t="s">
        <v>14</v>
      </c>
      <c r="Q1" s="308" t="s">
        <v>15</v>
      </c>
      <c r="R1" s="308" t="s">
        <v>16</v>
      </c>
      <c r="S1" s="308" t="s">
        <v>17</v>
      </c>
      <c r="T1" s="308" t="s">
        <v>18</v>
      </c>
      <c r="U1" s="308" t="s">
        <v>19</v>
      </c>
      <c r="V1" s="309" t="s">
        <v>667</v>
      </c>
      <c r="W1" s="101" t="s">
        <v>668</v>
      </c>
      <c r="X1" s="101" t="s">
        <v>669</v>
      </c>
      <c r="Y1" s="310" t="s">
        <v>20</v>
      </c>
      <c r="Z1" s="311" t="s">
        <v>21</v>
      </c>
      <c r="AA1" s="311" t="s">
        <v>22</v>
      </c>
      <c r="AB1" s="311" t="s">
        <v>23</v>
      </c>
      <c r="AC1" s="311" t="s">
        <v>24</v>
      </c>
      <c r="AD1" s="311" t="s">
        <v>25</v>
      </c>
      <c r="AE1" s="311" t="s">
        <v>26</v>
      </c>
      <c r="AF1" s="311" t="s">
        <v>27</v>
      </c>
      <c r="AG1" s="311" t="s">
        <v>28</v>
      </c>
      <c r="AH1" s="161" t="s">
        <v>676</v>
      </c>
      <c r="AI1" s="101" t="s">
        <v>677</v>
      </c>
      <c r="AJ1" s="312" t="s">
        <v>29</v>
      </c>
      <c r="AK1" s="308" t="s">
        <v>30</v>
      </c>
      <c r="AL1" s="308" t="s">
        <v>31</v>
      </c>
      <c r="AM1" s="308" t="s">
        <v>32</v>
      </c>
      <c r="AN1" s="308" t="s">
        <v>33</v>
      </c>
      <c r="AO1" s="308" t="s">
        <v>34</v>
      </c>
      <c r="AP1" s="308" t="s">
        <v>35</v>
      </c>
      <c r="AQ1" s="308" t="s">
        <v>36</v>
      </c>
      <c r="AR1" s="308" t="s">
        <v>37</v>
      </c>
      <c r="AS1" s="308" t="s">
        <v>38</v>
      </c>
      <c r="AT1" s="313" t="s">
        <v>765</v>
      </c>
      <c r="AU1" s="313" t="s">
        <v>766</v>
      </c>
      <c r="AV1" s="313" t="s">
        <v>767</v>
      </c>
      <c r="AW1" s="313" t="s">
        <v>764</v>
      </c>
      <c r="AX1" s="314" t="s">
        <v>763</v>
      </c>
      <c r="AY1" s="315" t="s">
        <v>39</v>
      </c>
      <c r="AZ1" s="310" t="s">
        <v>40</v>
      </c>
      <c r="BA1" s="310" t="s">
        <v>41</v>
      </c>
      <c r="BB1" s="316" t="s">
        <v>251</v>
      </c>
    </row>
    <row r="2" spans="1:54" s="173" customFormat="1" ht="177.75" customHeight="1" x14ac:dyDescent="0.45">
      <c r="A2" s="733" t="s">
        <v>43</v>
      </c>
      <c r="B2" s="736" t="s">
        <v>252</v>
      </c>
      <c r="C2" s="736" t="s">
        <v>253</v>
      </c>
      <c r="D2" s="736" t="s">
        <v>254</v>
      </c>
      <c r="E2" s="736" t="s">
        <v>255</v>
      </c>
      <c r="F2" s="736" t="s">
        <v>256</v>
      </c>
      <c r="G2" s="736" t="s">
        <v>256</v>
      </c>
      <c r="H2" s="736">
        <v>1</v>
      </c>
      <c r="I2" s="736">
        <v>1</v>
      </c>
      <c r="J2" s="733" t="s">
        <v>257</v>
      </c>
      <c r="K2" s="317" t="s">
        <v>258</v>
      </c>
      <c r="L2" s="162" t="s">
        <v>259</v>
      </c>
      <c r="M2" s="317" t="s">
        <v>260</v>
      </c>
      <c r="N2" s="162">
        <v>4</v>
      </c>
      <c r="O2" s="162">
        <v>1</v>
      </c>
      <c r="P2" s="162">
        <v>0</v>
      </c>
      <c r="Q2" s="162">
        <v>0</v>
      </c>
      <c r="R2" s="162">
        <v>0.25</v>
      </c>
      <c r="S2" s="162">
        <v>0.25</v>
      </c>
      <c r="T2" s="162">
        <v>1</v>
      </c>
      <c r="U2" s="162">
        <v>1</v>
      </c>
      <c r="V2" s="162">
        <f>+U2</f>
        <v>1</v>
      </c>
      <c r="W2" s="318">
        <f>+V2/O2</f>
        <v>1</v>
      </c>
      <c r="X2" s="318">
        <f>+(P2+V2)/N2</f>
        <v>0.25</v>
      </c>
      <c r="Y2" s="740" t="s">
        <v>261</v>
      </c>
      <c r="Z2" s="752">
        <v>2020130010184</v>
      </c>
      <c r="AA2" s="693" t="s">
        <v>262</v>
      </c>
      <c r="AB2" s="167" t="s">
        <v>263</v>
      </c>
      <c r="AC2" s="163">
        <v>1</v>
      </c>
      <c r="AD2" s="163">
        <v>1</v>
      </c>
      <c r="AE2" s="163">
        <v>0.25</v>
      </c>
      <c r="AF2" s="163">
        <v>1</v>
      </c>
      <c r="AG2" s="163">
        <v>1</v>
      </c>
      <c r="AH2" s="163">
        <v>1</v>
      </c>
      <c r="AI2" s="164">
        <f>+AH2/AC2</f>
        <v>1</v>
      </c>
      <c r="AJ2" s="185">
        <v>365</v>
      </c>
      <c r="AK2" s="183">
        <f>6*30</f>
        <v>180</v>
      </c>
      <c r="AL2" s="647" t="s">
        <v>264</v>
      </c>
      <c r="AM2" s="647" t="s">
        <v>265</v>
      </c>
      <c r="AN2" s="647" t="s">
        <v>266</v>
      </c>
      <c r="AO2" s="647" t="s">
        <v>267</v>
      </c>
      <c r="AP2" s="647" t="s">
        <v>268</v>
      </c>
      <c r="AQ2" s="750">
        <f>104507887+ 105273311+104818650</f>
        <v>314599848</v>
      </c>
      <c r="AR2" s="647" t="s">
        <v>269</v>
      </c>
      <c r="AS2" s="647" t="s">
        <v>270</v>
      </c>
      <c r="AT2" s="599" t="s">
        <v>776</v>
      </c>
      <c r="AU2" s="603">
        <v>104507887</v>
      </c>
      <c r="AV2" s="603">
        <v>314599848</v>
      </c>
      <c r="AW2" s="603">
        <v>314599848</v>
      </c>
      <c r="AX2" s="606">
        <f>+AW2/AV2</f>
        <v>1</v>
      </c>
      <c r="AY2" s="692" t="s">
        <v>271</v>
      </c>
      <c r="AZ2" s="696" t="s">
        <v>272</v>
      </c>
      <c r="BA2" s="692" t="s">
        <v>273</v>
      </c>
      <c r="BB2" s="693" t="s">
        <v>273</v>
      </c>
    </row>
    <row r="3" spans="1:54" s="173" customFormat="1" ht="48.75" customHeight="1" x14ac:dyDescent="0.45">
      <c r="A3" s="734"/>
      <c r="B3" s="646"/>
      <c r="C3" s="646"/>
      <c r="D3" s="646"/>
      <c r="E3" s="646"/>
      <c r="F3" s="646"/>
      <c r="G3" s="646"/>
      <c r="H3" s="646"/>
      <c r="I3" s="646"/>
      <c r="J3" s="734"/>
      <c r="K3" s="724" t="s">
        <v>274</v>
      </c>
      <c r="L3" s="702" t="s">
        <v>259</v>
      </c>
      <c r="M3" s="724" t="s">
        <v>275</v>
      </c>
      <c r="N3" s="742">
        <v>4</v>
      </c>
      <c r="O3" s="742">
        <v>1</v>
      </c>
      <c r="P3" s="742">
        <v>1</v>
      </c>
      <c r="Q3" s="742">
        <v>0</v>
      </c>
      <c r="R3" s="742">
        <v>0</v>
      </c>
      <c r="S3" s="742">
        <v>0</v>
      </c>
      <c r="T3" s="656">
        <v>1</v>
      </c>
      <c r="U3" s="656">
        <v>1</v>
      </c>
      <c r="V3" s="743">
        <f>+U3</f>
        <v>1</v>
      </c>
      <c r="W3" s="654">
        <f>+V3/O3</f>
        <v>1</v>
      </c>
      <c r="X3" s="654">
        <f>+(P3+V3)/N3</f>
        <v>0.5</v>
      </c>
      <c r="Y3" s="741"/>
      <c r="Z3" s="752"/>
      <c r="AA3" s="693"/>
      <c r="AB3" s="167" t="s">
        <v>276</v>
      </c>
      <c r="AC3" s="163">
        <v>300</v>
      </c>
      <c r="AD3" s="163">
        <v>0</v>
      </c>
      <c r="AE3" s="163">
        <v>0</v>
      </c>
      <c r="AF3" s="163">
        <v>148</v>
      </c>
      <c r="AG3" s="163">
        <v>148</v>
      </c>
      <c r="AH3" s="163">
        <f>+AG3</f>
        <v>148</v>
      </c>
      <c r="AI3" s="164">
        <f t="shared" ref="AI3:AI35" si="0">+AH3/AC3</f>
        <v>0.49333333333333335</v>
      </c>
      <c r="AJ3" s="169">
        <v>365</v>
      </c>
      <c r="AK3" s="170">
        <v>180</v>
      </c>
      <c r="AL3" s="642"/>
      <c r="AM3" s="642"/>
      <c r="AN3" s="642"/>
      <c r="AO3" s="642"/>
      <c r="AP3" s="642"/>
      <c r="AQ3" s="751"/>
      <c r="AR3" s="642"/>
      <c r="AS3" s="642"/>
      <c r="AT3" s="599"/>
      <c r="AU3" s="603"/>
      <c r="AV3" s="603"/>
      <c r="AW3" s="603"/>
      <c r="AX3" s="606"/>
      <c r="AY3" s="693"/>
      <c r="AZ3" s="749"/>
      <c r="BA3" s="693"/>
      <c r="BB3" s="693"/>
    </row>
    <row r="4" spans="1:54" s="173" customFormat="1" ht="59.25" customHeight="1" x14ac:dyDescent="0.45">
      <c r="A4" s="734"/>
      <c r="B4" s="646"/>
      <c r="C4" s="646"/>
      <c r="D4" s="646"/>
      <c r="E4" s="646"/>
      <c r="F4" s="646"/>
      <c r="G4" s="646"/>
      <c r="H4" s="646"/>
      <c r="I4" s="646"/>
      <c r="J4" s="734"/>
      <c r="K4" s="724"/>
      <c r="L4" s="702"/>
      <c r="M4" s="724"/>
      <c r="N4" s="742"/>
      <c r="O4" s="742"/>
      <c r="P4" s="742"/>
      <c r="Q4" s="742"/>
      <c r="R4" s="742"/>
      <c r="S4" s="742"/>
      <c r="T4" s="658"/>
      <c r="U4" s="658"/>
      <c r="V4" s="744"/>
      <c r="W4" s="655"/>
      <c r="X4" s="655"/>
      <c r="Y4" s="741"/>
      <c r="Z4" s="752"/>
      <c r="AA4" s="693"/>
      <c r="AB4" s="167" t="s">
        <v>277</v>
      </c>
      <c r="AC4" s="167">
        <v>40</v>
      </c>
      <c r="AD4" s="163">
        <v>0</v>
      </c>
      <c r="AE4" s="163">
        <v>0</v>
      </c>
      <c r="AF4" s="163">
        <v>0</v>
      </c>
      <c r="AG4" s="163">
        <v>0</v>
      </c>
      <c r="AH4" s="163">
        <v>0</v>
      </c>
      <c r="AI4" s="164">
        <f t="shared" si="0"/>
        <v>0</v>
      </c>
      <c r="AJ4" s="169">
        <v>365</v>
      </c>
      <c r="AK4" s="170">
        <v>0</v>
      </c>
      <c r="AL4" s="642"/>
      <c r="AM4" s="642"/>
      <c r="AN4" s="642"/>
      <c r="AO4" s="642"/>
      <c r="AP4" s="642"/>
      <c r="AQ4" s="751"/>
      <c r="AR4" s="642"/>
      <c r="AS4" s="642"/>
      <c r="AT4" s="599"/>
      <c r="AU4" s="603"/>
      <c r="AV4" s="603"/>
      <c r="AW4" s="603"/>
      <c r="AX4" s="606"/>
      <c r="AY4" s="693"/>
      <c r="AZ4" s="749"/>
      <c r="BA4" s="693"/>
      <c r="BB4" s="693"/>
    </row>
    <row r="5" spans="1:54" s="173" customFormat="1" ht="74" x14ac:dyDescent="0.45">
      <c r="A5" s="734"/>
      <c r="B5" s="646"/>
      <c r="C5" s="646"/>
      <c r="D5" s="646"/>
      <c r="E5" s="646"/>
      <c r="F5" s="646"/>
      <c r="G5" s="646"/>
      <c r="H5" s="646"/>
      <c r="I5" s="646"/>
      <c r="J5" s="734"/>
      <c r="K5" s="724" t="s">
        <v>278</v>
      </c>
      <c r="L5" s="702" t="s">
        <v>259</v>
      </c>
      <c r="M5" s="724" t="s">
        <v>279</v>
      </c>
      <c r="N5" s="702">
        <v>4</v>
      </c>
      <c r="O5" s="742">
        <v>1</v>
      </c>
      <c r="P5" s="742">
        <v>1</v>
      </c>
      <c r="Q5" s="742">
        <v>0</v>
      </c>
      <c r="R5" s="742">
        <v>0</v>
      </c>
      <c r="S5" s="742">
        <v>0</v>
      </c>
      <c r="T5" s="656">
        <v>1</v>
      </c>
      <c r="U5" s="656">
        <v>1</v>
      </c>
      <c r="V5" s="656">
        <f>SUM(Q5:U8)</f>
        <v>2</v>
      </c>
      <c r="W5" s="654">
        <v>1</v>
      </c>
      <c r="X5" s="654">
        <f>+(P5+V5)/N5</f>
        <v>0.75</v>
      </c>
      <c r="Y5" s="741"/>
      <c r="Z5" s="752"/>
      <c r="AA5" s="693"/>
      <c r="AB5" s="167" t="s">
        <v>280</v>
      </c>
      <c r="AC5" s="167" t="s">
        <v>281</v>
      </c>
      <c r="AD5" s="163">
        <v>0</v>
      </c>
      <c r="AE5" s="163">
        <v>0</v>
      </c>
      <c r="AF5" s="163">
        <v>0</v>
      </c>
      <c r="AG5" s="163">
        <v>0</v>
      </c>
      <c r="AH5" s="163">
        <v>0</v>
      </c>
      <c r="AI5" s="164">
        <v>0</v>
      </c>
      <c r="AJ5" s="169">
        <v>365</v>
      </c>
      <c r="AK5" s="170">
        <v>0</v>
      </c>
      <c r="AL5" s="642"/>
      <c r="AM5" s="642"/>
      <c r="AN5" s="642"/>
      <c r="AO5" s="642"/>
      <c r="AP5" s="642"/>
      <c r="AQ5" s="751"/>
      <c r="AR5" s="642"/>
      <c r="AS5" s="642"/>
      <c r="AT5" s="599"/>
      <c r="AU5" s="603"/>
      <c r="AV5" s="603"/>
      <c r="AW5" s="603"/>
      <c r="AX5" s="606"/>
      <c r="AY5" s="693"/>
      <c r="AZ5" s="749"/>
      <c r="BA5" s="693"/>
      <c r="BB5" s="693"/>
    </row>
    <row r="6" spans="1:54" s="173" customFormat="1" ht="37" x14ac:dyDescent="0.45">
      <c r="A6" s="734"/>
      <c r="B6" s="646"/>
      <c r="C6" s="646"/>
      <c r="D6" s="646"/>
      <c r="E6" s="646"/>
      <c r="F6" s="646"/>
      <c r="G6" s="646"/>
      <c r="H6" s="646"/>
      <c r="I6" s="646"/>
      <c r="J6" s="734"/>
      <c r="K6" s="724"/>
      <c r="L6" s="702"/>
      <c r="M6" s="724"/>
      <c r="N6" s="702"/>
      <c r="O6" s="742"/>
      <c r="P6" s="742"/>
      <c r="Q6" s="742"/>
      <c r="R6" s="742"/>
      <c r="S6" s="742"/>
      <c r="T6" s="657"/>
      <c r="U6" s="657"/>
      <c r="V6" s="657"/>
      <c r="W6" s="659"/>
      <c r="X6" s="659"/>
      <c r="Y6" s="741"/>
      <c r="Z6" s="752"/>
      <c r="AA6" s="693"/>
      <c r="AB6" s="167" t="s">
        <v>282</v>
      </c>
      <c r="AC6" s="167">
        <v>10</v>
      </c>
      <c r="AD6" s="163">
        <v>0</v>
      </c>
      <c r="AE6" s="163">
        <v>3</v>
      </c>
      <c r="AF6" s="163">
        <v>16</v>
      </c>
      <c r="AG6" s="163">
        <v>16</v>
      </c>
      <c r="AH6" s="163">
        <f>SUM(AD6:AF6)</f>
        <v>19</v>
      </c>
      <c r="AI6" s="164">
        <f t="shared" si="0"/>
        <v>1.9</v>
      </c>
      <c r="AJ6" s="169">
        <v>365</v>
      </c>
      <c r="AK6" s="170">
        <v>180</v>
      </c>
      <c r="AL6" s="642"/>
      <c r="AM6" s="642"/>
      <c r="AN6" s="642"/>
      <c r="AO6" s="642"/>
      <c r="AP6" s="642"/>
      <c r="AQ6" s="751"/>
      <c r="AR6" s="642"/>
      <c r="AS6" s="642"/>
      <c r="AT6" s="599"/>
      <c r="AU6" s="603"/>
      <c r="AV6" s="603"/>
      <c r="AW6" s="603"/>
      <c r="AX6" s="606"/>
      <c r="AY6" s="693"/>
      <c r="AZ6" s="749"/>
      <c r="BA6" s="693"/>
      <c r="BB6" s="693"/>
    </row>
    <row r="7" spans="1:54" s="173" customFormat="1" ht="37" x14ac:dyDescent="0.45">
      <c r="A7" s="734"/>
      <c r="B7" s="646"/>
      <c r="C7" s="646"/>
      <c r="D7" s="646"/>
      <c r="E7" s="646"/>
      <c r="F7" s="646"/>
      <c r="G7" s="646"/>
      <c r="H7" s="646"/>
      <c r="I7" s="646"/>
      <c r="J7" s="734"/>
      <c r="K7" s="724"/>
      <c r="L7" s="702"/>
      <c r="M7" s="724"/>
      <c r="N7" s="702"/>
      <c r="O7" s="742"/>
      <c r="P7" s="742"/>
      <c r="Q7" s="742"/>
      <c r="R7" s="742"/>
      <c r="S7" s="742"/>
      <c r="T7" s="657"/>
      <c r="U7" s="657"/>
      <c r="V7" s="657"/>
      <c r="W7" s="659"/>
      <c r="X7" s="659"/>
      <c r="Y7" s="741"/>
      <c r="Z7" s="752"/>
      <c r="AA7" s="693"/>
      <c r="AB7" s="167" t="s">
        <v>283</v>
      </c>
      <c r="AC7" s="167">
        <v>1</v>
      </c>
      <c r="AD7" s="163">
        <v>0</v>
      </c>
      <c r="AE7" s="163">
        <v>0</v>
      </c>
      <c r="AF7" s="163">
        <v>1</v>
      </c>
      <c r="AG7" s="163">
        <v>1</v>
      </c>
      <c r="AH7" s="163">
        <f t="shared" ref="AH7:AH32" si="1">SUM(AD7:AF7)</f>
        <v>1</v>
      </c>
      <c r="AI7" s="164">
        <f t="shared" si="0"/>
        <v>1</v>
      </c>
      <c r="AJ7" s="169">
        <v>365</v>
      </c>
      <c r="AK7" s="170">
        <v>180</v>
      </c>
      <c r="AL7" s="642"/>
      <c r="AM7" s="642"/>
      <c r="AN7" s="642"/>
      <c r="AO7" s="642"/>
      <c r="AP7" s="642"/>
      <c r="AQ7" s="751"/>
      <c r="AR7" s="642"/>
      <c r="AS7" s="642"/>
      <c r="AT7" s="599"/>
      <c r="AU7" s="603"/>
      <c r="AV7" s="603"/>
      <c r="AW7" s="603"/>
      <c r="AX7" s="606"/>
      <c r="AY7" s="693"/>
      <c r="AZ7" s="749"/>
      <c r="BA7" s="693"/>
      <c r="BB7" s="693"/>
    </row>
    <row r="8" spans="1:54" s="173" customFormat="1" ht="73.5" customHeight="1" x14ac:dyDescent="0.45">
      <c r="A8" s="734"/>
      <c r="B8" s="646"/>
      <c r="C8" s="646"/>
      <c r="D8" s="646"/>
      <c r="E8" s="646"/>
      <c r="F8" s="646"/>
      <c r="G8" s="646"/>
      <c r="H8" s="646"/>
      <c r="I8" s="646"/>
      <c r="J8" s="734"/>
      <c r="K8" s="724"/>
      <c r="L8" s="702"/>
      <c r="M8" s="724"/>
      <c r="N8" s="702"/>
      <c r="O8" s="742"/>
      <c r="P8" s="742"/>
      <c r="Q8" s="742"/>
      <c r="R8" s="742"/>
      <c r="S8" s="742"/>
      <c r="T8" s="658"/>
      <c r="U8" s="658"/>
      <c r="V8" s="658"/>
      <c r="W8" s="655"/>
      <c r="X8" s="655"/>
      <c r="Y8" s="741"/>
      <c r="Z8" s="752"/>
      <c r="AA8" s="693"/>
      <c r="AB8" s="167" t="s">
        <v>284</v>
      </c>
      <c r="AC8" s="167">
        <v>1</v>
      </c>
      <c r="AD8" s="163">
        <v>0</v>
      </c>
      <c r="AE8" s="163">
        <v>0</v>
      </c>
      <c r="AF8" s="163">
        <v>1</v>
      </c>
      <c r="AG8" s="163">
        <v>1</v>
      </c>
      <c r="AH8" s="163">
        <f t="shared" si="1"/>
        <v>1</v>
      </c>
      <c r="AI8" s="164">
        <f t="shared" si="0"/>
        <v>1</v>
      </c>
      <c r="AJ8" s="169">
        <v>365</v>
      </c>
      <c r="AK8" s="170">
        <v>0</v>
      </c>
      <c r="AL8" s="642"/>
      <c r="AM8" s="642"/>
      <c r="AN8" s="642"/>
      <c r="AO8" s="642"/>
      <c r="AP8" s="642"/>
      <c r="AQ8" s="751"/>
      <c r="AR8" s="642"/>
      <c r="AS8" s="642"/>
      <c r="AT8" s="600"/>
      <c r="AU8" s="604"/>
      <c r="AV8" s="604"/>
      <c r="AW8" s="604"/>
      <c r="AX8" s="607"/>
      <c r="AY8" s="693"/>
      <c r="AZ8" s="749"/>
      <c r="BA8" s="693"/>
      <c r="BB8" s="693"/>
    </row>
    <row r="9" spans="1:54" s="173" customFormat="1" ht="409.5" x14ac:dyDescent="0.45">
      <c r="A9" s="735"/>
      <c r="B9" s="647"/>
      <c r="C9" s="647"/>
      <c r="D9" s="647"/>
      <c r="E9" s="647"/>
      <c r="F9" s="647"/>
      <c r="G9" s="647"/>
      <c r="H9" s="647"/>
      <c r="I9" s="647"/>
      <c r="J9" s="735"/>
      <c r="K9" s="166" t="s">
        <v>285</v>
      </c>
      <c r="L9" s="167" t="s">
        <v>259</v>
      </c>
      <c r="M9" s="166" t="s">
        <v>286</v>
      </c>
      <c r="N9" s="163">
        <v>1</v>
      </c>
      <c r="O9" s="163" t="s">
        <v>670</v>
      </c>
      <c r="P9" s="163">
        <v>0</v>
      </c>
      <c r="Q9" s="163">
        <v>0</v>
      </c>
      <c r="R9" s="163">
        <v>0</v>
      </c>
      <c r="S9" s="163">
        <v>0</v>
      </c>
      <c r="T9" s="163">
        <v>0</v>
      </c>
      <c r="U9" s="163">
        <v>0</v>
      </c>
      <c r="V9" s="163" t="s">
        <v>202</v>
      </c>
      <c r="W9" s="164" t="s">
        <v>202</v>
      </c>
      <c r="X9" s="164" t="s">
        <v>202</v>
      </c>
      <c r="Y9" s="741"/>
      <c r="Z9" s="752"/>
      <c r="AA9" s="693"/>
      <c r="AB9" s="167" t="s">
        <v>287</v>
      </c>
      <c r="AC9" s="163">
        <v>1</v>
      </c>
      <c r="AD9" s="163">
        <v>0</v>
      </c>
      <c r="AE9" s="163">
        <v>0</v>
      </c>
      <c r="AF9" s="163">
        <v>0</v>
      </c>
      <c r="AG9" s="163">
        <v>0</v>
      </c>
      <c r="AH9" s="163">
        <f t="shared" si="1"/>
        <v>0</v>
      </c>
      <c r="AI9" s="164">
        <f t="shared" si="0"/>
        <v>0</v>
      </c>
      <c r="AJ9" s="169">
        <v>365</v>
      </c>
      <c r="AK9" s="170">
        <v>0</v>
      </c>
      <c r="AL9" s="170" t="s">
        <v>288</v>
      </c>
      <c r="AM9" s="642"/>
      <c r="AN9" s="642"/>
      <c r="AO9" s="170" t="s">
        <v>289</v>
      </c>
      <c r="AP9" s="170" t="s">
        <v>105</v>
      </c>
      <c r="AQ9" s="170">
        <v>0</v>
      </c>
      <c r="AR9" s="170" t="s">
        <v>105</v>
      </c>
      <c r="AS9" s="170" t="s">
        <v>105</v>
      </c>
      <c r="AT9" s="302" t="s">
        <v>777</v>
      </c>
      <c r="AU9" s="272">
        <v>0</v>
      </c>
      <c r="AV9" s="319">
        <v>159748</v>
      </c>
      <c r="AW9" s="272">
        <v>0</v>
      </c>
      <c r="AX9" s="273">
        <v>0</v>
      </c>
      <c r="AY9" s="168" t="s">
        <v>290</v>
      </c>
      <c r="AZ9" s="172"/>
      <c r="BA9" s="172" t="s">
        <v>291</v>
      </c>
      <c r="BB9" s="168" t="s">
        <v>291</v>
      </c>
    </row>
    <row r="10" spans="1:54" s="173" customFormat="1" ht="69" customHeight="1" x14ac:dyDescent="0.45">
      <c r="A10" s="197"/>
      <c r="B10" s="198"/>
      <c r="C10" s="198"/>
      <c r="D10" s="198"/>
      <c r="E10" s="198"/>
      <c r="F10" s="199"/>
      <c r="G10" s="199"/>
      <c r="H10" s="200"/>
      <c r="I10" s="200"/>
      <c r="J10" s="198"/>
      <c r="K10" s="435" t="s">
        <v>717</v>
      </c>
      <c r="L10" s="436"/>
      <c r="M10" s="436"/>
      <c r="N10" s="436"/>
      <c r="O10" s="436"/>
      <c r="P10" s="436"/>
      <c r="Q10" s="436"/>
      <c r="R10" s="436"/>
      <c r="S10" s="436"/>
      <c r="T10" s="436"/>
      <c r="U10" s="436"/>
      <c r="V10" s="437"/>
      <c r="W10" s="189">
        <f>AVERAGE(W2:W9)</f>
        <v>1</v>
      </c>
      <c r="X10" s="189">
        <f>AVERAGE(X2:X9)</f>
        <v>0.5</v>
      </c>
      <c r="Y10" s="254"/>
      <c r="Z10" s="809" t="s">
        <v>737</v>
      </c>
      <c r="AA10" s="809"/>
      <c r="AB10" s="809"/>
      <c r="AC10" s="809"/>
      <c r="AD10" s="809"/>
      <c r="AE10" s="809"/>
      <c r="AF10" s="809"/>
      <c r="AG10" s="809"/>
      <c r="AH10" s="809"/>
      <c r="AI10" s="189">
        <f>AVERAGE(AI2:AI9)</f>
        <v>0.67416666666666669</v>
      </c>
      <c r="AJ10" s="169"/>
      <c r="AK10" s="170"/>
      <c r="AL10" s="170"/>
      <c r="AM10" s="304"/>
      <c r="AN10" s="304"/>
      <c r="AO10" s="171"/>
      <c r="AP10" s="170"/>
      <c r="AQ10" s="170"/>
      <c r="AR10" s="170"/>
      <c r="AS10" s="170"/>
      <c r="AT10" s="296" t="s">
        <v>717</v>
      </c>
      <c r="AU10" s="274">
        <f>+AU2+AU9</f>
        <v>104507887</v>
      </c>
      <c r="AV10" s="274">
        <f t="shared" ref="AV10:AW10" si="2">+AV2+AV9</f>
        <v>314759596</v>
      </c>
      <c r="AW10" s="274">
        <f t="shared" si="2"/>
        <v>314599848</v>
      </c>
      <c r="AX10" s="275">
        <f>+AW10/AV10</f>
        <v>0.99949247615631076</v>
      </c>
      <c r="AY10" s="168"/>
      <c r="AZ10" s="172"/>
      <c r="BA10" s="172"/>
      <c r="BB10" s="168"/>
    </row>
    <row r="11" spans="1:54" ht="409.5" x14ac:dyDescent="0.35">
      <c r="A11" s="737" t="s">
        <v>292</v>
      </c>
      <c r="B11" s="737" t="s">
        <v>293</v>
      </c>
      <c r="C11" s="645" t="s">
        <v>294</v>
      </c>
      <c r="D11" s="645">
        <v>0</v>
      </c>
      <c r="E11" s="645" t="s">
        <v>295</v>
      </c>
      <c r="F11" s="645">
        <v>0</v>
      </c>
      <c r="G11" s="645">
        <v>0</v>
      </c>
      <c r="H11" s="645">
        <v>2</v>
      </c>
      <c r="I11" s="645">
        <v>2</v>
      </c>
      <c r="J11" s="645" t="s">
        <v>296</v>
      </c>
      <c r="K11" s="166" t="s">
        <v>297</v>
      </c>
      <c r="L11" s="167">
        <v>0</v>
      </c>
      <c r="M11" s="166" t="s">
        <v>298</v>
      </c>
      <c r="N11" s="163">
        <v>1000</v>
      </c>
      <c r="O11" s="163">
        <v>334</v>
      </c>
      <c r="P11" s="163">
        <v>0</v>
      </c>
      <c r="Q11" s="163">
        <v>0</v>
      </c>
      <c r="R11" s="163">
        <v>0</v>
      </c>
      <c r="S11" s="163">
        <v>0</v>
      </c>
      <c r="T11" s="163">
        <v>304</v>
      </c>
      <c r="U11" s="163">
        <v>304</v>
      </c>
      <c r="V11" s="163">
        <f>+U11</f>
        <v>304</v>
      </c>
      <c r="W11" s="164">
        <f>+V11/O11</f>
        <v>0.91017964071856283</v>
      </c>
      <c r="X11" s="164">
        <f>+V11/N11</f>
        <v>0.30399999999999999</v>
      </c>
      <c r="Y11" s="810" t="s">
        <v>299</v>
      </c>
      <c r="Z11" s="752">
        <v>2020130010314</v>
      </c>
      <c r="AA11" s="166" t="s">
        <v>300</v>
      </c>
      <c r="AB11" s="167" t="s">
        <v>300</v>
      </c>
      <c r="AC11" s="163">
        <v>1000</v>
      </c>
      <c r="AD11" s="163">
        <v>0</v>
      </c>
      <c r="AE11" s="163">
        <v>0</v>
      </c>
      <c r="AF11" s="163">
        <v>304</v>
      </c>
      <c r="AG11" s="163">
        <v>304</v>
      </c>
      <c r="AH11" s="163">
        <f t="shared" si="1"/>
        <v>304</v>
      </c>
      <c r="AI11" s="164">
        <f t="shared" si="0"/>
        <v>0.30399999999999999</v>
      </c>
      <c r="AJ11" s="177">
        <v>365</v>
      </c>
      <c r="AK11" s="170">
        <v>90</v>
      </c>
      <c r="AL11" s="304" t="s">
        <v>301</v>
      </c>
      <c r="AM11" s="178" t="s">
        <v>302</v>
      </c>
      <c r="AN11" s="304" t="s">
        <v>303</v>
      </c>
      <c r="AO11" s="645" t="s">
        <v>304</v>
      </c>
      <c r="AP11" s="304" t="s">
        <v>129</v>
      </c>
      <c r="AQ11" s="170">
        <v>0</v>
      </c>
      <c r="AR11" s="170" t="s">
        <v>305</v>
      </c>
      <c r="AS11" s="304" t="s">
        <v>306</v>
      </c>
      <c r="AT11" s="636" t="s">
        <v>129</v>
      </c>
      <c r="AU11" s="637">
        <v>1</v>
      </c>
      <c r="AV11" s="637">
        <v>1</v>
      </c>
      <c r="AW11" s="637">
        <v>0</v>
      </c>
      <c r="AX11" s="638">
        <v>0</v>
      </c>
      <c r="AY11" s="168" t="s">
        <v>307</v>
      </c>
      <c r="AZ11" s="172" t="s">
        <v>308</v>
      </c>
      <c r="BA11" s="172" t="s">
        <v>309</v>
      </c>
      <c r="BB11" s="168" t="s">
        <v>309</v>
      </c>
    </row>
    <row r="12" spans="1:54" ht="370" x14ac:dyDescent="0.35">
      <c r="A12" s="738"/>
      <c r="B12" s="738"/>
      <c r="C12" s="646"/>
      <c r="D12" s="646"/>
      <c r="E12" s="646"/>
      <c r="F12" s="646"/>
      <c r="G12" s="646"/>
      <c r="H12" s="646">
        <v>1</v>
      </c>
      <c r="I12" s="646">
        <v>1</v>
      </c>
      <c r="J12" s="646"/>
      <c r="K12" s="166" t="s">
        <v>310</v>
      </c>
      <c r="L12" s="167">
        <v>0</v>
      </c>
      <c r="M12" s="166" t="s">
        <v>311</v>
      </c>
      <c r="N12" s="163">
        <v>600</v>
      </c>
      <c r="O12" s="163">
        <v>200</v>
      </c>
      <c r="P12" s="163">
        <v>0</v>
      </c>
      <c r="Q12" s="163">
        <v>0</v>
      </c>
      <c r="R12" s="163">
        <v>0</v>
      </c>
      <c r="S12" s="163">
        <v>0</v>
      </c>
      <c r="T12" s="163">
        <v>341</v>
      </c>
      <c r="U12" s="163">
        <v>341</v>
      </c>
      <c r="V12" s="163">
        <f>+U12</f>
        <v>341</v>
      </c>
      <c r="W12" s="164">
        <v>1</v>
      </c>
      <c r="X12" s="164">
        <f>+V12/N12</f>
        <v>0.56833333333333336</v>
      </c>
      <c r="Y12" s="811"/>
      <c r="Z12" s="752"/>
      <c r="AA12" s="166" t="s">
        <v>312</v>
      </c>
      <c r="AB12" s="167" t="s">
        <v>312</v>
      </c>
      <c r="AC12" s="163">
        <v>600</v>
      </c>
      <c r="AD12" s="163">
        <v>0</v>
      </c>
      <c r="AE12" s="163">
        <v>0</v>
      </c>
      <c r="AF12" s="163">
        <v>341</v>
      </c>
      <c r="AG12" s="163">
        <v>341</v>
      </c>
      <c r="AH12" s="163">
        <f t="shared" si="1"/>
        <v>341</v>
      </c>
      <c r="AI12" s="164">
        <f t="shared" si="0"/>
        <v>0.56833333333333336</v>
      </c>
      <c r="AJ12" s="177">
        <v>365</v>
      </c>
      <c r="AK12" s="170">
        <v>90</v>
      </c>
      <c r="AL12" s="304" t="s">
        <v>301</v>
      </c>
      <c r="AM12" s="178" t="s">
        <v>313</v>
      </c>
      <c r="AN12" s="304" t="s">
        <v>303</v>
      </c>
      <c r="AO12" s="646"/>
      <c r="AP12" s="304" t="s">
        <v>129</v>
      </c>
      <c r="AQ12" s="170">
        <v>0</v>
      </c>
      <c r="AR12" s="170" t="s">
        <v>305</v>
      </c>
      <c r="AS12" s="304" t="s">
        <v>306</v>
      </c>
      <c r="AT12" s="636"/>
      <c r="AU12" s="637"/>
      <c r="AV12" s="637"/>
      <c r="AW12" s="637"/>
      <c r="AX12" s="638"/>
      <c r="AY12" s="168" t="s">
        <v>314</v>
      </c>
      <c r="AZ12" s="168" t="s">
        <v>315</v>
      </c>
      <c r="BA12" s="168" t="s">
        <v>316</v>
      </c>
      <c r="BB12" s="168" t="s">
        <v>316</v>
      </c>
    </row>
    <row r="13" spans="1:54" ht="105" customHeight="1" x14ac:dyDescent="0.35">
      <c r="A13" s="738"/>
      <c r="B13" s="738"/>
      <c r="C13" s="646"/>
      <c r="D13" s="646"/>
      <c r="E13" s="646"/>
      <c r="F13" s="646"/>
      <c r="G13" s="646"/>
      <c r="H13" s="646"/>
      <c r="I13" s="646"/>
      <c r="J13" s="646"/>
      <c r="K13" s="166" t="s">
        <v>317</v>
      </c>
      <c r="L13" s="167">
        <v>0</v>
      </c>
      <c r="M13" s="166" t="s">
        <v>318</v>
      </c>
      <c r="N13" s="163">
        <v>1</v>
      </c>
      <c r="O13" s="163">
        <v>1</v>
      </c>
      <c r="P13" s="163">
        <v>1</v>
      </c>
      <c r="Q13" s="163">
        <v>1</v>
      </c>
      <c r="R13" s="163">
        <v>1</v>
      </c>
      <c r="S13" s="163">
        <v>1</v>
      </c>
      <c r="T13" s="163">
        <v>1</v>
      </c>
      <c r="U13" s="163">
        <v>1</v>
      </c>
      <c r="V13" s="163">
        <v>1</v>
      </c>
      <c r="W13" s="164">
        <f>+V13/O13</f>
        <v>1</v>
      </c>
      <c r="X13" s="164">
        <v>1</v>
      </c>
      <c r="Y13" s="811"/>
      <c r="Z13" s="752"/>
      <c r="AA13" s="166" t="s">
        <v>319</v>
      </c>
      <c r="AB13" s="167" t="s">
        <v>319</v>
      </c>
      <c r="AC13" s="163">
        <v>1</v>
      </c>
      <c r="AD13" s="163">
        <v>1</v>
      </c>
      <c r="AE13" s="163">
        <v>1</v>
      </c>
      <c r="AF13" s="163">
        <v>2</v>
      </c>
      <c r="AG13" s="163">
        <v>2</v>
      </c>
      <c r="AH13" s="163">
        <f t="shared" si="1"/>
        <v>4</v>
      </c>
      <c r="AI13" s="164">
        <v>1</v>
      </c>
      <c r="AJ13" s="177">
        <v>365</v>
      </c>
      <c r="AK13" s="170">
        <v>90</v>
      </c>
      <c r="AL13" s="304" t="s">
        <v>301</v>
      </c>
      <c r="AM13" s="178" t="s">
        <v>313</v>
      </c>
      <c r="AN13" s="304" t="s">
        <v>303</v>
      </c>
      <c r="AO13" s="646"/>
      <c r="AP13" s="304" t="s">
        <v>129</v>
      </c>
      <c r="AQ13" s="170">
        <v>0</v>
      </c>
      <c r="AR13" s="170" t="s">
        <v>305</v>
      </c>
      <c r="AS13" s="304" t="s">
        <v>306</v>
      </c>
      <c r="AT13" s="636"/>
      <c r="AU13" s="637"/>
      <c r="AV13" s="637"/>
      <c r="AW13" s="637"/>
      <c r="AX13" s="638"/>
      <c r="AY13" s="168" t="s">
        <v>320</v>
      </c>
      <c r="AZ13" s="168" t="s">
        <v>321</v>
      </c>
      <c r="BA13" s="168" t="s">
        <v>322</v>
      </c>
      <c r="BB13" s="168" t="s">
        <v>322</v>
      </c>
    </row>
    <row r="14" spans="1:54" ht="148" x14ac:dyDescent="0.35">
      <c r="A14" s="738"/>
      <c r="B14" s="738"/>
      <c r="C14" s="647"/>
      <c r="D14" s="647"/>
      <c r="E14" s="647"/>
      <c r="F14" s="647"/>
      <c r="G14" s="647"/>
      <c r="H14" s="647"/>
      <c r="I14" s="647"/>
      <c r="J14" s="646"/>
      <c r="K14" s="166" t="s">
        <v>323</v>
      </c>
      <c r="L14" s="167">
        <v>0</v>
      </c>
      <c r="M14" s="166" t="s">
        <v>324</v>
      </c>
      <c r="N14" s="163">
        <v>1</v>
      </c>
      <c r="O14" s="163" t="s">
        <v>670</v>
      </c>
      <c r="P14" s="163">
        <v>0</v>
      </c>
      <c r="Q14" s="163">
        <v>0</v>
      </c>
      <c r="R14" s="163">
        <v>0</v>
      </c>
      <c r="S14" s="163">
        <v>0</v>
      </c>
      <c r="T14" s="163">
        <v>0</v>
      </c>
      <c r="U14" s="163">
        <v>0</v>
      </c>
      <c r="V14" s="163" t="s">
        <v>202</v>
      </c>
      <c r="W14" s="164" t="s">
        <v>202</v>
      </c>
      <c r="X14" s="164">
        <v>0</v>
      </c>
      <c r="Y14" s="811"/>
      <c r="Z14" s="752"/>
      <c r="AA14" s="166" t="s">
        <v>325</v>
      </c>
      <c r="AB14" s="167" t="s">
        <v>325</v>
      </c>
      <c r="AC14" s="163">
        <v>1</v>
      </c>
      <c r="AD14" s="163">
        <v>0</v>
      </c>
      <c r="AE14" s="163">
        <v>0</v>
      </c>
      <c r="AF14" s="163">
        <v>0</v>
      </c>
      <c r="AG14" s="163">
        <v>0</v>
      </c>
      <c r="AH14" s="163">
        <f t="shared" si="1"/>
        <v>0</v>
      </c>
      <c r="AI14" s="164">
        <f t="shared" si="0"/>
        <v>0</v>
      </c>
      <c r="AJ14" s="177">
        <v>365</v>
      </c>
      <c r="AK14" s="170">
        <v>30</v>
      </c>
      <c r="AL14" s="304" t="s">
        <v>301</v>
      </c>
      <c r="AM14" s="178" t="s">
        <v>313</v>
      </c>
      <c r="AN14" s="304" t="s">
        <v>303</v>
      </c>
      <c r="AO14" s="647"/>
      <c r="AP14" s="304" t="s">
        <v>129</v>
      </c>
      <c r="AQ14" s="170">
        <v>0</v>
      </c>
      <c r="AR14" s="170" t="s">
        <v>305</v>
      </c>
      <c r="AS14" s="304" t="s">
        <v>306</v>
      </c>
      <c r="AT14" s="636"/>
      <c r="AU14" s="637"/>
      <c r="AV14" s="637"/>
      <c r="AW14" s="637"/>
      <c r="AX14" s="638"/>
      <c r="AY14" s="168" t="s">
        <v>326</v>
      </c>
      <c r="AZ14" s="172" t="s">
        <v>327</v>
      </c>
      <c r="BA14" s="172" t="s">
        <v>328</v>
      </c>
      <c r="BB14" s="168" t="s">
        <v>328</v>
      </c>
    </row>
    <row r="15" spans="1:54" ht="75" customHeight="1" x14ac:dyDescent="0.35">
      <c r="A15" s="738"/>
      <c r="B15" s="738"/>
      <c r="C15" s="183"/>
      <c r="D15" s="183"/>
      <c r="E15" s="183"/>
      <c r="F15" s="183"/>
      <c r="G15" s="183"/>
      <c r="H15" s="165"/>
      <c r="I15" s="165"/>
      <c r="J15" s="647"/>
      <c r="K15" s="435" t="s">
        <v>718</v>
      </c>
      <c r="L15" s="436"/>
      <c r="M15" s="436"/>
      <c r="N15" s="436"/>
      <c r="O15" s="436"/>
      <c r="P15" s="436"/>
      <c r="Q15" s="436"/>
      <c r="R15" s="436"/>
      <c r="S15" s="436"/>
      <c r="T15" s="436"/>
      <c r="U15" s="436"/>
      <c r="V15" s="437"/>
      <c r="W15" s="189">
        <f>AVERAGE(W11:W14)</f>
        <v>0.97005988023952094</v>
      </c>
      <c r="X15" s="189">
        <f>AVERAGE(X11:X14)</f>
        <v>0.46808333333333335</v>
      </c>
      <c r="Y15" s="812"/>
      <c r="Z15" s="809" t="s">
        <v>738</v>
      </c>
      <c r="AA15" s="809"/>
      <c r="AB15" s="809"/>
      <c r="AC15" s="809"/>
      <c r="AD15" s="809"/>
      <c r="AE15" s="809"/>
      <c r="AF15" s="809"/>
      <c r="AG15" s="809"/>
      <c r="AH15" s="809"/>
      <c r="AI15" s="189">
        <f>AVERAGE(AI11:AI14)</f>
        <v>0.46808333333333335</v>
      </c>
      <c r="AJ15" s="177"/>
      <c r="AK15" s="170"/>
      <c r="AL15" s="304"/>
      <c r="AM15" s="178"/>
      <c r="AN15" s="304"/>
      <c r="AO15" s="183"/>
      <c r="AP15" s="304"/>
      <c r="AQ15" s="170"/>
      <c r="AR15" s="170"/>
      <c r="AS15" s="304"/>
      <c r="AT15" s="299" t="s">
        <v>718</v>
      </c>
      <c r="AU15" s="300">
        <f>+AU11</f>
        <v>1</v>
      </c>
      <c r="AV15" s="300">
        <f t="shared" ref="AV15:AX15" si="3">+AV11</f>
        <v>1</v>
      </c>
      <c r="AW15" s="300">
        <f t="shared" si="3"/>
        <v>0</v>
      </c>
      <c r="AX15" s="300">
        <f t="shared" si="3"/>
        <v>0</v>
      </c>
      <c r="AY15" s="176"/>
      <c r="AZ15" s="191"/>
      <c r="BA15" s="191"/>
      <c r="BB15" s="168"/>
    </row>
    <row r="16" spans="1:54" s="193" customFormat="1" ht="130.5" customHeight="1" x14ac:dyDescent="0.35">
      <c r="A16" s="738"/>
      <c r="B16" s="738"/>
      <c r="C16" s="642" t="s">
        <v>329</v>
      </c>
      <c r="D16" s="642">
        <v>0</v>
      </c>
      <c r="E16" s="642">
        <v>1</v>
      </c>
      <c r="F16" s="642">
        <v>0</v>
      </c>
      <c r="G16" s="642">
        <v>0</v>
      </c>
      <c r="H16" s="645">
        <v>0</v>
      </c>
      <c r="I16" s="645">
        <v>0</v>
      </c>
      <c r="J16" s="645" t="s">
        <v>719</v>
      </c>
      <c r="K16" s="168" t="s">
        <v>330</v>
      </c>
      <c r="L16" s="304">
        <v>4766698146</v>
      </c>
      <c r="M16" s="168" t="s">
        <v>331</v>
      </c>
      <c r="N16" s="320">
        <v>40000000000</v>
      </c>
      <c r="O16" s="320">
        <v>10000000000</v>
      </c>
      <c r="P16" s="320">
        <v>26985786147</v>
      </c>
      <c r="Q16" s="320">
        <v>798610870</v>
      </c>
      <c r="R16" s="320">
        <v>4260818508</v>
      </c>
      <c r="S16" s="320">
        <v>4227867310</v>
      </c>
      <c r="T16" s="320">
        <f>(10308525633)-Q16-R16-S16</f>
        <v>1021228945</v>
      </c>
      <c r="U16" s="320">
        <v>1021228945</v>
      </c>
      <c r="V16" s="320">
        <f>+Q16+R16+S16+T16</f>
        <v>10308525633</v>
      </c>
      <c r="W16" s="305">
        <v>1</v>
      </c>
      <c r="X16" s="305">
        <f>+(P16+V16)/N16</f>
        <v>0.9323577945</v>
      </c>
      <c r="Y16" s="814" t="s">
        <v>332</v>
      </c>
      <c r="Z16" s="716">
        <v>2020130010220</v>
      </c>
      <c r="AA16" s="168" t="s">
        <v>333</v>
      </c>
      <c r="AB16" s="304" t="s">
        <v>334</v>
      </c>
      <c r="AC16" s="320">
        <v>10000000000</v>
      </c>
      <c r="AD16" s="320">
        <v>4260818508</v>
      </c>
      <c r="AE16" s="320">
        <v>4227867310</v>
      </c>
      <c r="AF16" s="320">
        <v>1021228945</v>
      </c>
      <c r="AG16" s="320">
        <v>1021228945</v>
      </c>
      <c r="AH16" s="163">
        <f t="shared" si="1"/>
        <v>9509914763</v>
      </c>
      <c r="AI16" s="164">
        <f t="shared" si="0"/>
        <v>0.95099147630000003</v>
      </c>
      <c r="AJ16" s="321">
        <f>365*4</f>
        <v>1460</v>
      </c>
      <c r="AK16" s="304">
        <v>365</v>
      </c>
      <c r="AL16" s="304" t="s">
        <v>335</v>
      </c>
      <c r="AM16" s="304" t="s">
        <v>336</v>
      </c>
      <c r="AN16" s="304" t="s">
        <v>336</v>
      </c>
      <c r="AO16" s="304" t="s">
        <v>337</v>
      </c>
      <c r="AP16" s="304" t="s">
        <v>338</v>
      </c>
      <c r="AQ16" s="304">
        <v>0</v>
      </c>
      <c r="AR16" s="304" t="s">
        <v>339</v>
      </c>
      <c r="AS16" s="304" t="s">
        <v>340</v>
      </c>
      <c r="AT16" s="636" t="s">
        <v>129</v>
      </c>
      <c r="AU16" s="639">
        <v>65240777</v>
      </c>
      <c r="AV16" s="639">
        <v>65240777</v>
      </c>
      <c r="AW16" s="639">
        <v>46925000</v>
      </c>
      <c r="AX16" s="404">
        <f>+AW16/AV16</f>
        <v>0.71925875438301412</v>
      </c>
      <c r="AY16" s="721" t="s">
        <v>341</v>
      </c>
      <c r="AZ16" s="694"/>
      <c r="BA16" s="694" t="s">
        <v>342</v>
      </c>
      <c r="BB16" s="693" t="s">
        <v>342</v>
      </c>
    </row>
    <row r="17" spans="1:54" s="193" customFormat="1" ht="130.5" customHeight="1" x14ac:dyDescent="0.35">
      <c r="A17" s="738"/>
      <c r="B17" s="738"/>
      <c r="C17" s="642"/>
      <c r="D17" s="642"/>
      <c r="E17" s="642"/>
      <c r="F17" s="642"/>
      <c r="G17" s="642"/>
      <c r="H17" s="646"/>
      <c r="I17" s="646"/>
      <c r="J17" s="646"/>
      <c r="K17" s="168" t="s">
        <v>343</v>
      </c>
      <c r="L17" s="304">
        <v>108</v>
      </c>
      <c r="M17" s="168" t="s">
        <v>344</v>
      </c>
      <c r="N17" s="304">
        <v>50</v>
      </c>
      <c r="O17" s="304">
        <v>20</v>
      </c>
      <c r="P17" s="304">
        <v>10</v>
      </c>
      <c r="Q17" s="304">
        <v>0</v>
      </c>
      <c r="R17" s="304">
        <v>8</v>
      </c>
      <c r="S17" s="304">
        <v>0</v>
      </c>
      <c r="T17" s="304">
        <v>11</v>
      </c>
      <c r="U17" s="304">
        <v>11</v>
      </c>
      <c r="V17" s="304">
        <f>+U17</f>
        <v>11</v>
      </c>
      <c r="W17" s="305">
        <f>+V17/O17</f>
        <v>0.55000000000000004</v>
      </c>
      <c r="X17" s="305">
        <f>+(P17+V17)/N17</f>
        <v>0.42</v>
      </c>
      <c r="Y17" s="815"/>
      <c r="Z17" s="716"/>
      <c r="AA17" s="168" t="s">
        <v>333</v>
      </c>
      <c r="AB17" s="304" t="s">
        <v>345</v>
      </c>
      <c r="AC17" s="304">
        <v>20</v>
      </c>
      <c r="AD17" s="304">
        <v>8</v>
      </c>
      <c r="AE17" s="304">
        <v>0</v>
      </c>
      <c r="AF17" s="304">
        <v>11</v>
      </c>
      <c r="AG17" s="304">
        <v>11</v>
      </c>
      <c r="AH17" s="163">
        <f t="shared" si="1"/>
        <v>19</v>
      </c>
      <c r="AI17" s="164">
        <f t="shared" si="0"/>
        <v>0.95</v>
      </c>
      <c r="AJ17" s="169">
        <v>900</v>
      </c>
      <c r="AK17" s="304">
        <v>365</v>
      </c>
      <c r="AL17" s="304" t="s">
        <v>335</v>
      </c>
      <c r="AM17" s="304">
        <v>1000</v>
      </c>
      <c r="AN17" s="304">
        <v>1000</v>
      </c>
      <c r="AO17" s="304" t="s">
        <v>337</v>
      </c>
      <c r="AP17" s="304" t="s">
        <v>338</v>
      </c>
      <c r="AQ17" s="304">
        <v>65240777</v>
      </c>
      <c r="AR17" s="304" t="s">
        <v>339</v>
      </c>
      <c r="AS17" s="304" t="s">
        <v>340</v>
      </c>
      <c r="AT17" s="636"/>
      <c r="AU17" s="639"/>
      <c r="AV17" s="639"/>
      <c r="AW17" s="639"/>
      <c r="AX17" s="404"/>
      <c r="AY17" s="722"/>
      <c r="AZ17" s="695"/>
      <c r="BA17" s="695"/>
      <c r="BB17" s="693"/>
    </row>
    <row r="18" spans="1:54" s="193" customFormat="1" ht="130.5" customHeight="1" x14ac:dyDescent="0.35">
      <c r="A18" s="738"/>
      <c r="B18" s="738"/>
      <c r="C18" s="642"/>
      <c r="D18" s="642"/>
      <c r="E18" s="642"/>
      <c r="F18" s="642"/>
      <c r="G18" s="642"/>
      <c r="H18" s="647"/>
      <c r="I18" s="647"/>
      <c r="J18" s="646"/>
      <c r="K18" s="168" t="s">
        <v>346</v>
      </c>
      <c r="L18" s="304">
        <v>0</v>
      </c>
      <c r="M18" s="168" t="s">
        <v>347</v>
      </c>
      <c r="N18" s="322">
        <v>1</v>
      </c>
      <c r="O18" s="322">
        <v>1</v>
      </c>
      <c r="P18" s="322">
        <v>0</v>
      </c>
      <c r="Q18" s="322">
        <v>0</v>
      </c>
      <c r="R18" s="322">
        <v>0</v>
      </c>
      <c r="S18" s="322">
        <v>0</v>
      </c>
      <c r="T18" s="322">
        <v>0.8</v>
      </c>
      <c r="U18" s="322">
        <v>0.8</v>
      </c>
      <c r="V18" s="322">
        <f>+U18</f>
        <v>0.8</v>
      </c>
      <c r="W18" s="305">
        <v>1</v>
      </c>
      <c r="X18" s="305">
        <v>1</v>
      </c>
      <c r="Y18" s="815"/>
      <c r="Z18" s="716"/>
      <c r="AA18" s="168" t="s">
        <v>348</v>
      </c>
      <c r="AB18" s="304" t="s">
        <v>349</v>
      </c>
      <c r="AC18" s="304">
        <v>1</v>
      </c>
      <c r="AD18" s="304">
        <v>0</v>
      </c>
      <c r="AE18" s="322">
        <v>0</v>
      </c>
      <c r="AF18" s="304">
        <v>0</v>
      </c>
      <c r="AG18" s="304">
        <v>0</v>
      </c>
      <c r="AH18" s="163">
        <f t="shared" si="1"/>
        <v>0</v>
      </c>
      <c r="AI18" s="164">
        <f t="shared" si="0"/>
        <v>0</v>
      </c>
      <c r="AJ18" s="169">
        <v>365</v>
      </c>
      <c r="AK18" s="304">
        <v>150</v>
      </c>
      <c r="AL18" s="304" t="s">
        <v>335</v>
      </c>
      <c r="AM18" s="304">
        <v>1000</v>
      </c>
      <c r="AN18" s="304">
        <v>0</v>
      </c>
      <c r="AO18" s="304" t="s">
        <v>337</v>
      </c>
      <c r="AP18" s="304" t="s">
        <v>338</v>
      </c>
      <c r="AQ18" s="304">
        <v>11671000</v>
      </c>
      <c r="AR18" s="304" t="s">
        <v>350</v>
      </c>
      <c r="AS18" s="304" t="s">
        <v>340</v>
      </c>
      <c r="AT18" s="636"/>
      <c r="AU18" s="639"/>
      <c r="AV18" s="639"/>
      <c r="AW18" s="639"/>
      <c r="AX18" s="404"/>
      <c r="AY18" s="692"/>
      <c r="AZ18" s="696"/>
      <c r="BA18" s="696"/>
      <c r="BB18" s="693"/>
    </row>
    <row r="19" spans="1:54" s="193" customFormat="1" ht="81.75" customHeight="1" x14ac:dyDescent="0.35">
      <c r="A19" s="738"/>
      <c r="B19" s="738"/>
      <c r="C19" s="175"/>
      <c r="D19" s="304"/>
      <c r="E19" s="304"/>
      <c r="F19" s="304"/>
      <c r="G19" s="304"/>
      <c r="H19" s="165"/>
      <c r="I19" s="165"/>
      <c r="J19" s="647"/>
      <c r="K19" s="432" t="s">
        <v>720</v>
      </c>
      <c r="L19" s="433"/>
      <c r="M19" s="433"/>
      <c r="N19" s="433"/>
      <c r="O19" s="433"/>
      <c r="P19" s="433"/>
      <c r="Q19" s="433"/>
      <c r="R19" s="433"/>
      <c r="S19" s="433"/>
      <c r="T19" s="433"/>
      <c r="U19" s="433"/>
      <c r="V19" s="434"/>
      <c r="W19" s="194">
        <f>AVERAGE(W16:W18)</f>
        <v>0.85</v>
      </c>
      <c r="X19" s="194">
        <f>AVERAGE(X16:X18)</f>
        <v>0.78411926483333338</v>
      </c>
      <c r="Y19" s="815"/>
      <c r="Z19" s="813" t="s">
        <v>739</v>
      </c>
      <c r="AA19" s="813"/>
      <c r="AB19" s="813"/>
      <c r="AC19" s="813"/>
      <c r="AD19" s="813"/>
      <c r="AE19" s="813"/>
      <c r="AF19" s="813"/>
      <c r="AG19" s="813"/>
      <c r="AH19" s="813"/>
      <c r="AI19" s="189">
        <f>AVERAGE(AI16:AI18)</f>
        <v>0.63366382543333333</v>
      </c>
      <c r="AJ19" s="169"/>
      <c r="AK19" s="304"/>
      <c r="AL19" s="304"/>
      <c r="AM19" s="304"/>
      <c r="AN19" s="304"/>
      <c r="AO19" s="175"/>
      <c r="AP19" s="175"/>
      <c r="AQ19" s="304"/>
      <c r="AR19" s="304"/>
      <c r="AS19" s="304"/>
      <c r="AT19" s="276" t="s">
        <v>778</v>
      </c>
      <c r="AU19" s="277">
        <f>+AU16</f>
        <v>65240777</v>
      </c>
      <c r="AV19" s="277">
        <f t="shared" ref="AV19:AX19" si="4">+AV16</f>
        <v>65240777</v>
      </c>
      <c r="AW19" s="277">
        <f t="shared" si="4"/>
        <v>46925000</v>
      </c>
      <c r="AX19" s="278">
        <f t="shared" si="4"/>
        <v>0.71925875438301412</v>
      </c>
      <c r="AY19" s="184"/>
      <c r="AZ19" s="186"/>
      <c r="BA19" s="186"/>
      <c r="BB19" s="168"/>
    </row>
    <row r="20" spans="1:54" ht="69" customHeight="1" x14ac:dyDescent="0.35">
      <c r="A20" s="738"/>
      <c r="B20" s="738"/>
      <c r="C20" s="645" t="s">
        <v>351</v>
      </c>
      <c r="D20" s="642">
        <v>0</v>
      </c>
      <c r="E20" s="642" t="s">
        <v>352</v>
      </c>
      <c r="F20" s="642">
        <v>0</v>
      </c>
      <c r="G20" s="642">
        <v>0</v>
      </c>
      <c r="H20" s="645">
        <v>0</v>
      </c>
      <c r="I20" s="645">
        <v>0</v>
      </c>
      <c r="J20" s="642" t="s">
        <v>353</v>
      </c>
      <c r="K20" s="693" t="s">
        <v>354</v>
      </c>
      <c r="L20" s="642" t="s">
        <v>355</v>
      </c>
      <c r="M20" s="693" t="s">
        <v>356</v>
      </c>
      <c r="N20" s="642">
        <v>3</v>
      </c>
      <c r="O20" s="642">
        <v>1</v>
      </c>
      <c r="P20" s="688">
        <v>0</v>
      </c>
      <c r="Q20" s="660">
        <v>0</v>
      </c>
      <c r="R20" s="660">
        <v>0</v>
      </c>
      <c r="S20" s="660">
        <v>0</v>
      </c>
      <c r="T20" s="660">
        <v>0</v>
      </c>
      <c r="U20" s="660">
        <v>1</v>
      </c>
      <c r="V20" s="660">
        <v>1</v>
      </c>
      <c r="W20" s="663">
        <v>0.33</v>
      </c>
      <c r="X20" s="666">
        <v>0.33</v>
      </c>
      <c r="Y20" s="642" t="s">
        <v>357</v>
      </c>
      <c r="Z20" s="716">
        <v>2020130010148</v>
      </c>
      <c r="AA20" s="693" t="s">
        <v>358</v>
      </c>
      <c r="AB20" s="167" t="s">
        <v>741</v>
      </c>
      <c r="AC20" s="323">
        <v>34</v>
      </c>
      <c r="AD20" s="323">
        <v>21</v>
      </c>
      <c r="AE20" s="323">
        <v>37</v>
      </c>
      <c r="AF20" s="323">
        <v>39</v>
      </c>
      <c r="AG20" s="323">
        <v>39</v>
      </c>
      <c r="AH20" s="228">
        <v>39</v>
      </c>
      <c r="AI20" s="164">
        <v>1</v>
      </c>
      <c r="AJ20" s="177">
        <v>365</v>
      </c>
      <c r="AK20" s="170">
        <v>240</v>
      </c>
      <c r="AL20" s="170" t="s">
        <v>359</v>
      </c>
      <c r="AM20" s="170">
        <v>1665</v>
      </c>
      <c r="AN20" s="170">
        <v>1665</v>
      </c>
      <c r="AO20" s="645" t="s">
        <v>360</v>
      </c>
      <c r="AP20" s="645" t="s">
        <v>361</v>
      </c>
      <c r="AQ20" s="642" t="s">
        <v>362</v>
      </c>
      <c r="AR20" s="642" t="s">
        <v>363</v>
      </c>
      <c r="AS20" s="642" t="s">
        <v>364</v>
      </c>
      <c r="AT20" s="598" t="s">
        <v>129</v>
      </c>
      <c r="AU20" s="633">
        <v>1000000000</v>
      </c>
      <c r="AV20" s="633">
        <v>1000000000</v>
      </c>
      <c r="AW20" s="633">
        <v>847629761</v>
      </c>
      <c r="AX20" s="605">
        <f>+AW20/AV20</f>
        <v>0.84762976099999998</v>
      </c>
      <c r="AY20" s="693" t="s">
        <v>365</v>
      </c>
      <c r="AZ20" s="693" t="s">
        <v>365</v>
      </c>
      <c r="BA20" s="693" t="s">
        <v>365</v>
      </c>
      <c r="BB20" s="693" t="s">
        <v>365</v>
      </c>
    </row>
    <row r="21" spans="1:54" ht="64.5" customHeight="1" x14ac:dyDescent="0.35">
      <c r="A21" s="738"/>
      <c r="B21" s="738"/>
      <c r="C21" s="646"/>
      <c r="D21" s="642"/>
      <c r="E21" s="642"/>
      <c r="F21" s="642"/>
      <c r="G21" s="642"/>
      <c r="H21" s="646"/>
      <c r="I21" s="646"/>
      <c r="J21" s="642"/>
      <c r="K21" s="693"/>
      <c r="L21" s="642"/>
      <c r="M21" s="693"/>
      <c r="N21" s="642"/>
      <c r="O21" s="642"/>
      <c r="P21" s="688"/>
      <c r="Q21" s="661"/>
      <c r="R21" s="661"/>
      <c r="S21" s="661"/>
      <c r="T21" s="661"/>
      <c r="U21" s="661"/>
      <c r="V21" s="661"/>
      <c r="W21" s="664"/>
      <c r="X21" s="667"/>
      <c r="Y21" s="642"/>
      <c r="Z21" s="716"/>
      <c r="AA21" s="693"/>
      <c r="AB21" s="167" t="s">
        <v>742</v>
      </c>
      <c r="AC21" s="163">
        <v>13</v>
      </c>
      <c r="AD21" s="323">
        <v>4</v>
      </c>
      <c r="AE21" s="323">
        <v>10</v>
      </c>
      <c r="AF21" s="323">
        <v>13</v>
      </c>
      <c r="AG21" s="323">
        <v>13</v>
      </c>
      <c r="AH21" s="163">
        <v>13</v>
      </c>
      <c r="AI21" s="164">
        <f t="shared" si="0"/>
        <v>1</v>
      </c>
      <c r="AJ21" s="177">
        <v>365</v>
      </c>
      <c r="AK21" s="170">
        <v>240</v>
      </c>
      <c r="AL21" s="170" t="s">
        <v>359</v>
      </c>
      <c r="AM21" s="170">
        <v>200</v>
      </c>
      <c r="AN21" s="170">
        <v>200</v>
      </c>
      <c r="AO21" s="646"/>
      <c r="AP21" s="646"/>
      <c r="AQ21" s="642"/>
      <c r="AR21" s="642"/>
      <c r="AS21" s="642"/>
      <c r="AT21" s="599"/>
      <c r="AU21" s="634"/>
      <c r="AV21" s="634"/>
      <c r="AW21" s="634"/>
      <c r="AX21" s="606"/>
      <c r="AY21" s="693"/>
      <c r="AZ21" s="693"/>
      <c r="BA21" s="693"/>
      <c r="BB21" s="693"/>
    </row>
    <row r="22" spans="1:54" ht="72" customHeight="1" x14ac:dyDescent="0.35">
      <c r="A22" s="738"/>
      <c r="B22" s="738"/>
      <c r="C22" s="646"/>
      <c r="D22" s="642"/>
      <c r="E22" s="642"/>
      <c r="F22" s="642"/>
      <c r="G22" s="642"/>
      <c r="H22" s="646"/>
      <c r="I22" s="646"/>
      <c r="J22" s="642"/>
      <c r="K22" s="693"/>
      <c r="L22" s="642"/>
      <c r="M22" s="693"/>
      <c r="N22" s="642"/>
      <c r="O22" s="642"/>
      <c r="P22" s="688"/>
      <c r="Q22" s="661"/>
      <c r="R22" s="661"/>
      <c r="S22" s="661"/>
      <c r="T22" s="661"/>
      <c r="U22" s="661"/>
      <c r="V22" s="661"/>
      <c r="W22" s="664"/>
      <c r="X22" s="667"/>
      <c r="Y22" s="642"/>
      <c r="Z22" s="716"/>
      <c r="AA22" s="693"/>
      <c r="AB22" s="167" t="s">
        <v>743</v>
      </c>
      <c r="AC22" s="324" t="s">
        <v>670</v>
      </c>
      <c r="AD22" s="324" t="s">
        <v>202</v>
      </c>
      <c r="AE22" s="324" t="s">
        <v>202</v>
      </c>
      <c r="AF22" s="324" t="s">
        <v>202</v>
      </c>
      <c r="AG22" s="324" t="s">
        <v>202</v>
      </c>
      <c r="AH22" s="163" t="s">
        <v>202</v>
      </c>
      <c r="AI22" s="164" t="s">
        <v>202</v>
      </c>
      <c r="AJ22" s="177">
        <v>365</v>
      </c>
      <c r="AK22" s="170">
        <v>240</v>
      </c>
      <c r="AL22" s="170" t="s">
        <v>359</v>
      </c>
      <c r="AM22" s="170">
        <v>1665</v>
      </c>
      <c r="AN22" s="170">
        <v>0</v>
      </c>
      <c r="AO22" s="646"/>
      <c r="AP22" s="646"/>
      <c r="AQ22" s="642"/>
      <c r="AR22" s="642"/>
      <c r="AS22" s="642"/>
      <c r="AT22" s="599"/>
      <c r="AU22" s="634"/>
      <c r="AV22" s="634"/>
      <c r="AW22" s="634"/>
      <c r="AX22" s="606"/>
      <c r="AY22" s="693"/>
      <c r="AZ22" s="693"/>
      <c r="BA22" s="693"/>
      <c r="BB22" s="693"/>
    </row>
    <row r="23" spans="1:54" ht="120" customHeight="1" x14ac:dyDescent="0.35">
      <c r="A23" s="738"/>
      <c r="B23" s="738"/>
      <c r="C23" s="646"/>
      <c r="D23" s="642"/>
      <c r="E23" s="642"/>
      <c r="F23" s="642"/>
      <c r="G23" s="642"/>
      <c r="H23" s="646"/>
      <c r="I23" s="646"/>
      <c r="J23" s="642"/>
      <c r="K23" s="693"/>
      <c r="L23" s="642"/>
      <c r="M23" s="693"/>
      <c r="N23" s="642"/>
      <c r="O23" s="642"/>
      <c r="P23" s="688"/>
      <c r="Q23" s="661"/>
      <c r="R23" s="661"/>
      <c r="S23" s="661"/>
      <c r="T23" s="661"/>
      <c r="U23" s="661"/>
      <c r="V23" s="661"/>
      <c r="W23" s="664"/>
      <c r="X23" s="667"/>
      <c r="Y23" s="642"/>
      <c r="Z23" s="716"/>
      <c r="AA23" s="693"/>
      <c r="AB23" s="167" t="s">
        <v>744</v>
      </c>
      <c r="AC23" s="163">
        <v>21</v>
      </c>
      <c r="AD23" s="163">
        <v>18</v>
      </c>
      <c r="AE23" s="163">
        <v>21</v>
      </c>
      <c r="AF23" s="163">
        <v>22</v>
      </c>
      <c r="AG23" s="163">
        <v>22</v>
      </c>
      <c r="AH23" s="163">
        <v>22</v>
      </c>
      <c r="AI23" s="164">
        <v>1</v>
      </c>
      <c r="AJ23" s="177">
        <v>365</v>
      </c>
      <c r="AK23" s="170">
        <v>240</v>
      </c>
      <c r="AL23" s="304" t="s">
        <v>366</v>
      </c>
      <c r="AM23" s="170">
        <v>600</v>
      </c>
      <c r="AN23" s="170">
        <v>483</v>
      </c>
      <c r="AO23" s="646"/>
      <c r="AP23" s="646"/>
      <c r="AQ23" s="642"/>
      <c r="AR23" s="642"/>
      <c r="AS23" s="642"/>
      <c r="AT23" s="599"/>
      <c r="AU23" s="634"/>
      <c r="AV23" s="634"/>
      <c r="AW23" s="634"/>
      <c r="AX23" s="606"/>
      <c r="AY23" s="693"/>
      <c r="AZ23" s="693"/>
      <c r="BA23" s="693"/>
      <c r="BB23" s="693"/>
    </row>
    <row r="24" spans="1:54" ht="69" customHeight="1" x14ac:dyDescent="0.35">
      <c r="A24" s="738"/>
      <c r="B24" s="738"/>
      <c r="C24" s="646"/>
      <c r="D24" s="642"/>
      <c r="E24" s="642"/>
      <c r="F24" s="642"/>
      <c r="G24" s="642"/>
      <c r="H24" s="646"/>
      <c r="I24" s="646"/>
      <c r="J24" s="642"/>
      <c r="K24" s="693"/>
      <c r="L24" s="642"/>
      <c r="M24" s="693"/>
      <c r="N24" s="642"/>
      <c r="O24" s="642"/>
      <c r="P24" s="688"/>
      <c r="Q24" s="662"/>
      <c r="R24" s="662"/>
      <c r="S24" s="662"/>
      <c r="T24" s="662"/>
      <c r="U24" s="662"/>
      <c r="V24" s="662"/>
      <c r="W24" s="665"/>
      <c r="X24" s="668"/>
      <c r="Y24" s="642"/>
      <c r="Z24" s="716"/>
      <c r="AA24" s="693"/>
      <c r="AB24" s="167" t="s">
        <v>745</v>
      </c>
      <c r="AC24" s="163">
        <v>27</v>
      </c>
      <c r="AD24" s="163">
        <v>0</v>
      </c>
      <c r="AE24" s="163">
        <v>9</v>
      </c>
      <c r="AF24" s="163">
        <v>27</v>
      </c>
      <c r="AG24" s="163">
        <v>27</v>
      </c>
      <c r="AH24" s="163">
        <v>27</v>
      </c>
      <c r="AI24" s="164">
        <f t="shared" si="0"/>
        <v>1</v>
      </c>
      <c r="AJ24" s="177">
        <v>365</v>
      </c>
      <c r="AK24" s="170">
        <v>240</v>
      </c>
      <c r="AL24" s="304" t="s">
        <v>366</v>
      </c>
      <c r="AM24" s="170">
        <v>1665</v>
      </c>
      <c r="AN24" s="170">
        <v>0</v>
      </c>
      <c r="AO24" s="646"/>
      <c r="AP24" s="646"/>
      <c r="AQ24" s="642"/>
      <c r="AR24" s="642"/>
      <c r="AS24" s="642"/>
      <c r="AT24" s="600"/>
      <c r="AU24" s="635"/>
      <c r="AV24" s="635"/>
      <c r="AW24" s="635"/>
      <c r="AX24" s="607"/>
      <c r="AY24" s="693"/>
      <c r="AZ24" s="693"/>
      <c r="BA24" s="693"/>
      <c r="BB24" s="693"/>
    </row>
    <row r="25" spans="1:54" ht="51.75" customHeight="1" x14ac:dyDescent="0.35">
      <c r="A25" s="738"/>
      <c r="B25" s="738"/>
      <c r="C25" s="646"/>
      <c r="D25" s="642"/>
      <c r="E25" s="642"/>
      <c r="F25" s="642"/>
      <c r="G25" s="642"/>
      <c r="H25" s="646"/>
      <c r="I25" s="646"/>
      <c r="J25" s="642"/>
      <c r="K25" s="693" t="s">
        <v>367</v>
      </c>
      <c r="L25" s="642">
        <v>0</v>
      </c>
      <c r="M25" s="693" t="s">
        <v>368</v>
      </c>
      <c r="N25" s="642">
        <v>1665</v>
      </c>
      <c r="O25" s="642">
        <v>834</v>
      </c>
      <c r="P25" s="688">
        <v>0</v>
      </c>
      <c r="Q25" s="660">
        <v>0</v>
      </c>
      <c r="R25" s="660">
        <v>300</v>
      </c>
      <c r="S25" s="660">
        <v>834</v>
      </c>
      <c r="T25" s="660">
        <v>834</v>
      </c>
      <c r="U25" s="660">
        <v>834</v>
      </c>
      <c r="V25" s="660">
        <f>+U25</f>
        <v>834</v>
      </c>
      <c r="W25" s="663">
        <v>1</v>
      </c>
      <c r="X25" s="666">
        <f>+(P25+V25)/N25</f>
        <v>0.50090090090090089</v>
      </c>
      <c r="Y25" s="642"/>
      <c r="Z25" s="716"/>
      <c r="AA25" s="693"/>
      <c r="AB25" s="167" t="s">
        <v>369</v>
      </c>
      <c r="AC25" s="163">
        <v>10</v>
      </c>
      <c r="AD25" s="163">
        <v>7</v>
      </c>
      <c r="AE25" s="163">
        <v>9</v>
      </c>
      <c r="AF25" s="163">
        <v>10</v>
      </c>
      <c r="AG25" s="163">
        <v>10</v>
      </c>
      <c r="AH25" s="163">
        <v>10</v>
      </c>
      <c r="AI25" s="164">
        <f t="shared" si="0"/>
        <v>1</v>
      </c>
      <c r="AJ25" s="177">
        <v>365</v>
      </c>
      <c r="AK25" s="170">
        <v>240</v>
      </c>
      <c r="AL25" s="304" t="s">
        <v>366</v>
      </c>
      <c r="AM25" s="170">
        <v>38</v>
      </c>
      <c r="AN25" s="170">
        <v>38</v>
      </c>
      <c r="AO25" s="646"/>
      <c r="AP25" s="646"/>
      <c r="AQ25" s="642"/>
      <c r="AR25" s="642"/>
      <c r="AS25" s="642"/>
      <c r="AT25" s="598" t="s">
        <v>780</v>
      </c>
      <c r="AU25" s="633">
        <v>1000000000</v>
      </c>
      <c r="AV25" s="633">
        <v>1000000000</v>
      </c>
      <c r="AW25" s="633">
        <v>997305165</v>
      </c>
      <c r="AX25" s="605">
        <f>+AW25/AV25</f>
        <v>0.99730516499999999</v>
      </c>
      <c r="AY25" s="693"/>
      <c r="AZ25" s="693"/>
      <c r="BA25" s="693"/>
      <c r="BB25" s="693"/>
    </row>
    <row r="26" spans="1:54" ht="60" customHeight="1" x14ac:dyDescent="0.35">
      <c r="A26" s="738"/>
      <c r="B26" s="738"/>
      <c r="C26" s="646"/>
      <c r="D26" s="642"/>
      <c r="E26" s="642"/>
      <c r="F26" s="642"/>
      <c r="G26" s="642"/>
      <c r="H26" s="646"/>
      <c r="I26" s="646"/>
      <c r="J26" s="642"/>
      <c r="K26" s="693"/>
      <c r="L26" s="642"/>
      <c r="M26" s="693"/>
      <c r="N26" s="642"/>
      <c r="O26" s="642"/>
      <c r="P26" s="688"/>
      <c r="Q26" s="661"/>
      <c r="R26" s="661"/>
      <c r="S26" s="661"/>
      <c r="T26" s="661"/>
      <c r="U26" s="661"/>
      <c r="V26" s="661"/>
      <c r="W26" s="664"/>
      <c r="X26" s="667"/>
      <c r="Y26" s="642"/>
      <c r="Z26" s="716"/>
      <c r="AA26" s="693"/>
      <c r="AB26" s="167" t="s">
        <v>370</v>
      </c>
      <c r="AC26" s="323">
        <v>3</v>
      </c>
      <c r="AD26" s="163">
        <v>0</v>
      </c>
      <c r="AE26" s="163">
        <v>0</v>
      </c>
      <c r="AF26" s="163">
        <v>0</v>
      </c>
      <c r="AG26" s="163">
        <v>0</v>
      </c>
      <c r="AH26" s="163">
        <f t="shared" si="1"/>
        <v>0</v>
      </c>
      <c r="AI26" s="164">
        <f t="shared" si="0"/>
        <v>0</v>
      </c>
      <c r="AJ26" s="177">
        <v>365</v>
      </c>
      <c r="AK26" s="170">
        <v>240</v>
      </c>
      <c r="AL26" s="304" t="s">
        <v>366</v>
      </c>
      <c r="AM26" s="170">
        <v>0</v>
      </c>
      <c r="AN26" s="170">
        <v>0</v>
      </c>
      <c r="AO26" s="646"/>
      <c r="AP26" s="646"/>
      <c r="AQ26" s="642"/>
      <c r="AR26" s="642"/>
      <c r="AS26" s="642"/>
      <c r="AT26" s="599"/>
      <c r="AU26" s="634"/>
      <c r="AV26" s="634"/>
      <c r="AW26" s="634"/>
      <c r="AX26" s="606"/>
      <c r="AY26" s="693"/>
      <c r="AZ26" s="693"/>
      <c r="BA26" s="693"/>
      <c r="BB26" s="693"/>
    </row>
    <row r="27" spans="1:54" ht="135" customHeight="1" x14ac:dyDescent="0.35">
      <c r="A27" s="738"/>
      <c r="B27" s="738"/>
      <c r="C27" s="646"/>
      <c r="D27" s="642"/>
      <c r="E27" s="642"/>
      <c r="F27" s="642"/>
      <c r="G27" s="642"/>
      <c r="H27" s="646"/>
      <c r="I27" s="646"/>
      <c r="J27" s="642"/>
      <c r="K27" s="693"/>
      <c r="L27" s="642"/>
      <c r="M27" s="693"/>
      <c r="N27" s="642"/>
      <c r="O27" s="642"/>
      <c r="P27" s="688"/>
      <c r="Q27" s="661"/>
      <c r="R27" s="661"/>
      <c r="S27" s="661"/>
      <c r="T27" s="661"/>
      <c r="U27" s="661"/>
      <c r="V27" s="661"/>
      <c r="W27" s="664"/>
      <c r="X27" s="667"/>
      <c r="Y27" s="642"/>
      <c r="Z27" s="716"/>
      <c r="AA27" s="693"/>
      <c r="AB27" s="167" t="s">
        <v>746</v>
      </c>
      <c r="AC27" s="323">
        <f>417+417</f>
        <v>834</v>
      </c>
      <c r="AD27" s="163">
        <v>300</v>
      </c>
      <c r="AE27" s="163">
        <v>834</v>
      </c>
      <c r="AF27" s="163">
        <v>1700</v>
      </c>
      <c r="AG27" s="163">
        <v>1700</v>
      </c>
      <c r="AH27" s="163">
        <v>1700</v>
      </c>
      <c r="AI27" s="164">
        <v>1</v>
      </c>
      <c r="AJ27" s="177">
        <v>365</v>
      </c>
      <c r="AK27" s="170">
        <v>240</v>
      </c>
      <c r="AL27" s="304" t="s">
        <v>366</v>
      </c>
      <c r="AM27" s="170">
        <v>1665</v>
      </c>
      <c r="AN27" s="170">
        <v>300</v>
      </c>
      <c r="AO27" s="646"/>
      <c r="AP27" s="646"/>
      <c r="AQ27" s="642"/>
      <c r="AR27" s="642"/>
      <c r="AS27" s="642"/>
      <c r="AT27" s="599"/>
      <c r="AU27" s="634"/>
      <c r="AV27" s="634"/>
      <c r="AW27" s="634"/>
      <c r="AX27" s="606"/>
      <c r="AY27" s="693"/>
      <c r="AZ27" s="693"/>
      <c r="BA27" s="693"/>
      <c r="BB27" s="693"/>
    </row>
    <row r="28" spans="1:54" ht="60" customHeight="1" x14ac:dyDescent="0.35">
      <c r="A28" s="738"/>
      <c r="B28" s="738"/>
      <c r="C28" s="646"/>
      <c r="D28" s="642"/>
      <c r="E28" s="642"/>
      <c r="F28" s="642"/>
      <c r="G28" s="642"/>
      <c r="H28" s="646"/>
      <c r="I28" s="646"/>
      <c r="J28" s="642"/>
      <c r="K28" s="693"/>
      <c r="L28" s="642"/>
      <c r="M28" s="693"/>
      <c r="N28" s="642"/>
      <c r="O28" s="642"/>
      <c r="P28" s="688"/>
      <c r="Q28" s="661"/>
      <c r="R28" s="661"/>
      <c r="S28" s="661"/>
      <c r="T28" s="661"/>
      <c r="U28" s="661"/>
      <c r="V28" s="661"/>
      <c r="W28" s="664"/>
      <c r="X28" s="667"/>
      <c r="Y28" s="642"/>
      <c r="Z28" s="716"/>
      <c r="AA28" s="693"/>
      <c r="AB28" s="167" t="s">
        <v>371</v>
      </c>
      <c r="AC28" s="323">
        <v>6</v>
      </c>
      <c r="AD28" s="163">
        <v>4</v>
      </c>
      <c r="AE28" s="163">
        <v>5</v>
      </c>
      <c r="AF28" s="163">
        <v>6</v>
      </c>
      <c r="AG28" s="163">
        <v>6</v>
      </c>
      <c r="AH28" s="163">
        <v>6</v>
      </c>
      <c r="AI28" s="164">
        <f t="shared" si="0"/>
        <v>1</v>
      </c>
      <c r="AJ28" s="177">
        <v>365</v>
      </c>
      <c r="AK28" s="170">
        <v>240</v>
      </c>
      <c r="AL28" s="304" t="s">
        <v>366</v>
      </c>
      <c r="AM28" s="170">
        <v>1665</v>
      </c>
      <c r="AN28" s="170">
        <v>300</v>
      </c>
      <c r="AO28" s="646"/>
      <c r="AP28" s="646"/>
      <c r="AQ28" s="642"/>
      <c r="AR28" s="642"/>
      <c r="AS28" s="642"/>
      <c r="AT28" s="599"/>
      <c r="AU28" s="634"/>
      <c r="AV28" s="634"/>
      <c r="AW28" s="634"/>
      <c r="AX28" s="606"/>
      <c r="AY28" s="693"/>
      <c r="AZ28" s="693"/>
      <c r="BA28" s="693"/>
      <c r="BB28" s="693"/>
    </row>
    <row r="29" spans="1:54" ht="82.5" customHeight="1" x14ac:dyDescent="0.35">
      <c r="A29" s="738"/>
      <c r="B29" s="738"/>
      <c r="C29" s="646"/>
      <c r="D29" s="645"/>
      <c r="E29" s="645"/>
      <c r="F29" s="645"/>
      <c r="G29" s="645"/>
      <c r="H29" s="646"/>
      <c r="I29" s="646"/>
      <c r="J29" s="645"/>
      <c r="K29" s="721"/>
      <c r="L29" s="645"/>
      <c r="M29" s="721"/>
      <c r="N29" s="645"/>
      <c r="O29" s="645"/>
      <c r="P29" s="688"/>
      <c r="Q29" s="662"/>
      <c r="R29" s="662"/>
      <c r="S29" s="662"/>
      <c r="T29" s="662"/>
      <c r="U29" s="662"/>
      <c r="V29" s="662"/>
      <c r="W29" s="665"/>
      <c r="X29" s="668"/>
      <c r="Y29" s="642"/>
      <c r="Z29" s="716"/>
      <c r="AA29" s="693"/>
      <c r="AB29" s="167" t="s">
        <v>372</v>
      </c>
      <c r="AC29" s="323">
        <v>12</v>
      </c>
      <c r="AD29" s="163">
        <v>5</v>
      </c>
      <c r="AE29" s="163">
        <v>10</v>
      </c>
      <c r="AF29" s="163">
        <v>10</v>
      </c>
      <c r="AG29" s="163">
        <v>10</v>
      </c>
      <c r="AH29" s="163">
        <v>10</v>
      </c>
      <c r="AI29" s="164">
        <f t="shared" si="0"/>
        <v>0.83333333333333337</v>
      </c>
      <c r="AJ29" s="177">
        <v>365</v>
      </c>
      <c r="AK29" s="170">
        <v>240</v>
      </c>
      <c r="AL29" s="304" t="s">
        <v>366</v>
      </c>
      <c r="AM29" s="170">
        <v>1665</v>
      </c>
      <c r="AN29" s="170"/>
      <c r="AO29" s="647"/>
      <c r="AP29" s="647"/>
      <c r="AQ29" s="642"/>
      <c r="AR29" s="642"/>
      <c r="AS29" s="642"/>
      <c r="AT29" s="600"/>
      <c r="AU29" s="635"/>
      <c r="AV29" s="635"/>
      <c r="AW29" s="635"/>
      <c r="AX29" s="607"/>
      <c r="AY29" s="693"/>
      <c r="AZ29" s="693"/>
      <c r="BA29" s="693"/>
      <c r="BB29" s="693"/>
    </row>
    <row r="30" spans="1:54" ht="82.5" customHeight="1" x14ac:dyDescent="0.35">
      <c r="A30" s="738"/>
      <c r="B30" s="738"/>
      <c r="C30" s="642"/>
      <c r="D30" s="642"/>
      <c r="E30" s="642"/>
      <c r="F30" s="642"/>
      <c r="G30" s="642"/>
      <c r="H30" s="642"/>
      <c r="I30" s="642"/>
      <c r="J30" s="642"/>
      <c r="K30" s="432" t="s">
        <v>721</v>
      </c>
      <c r="L30" s="433"/>
      <c r="M30" s="433"/>
      <c r="N30" s="433"/>
      <c r="O30" s="433"/>
      <c r="P30" s="433"/>
      <c r="Q30" s="433"/>
      <c r="R30" s="433"/>
      <c r="S30" s="433"/>
      <c r="T30" s="433"/>
      <c r="U30" s="433"/>
      <c r="V30" s="434"/>
      <c r="W30" s="195">
        <f>AVERAGE(W20:W29)</f>
        <v>0.66500000000000004</v>
      </c>
      <c r="X30" s="244">
        <f>AVERAGE(X20:X29)</f>
        <v>0.41545045045045048</v>
      </c>
      <c r="Y30" s="642"/>
      <c r="Z30" s="813" t="s">
        <v>740</v>
      </c>
      <c r="AA30" s="813"/>
      <c r="AB30" s="813"/>
      <c r="AC30" s="813"/>
      <c r="AD30" s="813"/>
      <c r="AE30" s="813"/>
      <c r="AF30" s="813"/>
      <c r="AG30" s="813"/>
      <c r="AH30" s="813"/>
      <c r="AI30" s="189">
        <f>AVERAGE(AI20:AI29)</f>
        <v>0.87037037037037035</v>
      </c>
      <c r="AJ30" s="177"/>
      <c r="AK30" s="170"/>
      <c r="AL30" s="304"/>
      <c r="AM30" s="170"/>
      <c r="AN30" s="170"/>
      <c r="AO30" s="165"/>
      <c r="AP30" s="183"/>
      <c r="AQ30" s="304"/>
      <c r="AR30" s="304"/>
      <c r="AS30" s="304"/>
      <c r="AT30" s="296" t="s">
        <v>779</v>
      </c>
      <c r="AU30" s="279">
        <f>+AU20+AU25</f>
        <v>2000000000</v>
      </c>
      <c r="AV30" s="279">
        <f t="shared" ref="AV30:AW30" si="5">+AV20+AV25</f>
        <v>2000000000</v>
      </c>
      <c r="AW30" s="279">
        <f t="shared" si="5"/>
        <v>1844934926</v>
      </c>
      <c r="AX30" s="280">
        <f>+AW30/AV30</f>
        <v>0.92246746300000004</v>
      </c>
      <c r="AY30" s="168"/>
      <c r="AZ30" s="172"/>
      <c r="BA30" s="172"/>
      <c r="BB30" s="168"/>
    </row>
    <row r="31" spans="1:54" ht="82.5" customHeight="1" x14ac:dyDescent="0.35">
      <c r="A31" s="738"/>
      <c r="B31" s="739"/>
      <c r="C31" s="746" t="s">
        <v>722</v>
      </c>
      <c r="D31" s="747"/>
      <c r="E31" s="747"/>
      <c r="F31" s="747"/>
      <c r="G31" s="747"/>
      <c r="H31" s="747"/>
      <c r="I31" s="747"/>
      <c r="J31" s="747"/>
      <c r="K31" s="747"/>
      <c r="L31" s="747"/>
      <c r="M31" s="747"/>
      <c r="N31" s="747"/>
      <c r="O31" s="747"/>
      <c r="P31" s="747"/>
      <c r="Q31" s="747"/>
      <c r="R31" s="747"/>
      <c r="S31" s="747"/>
      <c r="T31" s="747"/>
      <c r="U31" s="747"/>
      <c r="V31" s="748"/>
      <c r="W31" s="298">
        <f>AVERAGE(W30,W19,W15)</f>
        <v>0.82835329341317365</v>
      </c>
      <c r="X31" s="245">
        <f>AVERAGE(X30,X19,X15)</f>
        <v>0.55588434953903909</v>
      </c>
      <c r="Y31" s="816" t="s">
        <v>747</v>
      </c>
      <c r="Z31" s="816"/>
      <c r="AA31" s="816"/>
      <c r="AB31" s="816"/>
      <c r="AC31" s="816"/>
      <c r="AD31" s="816"/>
      <c r="AE31" s="816"/>
      <c r="AF31" s="816"/>
      <c r="AG31" s="816"/>
      <c r="AH31" s="816"/>
      <c r="AI31" s="229">
        <f>+(AI30+AI19+AI15)/3</f>
        <v>0.65737250971234573</v>
      </c>
      <c r="AJ31" s="177"/>
      <c r="AK31" s="170"/>
      <c r="AL31" s="304"/>
      <c r="AM31" s="170"/>
      <c r="AN31" s="170"/>
      <c r="AO31" s="165"/>
      <c r="AP31" s="183"/>
      <c r="AQ31" s="304"/>
      <c r="AR31" s="304"/>
      <c r="AS31" s="304"/>
      <c r="AT31" s="296" t="s">
        <v>722</v>
      </c>
      <c r="AU31" s="325">
        <f>+AU30+AU19+AU15</f>
        <v>2065240778</v>
      </c>
      <c r="AV31" s="325">
        <f t="shared" ref="AV31:AW31" si="6">+AV30+AV19+AV15</f>
        <v>2065240778</v>
      </c>
      <c r="AW31" s="325">
        <f t="shared" si="6"/>
        <v>1891859926</v>
      </c>
      <c r="AX31" s="280">
        <f>+AW31/AV31</f>
        <v>0.91604811707819189</v>
      </c>
      <c r="AY31" s="168"/>
      <c r="AZ31" s="172"/>
      <c r="BA31" s="172"/>
      <c r="BB31" s="168"/>
    </row>
    <row r="32" spans="1:54" s="173" customFormat="1" ht="409.5" x14ac:dyDescent="0.45">
      <c r="A32" s="738"/>
      <c r="B32" s="743" t="s">
        <v>373</v>
      </c>
      <c r="C32" s="743" t="s">
        <v>374</v>
      </c>
      <c r="D32" s="743">
        <v>3207999</v>
      </c>
      <c r="E32" s="743" t="s">
        <v>375</v>
      </c>
      <c r="F32" s="782">
        <v>1782490</v>
      </c>
      <c r="G32" s="782">
        <v>2210529</v>
      </c>
      <c r="H32" s="782">
        <v>2648435</v>
      </c>
      <c r="I32" s="782">
        <v>2002665</v>
      </c>
      <c r="J32" s="167" t="s">
        <v>376</v>
      </c>
      <c r="K32" s="166" t="s">
        <v>377</v>
      </c>
      <c r="L32" s="167">
        <v>3207999</v>
      </c>
      <c r="M32" s="166" t="s">
        <v>378</v>
      </c>
      <c r="N32" s="326">
        <v>3207999</v>
      </c>
      <c r="O32" s="326">
        <v>1300673</v>
      </c>
      <c r="P32" s="327">
        <v>934447</v>
      </c>
      <c r="Q32" s="328">
        <v>403398</v>
      </c>
      <c r="R32" s="328">
        <v>444549</v>
      </c>
      <c r="S32" s="328">
        <v>428035</v>
      </c>
      <c r="T32" s="328">
        <v>437910</v>
      </c>
      <c r="U32" s="328">
        <v>288773</v>
      </c>
      <c r="V32" s="328">
        <f>+Q32+R32+S32+T32+U32</f>
        <v>2002665</v>
      </c>
      <c r="W32" s="329">
        <f>+V32/O32</f>
        <v>1.5397144401398353</v>
      </c>
      <c r="X32" s="330">
        <f>+(P32+V32)/N32</f>
        <v>0.91555888888992798</v>
      </c>
      <c r="Y32" s="693" t="s">
        <v>379</v>
      </c>
      <c r="Z32" s="753">
        <v>2021130010028</v>
      </c>
      <c r="AA32" s="693" t="s">
        <v>380</v>
      </c>
      <c r="AB32" s="755" t="s">
        <v>682</v>
      </c>
      <c r="AC32" s="331">
        <v>1300673</v>
      </c>
      <c r="AD32" s="331">
        <v>1782490</v>
      </c>
      <c r="AE32" s="331">
        <v>2210529</v>
      </c>
      <c r="AF32" s="331">
        <v>2648435</v>
      </c>
      <c r="AG32" s="331">
        <v>2937208</v>
      </c>
      <c r="AH32" s="231">
        <f t="shared" si="1"/>
        <v>6641454</v>
      </c>
      <c r="AI32" s="164">
        <v>1</v>
      </c>
      <c r="AJ32" s="756">
        <v>365</v>
      </c>
      <c r="AK32" s="688">
        <v>181</v>
      </c>
      <c r="AL32" s="170" t="s">
        <v>381</v>
      </c>
      <c r="AM32" s="745">
        <v>533913</v>
      </c>
      <c r="AN32" s="745">
        <v>533913</v>
      </c>
      <c r="AO32" s="660" t="s">
        <v>382</v>
      </c>
      <c r="AP32" s="180" t="s">
        <v>383</v>
      </c>
      <c r="AQ32" s="332">
        <v>50000000</v>
      </c>
      <c r="AR32" s="167" t="s">
        <v>384</v>
      </c>
      <c r="AS32" s="333" t="s">
        <v>385</v>
      </c>
      <c r="AT32" s="625" t="s">
        <v>129</v>
      </c>
      <c r="AU32" s="619">
        <v>375000000</v>
      </c>
      <c r="AV32" s="619">
        <v>389910027</v>
      </c>
      <c r="AW32" s="619">
        <v>275000000</v>
      </c>
      <c r="AX32" s="622">
        <f>+AW32/AV32</f>
        <v>0.70529091574246694</v>
      </c>
      <c r="AY32" s="168" t="s">
        <v>386</v>
      </c>
      <c r="AZ32" s="172" t="s">
        <v>387</v>
      </c>
      <c r="BA32" s="172" t="s">
        <v>388</v>
      </c>
      <c r="BB32" s="168" t="s">
        <v>389</v>
      </c>
    </row>
    <row r="33" spans="1:54" s="173" customFormat="1" ht="298.5" x14ac:dyDescent="0.45">
      <c r="A33" s="738"/>
      <c r="B33" s="769"/>
      <c r="C33" s="769"/>
      <c r="D33" s="769"/>
      <c r="E33" s="769"/>
      <c r="F33" s="783"/>
      <c r="G33" s="783"/>
      <c r="H33" s="783"/>
      <c r="I33" s="783"/>
      <c r="J33" s="167" t="s">
        <v>390</v>
      </c>
      <c r="K33" s="166" t="s">
        <v>391</v>
      </c>
      <c r="L33" s="163" t="s">
        <v>392</v>
      </c>
      <c r="M33" s="166" t="s">
        <v>393</v>
      </c>
      <c r="N33" s="167">
        <v>18</v>
      </c>
      <c r="O33" s="167">
        <v>13</v>
      </c>
      <c r="P33" s="304">
        <v>17</v>
      </c>
      <c r="Q33" s="328">
        <v>13</v>
      </c>
      <c r="R33" s="328">
        <v>11</v>
      </c>
      <c r="S33" s="328">
        <v>13</v>
      </c>
      <c r="T33" s="328">
        <v>13</v>
      </c>
      <c r="U33" s="328">
        <v>13</v>
      </c>
      <c r="V33" s="328">
        <f>+U33</f>
        <v>13</v>
      </c>
      <c r="W33" s="329">
        <v>1</v>
      </c>
      <c r="X33" s="330">
        <f>+V33/N33</f>
        <v>0.72222222222222221</v>
      </c>
      <c r="Y33" s="693"/>
      <c r="Z33" s="753"/>
      <c r="AA33" s="693"/>
      <c r="AB33" s="755"/>
      <c r="AC33" s="331">
        <v>13</v>
      </c>
      <c r="AD33" s="331">
        <v>11</v>
      </c>
      <c r="AE33" s="331">
        <v>13</v>
      </c>
      <c r="AF33" s="331">
        <v>13</v>
      </c>
      <c r="AG33" s="331">
        <v>13</v>
      </c>
      <c r="AH33" s="163">
        <v>13</v>
      </c>
      <c r="AI33" s="164">
        <f t="shared" si="0"/>
        <v>1</v>
      </c>
      <c r="AJ33" s="756"/>
      <c r="AK33" s="688"/>
      <c r="AL33" s="170" t="s">
        <v>381</v>
      </c>
      <c r="AM33" s="745"/>
      <c r="AN33" s="745"/>
      <c r="AO33" s="661"/>
      <c r="AP33" s="180" t="s">
        <v>383</v>
      </c>
      <c r="AQ33" s="334">
        <v>100000000</v>
      </c>
      <c r="AR33" s="167" t="s">
        <v>384</v>
      </c>
      <c r="AS33" s="333" t="s">
        <v>394</v>
      </c>
      <c r="AT33" s="626"/>
      <c r="AU33" s="620"/>
      <c r="AV33" s="620"/>
      <c r="AW33" s="620"/>
      <c r="AX33" s="623"/>
      <c r="AY33" s="168" t="s">
        <v>395</v>
      </c>
      <c r="AZ33" s="335" t="s">
        <v>396</v>
      </c>
      <c r="BA33" s="336" t="s">
        <v>397</v>
      </c>
      <c r="BB33" s="336" t="s">
        <v>398</v>
      </c>
    </row>
    <row r="34" spans="1:54" s="173" customFormat="1" ht="409.5" x14ac:dyDescent="0.45">
      <c r="A34" s="738"/>
      <c r="B34" s="769"/>
      <c r="C34" s="769"/>
      <c r="D34" s="769"/>
      <c r="E34" s="769"/>
      <c r="F34" s="783"/>
      <c r="G34" s="783"/>
      <c r="H34" s="783"/>
      <c r="I34" s="783"/>
      <c r="J34" s="702" t="s">
        <v>399</v>
      </c>
      <c r="K34" s="166" t="s">
        <v>400</v>
      </c>
      <c r="L34" s="163">
        <v>0</v>
      </c>
      <c r="M34" s="166" t="s">
        <v>401</v>
      </c>
      <c r="N34" s="167">
        <v>4</v>
      </c>
      <c r="O34" s="167">
        <v>1</v>
      </c>
      <c r="P34" s="304">
        <v>0</v>
      </c>
      <c r="Q34" s="328">
        <v>0</v>
      </c>
      <c r="R34" s="328">
        <v>0</v>
      </c>
      <c r="S34" s="328">
        <v>1</v>
      </c>
      <c r="T34" s="328">
        <v>0</v>
      </c>
      <c r="U34" s="328" t="s">
        <v>402</v>
      </c>
      <c r="V34" s="328">
        <v>2</v>
      </c>
      <c r="W34" s="329">
        <v>1</v>
      </c>
      <c r="X34" s="330">
        <f>+V34/N34</f>
        <v>0.5</v>
      </c>
      <c r="Y34" s="693"/>
      <c r="Z34" s="753"/>
      <c r="AA34" s="693"/>
      <c r="AB34" s="755"/>
      <c r="AC34" s="331">
        <v>1</v>
      </c>
      <c r="AD34" s="331">
        <v>1</v>
      </c>
      <c r="AE34" s="331">
        <v>2</v>
      </c>
      <c r="AF34" s="331">
        <v>2</v>
      </c>
      <c r="AG34" s="331" t="s">
        <v>403</v>
      </c>
      <c r="AH34" s="163">
        <v>3</v>
      </c>
      <c r="AI34" s="164">
        <v>1</v>
      </c>
      <c r="AJ34" s="756"/>
      <c r="AK34" s="688"/>
      <c r="AL34" s="170" t="s">
        <v>381</v>
      </c>
      <c r="AM34" s="745"/>
      <c r="AN34" s="745"/>
      <c r="AO34" s="661"/>
      <c r="AP34" s="180" t="s">
        <v>383</v>
      </c>
      <c r="AQ34" s="763">
        <v>100000000</v>
      </c>
      <c r="AR34" s="702" t="s">
        <v>384</v>
      </c>
      <c r="AS34" s="743" t="s">
        <v>404</v>
      </c>
      <c r="AT34" s="626"/>
      <c r="AU34" s="620"/>
      <c r="AV34" s="620"/>
      <c r="AW34" s="620"/>
      <c r="AX34" s="623"/>
      <c r="AY34" s="168" t="s">
        <v>405</v>
      </c>
      <c r="AZ34" s="172" t="s">
        <v>406</v>
      </c>
      <c r="BA34" s="180" t="s">
        <v>407</v>
      </c>
      <c r="BB34" s="180" t="s">
        <v>408</v>
      </c>
    </row>
    <row r="35" spans="1:54" s="173" customFormat="1" ht="277.5" x14ac:dyDescent="0.45">
      <c r="A35" s="738"/>
      <c r="B35" s="769"/>
      <c r="C35" s="769"/>
      <c r="D35" s="769"/>
      <c r="E35" s="769"/>
      <c r="F35" s="783"/>
      <c r="G35" s="783"/>
      <c r="H35" s="783"/>
      <c r="I35" s="783"/>
      <c r="J35" s="702"/>
      <c r="K35" s="166" t="s">
        <v>409</v>
      </c>
      <c r="L35" s="163">
        <v>5</v>
      </c>
      <c r="M35" s="166" t="s">
        <v>410</v>
      </c>
      <c r="N35" s="167">
        <v>5</v>
      </c>
      <c r="O35" s="167">
        <v>4</v>
      </c>
      <c r="P35" s="304">
        <v>4</v>
      </c>
      <c r="Q35" s="328">
        <v>4</v>
      </c>
      <c r="R35" s="328">
        <v>4</v>
      </c>
      <c r="S35" s="328">
        <v>4</v>
      </c>
      <c r="T35" s="328">
        <v>4</v>
      </c>
      <c r="U35" s="328">
        <v>4</v>
      </c>
      <c r="V35" s="328">
        <f>+U35</f>
        <v>4</v>
      </c>
      <c r="W35" s="329">
        <f>+V35/O35</f>
        <v>1</v>
      </c>
      <c r="X35" s="330">
        <f>+V35/N35</f>
        <v>0.8</v>
      </c>
      <c r="Y35" s="693"/>
      <c r="Z35" s="753"/>
      <c r="AA35" s="693"/>
      <c r="AB35" s="755"/>
      <c r="AC35" s="331">
        <v>4</v>
      </c>
      <c r="AD35" s="331">
        <v>4</v>
      </c>
      <c r="AE35" s="331">
        <v>4</v>
      </c>
      <c r="AF35" s="331">
        <v>4</v>
      </c>
      <c r="AG35" s="331">
        <v>4</v>
      </c>
      <c r="AH35" s="163">
        <v>4</v>
      </c>
      <c r="AI35" s="164">
        <f t="shared" si="0"/>
        <v>1</v>
      </c>
      <c r="AJ35" s="756"/>
      <c r="AK35" s="688"/>
      <c r="AL35" s="170" t="s">
        <v>381</v>
      </c>
      <c r="AM35" s="745"/>
      <c r="AN35" s="745"/>
      <c r="AO35" s="661"/>
      <c r="AP35" s="180" t="s">
        <v>383</v>
      </c>
      <c r="AQ35" s="763"/>
      <c r="AR35" s="702"/>
      <c r="AS35" s="769"/>
      <c r="AT35" s="626"/>
      <c r="AU35" s="620"/>
      <c r="AV35" s="620"/>
      <c r="AW35" s="620"/>
      <c r="AX35" s="623"/>
      <c r="AY35" s="168" t="s">
        <v>411</v>
      </c>
      <c r="AZ35" s="172" t="s">
        <v>412</v>
      </c>
      <c r="BA35" s="168" t="s">
        <v>413</v>
      </c>
      <c r="BB35" s="168" t="s">
        <v>414</v>
      </c>
    </row>
    <row r="36" spans="1:54" s="173" customFormat="1" ht="240.5" x14ac:dyDescent="0.45">
      <c r="A36" s="738"/>
      <c r="B36" s="769"/>
      <c r="C36" s="769"/>
      <c r="D36" s="769"/>
      <c r="E36" s="769"/>
      <c r="F36" s="783"/>
      <c r="G36" s="783"/>
      <c r="H36" s="783"/>
      <c r="I36" s="783"/>
      <c r="J36" s="702"/>
      <c r="K36" s="166" t="s">
        <v>415</v>
      </c>
      <c r="L36" s="163">
        <v>3</v>
      </c>
      <c r="M36" s="166" t="s">
        <v>416</v>
      </c>
      <c r="N36" s="167">
        <v>3</v>
      </c>
      <c r="O36" s="167">
        <v>2</v>
      </c>
      <c r="P36" s="304">
        <v>3</v>
      </c>
      <c r="Q36" s="328">
        <v>3</v>
      </c>
      <c r="R36" s="328">
        <v>3</v>
      </c>
      <c r="S36" s="328">
        <v>3</v>
      </c>
      <c r="T36" s="328">
        <v>3</v>
      </c>
      <c r="U36" s="328">
        <v>3</v>
      </c>
      <c r="V36" s="328">
        <f>+U36</f>
        <v>3</v>
      </c>
      <c r="W36" s="329">
        <v>1</v>
      </c>
      <c r="X36" s="330">
        <v>1</v>
      </c>
      <c r="Y36" s="693"/>
      <c r="Z36" s="753"/>
      <c r="AA36" s="693"/>
      <c r="AB36" s="755"/>
      <c r="AC36" s="331">
        <v>2</v>
      </c>
      <c r="AD36" s="331">
        <v>3</v>
      </c>
      <c r="AE36" s="331">
        <v>3</v>
      </c>
      <c r="AF36" s="331">
        <v>3</v>
      </c>
      <c r="AG36" s="331">
        <v>3</v>
      </c>
      <c r="AH36" s="163">
        <v>3</v>
      </c>
      <c r="AI36" s="164">
        <v>1</v>
      </c>
      <c r="AJ36" s="756"/>
      <c r="AK36" s="688"/>
      <c r="AL36" s="170" t="s">
        <v>381</v>
      </c>
      <c r="AM36" s="745"/>
      <c r="AN36" s="745"/>
      <c r="AO36" s="661"/>
      <c r="AP36" s="180" t="s">
        <v>383</v>
      </c>
      <c r="AQ36" s="763"/>
      <c r="AR36" s="702"/>
      <c r="AS36" s="769"/>
      <c r="AT36" s="626"/>
      <c r="AU36" s="620"/>
      <c r="AV36" s="620"/>
      <c r="AW36" s="620"/>
      <c r="AX36" s="623"/>
      <c r="AY36" s="168" t="s">
        <v>417</v>
      </c>
      <c r="AZ36" s="172" t="s">
        <v>418</v>
      </c>
      <c r="BA36" s="168" t="s">
        <v>419</v>
      </c>
      <c r="BB36" s="168" t="s">
        <v>420</v>
      </c>
    </row>
    <row r="37" spans="1:54" s="173" customFormat="1" ht="409.5" x14ac:dyDescent="0.45">
      <c r="A37" s="738"/>
      <c r="B37" s="769"/>
      <c r="C37" s="769"/>
      <c r="D37" s="769"/>
      <c r="E37" s="769"/>
      <c r="F37" s="783"/>
      <c r="G37" s="783"/>
      <c r="H37" s="783"/>
      <c r="I37" s="783"/>
      <c r="J37" s="702"/>
      <c r="K37" s="166" t="s">
        <v>421</v>
      </c>
      <c r="L37" s="163">
        <v>250</v>
      </c>
      <c r="M37" s="166" t="s">
        <v>422</v>
      </c>
      <c r="N37" s="174">
        <v>250</v>
      </c>
      <c r="O37" s="174">
        <v>150</v>
      </c>
      <c r="P37" s="175">
        <v>120</v>
      </c>
      <c r="Q37" s="328">
        <v>0</v>
      </c>
      <c r="R37" s="328">
        <v>0</v>
      </c>
      <c r="S37" s="328">
        <v>0</v>
      </c>
      <c r="T37" s="328">
        <v>425</v>
      </c>
      <c r="U37" s="328">
        <v>0</v>
      </c>
      <c r="V37" s="328">
        <f>+T37</f>
        <v>425</v>
      </c>
      <c r="W37" s="329">
        <v>1</v>
      </c>
      <c r="X37" s="330">
        <v>1</v>
      </c>
      <c r="Y37" s="693"/>
      <c r="Z37" s="753"/>
      <c r="AA37" s="693"/>
      <c r="AB37" s="755"/>
      <c r="AC37" s="331">
        <v>150</v>
      </c>
      <c r="AD37" s="331">
        <v>120</v>
      </c>
      <c r="AE37" s="331">
        <v>120</v>
      </c>
      <c r="AF37" s="331">
        <v>130</v>
      </c>
      <c r="AG37" s="331">
        <v>675</v>
      </c>
      <c r="AH37" s="163">
        <v>675</v>
      </c>
      <c r="AI37" s="164">
        <v>1</v>
      </c>
      <c r="AJ37" s="756"/>
      <c r="AK37" s="688"/>
      <c r="AL37" s="170" t="s">
        <v>381</v>
      </c>
      <c r="AM37" s="745"/>
      <c r="AN37" s="745"/>
      <c r="AO37" s="662"/>
      <c r="AP37" s="180" t="s">
        <v>383</v>
      </c>
      <c r="AQ37" s="763"/>
      <c r="AR37" s="702"/>
      <c r="AS37" s="744"/>
      <c r="AT37" s="627"/>
      <c r="AU37" s="621"/>
      <c r="AV37" s="621"/>
      <c r="AW37" s="621"/>
      <c r="AX37" s="624"/>
      <c r="AY37" s="168" t="s">
        <v>423</v>
      </c>
      <c r="AZ37" s="172" t="s">
        <v>423</v>
      </c>
      <c r="BA37" s="168" t="s">
        <v>424</v>
      </c>
      <c r="BB37" s="168" t="s">
        <v>425</v>
      </c>
    </row>
    <row r="38" spans="1:54" s="173" customFormat="1" ht="97.5" customHeight="1" x14ac:dyDescent="0.45">
      <c r="A38" s="739"/>
      <c r="B38" s="744"/>
      <c r="C38" s="744"/>
      <c r="D38" s="744"/>
      <c r="E38" s="744"/>
      <c r="F38" s="784"/>
      <c r="G38" s="784"/>
      <c r="H38" s="784"/>
      <c r="I38" s="784"/>
      <c r="J38" s="435" t="s">
        <v>749</v>
      </c>
      <c r="K38" s="436"/>
      <c r="L38" s="436"/>
      <c r="M38" s="436"/>
      <c r="N38" s="436"/>
      <c r="O38" s="436"/>
      <c r="P38" s="436"/>
      <c r="Q38" s="436"/>
      <c r="R38" s="436"/>
      <c r="S38" s="436"/>
      <c r="T38" s="436"/>
      <c r="U38" s="436"/>
      <c r="V38" s="437"/>
      <c r="W38" s="196">
        <f>AVERAGE(W32:W37)</f>
        <v>1.0899524066899726</v>
      </c>
      <c r="X38" s="246">
        <f>AVERAGE(X32:X37)</f>
        <v>0.82296351851869165</v>
      </c>
      <c r="Y38" s="817" t="s">
        <v>748</v>
      </c>
      <c r="Z38" s="817"/>
      <c r="AA38" s="817"/>
      <c r="AB38" s="817"/>
      <c r="AC38" s="817"/>
      <c r="AD38" s="817"/>
      <c r="AE38" s="817"/>
      <c r="AF38" s="817"/>
      <c r="AG38" s="817"/>
      <c r="AH38" s="817"/>
      <c r="AI38" s="230">
        <f>AVERAGE(AI32:AI37)</f>
        <v>1</v>
      </c>
      <c r="AJ38" s="177"/>
      <c r="AK38" s="170"/>
      <c r="AL38" s="170"/>
      <c r="AM38" s="178"/>
      <c r="AN38" s="178"/>
      <c r="AO38" s="179"/>
      <c r="AP38" s="180"/>
      <c r="AQ38" s="181"/>
      <c r="AR38" s="167"/>
      <c r="AS38" s="162"/>
      <c r="AT38" s="337" t="s">
        <v>749</v>
      </c>
      <c r="AU38" s="338">
        <f>+AU32</f>
        <v>375000000</v>
      </c>
      <c r="AV38" s="338">
        <f>+AV32</f>
        <v>389910027</v>
      </c>
      <c r="AW38" s="338">
        <f>+AW32</f>
        <v>275000000</v>
      </c>
      <c r="AX38" s="339">
        <f>+AX32</f>
        <v>0.70529091574246694</v>
      </c>
      <c r="AY38" s="168"/>
      <c r="AZ38" s="172"/>
      <c r="BA38" s="172"/>
      <c r="BB38" s="172"/>
    </row>
    <row r="39" spans="1:54" s="193" customFormat="1" ht="409.6" customHeight="1" x14ac:dyDescent="0.35">
      <c r="A39" s="785" t="s">
        <v>426</v>
      </c>
      <c r="B39" s="797" t="s">
        <v>427</v>
      </c>
      <c r="C39" s="743" t="s">
        <v>428</v>
      </c>
      <c r="D39" s="800">
        <v>0.57699999999999996</v>
      </c>
      <c r="E39" s="743" t="s">
        <v>429</v>
      </c>
      <c r="F39" s="777">
        <v>0.63100000000000001</v>
      </c>
      <c r="G39" s="777">
        <v>0.63100000000000001</v>
      </c>
      <c r="H39" s="777">
        <v>0.63100000000000001</v>
      </c>
      <c r="I39" s="777">
        <v>0.63100000000000001</v>
      </c>
      <c r="J39" s="743" t="s">
        <v>454</v>
      </c>
      <c r="K39" s="724" t="s">
        <v>430</v>
      </c>
      <c r="L39" s="702" t="s">
        <v>431</v>
      </c>
      <c r="M39" s="724" t="s">
        <v>432</v>
      </c>
      <c r="N39" s="702">
        <v>7</v>
      </c>
      <c r="O39" s="702">
        <v>1</v>
      </c>
      <c r="P39" s="688">
        <v>0</v>
      </c>
      <c r="Q39" s="642">
        <v>0</v>
      </c>
      <c r="R39" s="688">
        <v>0</v>
      </c>
      <c r="S39" s="688">
        <v>1</v>
      </c>
      <c r="T39" s="688">
        <v>1</v>
      </c>
      <c r="U39" s="688">
        <v>1</v>
      </c>
      <c r="V39" s="688">
        <v>1</v>
      </c>
      <c r="W39" s="728">
        <v>1</v>
      </c>
      <c r="X39" s="729">
        <f>+(U39+P39)/N39</f>
        <v>0.14285714285714285</v>
      </c>
      <c r="Y39" s="702" t="s">
        <v>433</v>
      </c>
      <c r="Z39" s="716">
        <v>2020130010277</v>
      </c>
      <c r="AA39" s="693" t="s">
        <v>434</v>
      </c>
      <c r="AB39" s="304" t="s">
        <v>435</v>
      </c>
      <c r="AC39" s="304">
        <v>18</v>
      </c>
      <c r="AD39" s="304">
        <v>8</v>
      </c>
      <c r="AE39" s="304">
        <v>12</v>
      </c>
      <c r="AF39" s="304">
        <v>10</v>
      </c>
      <c r="AG39" s="304">
        <v>10</v>
      </c>
      <c r="AH39" s="304">
        <f>SUM(AD39:AF39)</f>
        <v>30</v>
      </c>
      <c r="AI39" s="305">
        <v>1</v>
      </c>
      <c r="AJ39" s="169">
        <v>365</v>
      </c>
      <c r="AK39" s="304">
        <v>180</v>
      </c>
      <c r="AL39" s="642" t="s">
        <v>436</v>
      </c>
      <c r="AM39" s="745" t="s">
        <v>437</v>
      </c>
      <c r="AN39" s="745">
        <v>1089683</v>
      </c>
      <c r="AO39" s="745" t="s">
        <v>438</v>
      </c>
      <c r="AP39" s="702" t="s">
        <v>383</v>
      </c>
      <c r="AQ39" s="764">
        <v>98889890</v>
      </c>
      <c r="AR39" s="702" t="s">
        <v>439</v>
      </c>
      <c r="AS39" s="767" t="s">
        <v>440</v>
      </c>
      <c r="AT39" s="628" t="s">
        <v>129</v>
      </c>
      <c r="AU39" s="631">
        <v>1096246775</v>
      </c>
      <c r="AV39" s="631">
        <v>1346246775</v>
      </c>
      <c r="AW39" s="631">
        <v>773896335.40999997</v>
      </c>
      <c r="AX39" s="632">
        <f>+AW39/AV39</f>
        <v>0.57485473672536747</v>
      </c>
      <c r="AY39" s="168" t="s">
        <v>683</v>
      </c>
      <c r="AZ39" s="340" t="s">
        <v>684</v>
      </c>
      <c r="BA39" s="340" t="s">
        <v>685</v>
      </c>
      <c r="BB39" s="340" t="s">
        <v>685</v>
      </c>
    </row>
    <row r="40" spans="1:54" s="193" customFormat="1" ht="192.75" customHeight="1" x14ac:dyDescent="0.35">
      <c r="A40" s="786"/>
      <c r="B40" s="798"/>
      <c r="C40" s="769"/>
      <c r="D40" s="801"/>
      <c r="E40" s="769"/>
      <c r="F40" s="778"/>
      <c r="G40" s="778"/>
      <c r="H40" s="778"/>
      <c r="I40" s="778"/>
      <c r="J40" s="769"/>
      <c r="K40" s="724"/>
      <c r="L40" s="702"/>
      <c r="M40" s="724"/>
      <c r="N40" s="702"/>
      <c r="O40" s="702"/>
      <c r="P40" s="688"/>
      <c r="Q40" s="642"/>
      <c r="R40" s="688"/>
      <c r="S40" s="688"/>
      <c r="T40" s="688"/>
      <c r="U40" s="688"/>
      <c r="V40" s="688"/>
      <c r="W40" s="728"/>
      <c r="X40" s="729"/>
      <c r="Y40" s="702"/>
      <c r="Z40" s="716"/>
      <c r="AA40" s="693"/>
      <c r="AB40" s="304" t="s">
        <v>441</v>
      </c>
      <c r="AC40" s="304">
        <v>12</v>
      </c>
      <c r="AD40" s="304">
        <v>12</v>
      </c>
      <c r="AE40" s="304">
        <v>12</v>
      </c>
      <c r="AF40" s="304">
        <v>12</v>
      </c>
      <c r="AG40" s="304">
        <v>12</v>
      </c>
      <c r="AH40" s="304">
        <v>12</v>
      </c>
      <c r="AI40" s="305">
        <f t="shared" ref="AI40:AI89" si="7">+AH40/AC40</f>
        <v>1</v>
      </c>
      <c r="AJ40" s="169">
        <v>365</v>
      </c>
      <c r="AK40" s="304">
        <v>180</v>
      </c>
      <c r="AL40" s="642"/>
      <c r="AM40" s="745"/>
      <c r="AN40" s="745"/>
      <c r="AO40" s="745"/>
      <c r="AP40" s="702"/>
      <c r="AQ40" s="765"/>
      <c r="AR40" s="702"/>
      <c r="AS40" s="767"/>
      <c r="AT40" s="629"/>
      <c r="AU40" s="631"/>
      <c r="AV40" s="631"/>
      <c r="AW40" s="631"/>
      <c r="AX40" s="632"/>
      <c r="AY40" s="168" t="s">
        <v>686</v>
      </c>
      <c r="AZ40" s="172" t="s">
        <v>687</v>
      </c>
      <c r="BA40" s="168" t="s">
        <v>688</v>
      </c>
      <c r="BB40" s="168" t="s">
        <v>688</v>
      </c>
    </row>
    <row r="41" spans="1:54" s="193" customFormat="1" ht="319.5" customHeight="1" x14ac:dyDescent="0.35">
      <c r="A41" s="786"/>
      <c r="B41" s="798"/>
      <c r="C41" s="769"/>
      <c r="D41" s="801"/>
      <c r="E41" s="769"/>
      <c r="F41" s="778"/>
      <c r="G41" s="778"/>
      <c r="H41" s="778"/>
      <c r="I41" s="778"/>
      <c r="J41" s="769"/>
      <c r="K41" s="724"/>
      <c r="L41" s="702"/>
      <c r="M41" s="724"/>
      <c r="N41" s="702"/>
      <c r="O41" s="702"/>
      <c r="P41" s="688"/>
      <c r="Q41" s="642"/>
      <c r="R41" s="688"/>
      <c r="S41" s="688"/>
      <c r="T41" s="688"/>
      <c r="U41" s="688"/>
      <c r="V41" s="688"/>
      <c r="W41" s="728"/>
      <c r="X41" s="729"/>
      <c r="Y41" s="702"/>
      <c r="Z41" s="716"/>
      <c r="AA41" s="693"/>
      <c r="AB41" s="304" t="s">
        <v>442</v>
      </c>
      <c r="AC41" s="304">
        <v>4</v>
      </c>
      <c r="AD41" s="304">
        <v>3</v>
      </c>
      <c r="AE41" s="304">
        <v>2</v>
      </c>
      <c r="AF41" s="304">
        <v>4</v>
      </c>
      <c r="AG41" s="304">
        <v>6</v>
      </c>
      <c r="AH41" s="304">
        <v>6</v>
      </c>
      <c r="AI41" s="305">
        <v>1</v>
      </c>
      <c r="AJ41" s="169">
        <v>365</v>
      </c>
      <c r="AK41" s="304">
        <v>180</v>
      </c>
      <c r="AL41" s="642"/>
      <c r="AM41" s="745"/>
      <c r="AN41" s="745"/>
      <c r="AO41" s="745"/>
      <c r="AP41" s="702"/>
      <c r="AQ41" s="765"/>
      <c r="AR41" s="702"/>
      <c r="AS41" s="767"/>
      <c r="AT41" s="629"/>
      <c r="AU41" s="631"/>
      <c r="AV41" s="631"/>
      <c r="AW41" s="631"/>
      <c r="AX41" s="632"/>
      <c r="AY41" s="168" t="s">
        <v>689</v>
      </c>
      <c r="AZ41" s="341" t="s">
        <v>690</v>
      </c>
      <c r="BA41" s="341" t="s">
        <v>691</v>
      </c>
      <c r="BB41" s="342" t="s">
        <v>692</v>
      </c>
    </row>
    <row r="42" spans="1:54" s="193" customFormat="1" ht="237.75" customHeight="1" x14ac:dyDescent="0.35">
      <c r="A42" s="786"/>
      <c r="B42" s="798"/>
      <c r="C42" s="769"/>
      <c r="D42" s="801"/>
      <c r="E42" s="769"/>
      <c r="F42" s="778"/>
      <c r="G42" s="778"/>
      <c r="H42" s="778"/>
      <c r="I42" s="778"/>
      <c r="J42" s="769"/>
      <c r="K42" s="724"/>
      <c r="L42" s="702"/>
      <c r="M42" s="724"/>
      <c r="N42" s="702"/>
      <c r="O42" s="702"/>
      <c r="P42" s="688"/>
      <c r="Q42" s="642"/>
      <c r="R42" s="688"/>
      <c r="S42" s="688"/>
      <c r="T42" s="688"/>
      <c r="U42" s="688"/>
      <c r="V42" s="688"/>
      <c r="W42" s="728"/>
      <c r="X42" s="729"/>
      <c r="Y42" s="702"/>
      <c r="Z42" s="716"/>
      <c r="AA42" s="693"/>
      <c r="AB42" s="304" t="s">
        <v>443</v>
      </c>
      <c r="AC42" s="304">
        <v>16</v>
      </c>
      <c r="AD42" s="304">
        <v>7</v>
      </c>
      <c r="AE42" s="304">
        <v>7</v>
      </c>
      <c r="AF42" s="304">
        <v>8</v>
      </c>
      <c r="AG42" s="304">
        <v>11</v>
      </c>
      <c r="AH42" s="304">
        <v>11</v>
      </c>
      <c r="AI42" s="305">
        <f t="shared" si="7"/>
        <v>0.6875</v>
      </c>
      <c r="AJ42" s="169">
        <v>365</v>
      </c>
      <c r="AK42" s="304">
        <v>180</v>
      </c>
      <c r="AL42" s="642"/>
      <c r="AM42" s="745"/>
      <c r="AN42" s="745"/>
      <c r="AO42" s="745"/>
      <c r="AP42" s="702"/>
      <c r="AQ42" s="766"/>
      <c r="AR42" s="702"/>
      <c r="AS42" s="767"/>
      <c r="AT42" s="629"/>
      <c r="AU42" s="631"/>
      <c r="AV42" s="631"/>
      <c r="AW42" s="631"/>
      <c r="AX42" s="632"/>
      <c r="AY42" s="168" t="s">
        <v>693</v>
      </c>
      <c r="AZ42" s="172" t="s">
        <v>694</v>
      </c>
      <c r="BA42" s="172" t="s">
        <v>695</v>
      </c>
      <c r="BB42" s="168" t="s">
        <v>444</v>
      </c>
    </row>
    <row r="43" spans="1:54" ht="108.75" customHeight="1" x14ac:dyDescent="0.35">
      <c r="A43" s="786"/>
      <c r="B43" s="798"/>
      <c r="C43" s="769"/>
      <c r="D43" s="801"/>
      <c r="E43" s="769"/>
      <c r="F43" s="778"/>
      <c r="G43" s="778"/>
      <c r="H43" s="778"/>
      <c r="I43" s="778"/>
      <c r="J43" s="769"/>
      <c r="K43" s="724"/>
      <c r="L43" s="702"/>
      <c r="M43" s="724"/>
      <c r="N43" s="702"/>
      <c r="O43" s="702"/>
      <c r="P43" s="688"/>
      <c r="Q43" s="642"/>
      <c r="R43" s="688"/>
      <c r="S43" s="688"/>
      <c r="T43" s="688"/>
      <c r="U43" s="688"/>
      <c r="V43" s="688"/>
      <c r="W43" s="728"/>
      <c r="X43" s="729"/>
      <c r="Y43" s="702"/>
      <c r="Z43" s="716"/>
      <c r="AA43" s="693"/>
      <c r="AB43" s="304" t="s">
        <v>445</v>
      </c>
      <c r="AC43" s="170">
        <v>1</v>
      </c>
      <c r="AD43" s="170">
        <v>0</v>
      </c>
      <c r="AE43" s="170">
        <v>0</v>
      </c>
      <c r="AF43" s="170">
        <v>1</v>
      </c>
      <c r="AG43" s="170">
        <v>1</v>
      </c>
      <c r="AH43" s="304">
        <f t="shared" ref="AH43:AH89" si="8">SUM(AD43:AF43)</f>
        <v>1</v>
      </c>
      <c r="AI43" s="305">
        <f t="shared" si="7"/>
        <v>1</v>
      </c>
      <c r="AJ43" s="177">
        <v>30</v>
      </c>
      <c r="AK43" s="170">
        <v>0</v>
      </c>
      <c r="AL43" s="642"/>
      <c r="AM43" s="745"/>
      <c r="AN43" s="745"/>
      <c r="AO43" s="745"/>
      <c r="AP43" s="702"/>
      <c r="AQ43" s="768">
        <v>446000000</v>
      </c>
      <c r="AR43" s="702"/>
      <c r="AS43" s="767"/>
      <c r="AT43" s="629"/>
      <c r="AU43" s="631"/>
      <c r="AV43" s="631"/>
      <c r="AW43" s="631"/>
      <c r="AX43" s="632"/>
      <c r="AY43" s="168" t="s">
        <v>446</v>
      </c>
      <c r="AZ43" s="172" t="s">
        <v>447</v>
      </c>
      <c r="BA43" s="168" t="s">
        <v>696</v>
      </c>
      <c r="BB43" s="168" t="s">
        <v>696</v>
      </c>
    </row>
    <row r="44" spans="1:54" ht="73.5" customHeight="1" x14ac:dyDescent="0.35">
      <c r="A44" s="786"/>
      <c r="B44" s="798"/>
      <c r="C44" s="769"/>
      <c r="D44" s="801"/>
      <c r="E44" s="769"/>
      <c r="F44" s="778"/>
      <c r="G44" s="778"/>
      <c r="H44" s="778"/>
      <c r="I44" s="778"/>
      <c r="J44" s="769"/>
      <c r="K44" s="724"/>
      <c r="L44" s="702"/>
      <c r="M44" s="724"/>
      <c r="N44" s="702"/>
      <c r="O44" s="702"/>
      <c r="P44" s="688"/>
      <c r="Q44" s="642"/>
      <c r="R44" s="688"/>
      <c r="S44" s="688"/>
      <c r="T44" s="688"/>
      <c r="U44" s="688"/>
      <c r="V44" s="688"/>
      <c r="W44" s="728"/>
      <c r="X44" s="729"/>
      <c r="Y44" s="702"/>
      <c r="Z44" s="716"/>
      <c r="AA44" s="693"/>
      <c r="AB44" s="304" t="s">
        <v>448</v>
      </c>
      <c r="AC44" s="170">
        <v>1</v>
      </c>
      <c r="AD44" s="170">
        <v>0</v>
      </c>
      <c r="AE44" s="170">
        <v>0</v>
      </c>
      <c r="AF44" s="170">
        <v>1</v>
      </c>
      <c r="AG44" s="170">
        <v>1</v>
      </c>
      <c r="AH44" s="304">
        <f t="shared" si="8"/>
        <v>1</v>
      </c>
      <c r="AI44" s="305">
        <f t="shared" si="7"/>
        <v>1</v>
      </c>
      <c r="AJ44" s="177">
        <v>30</v>
      </c>
      <c r="AK44" s="170">
        <v>0</v>
      </c>
      <c r="AL44" s="642"/>
      <c r="AM44" s="745"/>
      <c r="AN44" s="745"/>
      <c r="AO44" s="745"/>
      <c r="AP44" s="702"/>
      <c r="AQ44" s="768"/>
      <c r="AR44" s="702"/>
      <c r="AS44" s="767"/>
      <c r="AT44" s="629"/>
      <c r="AU44" s="631"/>
      <c r="AV44" s="631"/>
      <c r="AW44" s="631"/>
      <c r="AX44" s="632"/>
      <c r="AY44" s="168" t="s">
        <v>449</v>
      </c>
      <c r="AZ44" s="172" t="s">
        <v>450</v>
      </c>
      <c r="BA44" s="168" t="s">
        <v>697</v>
      </c>
      <c r="BB44" s="168" t="s">
        <v>697</v>
      </c>
    </row>
    <row r="45" spans="1:54" ht="78" customHeight="1" x14ac:dyDescent="0.35">
      <c r="A45" s="786"/>
      <c r="B45" s="798"/>
      <c r="C45" s="769"/>
      <c r="D45" s="801"/>
      <c r="E45" s="769"/>
      <c r="F45" s="778"/>
      <c r="G45" s="778"/>
      <c r="H45" s="778"/>
      <c r="I45" s="778"/>
      <c r="J45" s="769"/>
      <c r="K45" s="724"/>
      <c r="L45" s="702"/>
      <c r="M45" s="724"/>
      <c r="N45" s="702"/>
      <c r="O45" s="702"/>
      <c r="P45" s="688"/>
      <c r="Q45" s="642"/>
      <c r="R45" s="688"/>
      <c r="S45" s="688"/>
      <c r="T45" s="688"/>
      <c r="U45" s="688"/>
      <c r="V45" s="688"/>
      <c r="W45" s="728"/>
      <c r="X45" s="729"/>
      <c r="Y45" s="702"/>
      <c r="Z45" s="716"/>
      <c r="AA45" s="693"/>
      <c r="AB45" s="304" t="s">
        <v>451</v>
      </c>
      <c r="AC45" s="170">
        <v>1</v>
      </c>
      <c r="AD45" s="170">
        <v>0</v>
      </c>
      <c r="AE45" s="170">
        <v>0</v>
      </c>
      <c r="AF45" s="170">
        <v>1</v>
      </c>
      <c r="AG45" s="170">
        <v>1</v>
      </c>
      <c r="AH45" s="304">
        <f t="shared" si="8"/>
        <v>1</v>
      </c>
      <c r="AI45" s="305">
        <f t="shared" si="7"/>
        <v>1</v>
      </c>
      <c r="AJ45" s="177">
        <v>270</v>
      </c>
      <c r="AK45" s="170">
        <v>0</v>
      </c>
      <c r="AL45" s="642"/>
      <c r="AM45" s="745"/>
      <c r="AN45" s="745"/>
      <c r="AO45" s="745"/>
      <c r="AP45" s="702"/>
      <c r="AQ45" s="768"/>
      <c r="AR45" s="702"/>
      <c r="AS45" s="767"/>
      <c r="AT45" s="629"/>
      <c r="AU45" s="631"/>
      <c r="AV45" s="631"/>
      <c r="AW45" s="631"/>
      <c r="AX45" s="632"/>
      <c r="AY45" s="168" t="s">
        <v>452</v>
      </c>
      <c r="AZ45" s="172" t="s">
        <v>453</v>
      </c>
      <c r="BA45" s="168" t="s">
        <v>698</v>
      </c>
      <c r="BB45" s="168" t="s">
        <v>698</v>
      </c>
    </row>
    <row r="46" spans="1:54" ht="78" customHeight="1" x14ac:dyDescent="0.35">
      <c r="A46" s="786"/>
      <c r="B46" s="798"/>
      <c r="C46" s="769"/>
      <c r="D46" s="801"/>
      <c r="E46" s="769"/>
      <c r="F46" s="778"/>
      <c r="G46" s="778"/>
      <c r="H46" s="778"/>
      <c r="I46" s="778"/>
      <c r="J46" s="769"/>
      <c r="K46" s="166"/>
      <c r="L46" s="167"/>
      <c r="M46" s="166"/>
      <c r="N46" s="167"/>
      <c r="O46" s="174"/>
      <c r="P46" s="170"/>
      <c r="Q46" s="304"/>
      <c r="R46" s="170"/>
      <c r="S46" s="170"/>
      <c r="T46" s="171"/>
      <c r="U46" s="171"/>
      <c r="V46" s="171"/>
      <c r="W46" s="232"/>
      <c r="X46" s="247"/>
      <c r="Y46" s="702"/>
      <c r="Z46" s="813" t="s">
        <v>750</v>
      </c>
      <c r="AA46" s="813"/>
      <c r="AB46" s="813"/>
      <c r="AC46" s="813"/>
      <c r="AD46" s="813"/>
      <c r="AE46" s="813"/>
      <c r="AF46" s="813"/>
      <c r="AG46" s="813"/>
      <c r="AH46" s="813"/>
      <c r="AI46" s="226">
        <f>AVERAGE(AI39:AI45)</f>
        <v>0.9553571428571429</v>
      </c>
      <c r="AJ46" s="177"/>
      <c r="AK46" s="170"/>
      <c r="AL46" s="304"/>
      <c r="AM46" s="178"/>
      <c r="AN46" s="233"/>
      <c r="AO46" s="178"/>
      <c r="AP46" s="167"/>
      <c r="AQ46" s="234"/>
      <c r="AR46" s="167"/>
      <c r="AS46" s="235"/>
      <c r="AT46" s="629"/>
      <c r="AU46" s="631"/>
      <c r="AV46" s="631"/>
      <c r="AW46" s="631"/>
      <c r="AX46" s="632"/>
      <c r="AY46" s="168"/>
      <c r="AZ46" s="172"/>
      <c r="BA46" s="168"/>
      <c r="BB46" s="168"/>
    </row>
    <row r="47" spans="1:54" ht="281.25" customHeight="1" x14ac:dyDescent="0.35">
      <c r="A47" s="786"/>
      <c r="B47" s="798"/>
      <c r="C47" s="769"/>
      <c r="D47" s="801"/>
      <c r="E47" s="769"/>
      <c r="F47" s="778"/>
      <c r="G47" s="778"/>
      <c r="H47" s="778"/>
      <c r="I47" s="778"/>
      <c r="J47" s="769"/>
      <c r="K47" s="724" t="s">
        <v>455</v>
      </c>
      <c r="L47" s="702">
        <v>0</v>
      </c>
      <c r="M47" s="724" t="s">
        <v>456</v>
      </c>
      <c r="N47" s="726">
        <v>0.6</v>
      </c>
      <c r="O47" s="803">
        <v>0.2</v>
      </c>
      <c r="P47" s="726">
        <v>0.05</v>
      </c>
      <c r="Q47" s="727">
        <v>0.03</v>
      </c>
      <c r="R47" s="727">
        <v>7.0000000000000007E-2</v>
      </c>
      <c r="S47" s="727">
        <v>0.12</v>
      </c>
      <c r="T47" s="685" t="s">
        <v>457</v>
      </c>
      <c r="U47" s="685">
        <v>0.159</v>
      </c>
      <c r="V47" s="685">
        <f>+U47</f>
        <v>0.159</v>
      </c>
      <c r="W47" s="685">
        <f>+V47/O47</f>
        <v>0.79499999999999993</v>
      </c>
      <c r="X47" s="730">
        <f>+(P47+V47)/N47</f>
        <v>0.34833333333333338</v>
      </c>
      <c r="Y47" s="724" t="s">
        <v>458</v>
      </c>
      <c r="Z47" s="725">
        <v>2020130010200</v>
      </c>
      <c r="AA47" s="724" t="s">
        <v>459</v>
      </c>
      <c r="AB47" s="343" t="s">
        <v>699</v>
      </c>
      <c r="AC47" s="326">
        <v>700</v>
      </c>
      <c r="AD47" s="167">
        <f>80+66+50+70</f>
        <v>266</v>
      </c>
      <c r="AE47" s="167">
        <v>456</v>
      </c>
      <c r="AF47" s="167">
        <v>626</v>
      </c>
      <c r="AG47" s="167">
        <v>636</v>
      </c>
      <c r="AH47" s="304">
        <v>636</v>
      </c>
      <c r="AI47" s="305">
        <f t="shared" si="7"/>
        <v>0.90857142857142859</v>
      </c>
      <c r="AJ47" s="344">
        <f>(20*10)</f>
        <v>200</v>
      </c>
      <c r="AK47" s="326">
        <f>(20*7)</f>
        <v>140</v>
      </c>
      <c r="AL47" s="702" t="s">
        <v>460</v>
      </c>
      <c r="AM47" s="702">
        <v>2845</v>
      </c>
      <c r="AN47" s="757">
        <v>379.09625</v>
      </c>
      <c r="AO47" s="702" t="s">
        <v>461</v>
      </c>
      <c r="AP47" s="702" t="s">
        <v>462</v>
      </c>
      <c r="AQ47" s="702">
        <v>900000000</v>
      </c>
      <c r="AR47" s="702" t="s">
        <v>463</v>
      </c>
      <c r="AS47" s="702" t="s">
        <v>464</v>
      </c>
      <c r="AT47" s="629"/>
      <c r="AU47" s="631"/>
      <c r="AV47" s="631"/>
      <c r="AW47" s="631"/>
      <c r="AX47" s="632"/>
      <c r="AY47" s="166" t="s">
        <v>700</v>
      </c>
      <c r="AZ47" s="345" t="s">
        <v>465</v>
      </c>
      <c r="BA47" s="346" t="s">
        <v>701</v>
      </c>
      <c r="BB47" s="346" t="s">
        <v>702</v>
      </c>
    </row>
    <row r="48" spans="1:54" ht="85.5" customHeight="1" x14ac:dyDescent="0.35">
      <c r="A48" s="786"/>
      <c r="B48" s="798"/>
      <c r="C48" s="769"/>
      <c r="D48" s="801"/>
      <c r="E48" s="769"/>
      <c r="F48" s="778"/>
      <c r="G48" s="778"/>
      <c r="H48" s="778"/>
      <c r="I48" s="778"/>
      <c r="J48" s="769"/>
      <c r="K48" s="724"/>
      <c r="L48" s="702"/>
      <c r="M48" s="724"/>
      <c r="N48" s="702"/>
      <c r="O48" s="804"/>
      <c r="P48" s="702"/>
      <c r="Q48" s="727"/>
      <c r="R48" s="727"/>
      <c r="S48" s="727"/>
      <c r="T48" s="686"/>
      <c r="U48" s="686"/>
      <c r="V48" s="686"/>
      <c r="W48" s="686"/>
      <c r="X48" s="731"/>
      <c r="Y48" s="724"/>
      <c r="Z48" s="725"/>
      <c r="AA48" s="724"/>
      <c r="AB48" s="343" t="s">
        <v>703</v>
      </c>
      <c r="AC48" s="326">
        <v>3</v>
      </c>
      <c r="AD48" s="167">
        <v>0</v>
      </c>
      <c r="AE48" s="167">
        <v>0</v>
      </c>
      <c r="AF48" s="167">
        <v>0</v>
      </c>
      <c r="AG48" s="167">
        <v>0</v>
      </c>
      <c r="AH48" s="304">
        <f t="shared" si="8"/>
        <v>0</v>
      </c>
      <c r="AI48" s="305">
        <f t="shared" si="7"/>
        <v>0</v>
      </c>
      <c r="AJ48" s="344">
        <v>120</v>
      </c>
      <c r="AK48" s="326">
        <v>0</v>
      </c>
      <c r="AL48" s="702"/>
      <c r="AM48" s="702"/>
      <c r="AN48" s="758"/>
      <c r="AO48" s="702"/>
      <c r="AP48" s="702"/>
      <c r="AQ48" s="702"/>
      <c r="AR48" s="702"/>
      <c r="AS48" s="702"/>
      <c r="AT48" s="629"/>
      <c r="AU48" s="631"/>
      <c r="AV48" s="631"/>
      <c r="AW48" s="631"/>
      <c r="AX48" s="632"/>
      <c r="AY48" s="166" t="s">
        <v>466</v>
      </c>
      <c r="AZ48" s="345" t="s">
        <v>467</v>
      </c>
      <c r="BA48" s="217" t="s">
        <v>468</v>
      </c>
      <c r="BB48" s="217" t="s">
        <v>469</v>
      </c>
    </row>
    <row r="49" spans="1:54" ht="407" x14ac:dyDescent="0.35">
      <c r="A49" s="786"/>
      <c r="B49" s="798"/>
      <c r="C49" s="769"/>
      <c r="D49" s="801"/>
      <c r="E49" s="769"/>
      <c r="F49" s="778"/>
      <c r="G49" s="778"/>
      <c r="H49" s="778"/>
      <c r="I49" s="778"/>
      <c r="J49" s="769"/>
      <c r="K49" s="724"/>
      <c r="L49" s="702"/>
      <c r="M49" s="724"/>
      <c r="N49" s="702"/>
      <c r="O49" s="804"/>
      <c r="P49" s="702"/>
      <c r="Q49" s="727"/>
      <c r="R49" s="727"/>
      <c r="S49" s="727"/>
      <c r="T49" s="686"/>
      <c r="U49" s="686"/>
      <c r="V49" s="686"/>
      <c r="W49" s="686"/>
      <c r="X49" s="731"/>
      <c r="Y49" s="724"/>
      <c r="Z49" s="725"/>
      <c r="AA49" s="724"/>
      <c r="AB49" s="343" t="s">
        <v>704</v>
      </c>
      <c r="AC49" s="326">
        <v>1</v>
      </c>
      <c r="AD49" s="167">
        <v>0</v>
      </c>
      <c r="AE49" s="167">
        <v>1</v>
      </c>
      <c r="AF49" s="347">
        <v>1</v>
      </c>
      <c r="AG49" s="347">
        <v>1</v>
      </c>
      <c r="AH49" s="304">
        <v>1</v>
      </c>
      <c r="AI49" s="305">
        <f t="shared" si="7"/>
        <v>1</v>
      </c>
      <c r="AJ49" s="344">
        <v>100</v>
      </c>
      <c r="AK49" s="326">
        <v>100</v>
      </c>
      <c r="AL49" s="702"/>
      <c r="AM49" s="702"/>
      <c r="AN49" s="758"/>
      <c r="AO49" s="702"/>
      <c r="AP49" s="702"/>
      <c r="AQ49" s="702"/>
      <c r="AR49" s="702"/>
      <c r="AS49" s="702"/>
      <c r="AT49" s="629"/>
      <c r="AU49" s="631"/>
      <c r="AV49" s="631"/>
      <c r="AW49" s="631"/>
      <c r="AX49" s="632"/>
      <c r="AY49" s="166" t="s">
        <v>470</v>
      </c>
      <c r="AZ49" s="345" t="s">
        <v>471</v>
      </c>
      <c r="BA49" s="217" t="s">
        <v>705</v>
      </c>
      <c r="BB49" s="217" t="s">
        <v>706</v>
      </c>
    </row>
    <row r="50" spans="1:54" ht="409.6" customHeight="1" x14ac:dyDescent="0.35">
      <c r="A50" s="786"/>
      <c r="B50" s="798"/>
      <c r="C50" s="769"/>
      <c r="D50" s="801"/>
      <c r="E50" s="769"/>
      <c r="F50" s="778"/>
      <c r="G50" s="778"/>
      <c r="H50" s="778"/>
      <c r="I50" s="778"/>
      <c r="J50" s="769"/>
      <c r="K50" s="724"/>
      <c r="L50" s="702"/>
      <c r="M50" s="724"/>
      <c r="N50" s="702"/>
      <c r="O50" s="804"/>
      <c r="P50" s="702"/>
      <c r="Q50" s="727"/>
      <c r="R50" s="727"/>
      <c r="S50" s="727"/>
      <c r="T50" s="686"/>
      <c r="U50" s="686"/>
      <c r="V50" s="686"/>
      <c r="W50" s="686"/>
      <c r="X50" s="731"/>
      <c r="Y50" s="724"/>
      <c r="Z50" s="725"/>
      <c r="AA50" s="724"/>
      <c r="AB50" s="343" t="s">
        <v>707</v>
      </c>
      <c r="AC50" s="167">
        <v>300</v>
      </c>
      <c r="AD50" s="167">
        <f>45+130+109+121</f>
        <v>405</v>
      </c>
      <c r="AE50" s="167">
        <v>506</v>
      </c>
      <c r="AF50" s="167">
        <v>573</v>
      </c>
      <c r="AG50" s="167">
        <v>573</v>
      </c>
      <c r="AH50" s="304">
        <v>573</v>
      </c>
      <c r="AI50" s="305">
        <v>1</v>
      </c>
      <c r="AJ50" s="201">
        <v>200</v>
      </c>
      <c r="AK50" s="167">
        <f>(20*7)</f>
        <v>140</v>
      </c>
      <c r="AL50" s="702"/>
      <c r="AM50" s="702"/>
      <c r="AN50" s="758"/>
      <c r="AO50" s="702"/>
      <c r="AP50" s="702"/>
      <c r="AQ50" s="702"/>
      <c r="AR50" s="702"/>
      <c r="AS50" s="702"/>
      <c r="AT50" s="629"/>
      <c r="AU50" s="631"/>
      <c r="AV50" s="631"/>
      <c r="AW50" s="631"/>
      <c r="AX50" s="632"/>
      <c r="AY50" s="166" t="s">
        <v>708</v>
      </c>
      <c r="AZ50" s="345" t="s">
        <v>472</v>
      </c>
      <c r="BA50" s="346" t="s">
        <v>709</v>
      </c>
      <c r="BB50" s="348" t="s">
        <v>710</v>
      </c>
    </row>
    <row r="51" spans="1:54" ht="122.25" customHeight="1" x14ac:dyDescent="0.35">
      <c r="A51" s="786"/>
      <c r="B51" s="798"/>
      <c r="C51" s="769"/>
      <c r="D51" s="801"/>
      <c r="E51" s="769"/>
      <c r="F51" s="778"/>
      <c r="G51" s="778"/>
      <c r="H51" s="778"/>
      <c r="I51" s="778"/>
      <c r="J51" s="769"/>
      <c r="K51" s="724"/>
      <c r="L51" s="702"/>
      <c r="M51" s="724"/>
      <c r="N51" s="702"/>
      <c r="O51" s="804"/>
      <c r="P51" s="702"/>
      <c r="Q51" s="727"/>
      <c r="R51" s="727"/>
      <c r="S51" s="727"/>
      <c r="T51" s="686"/>
      <c r="U51" s="686"/>
      <c r="V51" s="686"/>
      <c r="W51" s="686"/>
      <c r="X51" s="731"/>
      <c r="Y51" s="724"/>
      <c r="Z51" s="725"/>
      <c r="AA51" s="724"/>
      <c r="AB51" s="343" t="s">
        <v>711</v>
      </c>
      <c r="AC51" s="167">
        <v>2</v>
      </c>
      <c r="AD51" s="167">
        <v>0</v>
      </c>
      <c r="AE51" s="167">
        <v>0</v>
      </c>
      <c r="AF51" s="167">
        <v>2</v>
      </c>
      <c r="AG51" s="167">
        <v>2</v>
      </c>
      <c r="AH51" s="304">
        <f t="shared" si="8"/>
        <v>2</v>
      </c>
      <c r="AI51" s="305">
        <f t="shared" si="7"/>
        <v>1</v>
      </c>
      <c r="AJ51" s="201">
        <v>80</v>
      </c>
      <c r="AK51" s="167">
        <v>0</v>
      </c>
      <c r="AL51" s="702"/>
      <c r="AM51" s="702"/>
      <c r="AN51" s="758"/>
      <c r="AO51" s="702"/>
      <c r="AP51" s="702"/>
      <c r="AQ51" s="702"/>
      <c r="AR51" s="702"/>
      <c r="AS51" s="702"/>
      <c r="AT51" s="629"/>
      <c r="AU51" s="631"/>
      <c r="AV51" s="631"/>
      <c r="AW51" s="631"/>
      <c r="AX51" s="632"/>
      <c r="AY51" s="166" t="s">
        <v>473</v>
      </c>
      <c r="AZ51" s="345" t="s">
        <v>474</v>
      </c>
      <c r="BA51" s="217" t="s">
        <v>475</v>
      </c>
      <c r="BB51" s="217" t="s">
        <v>475</v>
      </c>
    </row>
    <row r="52" spans="1:54" ht="148" x14ac:dyDescent="0.35">
      <c r="A52" s="786"/>
      <c r="B52" s="798"/>
      <c r="C52" s="769"/>
      <c r="D52" s="801"/>
      <c r="E52" s="769"/>
      <c r="F52" s="778"/>
      <c r="G52" s="778"/>
      <c r="H52" s="778"/>
      <c r="I52" s="778"/>
      <c r="J52" s="769"/>
      <c r="K52" s="724"/>
      <c r="L52" s="702"/>
      <c r="M52" s="724"/>
      <c r="N52" s="702"/>
      <c r="O52" s="804"/>
      <c r="P52" s="702"/>
      <c r="Q52" s="727"/>
      <c r="R52" s="727"/>
      <c r="S52" s="727"/>
      <c r="T52" s="686"/>
      <c r="U52" s="686"/>
      <c r="V52" s="686"/>
      <c r="W52" s="686"/>
      <c r="X52" s="731"/>
      <c r="Y52" s="724"/>
      <c r="Z52" s="725"/>
      <c r="AA52" s="724"/>
      <c r="AB52" s="343" t="s">
        <v>712</v>
      </c>
      <c r="AC52" s="163">
        <v>1</v>
      </c>
      <c r="AD52" s="167">
        <v>0</v>
      </c>
      <c r="AE52" s="167">
        <v>0</v>
      </c>
      <c r="AF52" s="167">
        <v>0</v>
      </c>
      <c r="AG52" s="167">
        <v>0</v>
      </c>
      <c r="AH52" s="304">
        <f t="shared" si="8"/>
        <v>0</v>
      </c>
      <c r="AI52" s="305">
        <f t="shared" si="7"/>
        <v>0</v>
      </c>
      <c r="AJ52" s="349">
        <v>80</v>
      </c>
      <c r="AK52" s="163">
        <v>0</v>
      </c>
      <c r="AL52" s="702"/>
      <c r="AM52" s="702"/>
      <c r="AN52" s="758"/>
      <c r="AO52" s="702"/>
      <c r="AP52" s="702"/>
      <c r="AQ52" s="702"/>
      <c r="AR52" s="702"/>
      <c r="AS52" s="702"/>
      <c r="AT52" s="629"/>
      <c r="AU52" s="631"/>
      <c r="AV52" s="631"/>
      <c r="AW52" s="631"/>
      <c r="AX52" s="632"/>
      <c r="AY52" s="166" t="s">
        <v>476</v>
      </c>
      <c r="AZ52" s="345" t="s">
        <v>477</v>
      </c>
      <c r="BA52" s="217" t="s">
        <v>478</v>
      </c>
      <c r="BB52" s="217" t="s">
        <v>479</v>
      </c>
    </row>
    <row r="53" spans="1:54" ht="259" x14ac:dyDescent="0.35">
      <c r="A53" s="786"/>
      <c r="B53" s="798"/>
      <c r="C53" s="769"/>
      <c r="D53" s="801"/>
      <c r="E53" s="769"/>
      <c r="F53" s="778"/>
      <c r="G53" s="778"/>
      <c r="H53" s="778"/>
      <c r="I53" s="778"/>
      <c r="J53" s="769"/>
      <c r="K53" s="724"/>
      <c r="L53" s="702"/>
      <c r="M53" s="724"/>
      <c r="N53" s="702"/>
      <c r="O53" s="804"/>
      <c r="P53" s="702"/>
      <c r="Q53" s="727"/>
      <c r="R53" s="727"/>
      <c r="S53" s="727"/>
      <c r="T53" s="686"/>
      <c r="U53" s="686"/>
      <c r="V53" s="686"/>
      <c r="W53" s="686"/>
      <c r="X53" s="731"/>
      <c r="Y53" s="724"/>
      <c r="Z53" s="725"/>
      <c r="AA53" s="724"/>
      <c r="AB53" s="343" t="s">
        <v>713</v>
      </c>
      <c r="AC53" s="167">
        <v>2850</v>
      </c>
      <c r="AD53" s="167">
        <v>0</v>
      </c>
      <c r="AE53" s="167">
        <v>0</v>
      </c>
      <c r="AF53" s="167">
        <v>0</v>
      </c>
      <c r="AG53" s="167">
        <v>0</v>
      </c>
      <c r="AH53" s="304">
        <f t="shared" si="8"/>
        <v>0</v>
      </c>
      <c r="AI53" s="305">
        <f t="shared" si="7"/>
        <v>0</v>
      </c>
      <c r="AJ53" s="201">
        <v>80</v>
      </c>
      <c r="AK53" s="167">
        <v>0</v>
      </c>
      <c r="AL53" s="702"/>
      <c r="AM53" s="702"/>
      <c r="AN53" s="758"/>
      <c r="AO53" s="702"/>
      <c r="AP53" s="702"/>
      <c r="AQ53" s="702"/>
      <c r="AR53" s="702"/>
      <c r="AS53" s="702"/>
      <c r="AT53" s="629"/>
      <c r="AU53" s="631"/>
      <c r="AV53" s="631"/>
      <c r="AW53" s="631"/>
      <c r="AX53" s="632"/>
      <c r="AY53" s="166" t="s">
        <v>480</v>
      </c>
      <c r="AZ53" s="345" t="s">
        <v>481</v>
      </c>
      <c r="BA53" s="217" t="s">
        <v>482</v>
      </c>
      <c r="BB53" s="217" t="s">
        <v>482</v>
      </c>
    </row>
    <row r="54" spans="1:54" ht="203.5" x14ac:dyDescent="0.35">
      <c r="A54" s="786"/>
      <c r="B54" s="798"/>
      <c r="C54" s="769"/>
      <c r="D54" s="801"/>
      <c r="E54" s="769"/>
      <c r="F54" s="778"/>
      <c r="G54" s="778"/>
      <c r="H54" s="778"/>
      <c r="I54" s="778"/>
      <c r="J54" s="769"/>
      <c r="K54" s="724"/>
      <c r="L54" s="702"/>
      <c r="M54" s="724"/>
      <c r="N54" s="702"/>
      <c r="O54" s="805"/>
      <c r="P54" s="702"/>
      <c r="Q54" s="727"/>
      <c r="R54" s="727"/>
      <c r="S54" s="727"/>
      <c r="T54" s="687"/>
      <c r="U54" s="687"/>
      <c r="V54" s="687"/>
      <c r="W54" s="687"/>
      <c r="X54" s="732"/>
      <c r="Y54" s="724"/>
      <c r="Z54" s="725"/>
      <c r="AA54" s="724"/>
      <c r="AB54" s="343" t="s">
        <v>714</v>
      </c>
      <c r="AC54" s="167">
        <v>2</v>
      </c>
      <c r="AD54" s="167">
        <v>2</v>
      </c>
      <c r="AE54" s="167">
        <v>2</v>
      </c>
      <c r="AF54" s="167">
        <v>2</v>
      </c>
      <c r="AG54" s="167">
        <v>2</v>
      </c>
      <c r="AH54" s="304">
        <v>2</v>
      </c>
      <c r="AI54" s="305">
        <f t="shared" si="7"/>
        <v>1</v>
      </c>
      <c r="AJ54" s="201">
        <v>220</v>
      </c>
      <c r="AK54" s="167">
        <f>(20*7)</f>
        <v>140</v>
      </c>
      <c r="AL54" s="702"/>
      <c r="AM54" s="702"/>
      <c r="AN54" s="758"/>
      <c r="AO54" s="702"/>
      <c r="AP54" s="702"/>
      <c r="AQ54" s="702"/>
      <c r="AR54" s="702"/>
      <c r="AS54" s="702"/>
      <c r="AT54" s="629"/>
      <c r="AU54" s="631"/>
      <c r="AV54" s="631"/>
      <c r="AW54" s="631"/>
      <c r="AX54" s="632"/>
      <c r="AY54" s="350" t="s">
        <v>483</v>
      </c>
      <c r="AZ54" s="351" t="s">
        <v>484</v>
      </c>
      <c r="BA54" s="211" t="s">
        <v>484</v>
      </c>
      <c r="BB54" s="211" t="s">
        <v>484</v>
      </c>
    </row>
    <row r="55" spans="1:54" ht="66" customHeight="1" x14ac:dyDescent="0.35">
      <c r="A55" s="786"/>
      <c r="B55" s="798"/>
      <c r="C55" s="769"/>
      <c r="D55" s="801"/>
      <c r="E55" s="769"/>
      <c r="F55" s="778"/>
      <c r="G55" s="778"/>
      <c r="H55" s="778"/>
      <c r="I55" s="778"/>
      <c r="J55" s="769"/>
      <c r="K55" s="237"/>
      <c r="L55" s="238"/>
      <c r="M55" s="239"/>
      <c r="N55" s="238"/>
      <c r="O55" s="206"/>
      <c r="P55" s="238"/>
      <c r="Q55" s="240"/>
      <c r="R55" s="240"/>
      <c r="S55" s="240"/>
      <c r="T55" s="241"/>
      <c r="U55" s="241"/>
      <c r="V55" s="236"/>
      <c r="W55" s="205"/>
      <c r="X55" s="205"/>
      <c r="Y55" s="166"/>
      <c r="Z55" s="818" t="s">
        <v>751</v>
      </c>
      <c r="AA55" s="818"/>
      <c r="AB55" s="818"/>
      <c r="AC55" s="818"/>
      <c r="AD55" s="818"/>
      <c r="AE55" s="818"/>
      <c r="AF55" s="818"/>
      <c r="AG55" s="818"/>
      <c r="AH55" s="818"/>
      <c r="AI55" s="226">
        <f>AVERAGE(AI47:AI54)</f>
        <v>0.61357142857142855</v>
      </c>
      <c r="AJ55" s="201"/>
      <c r="AK55" s="167"/>
      <c r="AL55" s="174"/>
      <c r="AM55" s="174"/>
      <c r="AN55" s="207"/>
      <c r="AO55" s="174"/>
      <c r="AP55" s="167"/>
      <c r="AQ55" s="167"/>
      <c r="AR55" s="167"/>
      <c r="AS55" s="167"/>
      <c r="AT55" s="630"/>
      <c r="AU55" s="631"/>
      <c r="AV55" s="631"/>
      <c r="AW55" s="631"/>
      <c r="AX55" s="632"/>
      <c r="AY55" s="208"/>
      <c r="AZ55" s="209"/>
      <c r="BA55" s="210"/>
      <c r="BB55" s="211"/>
    </row>
    <row r="56" spans="1:54" ht="93.75" customHeight="1" x14ac:dyDescent="0.35">
      <c r="A56" s="786"/>
      <c r="B56" s="798"/>
      <c r="C56" s="769"/>
      <c r="D56" s="801"/>
      <c r="E56" s="769"/>
      <c r="F56" s="778"/>
      <c r="G56" s="778"/>
      <c r="H56" s="778"/>
      <c r="I56" s="778"/>
      <c r="J56" s="744"/>
      <c r="K56" s="794" t="s">
        <v>723</v>
      </c>
      <c r="L56" s="795"/>
      <c r="M56" s="795"/>
      <c r="N56" s="795"/>
      <c r="O56" s="795"/>
      <c r="P56" s="795"/>
      <c r="Q56" s="795"/>
      <c r="R56" s="795"/>
      <c r="S56" s="795"/>
      <c r="T56" s="795"/>
      <c r="U56" s="795"/>
      <c r="V56" s="796"/>
      <c r="W56" s="212">
        <f>AVERAGE(W39:W54)</f>
        <v>0.89749999999999996</v>
      </c>
      <c r="X56" s="212">
        <f>AVERAGE(X39:X54)</f>
        <v>0.24559523809523812</v>
      </c>
      <c r="Y56" s="819" t="s">
        <v>752</v>
      </c>
      <c r="Z56" s="819"/>
      <c r="AA56" s="819"/>
      <c r="AB56" s="819"/>
      <c r="AC56" s="819"/>
      <c r="AD56" s="819"/>
      <c r="AE56" s="819"/>
      <c r="AF56" s="819"/>
      <c r="AG56" s="819"/>
      <c r="AH56" s="819"/>
      <c r="AI56" s="226">
        <f>+(AI55+AI46)/2</f>
        <v>0.78446428571428573</v>
      </c>
      <c r="AJ56" s="201"/>
      <c r="AK56" s="167"/>
      <c r="AL56" s="174"/>
      <c r="AM56" s="174"/>
      <c r="AN56" s="207"/>
      <c r="AO56" s="174"/>
      <c r="AP56" s="167"/>
      <c r="AQ56" s="167"/>
      <c r="AR56" s="167"/>
      <c r="AS56" s="167"/>
      <c r="AT56" s="283" t="s">
        <v>781</v>
      </c>
      <c r="AU56" s="284">
        <f>+AU39</f>
        <v>1096246775</v>
      </c>
      <c r="AV56" s="284">
        <f>+AV39</f>
        <v>1346246775</v>
      </c>
      <c r="AW56" s="284">
        <f>+AW39</f>
        <v>773896335.40999997</v>
      </c>
      <c r="AX56" s="285">
        <f>+AX39</f>
        <v>0.57485473672536747</v>
      </c>
      <c r="AY56" s="208"/>
      <c r="AZ56" s="209"/>
      <c r="BA56" s="210"/>
      <c r="BB56" s="211"/>
    </row>
    <row r="57" spans="1:54" ht="147" customHeight="1" x14ac:dyDescent="0.35">
      <c r="A57" s="786"/>
      <c r="B57" s="798"/>
      <c r="C57" s="769"/>
      <c r="D57" s="801"/>
      <c r="E57" s="769"/>
      <c r="F57" s="778"/>
      <c r="G57" s="778"/>
      <c r="H57" s="778"/>
      <c r="I57" s="778"/>
      <c r="J57" s="743" t="s">
        <v>487</v>
      </c>
      <c r="K57" s="166" t="s">
        <v>488</v>
      </c>
      <c r="L57" s="333" t="s">
        <v>485</v>
      </c>
      <c r="M57" s="166" t="s">
        <v>486</v>
      </c>
      <c r="N57" s="167">
        <v>8</v>
      </c>
      <c r="O57" s="352" t="s">
        <v>489</v>
      </c>
      <c r="P57" s="353">
        <v>2</v>
      </c>
      <c r="Q57" s="353">
        <v>0</v>
      </c>
      <c r="R57" s="167">
        <v>0</v>
      </c>
      <c r="S57" s="167">
        <v>1</v>
      </c>
      <c r="T57" s="182">
        <v>1</v>
      </c>
      <c r="U57" s="182">
        <v>1</v>
      </c>
      <c r="V57" s="182">
        <f>+U57</f>
        <v>1</v>
      </c>
      <c r="W57" s="354">
        <f>+V57/2</f>
        <v>0.5</v>
      </c>
      <c r="X57" s="354">
        <f>+(V57+P57)/N57</f>
        <v>0.375</v>
      </c>
      <c r="Y57" s="724" t="s">
        <v>490</v>
      </c>
      <c r="Z57" s="702" t="s">
        <v>491</v>
      </c>
      <c r="AA57" s="724" t="s">
        <v>491</v>
      </c>
      <c r="AB57" s="702" t="s">
        <v>492</v>
      </c>
      <c r="AC57" s="167">
        <v>2</v>
      </c>
      <c r="AD57" s="167">
        <v>0</v>
      </c>
      <c r="AE57" s="167">
        <v>1</v>
      </c>
      <c r="AF57" s="167">
        <v>1</v>
      </c>
      <c r="AG57" s="167">
        <v>1</v>
      </c>
      <c r="AH57" s="304">
        <v>1</v>
      </c>
      <c r="AI57" s="305">
        <f t="shared" si="7"/>
        <v>0.5</v>
      </c>
      <c r="AJ57" s="201">
        <v>365</v>
      </c>
      <c r="AK57" s="167">
        <v>100</v>
      </c>
      <c r="AL57" s="743" t="s">
        <v>493</v>
      </c>
      <c r="AM57" s="743" t="s">
        <v>313</v>
      </c>
      <c r="AN57" s="716" t="s">
        <v>494</v>
      </c>
      <c r="AO57" s="743" t="s">
        <v>495</v>
      </c>
      <c r="AP57" s="167" t="s">
        <v>105</v>
      </c>
      <c r="AQ57" s="167" t="s">
        <v>105</v>
      </c>
      <c r="AR57" s="167" t="s">
        <v>105</v>
      </c>
      <c r="AS57" s="167" t="s">
        <v>105</v>
      </c>
      <c r="AT57" s="616" t="s">
        <v>129</v>
      </c>
      <c r="AU57" s="617">
        <v>46073654</v>
      </c>
      <c r="AV57" s="617">
        <v>46073654</v>
      </c>
      <c r="AW57" s="617">
        <v>0</v>
      </c>
      <c r="AX57" s="618">
        <f>+AW57/AV57</f>
        <v>0</v>
      </c>
      <c r="AY57" s="773" t="s">
        <v>496</v>
      </c>
      <c r="AZ57" s="775" t="s">
        <v>497</v>
      </c>
      <c r="BA57" s="721" t="s">
        <v>498</v>
      </c>
      <c r="BB57" s="693" t="s">
        <v>499</v>
      </c>
    </row>
    <row r="58" spans="1:54" ht="143.25" customHeight="1" x14ac:dyDescent="0.35">
      <c r="A58" s="786"/>
      <c r="B58" s="798"/>
      <c r="C58" s="769"/>
      <c r="D58" s="801"/>
      <c r="E58" s="769"/>
      <c r="F58" s="778"/>
      <c r="G58" s="778"/>
      <c r="H58" s="778"/>
      <c r="I58" s="778"/>
      <c r="J58" s="769"/>
      <c r="K58" s="166" t="s">
        <v>501</v>
      </c>
      <c r="L58" s="167" t="s">
        <v>105</v>
      </c>
      <c r="M58" s="166" t="s">
        <v>500</v>
      </c>
      <c r="N58" s="167">
        <v>1</v>
      </c>
      <c r="O58" s="355">
        <v>1</v>
      </c>
      <c r="P58" s="167">
        <v>1</v>
      </c>
      <c r="Q58" s="356">
        <v>1</v>
      </c>
      <c r="R58" s="167">
        <v>0</v>
      </c>
      <c r="S58" s="167">
        <v>1</v>
      </c>
      <c r="T58" s="182">
        <v>1</v>
      </c>
      <c r="U58" s="182">
        <v>1</v>
      </c>
      <c r="V58" s="182">
        <f>+U58</f>
        <v>1</v>
      </c>
      <c r="W58" s="354">
        <v>1</v>
      </c>
      <c r="X58" s="354">
        <v>1</v>
      </c>
      <c r="Y58" s="724"/>
      <c r="Z58" s="702"/>
      <c r="AA58" s="724"/>
      <c r="AB58" s="702"/>
      <c r="AC58" s="167">
        <v>1</v>
      </c>
      <c r="AD58" s="167">
        <v>0</v>
      </c>
      <c r="AE58" s="167">
        <v>1</v>
      </c>
      <c r="AF58" s="167">
        <v>1</v>
      </c>
      <c r="AG58" s="167">
        <v>1</v>
      </c>
      <c r="AH58" s="304">
        <v>1</v>
      </c>
      <c r="AI58" s="305">
        <f t="shared" si="7"/>
        <v>1</v>
      </c>
      <c r="AJ58" s="201">
        <v>365</v>
      </c>
      <c r="AK58" s="167">
        <v>0</v>
      </c>
      <c r="AL58" s="744"/>
      <c r="AM58" s="744"/>
      <c r="AN58" s="715"/>
      <c r="AO58" s="744"/>
      <c r="AP58" s="167" t="s">
        <v>105</v>
      </c>
      <c r="AQ58" s="167" t="s">
        <v>105</v>
      </c>
      <c r="AR58" s="167" t="s">
        <v>105</v>
      </c>
      <c r="AS58" s="167" t="s">
        <v>105</v>
      </c>
      <c r="AT58" s="616"/>
      <c r="AU58" s="617"/>
      <c r="AV58" s="617"/>
      <c r="AW58" s="617"/>
      <c r="AX58" s="618"/>
      <c r="AY58" s="774"/>
      <c r="AZ58" s="776"/>
      <c r="BA58" s="692"/>
      <c r="BB58" s="693"/>
    </row>
    <row r="59" spans="1:54" ht="128.25" customHeight="1" x14ac:dyDescent="0.35">
      <c r="A59" s="786"/>
      <c r="B59" s="798"/>
      <c r="C59" s="744"/>
      <c r="D59" s="802"/>
      <c r="E59" s="744"/>
      <c r="F59" s="779"/>
      <c r="G59" s="779"/>
      <c r="H59" s="779"/>
      <c r="I59" s="779"/>
      <c r="J59" s="744"/>
      <c r="K59" s="435" t="s">
        <v>724</v>
      </c>
      <c r="L59" s="436"/>
      <c r="M59" s="436"/>
      <c r="N59" s="436"/>
      <c r="O59" s="436"/>
      <c r="P59" s="436"/>
      <c r="Q59" s="436"/>
      <c r="R59" s="436"/>
      <c r="S59" s="436"/>
      <c r="T59" s="436"/>
      <c r="U59" s="436"/>
      <c r="V59" s="437"/>
      <c r="W59" s="213">
        <f>AVERAGE(W57:W58)</f>
        <v>0.75</v>
      </c>
      <c r="X59" s="213">
        <f>AVERAGE(X57:X58)</f>
        <v>0.6875</v>
      </c>
      <c r="Y59" s="819" t="s">
        <v>753</v>
      </c>
      <c r="Z59" s="819"/>
      <c r="AA59" s="819"/>
      <c r="AB59" s="819"/>
      <c r="AC59" s="819"/>
      <c r="AD59" s="819"/>
      <c r="AE59" s="819"/>
      <c r="AF59" s="819"/>
      <c r="AG59" s="819"/>
      <c r="AH59" s="819"/>
      <c r="AI59" s="226">
        <f>AVERAGE(AI57:AI58)</f>
        <v>0.75</v>
      </c>
      <c r="AJ59" s="201"/>
      <c r="AK59" s="167"/>
      <c r="AL59" s="162"/>
      <c r="AM59" s="162"/>
      <c r="AN59" s="202"/>
      <c r="AO59" s="167"/>
      <c r="AP59" s="167"/>
      <c r="AQ59" s="167"/>
      <c r="AR59" s="167"/>
      <c r="AS59" s="167"/>
      <c r="AT59" s="301" t="s">
        <v>782</v>
      </c>
      <c r="AU59" s="281">
        <f>+AU57</f>
        <v>46073654</v>
      </c>
      <c r="AV59" s="281">
        <f>+AV57</f>
        <v>46073654</v>
      </c>
      <c r="AW59" s="281">
        <f>+AW57</f>
        <v>0</v>
      </c>
      <c r="AX59" s="282">
        <f>+AX57</f>
        <v>0</v>
      </c>
      <c r="AY59" s="203"/>
      <c r="AZ59" s="204"/>
      <c r="BA59" s="184"/>
      <c r="BB59" s="168"/>
    </row>
    <row r="60" spans="1:54" ht="128.25" customHeight="1" x14ac:dyDescent="0.35">
      <c r="A60" s="786"/>
      <c r="B60" s="799"/>
      <c r="C60" s="780" t="s">
        <v>725</v>
      </c>
      <c r="D60" s="781"/>
      <c r="E60" s="781"/>
      <c r="F60" s="781"/>
      <c r="G60" s="781"/>
      <c r="H60" s="781"/>
      <c r="I60" s="781"/>
      <c r="J60" s="781"/>
      <c r="K60" s="781"/>
      <c r="L60" s="781"/>
      <c r="M60" s="781"/>
      <c r="N60" s="781"/>
      <c r="O60" s="781"/>
      <c r="P60" s="781"/>
      <c r="Q60" s="781"/>
      <c r="R60" s="781"/>
      <c r="S60" s="781"/>
      <c r="T60" s="781"/>
      <c r="U60" s="781"/>
      <c r="V60" s="781"/>
      <c r="W60" s="357">
        <f>AVERAGE(W59,W56)</f>
        <v>0.82374999999999998</v>
      </c>
      <c r="X60" s="248">
        <f>AVERAGE(X59,X56)</f>
        <v>0.46654761904761904</v>
      </c>
      <c r="Y60" s="819" t="s">
        <v>754</v>
      </c>
      <c r="Z60" s="819"/>
      <c r="AA60" s="819"/>
      <c r="AB60" s="819"/>
      <c r="AC60" s="819"/>
      <c r="AD60" s="819"/>
      <c r="AE60" s="819"/>
      <c r="AF60" s="819"/>
      <c r="AG60" s="819"/>
      <c r="AH60" s="819"/>
      <c r="AI60" s="226">
        <f>+(AI59+AI56)/2</f>
        <v>0.76723214285714292</v>
      </c>
      <c r="AJ60" s="201"/>
      <c r="AK60" s="167"/>
      <c r="AL60" s="162"/>
      <c r="AM60" s="162"/>
      <c r="AN60" s="202"/>
      <c r="AO60" s="167"/>
      <c r="AP60" s="167"/>
      <c r="AQ60" s="167"/>
      <c r="AR60" s="167"/>
      <c r="AS60" s="167"/>
      <c r="AT60" s="358" t="s">
        <v>725</v>
      </c>
      <c r="AU60" s="359">
        <f>+AU56+AU59</f>
        <v>1142320429</v>
      </c>
      <c r="AV60" s="359">
        <f t="shared" ref="AV60:AW60" si="9">+AV56+AV59</f>
        <v>1392320429</v>
      </c>
      <c r="AW60" s="359">
        <f t="shared" si="9"/>
        <v>773896335.40999997</v>
      </c>
      <c r="AX60" s="360">
        <f>+AW60/AV60</f>
        <v>0.55583206228312831</v>
      </c>
      <c r="AY60" s="203"/>
      <c r="AZ60" s="204"/>
      <c r="BA60" s="184"/>
      <c r="BB60" s="168"/>
    </row>
    <row r="61" spans="1:54" ht="175.5" customHeight="1" x14ac:dyDescent="0.35">
      <c r="A61" s="786"/>
      <c r="B61" s="785" t="s">
        <v>502</v>
      </c>
      <c r="C61" s="645" t="s">
        <v>503</v>
      </c>
      <c r="D61" s="660" t="s">
        <v>105</v>
      </c>
      <c r="E61" s="645" t="s">
        <v>504</v>
      </c>
      <c r="F61" s="788">
        <v>0</v>
      </c>
      <c r="G61" s="788">
        <v>0</v>
      </c>
      <c r="H61" s="788">
        <v>0.2</v>
      </c>
      <c r="I61" s="788">
        <v>0.2</v>
      </c>
      <c r="J61" s="645" t="s">
        <v>727</v>
      </c>
      <c r="K61" s="168" t="s">
        <v>505</v>
      </c>
      <c r="L61" s="167">
        <v>0</v>
      </c>
      <c r="M61" s="166" t="s">
        <v>506</v>
      </c>
      <c r="N61" s="167">
        <v>1</v>
      </c>
      <c r="O61" s="167">
        <v>1</v>
      </c>
      <c r="P61" s="167">
        <v>0</v>
      </c>
      <c r="Q61" s="167">
        <v>0</v>
      </c>
      <c r="R61" s="167">
        <v>0</v>
      </c>
      <c r="S61" s="167">
        <v>0</v>
      </c>
      <c r="T61" s="167">
        <v>0</v>
      </c>
      <c r="U61" s="167">
        <v>0</v>
      </c>
      <c r="V61" s="167">
        <v>0</v>
      </c>
      <c r="W61" s="361">
        <v>0</v>
      </c>
      <c r="X61" s="354">
        <v>0</v>
      </c>
      <c r="Y61" s="168" t="s">
        <v>507</v>
      </c>
      <c r="Z61" s="304" t="s">
        <v>508</v>
      </c>
      <c r="AA61" s="168" t="s">
        <v>509</v>
      </c>
      <c r="AB61" s="304" t="s">
        <v>510</v>
      </c>
      <c r="AC61" s="163">
        <v>1</v>
      </c>
      <c r="AD61" s="163">
        <v>0</v>
      </c>
      <c r="AE61" s="163">
        <v>0</v>
      </c>
      <c r="AF61" s="163">
        <v>0</v>
      </c>
      <c r="AG61" s="163">
        <v>0</v>
      </c>
      <c r="AH61" s="304">
        <f t="shared" si="8"/>
        <v>0</v>
      </c>
      <c r="AI61" s="305">
        <f t="shared" si="7"/>
        <v>0</v>
      </c>
      <c r="AJ61" s="177">
        <v>365</v>
      </c>
      <c r="AK61" s="170">
        <v>90</v>
      </c>
      <c r="AL61" s="304" t="s">
        <v>301</v>
      </c>
      <c r="AM61" s="178" t="s">
        <v>246</v>
      </c>
      <c r="AN61" s="304" t="s">
        <v>303</v>
      </c>
      <c r="AO61" s="645" t="s">
        <v>304</v>
      </c>
      <c r="AP61" s="304" t="s">
        <v>129</v>
      </c>
      <c r="AQ61" s="170">
        <v>0</v>
      </c>
      <c r="AR61" s="170" t="s">
        <v>305</v>
      </c>
      <c r="AS61" s="304" t="s">
        <v>306</v>
      </c>
      <c r="AT61" s="598" t="s">
        <v>129</v>
      </c>
      <c r="AU61" s="608">
        <v>800000000</v>
      </c>
      <c r="AV61" s="608">
        <v>800000000</v>
      </c>
      <c r="AW61" s="608">
        <v>673499266</v>
      </c>
      <c r="AX61" s="611">
        <f>+AW61/AV61</f>
        <v>0.84187408249999995</v>
      </c>
      <c r="AY61" s="168" t="s">
        <v>715</v>
      </c>
      <c r="AZ61" s="172" t="s">
        <v>511</v>
      </c>
      <c r="BA61" s="362" t="s">
        <v>512</v>
      </c>
      <c r="BB61" s="362" t="s">
        <v>512</v>
      </c>
    </row>
    <row r="62" spans="1:54" ht="134.5" customHeight="1" x14ac:dyDescent="0.45">
      <c r="A62" s="786"/>
      <c r="B62" s="786"/>
      <c r="C62" s="646"/>
      <c r="D62" s="661"/>
      <c r="E62" s="646"/>
      <c r="F62" s="789"/>
      <c r="G62" s="789"/>
      <c r="H62" s="789"/>
      <c r="I62" s="789"/>
      <c r="J62" s="646"/>
      <c r="K62" s="168" t="s">
        <v>513</v>
      </c>
      <c r="L62" s="167">
        <v>0</v>
      </c>
      <c r="M62" s="166" t="s">
        <v>514</v>
      </c>
      <c r="N62" s="167">
        <v>1</v>
      </c>
      <c r="O62" s="167">
        <v>1</v>
      </c>
      <c r="P62" s="167">
        <v>0</v>
      </c>
      <c r="Q62" s="167">
        <v>0</v>
      </c>
      <c r="R62" s="167">
        <v>0</v>
      </c>
      <c r="S62" s="167">
        <v>0</v>
      </c>
      <c r="T62" s="167">
        <v>0</v>
      </c>
      <c r="U62" s="167">
        <v>0</v>
      </c>
      <c r="V62" s="167">
        <v>0</v>
      </c>
      <c r="W62" s="361">
        <v>0</v>
      </c>
      <c r="X62" s="354">
        <v>0</v>
      </c>
      <c r="Y62" s="168" t="s">
        <v>515</v>
      </c>
      <c r="Z62" s="304" t="s">
        <v>242</v>
      </c>
      <c r="AA62" s="168" t="s">
        <v>516</v>
      </c>
      <c r="AB62" s="304" t="s">
        <v>517</v>
      </c>
      <c r="AC62" s="163">
        <v>1</v>
      </c>
      <c r="AD62" s="163">
        <v>0</v>
      </c>
      <c r="AE62" s="163">
        <v>0</v>
      </c>
      <c r="AF62" s="163">
        <v>0</v>
      </c>
      <c r="AG62" s="163">
        <v>0</v>
      </c>
      <c r="AH62" s="304">
        <f t="shared" si="8"/>
        <v>0</v>
      </c>
      <c r="AI62" s="305">
        <f t="shared" si="7"/>
        <v>0</v>
      </c>
      <c r="AJ62" s="177">
        <v>365</v>
      </c>
      <c r="AK62" s="170">
        <v>90</v>
      </c>
      <c r="AL62" s="304" t="s">
        <v>301</v>
      </c>
      <c r="AM62" s="178" t="s">
        <v>246</v>
      </c>
      <c r="AN62" s="304" t="s">
        <v>303</v>
      </c>
      <c r="AO62" s="647"/>
      <c r="AP62" s="304" t="s">
        <v>129</v>
      </c>
      <c r="AQ62" s="170">
        <v>0</v>
      </c>
      <c r="AR62" s="170" t="s">
        <v>305</v>
      </c>
      <c r="AS62" s="170" t="s">
        <v>306</v>
      </c>
      <c r="AT62" s="599"/>
      <c r="AU62" s="609"/>
      <c r="AV62" s="609"/>
      <c r="AW62" s="609"/>
      <c r="AX62" s="612"/>
      <c r="AY62" s="168" t="s">
        <v>518</v>
      </c>
      <c r="AZ62" s="363" t="s">
        <v>519</v>
      </c>
      <c r="BA62" s="364" t="s">
        <v>520</v>
      </c>
      <c r="BB62" s="364" t="s">
        <v>520</v>
      </c>
    </row>
    <row r="63" spans="1:54" ht="240.5" x14ac:dyDescent="0.35">
      <c r="A63" s="786"/>
      <c r="B63" s="786"/>
      <c r="C63" s="646"/>
      <c r="D63" s="661"/>
      <c r="E63" s="646"/>
      <c r="F63" s="789"/>
      <c r="G63" s="789"/>
      <c r="H63" s="789"/>
      <c r="I63" s="789"/>
      <c r="J63" s="646"/>
      <c r="K63" s="168" t="s">
        <v>521</v>
      </c>
      <c r="L63" s="167">
        <v>0</v>
      </c>
      <c r="M63" s="166" t="s">
        <v>522</v>
      </c>
      <c r="N63" s="167">
        <v>1</v>
      </c>
      <c r="O63" s="167">
        <v>1</v>
      </c>
      <c r="P63" s="167">
        <v>0</v>
      </c>
      <c r="Q63" s="167">
        <v>0</v>
      </c>
      <c r="R63" s="167">
        <v>0</v>
      </c>
      <c r="S63" s="167">
        <v>0</v>
      </c>
      <c r="T63" s="167">
        <v>1</v>
      </c>
      <c r="U63" s="167">
        <v>1</v>
      </c>
      <c r="V63" s="167">
        <v>1</v>
      </c>
      <c r="W63" s="361">
        <v>1</v>
      </c>
      <c r="X63" s="354">
        <v>1</v>
      </c>
      <c r="Y63" s="168" t="s">
        <v>241</v>
      </c>
      <c r="Z63" s="304" t="s">
        <v>242</v>
      </c>
      <c r="AA63" s="168" t="s">
        <v>523</v>
      </c>
      <c r="AB63" s="304" t="s">
        <v>517</v>
      </c>
      <c r="AC63" s="163">
        <v>1</v>
      </c>
      <c r="AD63" s="163">
        <v>0</v>
      </c>
      <c r="AE63" s="163">
        <v>0</v>
      </c>
      <c r="AF63" s="163">
        <v>1</v>
      </c>
      <c r="AG63" s="163">
        <v>1</v>
      </c>
      <c r="AH63" s="304">
        <f t="shared" si="8"/>
        <v>1</v>
      </c>
      <c r="AI63" s="305">
        <f t="shared" si="7"/>
        <v>1</v>
      </c>
      <c r="AJ63" s="177">
        <f>365+365</f>
        <v>730</v>
      </c>
      <c r="AK63" s="170">
        <v>90</v>
      </c>
      <c r="AL63" s="304" t="s">
        <v>301</v>
      </c>
      <c r="AM63" s="178" t="s">
        <v>246</v>
      </c>
      <c r="AN63" s="304" t="s">
        <v>303</v>
      </c>
      <c r="AO63" s="645" t="s">
        <v>304</v>
      </c>
      <c r="AP63" s="304" t="s">
        <v>129</v>
      </c>
      <c r="AQ63" s="700">
        <v>800000000</v>
      </c>
      <c r="AR63" s="170" t="s">
        <v>305</v>
      </c>
      <c r="AS63" s="304" t="s">
        <v>306</v>
      </c>
      <c r="AT63" s="599"/>
      <c r="AU63" s="609"/>
      <c r="AV63" s="609"/>
      <c r="AW63" s="609"/>
      <c r="AX63" s="612"/>
      <c r="AY63" s="168" t="s">
        <v>524</v>
      </c>
      <c r="AZ63" s="172" t="s">
        <v>525</v>
      </c>
      <c r="BA63" s="362" t="s">
        <v>526</v>
      </c>
      <c r="BB63" s="362" t="s">
        <v>526</v>
      </c>
    </row>
    <row r="64" spans="1:54" ht="168.75" customHeight="1" x14ac:dyDescent="0.35">
      <c r="A64" s="786"/>
      <c r="B64" s="786"/>
      <c r="C64" s="646"/>
      <c r="D64" s="661"/>
      <c r="E64" s="646"/>
      <c r="F64" s="789"/>
      <c r="G64" s="789"/>
      <c r="H64" s="789"/>
      <c r="I64" s="789"/>
      <c r="J64" s="646"/>
      <c r="K64" s="168" t="s">
        <v>527</v>
      </c>
      <c r="L64" s="167">
        <v>0</v>
      </c>
      <c r="M64" s="166" t="s">
        <v>528</v>
      </c>
      <c r="N64" s="167">
        <v>4</v>
      </c>
      <c r="O64" s="167">
        <v>2</v>
      </c>
      <c r="P64" s="167">
        <v>1</v>
      </c>
      <c r="Q64" s="167">
        <v>2</v>
      </c>
      <c r="R64" s="167">
        <v>2</v>
      </c>
      <c r="S64" s="167">
        <v>2</v>
      </c>
      <c r="T64" s="167">
        <v>2</v>
      </c>
      <c r="U64" s="167">
        <v>2</v>
      </c>
      <c r="V64" s="365">
        <f>+U64</f>
        <v>2</v>
      </c>
      <c r="W64" s="361">
        <v>1</v>
      </c>
      <c r="X64" s="354">
        <f>+(P64+V64)/N64</f>
        <v>0.75</v>
      </c>
      <c r="Y64" s="168" t="s">
        <v>241</v>
      </c>
      <c r="Z64" s="304" t="s">
        <v>242</v>
      </c>
      <c r="AA64" s="168" t="s">
        <v>243</v>
      </c>
      <c r="AB64" s="304" t="s">
        <v>517</v>
      </c>
      <c r="AC64" s="163">
        <v>4</v>
      </c>
      <c r="AD64" s="163">
        <v>2</v>
      </c>
      <c r="AE64" s="163">
        <v>2</v>
      </c>
      <c r="AF64" s="163">
        <v>3</v>
      </c>
      <c r="AG64" s="163">
        <v>3</v>
      </c>
      <c r="AH64" s="304">
        <v>3</v>
      </c>
      <c r="AI64" s="305">
        <f t="shared" si="7"/>
        <v>0.75</v>
      </c>
      <c r="AJ64" s="177">
        <v>365</v>
      </c>
      <c r="AK64" s="170">
        <v>90</v>
      </c>
      <c r="AL64" s="304" t="s">
        <v>301</v>
      </c>
      <c r="AM64" s="178" t="s">
        <v>246</v>
      </c>
      <c r="AN64" s="304" t="s">
        <v>303</v>
      </c>
      <c r="AO64" s="647"/>
      <c r="AP64" s="304" t="s">
        <v>129</v>
      </c>
      <c r="AQ64" s="701"/>
      <c r="AR64" s="170" t="s">
        <v>305</v>
      </c>
      <c r="AS64" s="304" t="s">
        <v>306</v>
      </c>
      <c r="AT64" s="599"/>
      <c r="AU64" s="609"/>
      <c r="AV64" s="609"/>
      <c r="AW64" s="609"/>
      <c r="AX64" s="612"/>
      <c r="AY64" s="168" t="s">
        <v>716</v>
      </c>
      <c r="AZ64" s="172" t="s">
        <v>529</v>
      </c>
      <c r="BA64" s="362" t="s">
        <v>530</v>
      </c>
      <c r="BB64" s="362" t="s">
        <v>530</v>
      </c>
    </row>
    <row r="65" spans="1:54" ht="166.5" x14ac:dyDescent="0.35">
      <c r="A65" s="786"/>
      <c r="B65" s="786"/>
      <c r="C65" s="646"/>
      <c r="D65" s="661"/>
      <c r="E65" s="646"/>
      <c r="F65" s="789"/>
      <c r="G65" s="789"/>
      <c r="H65" s="789"/>
      <c r="I65" s="789"/>
      <c r="J65" s="646"/>
      <c r="K65" s="168" t="s">
        <v>531</v>
      </c>
      <c r="L65" s="167">
        <v>0</v>
      </c>
      <c r="M65" s="166" t="s">
        <v>532</v>
      </c>
      <c r="N65" s="167">
        <v>1</v>
      </c>
      <c r="O65" s="167" t="s">
        <v>670</v>
      </c>
      <c r="P65" s="167">
        <v>0</v>
      </c>
      <c r="Q65" s="167">
        <v>0</v>
      </c>
      <c r="R65" s="167">
        <v>0</v>
      </c>
      <c r="S65" s="365">
        <v>0</v>
      </c>
      <c r="T65" s="365">
        <v>0</v>
      </c>
      <c r="U65" s="365">
        <v>0</v>
      </c>
      <c r="V65" s="365">
        <v>0</v>
      </c>
      <c r="W65" s="361" t="s">
        <v>202</v>
      </c>
      <c r="X65" s="354" t="s">
        <v>202</v>
      </c>
      <c r="Y65" s="168" t="s">
        <v>241</v>
      </c>
      <c r="Z65" s="170"/>
      <c r="AA65" s="168" t="s">
        <v>533</v>
      </c>
      <c r="AB65" s="304" t="s">
        <v>532</v>
      </c>
      <c r="AC65" s="163">
        <v>1</v>
      </c>
      <c r="AD65" s="163">
        <v>0</v>
      </c>
      <c r="AE65" s="163">
        <v>0</v>
      </c>
      <c r="AF65" s="163">
        <v>0</v>
      </c>
      <c r="AG65" s="163">
        <v>0</v>
      </c>
      <c r="AH65" s="304">
        <f t="shared" si="8"/>
        <v>0</v>
      </c>
      <c r="AI65" s="305">
        <f t="shared" si="7"/>
        <v>0</v>
      </c>
      <c r="AJ65" s="177">
        <v>365</v>
      </c>
      <c r="AK65" s="170">
        <v>0</v>
      </c>
      <c r="AL65" s="304" t="s">
        <v>301</v>
      </c>
      <c r="AM65" s="178" t="s">
        <v>246</v>
      </c>
      <c r="AN65" s="304" t="s">
        <v>303</v>
      </c>
      <c r="AO65" s="304" t="s">
        <v>304</v>
      </c>
      <c r="AP65" s="304" t="s">
        <v>129</v>
      </c>
      <c r="AQ65" s="170">
        <v>0</v>
      </c>
      <c r="AR65" s="170" t="s">
        <v>305</v>
      </c>
      <c r="AS65" s="304" t="s">
        <v>306</v>
      </c>
      <c r="AT65" s="599"/>
      <c r="AU65" s="609"/>
      <c r="AV65" s="609"/>
      <c r="AW65" s="609"/>
      <c r="AX65" s="612"/>
      <c r="AY65" s="168" t="s">
        <v>534</v>
      </c>
      <c r="AZ65" s="172" t="s">
        <v>535</v>
      </c>
      <c r="BA65" s="362" t="s">
        <v>536</v>
      </c>
      <c r="BB65" s="362" t="s">
        <v>536</v>
      </c>
    </row>
    <row r="66" spans="1:54" ht="409.5" x14ac:dyDescent="0.35">
      <c r="A66" s="786"/>
      <c r="B66" s="786"/>
      <c r="C66" s="646"/>
      <c r="D66" s="661"/>
      <c r="E66" s="646"/>
      <c r="F66" s="789"/>
      <c r="G66" s="789"/>
      <c r="H66" s="789"/>
      <c r="I66" s="789"/>
      <c r="J66" s="646"/>
      <c r="K66" s="168" t="s">
        <v>537</v>
      </c>
      <c r="L66" s="167">
        <v>1</v>
      </c>
      <c r="M66" s="166" t="s">
        <v>538</v>
      </c>
      <c r="N66" s="366">
        <v>0.5</v>
      </c>
      <c r="O66" s="366">
        <v>0.5</v>
      </c>
      <c r="P66" s="167">
        <v>0</v>
      </c>
      <c r="Q66" s="366">
        <v>0.1</v>
      </c>
      <c r="R66" s="367">
        <v>0.28000000000000003</v>
      </c>
      <c r="S66" s="367">
        <v>0.38</v>
      </c>
      <c r="T66" s="367">
        <v>0.5</v>
      </c>
      <c r="U66" s="367">
        <v>0.5</v>
      </c>
      <c r="V66" s="367">
        <f>+U66</f>
        <v>0.5</v>
      </c>
      <c r="W66" s="361">
        <v>1</v>
      </c>
      <c r="X66" s="354">
        <v>1</v>
      </c>
      <c r="Y66" s="168" t="s">
        <v>241</v>
      </c>
      <c r="Z66" s="304"/>
      <c r="AA66" s="168" t="s">
        <v>539</v>
      </c>
      <c r="AB66" s="304" t="s">
        <v>540</v>
      </c>
      <c r="AC66" s="368">
        <v>0.5</v>
      </c>
      <c r="AD66" s="368">
        <v>0.28000000000000003</v>
      </c>
      <c r="AE66" s="367">
        <v>0.38</v>
      </c>
      <c r="AF66" s="367">
        <v>1</v>
      </c>
      <c r="AG66" s="367">
        <v>1</v>
      </c>
      <c r="AH66" s="304">
        <v>0.5</v>
      </c>
      <c r="AI66" s="305">
        <f t="shared" si="7"/>
        <v>1</v>
      </c>
      <c r="AJ66" s="177">
        <v>365</v>
      </c>
      <c r="AK66" s="170">
        <v>90</v>
      </c>
      <c r="AL66" s="304" t="s">
        <v>301</v>
      </c>
      <c r="AM66" s="178" t="s">
        <v>246</v>
      </c>
      <c r="AN66" s="304" t="s">
        <v>303</v>
      </c>
      <c r="AO66" s="304" t="s">
        <v>304</v>
      </c>
      <c r="AP66" s="304" t="s">
        <v>129</v>
      </c>
      <c r="AQ66" s="170">
        <v>0</v>
      </c>
      <c r="AR66" s="170" t="s">
        <v>305</v>
      </c>
      <c r="AS66" s="304" t="s">
        <v>306</v>
      </c>
      <c r="AT66" s="599"/>
      <c r="AU66" s="609"/>
      <c r="AV66" s="609"/>
      <c r="AW66" s="609"/>
      <c r="AX66" s="612"/>
      <c r="AY66" s="362" t="s">
        <v>541</v>
      </c>
      <c r="AZ66" s="172" t="s">
        <v>542</v>
      </c>
      <c r="BA66" s="168" t="s">
        <v>543</v>
      </c>
      <c r="BB66" s="168" t="s">
        <v>543</v>
      </c>
    </row>
    <row r="67" spans="1:54" ht="409.5" x14ac:dyDescent="0.35">
      <c r="A67" s="786"/>
      <c r="B67" s="786"/>
      <c r="C67" s="646"/>
      <c r="D67" s="661"/>
      <c r="E67" s="646"/>
      <c r="F67" s="789"/>
      <c r="G67" s="789"/>
      <c r="H67" s="789"/>
      <c r="I67" s="789"/>
      <c r="J67" s="646"/>
      <c r="K67" s="168" t="s">
        <v>544</v>
      </c>
      <c r="L67" s="167">
        <v>0</v>
      </c>
      <c r="M67" s="166" t="s">
        <v>545</v>
      </c>
      <c r="N67" s="167">
        <v>1</v>
      </c>
      <c r="O67" s="167">
        <v>1</v>
      </c>
      <c r="P67" s="167">
        <v>0</v>
      </c>
      <c r="Q67" s="167">
        <v>0</v>
      </c>
      <c r="R67" s="167">
        <v>0</v>
      </c>
      <c r="S67" s="365">
        <v>1</v>
      </c>
      <c r="T67" s="365">
        <v>1</v>
      </c>
      <c r="U67" s="365">
        <v>1</v>
      </c>
      <c r="V67" s="365">
        <v>1</v>
      </c>
      <c r="W67" s="361">
        <v>1</v>
      </c>
      <c r="X67" s="354">
        <v>1</v>
      </c>
      <c r="Y67" s="168" t="s">
        <v>546</v>
      </c>
      <c r="Z67" s="304"/>
      <c r="AA67" s="168" t="s">
        <v>545</v>
      </c>
      <c r="AB67" s="304" t="s">
        <v>517</v>
      </c>
      <c r="AC67" s="163">
        <v>1</v>
      </c>
      <c r="AD67" s="163">
        <v>0</v>
      </c>
      <c r="AE67" s="163">
        <v>1</v>
      </c>
      <c r="AF67" s="163">
        <v>1</v>
      </c>
      <c r="AG67" s="163">
        <v>1</v>
      </c>
      <c r="AH67" s="304">
        <v>1</v>
      </c>
      <c r="AI67" s="305">
        <f t="shared" si="7"/>
        <v>1</v>
      </c>
      <c r="AJ67" s="177">
        <v>365</v>
      </c>
      <c r="AK67" s="170">
        <v>0</v>
      </c>
      <c r="AL67" s="304" t="s">
        <v>301</v>
      </c>
      <c r="AM67" s="178" t="s">
        <v>246</v>
      </c>
      <c r="AN67" s="304" t="s">
        <v>547</v>
      </c>
      <c r="AO67" s="645" t="s">
        <v>304</v>
      </c>
      <c r="AP67" s="304" t="s">
        <v>129</v>
      </c>
      <c r="AQ67" s="170">
        <v>0</v>
      </c>
      <c r="AR67" s="170" t="s">
        <v>305</v>
      </c>
      <c r="AS67" s="175" t="s">
        <v>306</v>
      </c>
      <c r="AT67" s="600"/>
      <c r="AU67" s="610"/>
      <c r="AV67" s="610"/>
      <c r="AW67" s="610"/>
      <c r="AX67" s="613"/>
      <c r="AY67" s="168" t="s">
        <v>548</v>
      </c>
      <c r="AZ67" s="172" t="s">
        <v>549</v>
      </c>
      <c r="BA67" s="168" t="s">
        <v>550</v>
      </c>
      <c r="BB67" s="168" t="s">
        <v>550</v>
      </c>
    </row>
    <row r="68" spans="1:54" ht="93.75" customHeight="1" x14ac:dyDescent="0.35">
      <c r="A68" s="786"/>
      <c r="B68" s="786"/>
      <c r="C68" s="646"/>
      <c r="D68" s="661"/>
      <c r="E68" s="646"/>
      <c r="F68" s="789"/>
      <c r="G68" s="789"/>
      <c r="H68" s="789"/>
      <c r="I68" s="789"/>
      <c r="J68" s="647"/>
      <c r="K68" s="432" t="s">
        <v>726</v>
      </c>
      <c r="L68" s="433"/>
      <c r="M68" s="433"/>
      <c r="N68" s="433"/>
      <c r="O68" s="433"/>
      <c r="P68" s="433"/>
      <c r="Q68" s="433"/>
      <c r="R68" s="433"/>
      <c r="S68" s="433"/>
      <c r="T68" s="433"/>
      <c r="U68" s="433"/>
      <c r="V68" s="434"/>
      <c r="W68" s="214">
        <f>AVERAGE(W61:W67)</f>
        <v>0.66666666666666663</v>
      </c>
      <c r="X68" s="213">
        <f>AVERAGE(X61:X67)</f>
        <v>0.625</v>
      </c>
      <c r="Y68" s="817" t="s">
        <v>755</v>
      </c>
      <c r="Z68" s="817"/>
      <c r="AA68" s="817"/>
      <c r="AB68" s="817"/>
      <c r="AC68" s="817"/>
      <c r="AD68" s="817"/>
      <c r="AE68" s="817"/>
      <c r="AF68" s="817"/>
      <c r="AG68" s="817"/>
      <c r="AH68" s="817"/>
      <c r="AI68" s="226">
        <f>AVERAGE(AI61:AI67)</f>
        <v>0.5357142857142857</v>
      </c>
      <c r="AJ68" s="177"/>
      <c r="AK68" s="170"/>
      <c r="AL68" s="304"/>
      <c r="AM68" s="178"/>
      <c r="AN68" s="304"/>
      <c r="AO68" s="646"/>
      <c r="AP68" s="304"/>
      <c r="AQ68" s="170"/>
      <c r="AR68" s="170"/>
      <c r="AS68" s="175"/>
      <c r="AT68" s="287" t="s">
        <v>726</v>
      </c>
      <c r="AU68" s="286">
        <v>800000000</v>
      </c>
      <c r="AV68" s="286">
        <v>800000000</v>
      </c>
      <c r="AW68" s="286">
        <v>673499266</v>
      </c>
      <c r="AX68" s="288">
        <f>+AW68/AV68</f>
        <v>0.84187408249999995</v>
      </c>
      <c r="AY68" s="168"/>
      <c r="AZ68" s="172"/>
      <c r="BA68" s="168"/>
      <c r="BB68" s="168"/>
    </row>
    <row r="69" spans="1:54" ht="409.5" x14ac:dyDescent="0.35">
      <c r="A69" s="786"/>
      <c r="B69" s="786"/>
      <c r="C69" s="646"/>
      <c r="D69" s="661"/>
      <c r="E69" s="646"/>
      <c r="F69" s="789"/>
      <c r="G69" s="789"/>
      <c r="H69" s="789"/>
      <c r="I69" s="789"/>
      <c r="J69" s="645" t="s">
        <v>729</v>
      </c>
      <c r="K69" s="168" t="s">
        <v>551</v>
      </c>
      <c r="L69" s="167">
        <v>0</v>
      </c>
      <c r="M69" s="166" t="s">
        <v>552</v>
      </c>
      <c r="N69" s="167">
        <v>8</v>
      </c>
      <c r="O69" s="167">
        <v>3</v>
      </c>
      <c r="P69" s="167">
        <v>3</v>
      </c>
      <c r="Q69" s="167">
        <v>0</v>
      </c>
      <c r="R69" s="167">
        <v>0</v>
      </c>
      <c r="S69" s="365">
        <v>14</v>
      </c>
      <c r="T69" s="365">
        <v>14</v>
      </c>
      <c r="U69" s="365">
        <v>14</v>
      </c>
      <c r="V69" s="365">
        <f>+U69</f>
        <v>14</v>
      </c>
      <c r="W69" s="361">
        <v>1</v>
      </c>
      <c r="X69" s="354">
        <v>1</v>
      </c>
      <c r="Y69" s="642" t="s">
        <v>546</v>
      </c>
      <c r="Z69" s="716">
        <v>2020130010056</v>
      </c>
      <c r="AA69" s="168" t="s">
        <v>553</v>
      </c>
      <c r="AB69" s="304" t="s">
        <v>554</v>
      </c>
      <c r="AC69" s="163">
        <v>3</v>
      </c>
      <c r="AD69" s="163">
        <v>0</v>
      </c>
      <c r="AE69" s="347">
        <v>3</v>
      </c>
      <c r="AF69" s="347">
        <v>3</v>
      </c>
      <c r="AG69" s="347">
        <v>3</v>
      </c>
      <c r="AH69" s="304">
        <v>3</v>
      </c>
      <c r="AI69" s="305">
        <f t="shared" si="7"/>
        <v>1</v>
      </c>
      <c r="AJ69" s="177">
        <v>365</v>
      </c>
      <c r="AK69" s="170">
        <v>90</v>
      </c>
      <c r="AL69" s="304" t="s">
        <v>301</v>
      </c>
      <c r="AM69" s="178" t="s">
        <v>246</v>
      </c>
      <c r="AN69" s="304" t="s">
        <v>303</v>
      </c>
      <c r="AO69" s="646"/>
      <c r="AP69" s="304" t="s">
        <v>129</v>
      </c>
      <c r="AQ69" s="369">
        <v>103611304</v>
      </c>
      <c r="AR69" s="170" t="s">
        <v>305</v>
      </c>
      <c r="AS69" s="304" t="s">
        <v>306</v>
      </c>
      <c r="AT69" s="598" t="s">
        <v>129</v>
      </c>
      <c r="AU69" s="602">
        <v>103611304</v>
      </c>
      <c r="AV69" s="602">
        <v>103611304</v>
      </c>
      <c r="AW69" s="602">
        <v>103611304</v>
      </c>
      <c r="AX69" s="614">
        <f>+AW69/AV69</f>
        <v>1</v>
      </c>
      <c r="AY69" s="168" t="s">
        <v>555</v>
      </c>
      <c r="AZ69" s="172" t="s">
        <v>556</v>
      </c>
      <c r="BA69" s="168" t="s">
        <v>557</v>
      </c>
      <c r="BB69" s="168" t="s">
        <v>557</v>
      </c>
    </row>
    <row r="70" spans="1:54" ht="90" customHeight="1" x14ac:dyDescent="0.35">
      <c r="A70" s="786"/>
      <c r="B70" s="786"/>
      <c r="C70" s="646"/>
      <c r="D70" s="661"/>
      <c r="E70" s="646"/>
      <c r="F70" s="789"/>
      <c r="G70" s="789"/>
      <c r="H70" s="789"/>
      <c r="I70" s="789"/>
      <c r="J70" s="646"/>
      <c r="K70" s="168" t="s">
        <v>558</v>
      </c>
      <c r="L70" s="167">
        <v>0</v>
      </c>
      <c r="M70" s="166" t="s">
        <v>559</v>
      </c>
      <c r="N70" s="167">
        <v>3</v>
      </c>
      <c r="O70" s="167">
        <v>3</v>
      </c>
      <c r="P70" s="167">
        <v>0</v>
      </c>
      <c r="Q70" s="167">
        <v>0</v>
      </c>
      <c r="R70" s="167">
        <v>0</v>
      </c>
      <c r="S70" s="365">
        <v>3</v>
      </c>
      <c r="T70" s="365">
        <v>3</v>
      </c>
      <c r="U70" s="365">
        <v>3</v>
      </c>
      <c r="V70" s="365">
        <f>+U70</f>
        <v>3</v>
      </c>
      <c r="W70" s="361">
        <v>1</v>
      </c>
      <c r="X70" s="354">
        <v>1</v>
      </c>
      <c r="Y70" s="642"/>
      <c r="Z70" s="716"/>
      <c r="AA70" s="168" t="s">
        <v>560</v>
      </c>
      <c r="AB70" s="304" t="s">
        <v>554</v>
      </c>
      <c r="AC70" s="163">
        <v>3</v>
      </c>
      <c r="AD70" s="163">
        <v>0</v>
      </c>
      <c r="AE70" s="347">
        <v>3</v>
      </c>
      <c r="AF70" s="347">
        <v>3</v>
      </c>
      <c r="AG70" s="347">
        <v>3</v>
      </c>
      <c r="AH70" s="304">
        <v>3</v>
      </c>
      <c r="AI70" s="305">
        <f t="shared" si="7"/>
        <v>1</v>
      </c>
      <c r="AJ70" s="177">
        <v>365</v>
      </c>
      <c r="AK70" s="170">
        <v>90</v>
      </c>
      <c r="AL70" s="304" t="s">
        <v>301</v>
      </c>
      <c r="AM70" s="178" t="s">
        <v>246</v>
      </c>
      <c r="AN70" s="304" t="s">
        <v>303</v>
      </c>
      <c r="AO70" s="647"/>
      <c r="AP70" s="304" t="s">
        <v>129</v>
      </c>
      <c r="AQ70" s="170">
        <v>0</v>
      </c>
      <c r="AR70" s="170" t="s">
        <v>305</v>
      </c>
      <c r="AS70" s="192" t="s">
        <v>306</v>
      </c>
      <c r="AT70" s="600"/>
      <c r="AU70" s="604"/>
      <c r="AV70" s="604"/>
      <c r="AW70" s="604"/>
      <c r="AX70" s="615"/>
      <c r="AY70" s="370" t="s">
        <v>561</v>
      </c>
      <c r="AZ70" s="371" t="s">
        <v>562</v>
      </c>
      <c r="BA70" s="168" t="s">
        <v>563</v>
      </c>
      <c r="BB70" s="168" t="s">
        <v>563</v>
      </c>
    </row>
    <row r="71" spans="1:54" ht="90" customHeight="1" x14ac:dyDescent="0.35">
      <c r="A71" s="786"/>
      <c r="B71" s="786"/>
      <c r="C71" s="646"/>
      <c r="D71" s="661"/>
      <c r="E71" s="646"/>
      <c r="F71" s="789"/>
      <c r="G71" s="789"/>
      <c r="H71" s="789"/>
      <c r="I71" s="789"/>
      <c r="J71" s="647"/>
      <c r="K71" s="432" t="s">
        <v>728</v>
      </c>
      <c r="L71" s="433"/>
      <c r="M71" s="433"/>
      <c r="N71" s="433"/>
      <c r="O71" s="433"/>
      <c r="P71" s="433"/>
      <c r="Q71" s="433"/>
      <c r="R71" s="433"/>
      <c r="S71" s="433"/>
      <c r="T71" s="433"/>
      <c r="U71" s="433"/>
      <c r="V71" s="434"/>
      <c r="W71" s="214">
        <f>AVERAGE(W69:W70)</f>
        <v>1</v>
      </c>
      <c r="X71" s="213">
        <f>AVERAGE(X69:X70)</f>
        <v>1</v>
      </c>
      <c r="Y71" s="642"/>
      <c r="Z71" s="817" t="s">
        <v>756</v>
      </c>
      <c r="AA71" s="817"/>
      <c r="AB71" s="817"/>
      <c r="AC71" s="817"/>
      <c r="AD71" s="817"/>
      <c r="AE71" s="817"/>
      <c r="AF71" s="817"/>
      <c r="AG71" s="817"/>
      <c r="AH71" s="817"/>
      <c r="AI71" s="226">
        <f>AVERAGE(AI69:AI70)</f>
        <v>1</v>
      </c>
      <c r="AJ71" s="177"/>
      <c r="AK71" s="170"/>
      <c r="AL71" s="304"/>
      <c r="AM71" s="178"/>
      <c r="AN71" s="304"/>
      <c r="AO71" s="183"/>
      <c r="AP71" s="304"/>
      <c r="AQ71" s="170"/>
      <c r="AR71" s="170"/>
      <c r="AS71" s="192"/>
      <c r="AT71" s="296" t="s">
        <v>728</v>
      </c>
      <c r="AU71" s="289">
        <v>103611304</v>
      </c>
      <c r="AV71" s="289">
        <v>103611304</v>
      </c>
      <c r="AW71" s="289">
        <v>103611304</v>
      </c>
      <c r="AX71" s="290">
        <f>+AX69</f>
        <v>1</v>
      </c>
      <c r="AY71" s="215"/>
      <c r="AZ71" s="216"/>
      <c r="BA71" s="168"/>
      <c r="BB71" s="168"/>
    </row>
    <row r="72" spans="1:54" s="173" customFormat="1" ht="115.5" customHeight="1" x14ac:dyDescent="0.45">
      <c r="A72" s="786"/>
      <c r="B72" s="786"/>
      <c r="C72" s="646"/>
      <c r="D72" s="661"/>
      <c r="E72" s="646"/>
      <c r="F72" s="789"/>
      <c r="G72" s="789"/>
      <c r="H72" s="789"/>
      <c r="I72" s="789"/>
      <c r="J72" s="645" t="s">
        <v>730</v>
      </c>
      <c r="K72" s="693" t="s">
        <v>564</v>
      </c>
      <c r="L72" s="642" t="s">
        <v>565</v>
      </c>
      <c r="M72" s="693" t="s">
        <v>566</v>
      </c>
      <c r="N72" s="642">
        <v>5</v>
      </c>
      <c r="O72" s="642">
        <v>2</v>
      </c>
      <c r="P72" s="642">
        <v>1</v>
      </c>
      <c r="Q72" s="642">
        <v>2</v>
      </c>
      <c r="R72" s="642">
        <v>2</v>
      </c>
      <c r="S72" s="642">
        <v>2</v>
      </c>
      <c r="T72" s="642">
        <v>2</v>
      </c>
      <c r="U72" s="642">
        <v>3</v>
      </c>
      <c r="V72" s="642">
        <f>+U72</f>
        <v>3</v>
      </c>
      <c r="W72" s="643">
        <v>1</v>
      </c>
      <c r="X72" s="644">
        <f>+(P72+V72)/N72</f>
        <v>0.8</v>
      </c>
      <c r="Y72" s="823" t="s">
        <v>567</v>
      </c>
      <c r="Z72" s="822">
        <v>2020130010095</v>
      </c>
      <c r="AA72" s="693" t="s">
        <v>566</v>
      </c>
      <c r="AB72" s="372" t="s">
        <v>568</v>
      </c>
      <c r="AC72" s="304">
        <v>1</v>
      </c>
      <c r="AD72" s="304">
        <v>1</v>
      </c>
      <c r="AE72" s="304">
        <v>0.5</v>
      </c>
      <c r="AF72" s="304">
        <v>0.75</v>
      </c>
      <c r="AG72" s="304">
        <v>0.75</v>
      </c>
      <c r="AH72" s="304">
        <v>0.75</v>
      </c>
      <c r="AI72" s="305">
        <f t="shared" si="7"/>
        <v>0.75</v>
      </c>
      <c r="AJ72" s="169">
        <v>412</v>
      </c>
      <c r="AK72" s="304">
        <v>0</v>
      </c>
      <c r="AL72" s="642" t="s">
        <v>569</v>
      </c>
      <c r="AM72" s="642">
        <v>1044</v>
      </c>
      <c r="AN72" s="642">
        <v>1075</v>
      </c>
      <c r="AO72" s="642" t="s">
        <v>570</v>
      </c>
      <c r="AP72" s="642" t="s">
        <v>338</v>
      </c>
      <c r="AQ72" s="754">
        <v>611444542</v>
      </c>
      <c r="AR72" s="642" t="s">
        <v>571</v>
      </c>
      <c r="AS72" s="710" t="s">
        <v>572</v>
      </c>
      <c r="AT72" s="598" t="s">
        <v>129</v>
      </c>
      <c r="AU72" s="601">
        <v>611444542</v>
      </c>
      <c r="AV72" s="602">
        <v>611444542</v>
      </c>
      <c r="AW72" s="602">
        <v>608283333.33000004</v>
      </c>
      <c r="AX72" s="605">
        <f>+AW72/AV72</f>
        <v>0.99482993394681418</v>
      </c>
      <c r="AY72" s="373"/>
      <c r="AZ72" s="374" t="s">
        <v>573</v>
      </c>
      <c r="BA72" s="180" t="s">
        <v>574</v>
      </c>
      <c r="BB72" s="180"/>
    </row>
    <row r="73" spans="1:54" s="173" customFormat="1" ht="148" x14ac:dyDescent="0.45">
      <c r="A73" s="786"/>
      <c r="B73" s="786"/>
      <c r="C73" s="646"/>
      <c r="D73" s="661"/>
      <c r="E73" s="646"/>
      <c r="F73" s="789"/>
      <c r="G73" s="789"/>
      <c r="H73" s="789"/>
      <c r="I73" s="789"/>
      <c r="J73" s="646"/>
      <c r="K73" s="693"/>
      <c r="L73" s="642"/>
      <c r="M73" s="693"/>
      <c r="N73" s="642"/>
      <c r="O73" s="642"/>
      <c r="P73" s="642"/>
      <c r="Q73" s="642"/>
      <c r="R73" s="642"/>
      <c r="S73" s="642"/>
      <c r="T73" s="642"/>
      <c r="U73" s="642"/>
      <c r="V73" s="642"/>
      <c r="W73" s="643"/>
      <c r="X73" s="644"/>
      <c r="Y73" s="823"/>
      <c r="Z73" s="822"/>
      <c r="AA73" s="693"/>
      <c r="AB73" s="372" t="s">
        <v>575</v>
      </c>
      <c r="AC73" s="304">
        <v>12</v>
      </c>
      <c r="AD73" s="304">
        <v>12</v>
      </c>
      <c r="AE73" s="304">
        <v>10</v>
      </c>
      <c r="AF73" s="304">
        <v>12</v>
      </c>
      <c r="AG73" s="304">
        <v>12</v>
      </c>
      <c r="AH73" s="304">
        <v>12</v>
      </c>
      <c r="AI73" s="305">
        <f t="shared" si="7"/>
        <v>1</v>
      </c>
      <c r="AJ73" s="169">
        <v>300</v>
      </c>
      <c r="AK73" s="304">
        <v>260</v>
      </c>
      <c r="AL73" s="642"/>
      <c r="AM73" s="642"/>
      <c r="AN73" s="642"/>
      <c r="AO73" s="642"/>
      <c r="AP73" s="642"/>
      <c r="AQ73" s="754"/>
      <c r="AR73" s="642"/>
      <c r="AS73" s="710"/>
      <c r="AT73" s="599"/>
      <c r="AU73" s="599"/>
      <c r="AV73" s="603"/>
      <c r="AW73" s="603"/>
      <c r="AX73" s="606"/>
      <c r="AY73" s="373"/>
      <c r="AZ73" s="375" t="s">
        <v>576</v>
      </c>
      <c r="BA73" s="180" t="s">
        <v>577</v>
      </c>
      <c r="BB73" s="180"/>
    </row>
    <row r="74" spans="1:54" s="173" customFormat="1" ht="74" x14ac:dyDescent="0.45">
      <c r="A74" s="786"/>
      <c r="B74" s="786"/>
      <c r="C74" s="646"/>
      <c r="D74" s="661"/>
      <c r="E74" s="646"/>
      <c r="F74" s="789"/>
      <c r="G74" s="789"/>
      <c r="H74" s="789"/>
      <c r="I74" s="789"/>
      <c r="J74" s="646"/>
      <c r="K74" s="693"/>
      <c r="L74" s="642"/>
      <c r="M74" s="693"/>
      <c r="N74" s="642"/>
      <c r="O74" s="642"/>
      <c r="P74" s="642"/>
      <c r="Q74" s="642"/>
      <c r="R74" s="642"/>
      <c r="S74" s="642"/>
      <c r="T74" s="642"/>
      <c r="U74" s="642"/>
      <c r="V74" s="642"/>
      <c r="W74" s="643"/>
      <c r="X74" s="644"/>
      <c r="Y74" s="823"/>
      <c r="Z74" s="822"/>
      <c r="AA74" s="693"/>
      <c r="AB74" s="372" t="s">
        <v>578</v>
      </c>
      <c r="AC74" s="304">
        <v>14</v>
      </c>
      <c r="AD74" s="304">
        <v>14</v>
      </c>
      <c r="AE74" s="304">
        <v>14</v>
      </c>
      <c r="AF74" s="304">
        <v>14</v>
      </c>
      <c r="AG74" s="304">
        <v>14</v>
      </c>
      <c r="AH74" s="304">
        <v>14</v>
      </c>
      <c r="AI74" s="305">
        <f t="shared" si="7"/>
        <v>1</v>
      </c>
      <c r="AJ74" s="169">
        <v>330</v>
      </c>
      <c r="AK74" s="304">
        <v>60</v>
      </c>
      <c r="AL74" s="642"/>
      <c r="AM74" s="642"/>
      <c r="AN74" s="642"/>
      <c r="AO74" s="642"/>
      <c r="AP74" s="642"/>
      <c r="AQ74" s="754"/>
      <c r="AR74" s="642"/>
      <c r="AS74" s="710"/>
      <c r="AT74" s="599"/>
      <c r="AU74" s="599"/>
      <c r="AV74" s="603"/>
      <c r="AW74" s="603"/>
      <c r="AX74" s="606"/>
      <c r="AY74" s="376" t="s">
        <v>579</v>
      </c>
      <c r="AZ74" s="377"/>
      <c r="BA74" s="180" t="s">
        <v>580</v>
      </c>
      <c r="BB74" s="180"/>
    </row>
    <row r="75" spans="1:54" s="173" customFormat="1" ht="55.5" x14ac:dyDescent="0.45">
      <c r="A75" s="786"/>
      <c r="B75" s="786"/>
      <c r="C75" s="646"/>
      <c r="D75" s="661"/>
      <c r="E75" s="646"/>
      <c r="F75" s="789"/>
      <c r="G75" s="789"/>
      <c r="H75" s="789"/>
      <c r="I75" s="789"/>
      <c r="J75" s="646"/>
      <c r="K75" s="693"/>
      <c r="L75" s="642"/>
      <c r="M75" s="693"/>
      <c r="N75" s="642"/>
      <c r="O75" s="642"/>
      <c r="P75" s="642"/>
      <c r="Q75" s="642"/>
      <c r="R75" s="642"/>
      <c r="S75" s="642"/>
      <c r="T75" s="642"/>
      <c r="U75" s="642"/>
      <c r="V75" s="642"/>
      <c r="W75" s="643"/>
      <c r="X75" s="644"/>
      <c r="Y75" s="823"/>
      <c r="Z75" s="822"/>
      <c r="AA75" s="693"/>
      <c r="AB75" s="372" t="s">
        <v>581</v>
      </c>
      <c r="AC75" s="304">
        <v>1</v>
      </c>
      <c r="AD75" s="304">
        <v>0</v>
      </c>
      <c r="AE75" s="304">
        <v>0</v>
      </c>
      <c r="AF75" s="304">
        <v>0</v>
      </c>
      <c r="AG75" s="304">
        <v>0</v>
      </c>
      <c r="AH75" s="304">
        <f t="shared" si="8"/>
        <v>0</v>
      </c>
      <c r="AI75" s="305">
        <f t="shared" si="7"/>
        <v>0</v>
      </c>
      <c r="AJ75" s="169">
        <v>360</v>
      </c>
      <c r="AK75" s="304">
        <v>0</v>
      </c>
      <c r="AL75" s="642"/>
      <c r="AM75" s="642"/>
      <c r="AN75" s="642"/>
      <c r="AO75" s="642"/>
      <c r="AP75" s="642"/>
      <c r="AQ75" s="754"/>
      <c r="AR75" s="642"/>
      <c r="AS75" s="710"/>
      <c r="AT75" s="599"/>
      <c r="AU75" s="599"/>
      <c r="AV75" s="603"/>
      <c r="AW75" s="603"/>
      <c r="AX75" s="606"/>
      <c r="AY75" s="771"/>
      <c r="AZ75" s="761" t="s">
        <v>582</v>
      </c>
      <c r="BA75" s="693" t="s">
        <v>582</v>
      </c>
      <c r="BB75" s="693"/>
    </row>
    <row r="76" spans="1:54" s="173" customFormat="1" ht="83.15" customHeight="1" x14ac:dyDescent="0.45">
      <c r="A76" s="786"/>
      <c r="B76" s="786"/>
      <c r="C76" s="646"/>
      <c r="D76" s="661"/>
      <c r="E76" s="646"/>
      <c r="F76" s="789"/>
      <c r="G76" s="789"/>
      <c r="H76" s="789"/>
      <c r="I76" s="789"/>
      <c r="J76" s="646"/>
      <c r="K76" s="693"/>
      <c r="L76" s="642"/>
      <c r="M76" s="693"/>
      <c r="N76" s="642"/>
      <c r="O76" s="642"/>
      <c r="P76" s="642"/>
      <c r="Q76" s="642"/>
      <c r="R76" s="642"/>
      <c r="S76" s="642"/>
      <c r="T76" s="642"/>
      <c r="U76" s="642"/>
      <c r="V76" s="642"/>
      <c r="W76" s="643"/>
      <c r="X76" s="644"/>
      <c r="Y76" s="823"/>
      <c r="Z76" s="822"/>
      <c r="AA76" s="693"/>
      <c r="AB76" s="372" t="s">
        <v>583</v>
      </c>
      <c r="AC76" s="304">
        <v>1</v>
      </c>
      <c r="AD76" s="304">
        <v>0</v>
      </c>
      <c r="AE76" s="304">
        <v>0</v>
      </c>
      <c r="AF76" s="304">
        <v>0</v>
      </c>
      <c r="AG76" s="304">
        <v>0</v>
      </c>
      <c r="AH76" s="304">
        <f t="shared" si="8"/>
        <v>0</v>
      </c>
      <c r="AI76" s="305">
        <f t="shared" si="7"/>
        <v>0</v>
      </c>
      <c r="AJ76" s="169">
        <v>30</v>
      </c>
      <c r="AK76" s="304">
        <v>0</v>
      </c>
      <c r="AL76" s="642"/>
      <c r="AM76" s="642"/>
      <c r="AN76" s="642"/>
      <c r="AO76" s="642"/>
      <c r="AP76" s="642"/>
      <c r="AQ76" s="754"/>
      <c r="AR76" s="642"/>
      <c r="AS76" s="710"/>
      <c r="AT76" s="599"/>
      <c r="AU76" s="599"/>
      <c r="AV76" s="603"/>
      <c r="AW76" s="603"/>
      <c r="AX76" s="606"/>
      <c r="AY76" s="772"/>
      <c r="AZ76" s="762"/>
      <c r="BA76" s="693"/>
      <c r="BB76" s="693"/>
    </row>
    <row r="77" spans="1:54" s="173" customFormat="1" ht="116.15" customHeight="1" x14ac:dyDescent="0.45">
      <c r="A77" s="786"/>
      <c r="B77" s="786"/>
      <c r="C77" s="646"/>
      <c r="D77" s="661"/>
      <c r="E77" s="646"/>
      <c r="F77" s="789"/>
      <c r="G77" s="789"/>
      <c r="H77" s="789"/>
      <c r="I77" s="789"/>
      <c r="J77" s="646"/>
      <c r="K77" s="693"/>
      <c r="L77" s="642"/>
      <c r="M77" s="693"/>
      <c r="N77" s="642"/>
      <c r="O77" s="642"/>
      <c r="P77" s="642"/>
      <c r="Q77" s="642"/>
      <c r="R77" s="642"/>
      <c r="S77" s="642"/>
      <c r="T77" s="642"/>
      <c r="U77" s="642"/>
      <c r="V77" s="642"/>
      <c r="W77" s="643"/>
      <c r="X77" s="644"/>
      <c r="Y77" s="823"/>
      <c r="Z77" s="822"/>
      <c r="AA77" s="693"/>
      <c r="AB77" s="372" t="s">
        <v>584</v>
      </c>
      <c r="AC77" s="304">
        <v>1</v>
      </c>
      <c r="AD77" s="304">
        <v>0</v>
      </c>
      <c r="AE77" s="304">
        <v>0</v>
      </c>
      <c r="AF77" s="304">
        <v>0</v>
      </c>
      <c r="AG77" s="304">
        <v>0</v>
      </c>
      <c r="AH77" s="304">
        <f t="shared" si="8"/>
        <v>0</v>
      </c>
      <c r="AI77" s="305">
        <f t="shared" si="7"/>
        <v>0</v>
      </c>
      <c r="AJ77" s="169">
        <v>180</v>
      </c>
      <c r="AK77" s="304">
        <v>0</v>
      </c>
      <c r="AL77" s="642"/>
      <c r="AM77" s="642"/>
      <c r="AN77" s="642"/>
      <c r="AO77" s="642"/>
      <c r="AP77" s="642"/>
      <c r="AQ77" s="754"/>
      <c r="AR77" s="642"/>
      <c r="AS77" s="710"/>
      <c r="AT77" s="599"/>
      <c r="AU77" s="599"/>
      <c r="AV77" s="603"/>
      <c r="AW77" s="603"/>
      <c r="AX77" s="606"/>
      <c r="AY77" s="771"/>
      <c r="AZ77" s="761" t="s">
        <v>585</v>
      </c>
      <c r="BA77" s="693" t="s">
        <v>585</v>
      </c>
      <c r="BB77" s="693"/>
    </row>
    <row r="78" spans="1:54" s="173" customFormat="1" ht="93.75" customHeight="1" x14ac:dyDescent="0.45">
      <c r="A78" s="786"/>
      <c r="B78" s="786"/>
      <c r="C78" s="646"/>
      <c r="D78" s="661"/>
      <c r="E78" s="646"/>
      <c r="F78" s="789"/>
      <c r="G78" s="789"/>
      <c r="H78" s="789"/>
      <c r="I78" s="789"/>
      <c r="J78" s="646"/>
      <c r="K78" s="693"/>
      <c r="L78" s="642"/>
      <c r="M78" s="693"/>
      <c r="N78" s="642"/>
      <c r="O78" s="642"/>
      <c r="P78" s="642"/>
      <c r="Q78" s="642"/>
      <c r="R78" s="642"/>
      <c r="S78" s="642"/>
      <c r="T78" s="642"/>
      <c r="U78" s="642"/>
      <c r="V78" s="642"/>
      <c r="W78" s="643"/>
      <c r="X78" s="644"/>
      <c r="Y78" s="823"/>
      <c r="Z78" s="822"/>
      <c r="AA78" s="693"/>
      <c r="AB78" s="372" t="s">
        <v>586</v>
      </c>
      <c r="AC78" s="304">
        <v>1</v>
      </c>
      <c r="AD78" s="304">
        <v>0</v>
      </c>
      <c r="AE78" s="304">
        <v>0</v>
      </c>
      <c r="AF78" s="304">
        <v>0</v>
      </c>
      <c r="AG78" s="304">
        <v>0</v>
      </c>
      <c r="AH78" s="304">
        <f t="shared" si="8"/>
        <v>0</v>
      </c>
      <c r="AI78" s="305">
        <f t="shared" si="7"/>
        <v>0</v>
      </c>
      <c r="AJ78" s="169">
        <v>90</v>
      </c>
      <c r="AK78" s="304">
        <v>0</v>
      </c>
      <c r="AL78" s="642"/>
      <c r="AM78" s="642"/>
      <c r="AN78" s="642"/>
      <c r="AO78" s="642"/>
      <c r="AP78" s="642"/>
      <c r="AQ78" s="754"/>
      <c r="AR78" s="642"/>
      <c r="AS78" s="710"/>
      <c r="AT78" s="600"/>
      <c r="AU78" s="600"/>
      <c r="AV78" s="604"/>
      <c r="AW78" s="604"/>
      <c r="AX78" s="607"/>
      <c r="AY78" s="772"/>
      <c r="AZ78" s="762"/>
      <c r="BA78" s="693"/>
      <c r="BB78" s="693"/>
    </row>
    <row r="79" spans="1:54" s="173" customFormat="1" ht="86.25" customHeight="1" x14ac:dyDescent="0.45">
      <c r="A79" s="786"/>
      <c r="B79" s="786"/>
      <c r="C79" s="646"/>
      <c r="D79" s="661"/>
      <c r="E79" s="646"/>
      <c r="F79" s="789"/>
      <c r="G79" s="789"/>
      <c r="H79" s="789"/>
      <c r="I79" s="789"/>
      <c r="J79" s="647"/>
      <c r="K79" s="432" t="s">
        <v>731</v>
      </c>
      <c r="L79" s="433"/>
      <c r="M79" s="433"/>
      <c r="N79" s="433"/>
      <c r="O79" s="433"/>
      <c r="P79" s="433"/>
      <c r="Q79" s="433"/>
      <c r="R79" s="433"/>
      <c r="S79" s="433"/>
      <c r="T79" s="433"/>
      <c r="U79" s="433"/>
      <c r="V79" s="434"/>
      <c r="W79" s="194">
        <f>+W72</f>
        <v>1</v>
      </c>
      <c r="X79" s="249">
        <f>+X72</f>
        <v>0.8</v>
      </c>
      <c r="Y79" s="217"/>
      <c r="Z79" s="821" t="s">
        <v>757</v>
      </c>
      <c r="AA79" s="821"/>
      <c r="AB79" s="821"/>
      <c r="AC79" s="821"/>
      <c r="AD79" s="821"/>
      <c r="AE79" s="821"/>
      <c r="AF79" s="821"/>
      <c r="AG79" s="821"/>
      <c r="AH79" s="821"/>
      <c r="AI79" s="226">
        <f>AVERAGE(AI72:AI78)</f>
        <v>0.39285714285714285</v>
      </c>
      <c r="AJ79" s="169"/>
      <c r="AK79" s="304"/>
      <c r="AL79" s="304"/>
      <c r="AM79" s="175"/>
      <c r="AN79" s="175"/>
      <c r="AO79" s="304"/>
      <c r="AP79" s="304"/>
      <c r="AQ79" s="218"/>
      <c r="AR79" s="304"/>
      <c r="AS79" s="192"/>
      <c r="AT79" s="296" t="s">
        <v>731</v>
      </c>
      <c r="AU79" s="289">
        <v>611444542</v>
      </c>
      <c r="AV79" s="289">
        <v>611444542</v>
      </c>
      <c r="AW79" s="289">
        <v>608283333.33000004</v>
      </c>
      <c r="AX79" s="280">
        <f>+AW79/AV79</f>
        <v>0.99482993394681418</v>
      </c>
      <c r="AY79" s="219"/>
      <c r="AZ79" s="220"/>
      <c r="BA79" s="221"/>
      <c r="BB79" s="168"/>
    </row>
    <row r="80" spans="1:54" ht="56.25" customHeight="1" x14ac:dyDescent="0.35">
      <c r="A80" s="786"/>
      <c r="B80" s="786"/>
      <c r="C80" s="646"/>
      <c r="D80" s="661"/>
      <c r="E80" s="646"/>
      <c r="F80" s="789"/>
      <c r="G80" s="789"/>
      <c r="H80" s="789"/>
      <c r="I80" s="789"/>
      <c r="J80" s="645" t="s">
        <v>732</v>
      </c>
      <c r="K80" s="721" t="s">
        <v>587</v>
      </c>
      <c r="L80" s="645" t="s">
        <v>588</v>
      </c>
      <c r="M80" s="693" t="s">
        <v>589</v>
      </c>
      <c r="N80" s="642">
        <v>1</v>
      </c>
      <c r="O80" s="720">
        <v>0.25</v>
      </c>
      <c r="P80" s="642">
        <v>0</v>
      </c>
      <c r="Q80" s="642" t="s">
        <v>590</v>
      </c>
      <c r="R80" s="645">
        <v>0.09</v>
      </c>
      <c r="S80" s="645">
        <v>0.09</v>
      </c>
      <c r="T80" s="645">
        <v>0.09</v>
      </c>
      <c r="U80" s="645">
        <v>0.09</v>
      </c>
      <c r="V80" s="645">
        <f>SUM(R80:T87)</f>
        <v>0.27</v>
      </c>
      <c r="W80" s="648">
        <v>1</v>
      </c>
      <c r="X80" s="651">
        <f>+V80/N80</f>
        <v>0.27</v>
      </c>
      <c r="Y80" s="642" t="s">
        <v>591</v>
      </c>
      <c r="Z80" s="716">
        <v>2020130010295</v>
      </c>
      <c r="AA80" s="693" t="s">
        <v>592</v>
      </c>
      <c r="AB80" s="304" t="s">
        <v>593</v>
      </c>
      <c r="AC80" s="378">
        <v>3</v>
      </c>
      <c r="AD80" s="378">
        <v>0.33</v>
      </c>
      <c r="AE80" s="378">
        <v>0.33</v>
      </c>
      <c r="AF80" s="378">
        <v>3</v>
      </c>
      <c r="AG80" s="378">
        <v>3</v>
      </c>
      <c r="AH80" s="304">
        <v>3</v>
      </c>
      <c r="AI80" s="305">
        <f t="shared" si="7"/>
        <v>1</v>
      </c>
      <c r="AJ80" s="169">
        <v>214</v>
      </c>
      <c r="AK80" s="304">
        <v>30</v>
      </c>
      <c r="AL80" s="304" t="s">
        <v>594</v>
      </c>
      <c r="AM80" s="379"/>
      <c r="AN80" s="379"/>
      <c r="AO80" s="642" t="s">
        <v>595</v>
      </c>
      <c r="AP80" s="642" t="s">
        <v>596</v>
      </c>
      <c r="AQ80" s="719">
        <v>250000000</v>
      </c>
      <c r="AR80" s="642" t="s">
        <v>597</v>
      </c>
      <c r="AS80" s="710" t="s">
        <v>598</v>
      </c>
      <c r="AT80" s="598" t="s">
        <v>129</v>
      </c>
      <c r="AU80" s="602">
        <v>600000000</v>
      </c>
      <c r="AV80" s="602">
        <v>600000000</v>
      </c>
      <c r="AW80" s="602">
        <v>387866666.32999998</v>
      </c>
      <c r="AX80" s="605">
        <f>+AW80/AV80</f>
        <v>0.64644444388333333</v>
      </c>
      <c r="AY80" s="380" t="s">
        <v>599</v>
      </c>
      <c r="AZ80" s="381" t="s">
        <v>600</v>
      </c>
      <c r="BA80" s="722" t="s">
        <v>601</v>
      </c>
      <c r="BB80" s="693" t="s">
        <v>601</v>
      </c>
    </row>
    <row r="81" spans="1:54" ht="131.25" customHeight="1" x14ac:dyDescent="0.35">
      <c r="A81" s="786"/>
      <c r="B81" s="786"/>
      <c r="C81" s="646"/>
      <c r="D81" s="661"/>
      <c r="E81" s="646"/>
      <c r="F81" s="789"/>
      <c r="G81" s="789"/>
      <c r="H81" s="789"/>
      <c r="I81" s="789"/>
      <c r="J81" s="646"/>
      <c r="K81" s="722"/>
      <c r="L81" s="646"/>
      <c r="M81" s="693"/>
      <c r="N81" s="642"/>
      <c r="O81" s="720"/>
      <c r="P81" s="642"/>
      <c r="Q81" s="642"/>
      <c r="R81" s="646"/>
      <c r="S81" s="646"/>
      <c r="T81" s="646"/>
      <c r="U81" s="646"/>
      <c r="V81" s="646"/>
      <c r="W81" s="649"/>
      <c r="X81" s="652"/>
      <c r="Y81" s="642"/>
      <c r="Z81" s="716"/>
      <c r="AA81" s="693"/>
      <c r="AB81" s="304" t="s">
        <v>602</v>
      </c>
      <c r="AC81" s="378">
        <v>3</v>
      </c>
      <c r="AD81" s="378">
        <v>0</v>
      </c>
      <c r="AE81" s="378">
        <v>0</v>
      </c>
      <c r="AF81" s="378">
        <v>0</v>
      </c>
      <c r="AG81" s="378">
        <v>0</v>
      </c>
      <c r="AH81" s="304">
        <f t="shared" si="8"/>
        <v>0</v>
      </c>
      <c r="AI81" s="305">
        <f t="shared" si="7"/>
        <v>0</v>
      </c>
      <c r="AJ81" s="169">
        <v>365</v>
      </c>
      <c r="AK81" s="304">
        <v>180</v>
      </c>
      <c r="AL81" s="192" t="s">
        <v>594</v>
      </c>
      <c r="AM81" s="382"/>
      <c r="AN81" s="382"/>
      <c r="AO81" s="717"/>
      <c r="AP81" s="642"/>
      <c r="AQ81" s="719"/>
      <c r="AR81" s="642"/>
      <c r="AS81" s="642"/>
      <c r="AT81" s="599"/>
      <c r="AU81" s="603"/>
      <c r="AV81" s="603"/>
      <c r="AW81" s="603"/>
      <c r="AX81" s="606"/>
      <c r="AY81" s="168" t="s">
        <v>603</v>
      </c>
      <c r="AZ81" s="223" t="s">
        <v>604</v>
      </c>
      <c r="BA81" s="759"/>
      <c r="BB81" s="770"/>
    </row>
    <row r="82" spans="1:54" ht="148" x14ac:dyDescent="0.35">
      <c r="A82" s="786"/>
      <c r="B82" s="786"/>
      <c r="C82" s="646"/>
      <c r="D82" s="661"/>
      <c r="E82" s="646"/>
      <c r="F82" s="789"/>
      <c r="G82" s="789"/>
      <c r="H82" s="789"/>
      <c r="I82" s="789"/>
      <c r="J82" s="646"/>
      <c r="K82" s="722"/>
      <c r="L82" s="646"/>
      <c r="M82" s="693"/>
      <c r="N82" s="642"/>
      <c r="O82" s="720"/>
      <c r="P82" s="642"/>
      <c r="Q82" s="642"/>
      <c r="R82" s="646"/>
      <c r="S82" s="646"/>
      <c r="T82" s="646"/>
      <c r="U82" s="646"/>
      <c r="V82" s="646"/>
      <c r="W82" s="649"/>
      <c r="X82" s="652"/>
      <c r="Y82" s="642"/>
      <c r="Z82" s="716"/>
      <c r="AA82" s="693"/>
      <c r="AB82" s="304" t="s">
        <v>605</v>
      </c>
      <c r="AC82" s="378">
        <v>700</v>
      </c>
      <c r="AD82" s="378">
        <v>0</v>
      </c>
      <c r="AE82" s="378">
        <v>0</v>
      </c>
      <c r="AF82" s="378">
        <v>0</v>
      </c>
      <c r="AG82" s="378">
        <v>0</v>
      </c>
      <c r="AH82" s="304">
        <f t="shared" si="8"/>
        <v>0</v>
      </c>
      <c r="AI82" s="305">
        <f t="shared" si="7"/>
        <v>0</v>
      </c>
      <c r="AJ82" s="169">
        <v>365</v>
      </c>
      <c r="AK82" s="304">
        <v>180</v>
      </c>
      <c r="AL82" s="192" t="s">
        <v>594</v>
      </c>
      <c r="AM82" s="382"/>
      <c r="AN82" s="382"/>
      <c r="AO82" s="717"/>
      <c r="AP82" s="642"/>
      <c r="AQ82" s="719"/>
      <c r="AR82" s="642"/>
      <c r="AS82" s="642"/>
      <c r="AT82" s="599"/>
      <c r="AU82" s="603"/>
      <c r="AV82" s="603"/>
      <c r="AW82" s="603"/>
      <c r="AX82" s="606"/>
      <c r="AY82" s="168" t="s">
        <v>606</v>
      </c>
      <c r="AZ82" s="223" t="s">
        <v>607</v>
      </c>
      <c r="BA82" s="759"/>
      <c r="BB82" s="770"/>
    </row>
    <row r="83" spans="1:54" ht="56.25" customHeight="1" x14ac:dyDescent="0.35">
      <c r="A83" s="786"/>
      <c r="B83" s="786"/>
      <c r="C83" s="646"/>
      <c r="D83" s="661"/>
      <c r="E83" s="646"/>
      <c r="F83" s="789"/>
      <c r="G83" s="789"/>
      <c r="H83" s="789"/>
      <c r="I83" s="789"/>
      <c r="J83" s="646"/>
      <c r="K83" s="722"/>
      <c r="L83" s="646"/>
      <c r="M83" s="693"/>
      <c r="N83" s="642"/>
      <c r="O83" s="720"/>
      <c r="P83" s="642"/>
      <c r="Q83" s="642"/>
      <c r="R83" s="646"/>
      <c r="S83" s="646"/>
      <c r="T83" s="646"/>
      <c r="U83" s="646"/>
      <c r="V83" s="646"/>
      <c r="W83" s="649"/>
      <c r="X83" s="652"/>
      <c r="Y83" s="642"/>
      <c r="Z83" s="716"/>
      <c r="AA83" s="693"/>
      <c r="AB83" s="304" t="s">
        <v>608</v>
      </c>
      <c r="AC83" s="378">
        <v>700</v>
      </c>
      <c r="AD83" s="378">
        <v>0</v>
      </c>
      <c r="AE83" s="378">
        <v>0</v>
      </c>
      <c r="AF83" s="378">
        <v>14</v>
      </c>
      <c r="AG83" s="378">
        <v>14</v>
      </c>
      <c r="AH83" s="304">
        <f t="shared" si="8"/>
        <v>14</v>
      </c>
      <c r="AI83" s="305">
        <f t="shared" si="7"/>
        <v>0.02</v>
      </c>
      <c r="AJ83" s="169">
        <v>365</v>
      </c>
      <c r="AK83" s="304">
        <v>180</v>
      </c>
      <c r="AL83" s="192" t="s">
        <v>594</v>
      </c>
      <c r="AM83" s="382"/>
      <c r="AN83" s="382"/>
      <c r="AO83" s="717"/>
      <c r="AP83" s="642"/>
      <c r="AQ83" s="719"/>
      <c r="AR83" s="642"/>
      <c r="AS83" s="642"/>
      <c r="AT83" s="599"/>
      <c r="AU83" s="603"/>
      <c r="AV83" s="603"/>
      <c r="AW83" s="603"/>
      <c r="AX83" s="606"/>
      <c r="AY83" s="225"/>
      <c r="AZ83" s="223" t="s">
        <v>609</v>
      </c>
      <c r="BA83" s="759"/>
      <c r="BB83" s="770"/>
    </row>
    <row r="84" spans="1:54" ht="37" x14ac:dyDescent="0.35">
      <c r="A84" s="786"/>
      <c r="B84" s="786"/>
      <c r="C84" s="646"/>
      <c r="D84" s="661"/>
      <c r="E84" s="646"/>
      <c r="F84" s="789"/>
      <c r="G84" s="789"/>
      <c r="H84" s="789"/>
      <c r="I84" s="789"/>
      <c r="J84" s="646"/>
      <c r="K84" s="722"/>
      <c r="L84" s="646"/>
      <c r="M84" s="693"/>
      <c r="N84" s="642"/>
      <c r="O84" s="720"/>
      <c r="P84" s="642"/>
      <c r="Q84" s="642"/>
      <c r="R84" s="646"/>
      <c r="S84" s="646"/>
      <c r="T84" s="646"/>
      <c r="U84" s="646"/>
      <c r="V84" s="646"/>
      <c r="W84" s="649"/>
      <c r="X84" s="652"/>
      <c r="Y84" s="642"/>
      <c r="Z84" s="716"/>
      <c r="AA84" s="693"/>
      <c r="AB84" s="304" t="s">
        <v>610</v>
      </c>
      <c r="AC84" s="378" t="s">
        <v>670</v>
      </c>
      <c r="AD84" s="378" t="s">
        <v>202</v>
      </c>
      <c r="AE84" s="378" t="s">
        <v>202</v>
      </c>
      <c r="AF84" s="378" t="s">
        <v>202</v>
      </c>
      <c r="AG84" s="378" t="s">
        <v>202</v>
      </c>
      <c r="AH84" s="304" t="s">
        <v>202</v>
      </c>
      <c r="AI84" s="305" t="s">
        <v>202</v>
      </c>
      <c r="AJ84" s="169">
        <v>365</v>
      </c>
      <c r="AK84" s="304">
        <v>180</v>
      </c>
      <c r="AL84" s="192" t="s">
        <v>594</v>
      </c>
      <c r="AM84" s="382"/>
      <c r="AN84" s="382"/>
      <c r="AO84" s="717"/>
      <c r="AP84" s="642"/>
      <c r="AQ84" s="719"/>
      <c r="AR84" s="642"/>
      <c r="AS84" s="642"/>
      <c r="AT84" s="599"/>
      <c r="AU84" s="603"/>
      <c r="AV84" s="603"/>
      <c r="AW84" s="603"/>
      <c r="AX84" s="606"/>
      <c r="AY84" s="660"/>
      <c r="AZ84" s="694" t="s">
        <v>611</v>
      </c>
      <c r="BA84" s="759"/>
      <c r="BB84" s="770"/>
    </row>
    <row r="85" spans="1:54" ht="210" customHeight="1" x14ac:dyDescent="0.35">
      <c r="A85" s="786"/>
      <c r="B85" s="786"/>
      <c r="C85" s="646"/>
      <c r="D85" s="661"/>
      <c r="E85" s="646"/>
      <c r="F85" s="789"/>
      <c r="G85" s="789"/>
      <c r="H85" s="789"/>
      <c r="I85" s="789"/>
      <c r="J85" s="646"/>
      <c r="K85" s="722"/>
      <c r="L85" s="646"/>
      <c r="M85" s="693"/>
      <c r="N85" s="642"/>
      <c r="O85" s="720"/>
      <c r="P85" s="642"/>
      <c r="Q85" s="642"/>
      <c r="R85" s="646"/>
      <c r="S85" s="646"/>
      <c r="T85" s="646"/>
      <c r="U85" s="646"/>
      <c r="V85" s="646"/>
      <c r="W85" s="649"/>
      <c r="X85" s="652"/>
      <c r="Y85" s="642"/>
      <c r="Z85" s="716"/>
      <c r="AA85" s="693"/>
      <c r="AB85" s="304" t="s">
        <v>612</v>
      </c>
      <c r="AC85" s="378">
        <v>700</v>
      </c>
      <c r="AD85" s="378">
        <v>0</v>
      </c>
      <c r="AE85" s="378">
        <v>0</v>
      </c>
      <c r="AF85" s="378">
        <v>14</v>
      </c>
      <c r="AG85" s="378">
        <v>14</v>
      </c>
      <c r="AH85" s="304">
        <f t="shared" si="8"/>
        <v>14</v>
      </c>
      <c r="AI85" s="305">
        <f t="shared" si="7"/>
        <v>0.02</v>
      </c>
      <c r="AJ85" s="169">
        <v>365</v>
      </c>
      <c r="AK85" s="304">
        <v>180</v>
      </c>
      <c r="AL85" s="192" t="s">
        <v>594</v>
      </c>
      <c r="AM85" s="382"/>
      <c r="AN85" s="382"/>
      <c r="AO85" s="717"/>
      <c r="AP85" s="642"/>
      <c r="AQ85" s="719"/>
      <c r="AR85" s="642"/>
      <c r="AS85" s="642"/>
      <c r="AT85" s="599"/>
      <c r="AU85" s="603"/>
      <c r="AV85" s="603"/>
      <c r="AW85" s="603"/>
      <c r="AX85" s="606"/>
      <c r="AY85" s="661"/>
      <c r="AZ85" s="695"/>
      <c r="BA85" s="759"/>
      <c r="BB85" s="770"/>
    </row>
    <row r="86" spans="1:54" ht="45" customHeight="1" x14ac:dyDescent="0.35">
      <c r="A86" s="786"/>
      <c r="B86" s="786"/>
      <c r="C86" s="646"/>
      <c r="D86" s="661"/>
      <c r="E86" s="646"/>
      <c r="F86" s="789"/>
      <c r="G86" s="789"/>
      <c r="H86" s="789"/>
      <c r="I86" s="789"/>
      <c r="J86" s="646"/>
      <c r="K86" s="722"/>
      <c r="L86" s="646"/>
      <c r="M86" s="693"/>
      <c r="N86" s="642"/>
      <c r="O86" s="720"/>
      <c r="P86" s="642"/>
      <c r="Q86" s="642"/>
      <c r="R86" s="646"/>
      <c r="S86" s="646"/>
      <c r="T86" s="646"/>
      <c r="U86" s="646"/>
      <c r="V86" s="646"/>
      <c r="W86" s="649"/>
      <c r="X86" s="652"/>
      <c r="Y86" s="642"/>
      <c r="Z86" s="716"/>
      <c r="AA86" s="693"/>
      <c r="AB86" s="304" t="s">
        <v>613</v>
      </c>
      <c r="AC86" s="378">
        <v>700</v>
      </c>
      <c r="AD86" s="378">
        <v>0</v>
      </c>
      <c r="AE86" s="378">
        <v>0</v>
      </c>
      <c r="AF86" s="378">
        <v>45</v>
      </c>
      <c r="AG86" s="378">
        <v>45</v>
      </c>
      <c r="AH86" s="304">
        <f t="shared" si="8"/>
        <v>45</v>
      </c>
      <c r="AI86" s="305">
        <f t="shared" si="7"/>
        <v>6.4285714285714279E-2</v>
      </c>
      <c r="AJ86" s="169">
        <v>365</v>
      </c>
      <c r="AK86" s="304">
        <v>180</v>
      </c>
      <c r="AL86" s="192" t="s">
        <v>594</v>
      </c>
      <c r="AM86" s="382"/>
      <c r="AN86" s="382"/>
      <c r="AO86" s="717"/>
      <c r="AP86" s="642"/>
      <c r="AQ86" s="719"/>
      <c r="AR86" s="642"/>
      <c r="AS86" s="642"/>
      <c r="AT86" s="599"/>
      <c r="AU86" s="603"/>
      <c r="AV86" s="603"/>
      <c r="AW86" s="603"/>
      <c r="AX86" s="606"/>
      <c r="AY86" s="662"/>
      <c r="AZ86" s="696"/>
      <c r="BA86" s="759"/>
      <c r="BB86" s="770"/>
    </row>
    <row r="87" spans="1:54" ht="60" customHeight="1" x14ac:dyDescent="0.35">
      <c r="A87" s="786"/>
      <c r="B87" s="786"/>
      <c r="C87" s="646"/>
      <c r="D87" s="661"/>
      <c r="E87" s="646"/>
      <c r="F87" s="789"/>
      <c r="G87" s="789"/>
      <c r="H87" s="789"/>
      <c r="I87" s="789"/>
      <c r="J87" s="646"/>
      <c r="K87" s="692"/>
      <c r="L87" s="647"/>
      <c r="M87" s="693"/>
      <c r="N87" s="642"/>
      <c r="O87" s="720"/>
      <c r="P87" s="642"/>
      <c r="Q87" s="642"/>
      <c r="R87" s="647"/>
      <c r="S87" s="647"/>
      <c r="T87" s="647"/>
      <c r="U87" s="647"/>
      <c r="V87" s="647"/>
      <c r="W87" s="650"/>
      <c r="X87" s="653"/>
      <c r="Y87" s="642"/>
      <c r="Z87" s="716"/>
      <c r="AA87" s="693"/>
      <c r="AB87" s="304" t="s">
        <v>614</v>
      </c>
      <c r="AC87" s="378">
        <v>4</v>
      </c>
      <c r="AD87" s="378">
        <v>0.25</v>
      </c>
      <c r="AE87" s="378">
        <v>0.25</v>
      </c>
      <c r="AF87" s="378">
        <v>3</v>
      </c>
      <c r="AG87" s="378">
        <v>3</v>
      </c>
      <c r="AH87" s="304">
        <f t="shared" si="8"/>
        <v>3.5</v>
      </c>
      <c r="AI87" s="305">
        <f t="shared" si="7"/>
        <v>0.875</v>
      </c>
      <c r="AJ87" s="169">
        <v>365</v>
      </c>
      <c r="AK87" s="175">
        <v>180</v>
      </c>
      <c r="AL87" s="383" t="s">
        <v>594</v>
      </c>
      <c r="AM87" s="384"/>
      <c r="AN87" s="384"/>
      <c r="AO87" s="718"/>
      <c r="AP87" s="642"/>
      <c r="AQ87" s="719"/>
      <c r="AR87" s="642"/>
      <c r="AS87" s="642"/>
      <c r="AT87" s="600"/>
      <c r="AU87" s="604"/>
      <c r="AV87" s="604"/>
      <c r="AW87" s="604"/>
      <c r="AX87" s="607"/>
      <c r="AY87" s="168" t="s">
        <v>615</v>
      </c>
      <c r="AZ87" s="223" t="s">
        <v>616</v>
      </c>
      <c r="BA87" s="760"/>
      <c r="BB87" s="770"/>
    </row>
    <row r="88" spans="1:54" ht="96" customHeight="1" x14ac:dyDescent="0.35">
      <c r="A88" s="786"/>
      <c r="B88" s="786"/>
      <c r="C88" s="646"/>
      <c r="D88" s="661"/>
      <c r="E88" s="646"/>
      <c r="F88" s="789"/>
      <c r="G88" s="789"/>
      <c r="H88" s="789"/>
      <c r="I88" s="789"/>
      <c r="J88" s="647"/>
      <c r="K88" s="432" t="s">
        <v>733</v>
      </c>
      <c r="L88" s="433"/>
      <c r="M88" s="433"/>
      <c r="N88" s="433"/>
      <c r="O88" s="433"/>
      <c r="P88" s="433"/>
      <c r="Q88" s="433"/>
      <c r="R88" s="433"/>
      <c r="S88" s="433"/>
      <c r="T88" s="433"/>
      <c r="U88" s="433"/>
      <c r="V88" s="434"/>
      <c r="W88" s="160">
        <f>+W80</f>
        <v>1</v>
      </c>
      <c r="X88" s="250">
        <f>+X80</f>
        <v>0.27</v>
      </c>
      <c r="Y88" s="642"/>
      <c r="Z88" s="813" t="s">
        <v>758</v>
      </c>
      <c r="AA88" s="813"/>
      <c r="AB88" s="813"/>
      <c r="AC88" s="813"/>
      <c r="AD88" s="813"/>
      <c r="AE88" s="813"/>
      <c r="AF88" s="813"/>
      <c r="AG88" s="813"/>
      <c r="AH88" s="813"/>
      <c r="AI88" s="226">
        <f>AVERAGE(AI80:AI87)</f>
        <v>0.28275510204081633</v>
      </c>
      <c r="AJ88" s="169"/>
      <c r="AK88" s="304"/>
      <c r="AL88" s="304"/>
      <c r="AM88" s="180"/>
      <c r="AN88" s="180"/>
      <c r="AO88" s="304"/>
      <c r="AP88" s="304"/>
      <c r="AQ88" s="222"/>
      <c r="AR88" s="304"/>
      <c r="AS88" s="304"/>
      <c r="AT88" s="296" t="s">
        <v>733</v>
      </c>
      <c r="AU88" s="291">
        <f>+AU80</f>
        <v>600000000</v>
      </c>
      <c r="AV88" s="291">
        <f>+AV80</f>
        <v>600000000</v>
      </c>
      <c r="AW88" s="291">
        <f>+AW80</f>
        <v>387866666.32999998</v>
      </c>
      <c r="AX88" s="292">
        <f>+AX80</f>
        <v>0.64644444388333333</v>
      </c>
      <c r="AY88" s="168"/>
      <c r="AZ88" s="223"/>
      <c r="BA88" s="224"/>
      <c r="BB88" s="225"/>
    </row>
    <row r="89" spans="1:54" ht="100.5" customHeight="1" x14ac:dyDescent="0.35">
      <c r="A89" s="786"/>
      <c r="B89" s="786"/>
      <c r="C89" s="646"/>
      <c r="D89" s="661"/>
      <c r="E89" s="646"/>
      <c r="F89" s="789"/>
      <c r="G89" s="789"/>
      <c r="H89" s="789"/>
      <c r="I89" s="789"/>
      <c r="J89" s="379" t="s">
        <v>617</v>
      </c>
      <c r="K89" s="304" t="s">
        <v>618</v>
      </c>
      <c r="L89" s="304">
        <v>0</v>
      </c>
      <c r="M89" s="168" t="s">
        <v>619</v>
      </c>
      <c r="N89" s="304">
        <v>65</v>
      </c>
      <c r="O89" s="304">
        <v>65</v>
      </c>
      <c r="P89" s="304">
        <v>0</v>
      </c>
      <c r="Q89" s="304">
        <v>0</v>
      </c>
      <c r="R89" s="304">
        <v>0</v>
      </c>
      <c r="S89" s="304">
        <v>0</v>
      </c>
      <c r="T89" s="304">
        <v>0</v>
      </c>
      <c r="U89" s="304">
        <v>0</v>
      </c>
      <c r="V89" s="304">
        <v>0</v>
      </c>
      <c r="W89" s="305">
        <v>0</v>
      </c>
      <c r="X89" s="306">
        <v>0</v>
      </c>
      <c r="Y89" s="642" t="s">
        <v>620</v>
      </c>
      <c r="Z89" s="304" t="s">
        <v>105</v>
      </c>
      <c r="AA89" s="168" t="s">
        <v>619</v>
      </c>
      <c r="AB89" s="304" t="s">
        <v>619</v>
      </c>
      <c r="AC89" s="304">
        <v>65</v>
      </c>
      <c r="AD89" s="304">
        <v>0</v>
      </c>
      <c r="AE89" s="304">
        <v>0</v>
      </c>
      <c r="AF89" s="304">
        <v>0</v>
      </c>
      <c r="AG89" s="304">
        <v>0</v>
      </c>
      <c r="AH89" s="304">
        <f t="shared" si="8"/>
        <v>0</v>
      </c>
      <c r="AI89" s="305">
        <f t="shared" si="7"/>
        <v>0</v>
      </c>
      <c r="AJ89" s="169">
        <v>365</v>
      </c>
      <c r="AK89" s="183">
        <v>180</v>
      </c>
      <c r="AL89" s="183" t="s">
        <v>569</v>
      </c>
      <c r="AM89" s="183">
        <v>65</v>
      </c>
      <c r="AN89" s="183">
        <v>0</v>
      </c>
      <c r="AO89" s="183" t="s">
        <v>570</v>
      </c>
      <c r="AP89" s="304" t="s">
        <v>105</v>
      </c>
      <c r="AQ89" s="304" t="s">
        <v>105</v>
      </c>
      <c r="AR89" s="304" t="s">
        <v>105</v>
      </c>
      <c r="AS89" s="304" t="s">
        <v>105</v>
      </c>
      <c r="AT89" s="302" t="s">
        <v>129</v>
      </c>
      <c r="AU89" s="385">
        <v>2200000000</v>
      </c>
      <c r="AV89" s="385">
        <v>2200000000</v>
      </c>
      <c r="AW89" s="385">
        <v>2167962848</v>
      </c>
      <c r="AX89" s="303">
        <f>+AW89/AV89</f>
        <v>0.98543765818181817</v>
      </c>
      <c r="AY89" s="168" t="s">
        <v>621</v>
      </c>
      <c r="AZ89" s="172" t="s">
        <v>622</v>
      </c>
      <c r="BA89" s="172"/>
      <c r="BB89" s="168"/>
    </row>
    <row r="90" spans="1:54" ht="100.5" customHeight="1" x14ac:dyDescent="0.35">
      <c r="A90" s="786"/>
      <c r="B90" s="786"/>
      <c r="C90" s="647"/>
      <c r="D90" s="662"/>
      <c r="E90" s="647"/>
      <c r="F90" s="790"/>
      <c r="G90" s="790"/>
      <c r="H90" s="790"/>
      <c r="I90" s="790"/>
      <c r="J90" s="198"/>
      <c r="K90" s="432" t="s">
        <v>734</v>
      </c>
      <c r="L90" s="433"/>
      <c r="M90" s="433"/>
      <c r="N90" s="433"/>
      <c r="O90" s="433"/>
      <c r="P90" s="433"/>
      <c r="Q90" s="433"/>
      <c r="R90" s="433"/>
      <c r="S90" s="433"/>
      <c r="T90" s="433"/>
      <c r="U90" s="433"/>
      <c r="V90" s="434"/>
      <c r="W90" s="226">
        <f>+W89</f>
        <v>0</v>
      </c>
      <c r="X90" s="251">
        <f>+X89</f>
        <v>0</v>
      </c>
      <c r="Y90" s="642"/>
      <c r="Z90" s="817" t="s">
        <v>759</v>
      </c>
      <c r="AA90" s="817"/>
      <c r="AB90" s="817"/>
      <c r="AC90" s="817"/>
      <c r="AD90" s="817"/>
      <c r="AE90" s="817"/>
      <c r="AF90" s="817"/>
      <c r="AG90" s="817"/>
      <c r="AH90" s="817"/>
      <c r="AI90" s="226">
        <f>+AI89</f>
        <v>0</v>
      </c>
      <c r="AJ90" s="185"/>
      <c r="AK90" s="183"/>
      <c r="AL90" s="183"/>
      <c r="AM90" s="183"/>
      <c r="AN90" s="183"/>
      <c r="AO90" s="165"/>
      <c r="AP90" s="183"/>
      <c r="AQ90" s="183"/>
      <c r="AR90" s="183"/>
      <c r="AS90" s="183"/>
      <c r="AT90" s="276" t="s">
        <v>783</v>
      </c>
      <c r="AU90" s="386">
        <v>2200000000</v>
      </c>
      <c r="AV90" s="386">
        <v>2200000000</v>
      </c>
      <c r="AW90" s="386">
        <v>2167962848</v>
      </c>
      <c r="AX90" s="278">
        <f>+AW90/AV90</f>
        <v>0.98543765818181817</v>
      </c>
      <c r="AY90" s="184"/>
      <c r="AZ90" s="186"/>
      <c r="BA90" s="186"/>
      <c r="BB90" s="168"/>
    </row>
    <row r="91" spans="1:54" ht="125.25" customHeight="1" x14ac:dyDescent="0.35">
      <c r="A91" s="787"/>
      <c r="B91" s="787"/>
      <c r="C91" s="791" t="s">
        <v>735</v>
      </c>
      <c r="D91" s="792"/>
      <c r="E91" s="792"/>
      <c r="F91" s="792"/>
      <c r="G91" s="792"/>
      <c r="H91" s="792"/>
      <c r="I91" s="792"/>
      <c r="J91" s="792"/>
      <c r="K91" s="792"/>
      <c r="L91" s="792"/>
      <c r="M91" s="792"/>
      <c r="N91" s="792"/>
      <c r="O91" s="792"/>
      <c r="P91" s="792"/>
      <c r="Q91" s="792"/>
      <c r="R91" s="792"/>
      <c r="S91" s="792"/>
      <c r="T91" s="792"/>
      <c r="U91" s="792"/>
      <c r="V91" s="793"/>
      <c r="W91" s="227">
        <f>+(W90+W88+W79+W71+W68)/5</f>
        <v>0.73333333333333328</v>
      </c>
      <c r="X91" s="252">
        <f>+(X90+X88+X79+X71+X68)/5</f>
        <v>0.53900000000000003</v>
      </c>
      <c r="Y91" s="593" t="s">
        <v>760</v>
      </c>
      <c r="Z91" s="593"/>
      <c r="AA91" s="593"/>
      <c r="AB91" s="593"/>
      <c r="AC91" s="593"/>
      <c r="AD91" s="593"/>
      <c r="AE91" s="593"/>
      <c r="AF91" s="593"/>
      <c r="AG91" s="593"/>
      <c r="AH91" s="593"/>
      <c r="AI91" s="227">
        <f>AVERAGE(AI90,AI88,AI79,AI71,AI68)</f>
        <v>0.44226530612244896</v>
      </c>
      <c r="AJ91" s="185"/>
      <c r="AK91" s="183"/>
      <c r="AL91" s="183"/>
      <c r="AM91" s="183"/>
      <c r="AN91" s="183"/>
      <c r="AO91" s="165"/>
      <c r="AP91" s="183"/>
      <c r="AQ91" s="183"/>
      <c r="AR91" s="183"/>
      <c r="AS91" s="183"/>
      <c r="AT91" s="307" t="s">
        <v>735</v>
      </c>
      <c r="AU91" s="387">
        <f>+AU71+AU68+AU79+AU88+AU90</f>
        <v>4315055846</v>
      </c>
      <c r="AV91" s="387">
        <f t="shared" ref="AV91:AW91" si="10">+AV71+AV68+AV79+AV88+AV90</f>
        <v>4315055846</v>
      </c>
      <c r="AW91" s="387">
        <f t="shared" si="10"/>
        <v>3941223417.6599998</v>
      </c>
      <c r="AX91" s="226">
        <f>+AW91/AV91</f>
        <v>0.91336556427501681</v>
      </c>
      <c r="AY91" s="184"/>
      <c r="AZ91" s="186"/>
      <c r="BA91" s="186"/>
      <c r="BB91" s="168"/>
    </row>
    <row r="92" spans="1:54" ht="124.5" customHeight="1" x14ac:dyDescent="0.35">
      <c r="A92" s="806" t="s">
        <v>623</v>
      </c>
      <c r="B92" s="642" t="s">
        <v>624</v>
      </c>
      <c r="C92" s="642" t="s">
        <v>625</v>
      </c>
      <c r="D92" s="688" t="s">
        <v>626</v>
      </c>
      <c r="E92" s="642" t="s">
        <v>627</v>
      </c>
      <c r="F92" s="647" t="s">
        <v>628</v>
      </c>
      <c r="G92" s="647" t="s">
        <v>629</v>
      </c>
      <c r="H92" s="647" t="s">
        <v>630</v>
      </c>
      <c r="I92" s="647" t="s">
        <v>630</v>
      </c>
      <c r="J92" s="642" t="s">
        <v>631</v>
      </c>
      <c r="K92" s="683" t="s">
        <v>632</v>
      </c>
      <c r="L92" s="723" t="s">
        <v>633</v>
      </c>
      <c r="M92" s="683" t="s">
        <v>634</v>
      </c>
      <c r="N92" s="683">
        <v>1250</v>
      </c>
      <c r="O92" s="705">
        <f>300+50</f>
        <v>350</v>
      </c>
      <c r="P92" s="706">
        <v>155</v>
      </c>
      <c r="Q92" s="705">
        <v>189</v>
      </c>
      <c r="R92" s="706">
        <v>189</v>
      </c>
      <c r="S92" s="707">
        <v>300</v>
      </c>
      <c r="T92" s="709">
        <v>313</v>
      </c>
      <c r="U92" s="642">
        <v>313</v>
      </c>
      <c r="V92" s="642">
        <f>+U92</f>
        <v>313</v>
      </c>
      <c r="W92" s="643">
        <f>+V92/O92</f>
        <v>0.89428571428571424</v>
      </c>
      <c r="X92" s="644">
        <f>+(P92+V92)/N92</f>
        <v>0.37440000000000001</v>
      </c>
      <c r="Y92" s="642" t="s">
        <v>635</v>
      </c>
      <c r="Z92" s="715">
        <v>2020130010182</v>
      </c>
      <c r="AA92" s="642" t="s">
        <v>636</v>
      </c>
      <c r="AB92" s="388" t="s">
        <v>637</v>
      </c>
      <c r="AC92" s="389">
        <v>7</v>
      </c>
      <c r="AD92" s="389">
        <v>7</v>
      </c>
      <c r="AE92" s="304">
        <v>7</v>
      </c>
      <c r="AF92" s="304">
        <v>7</v>
      </c>
      <c r="AG92" s="304">
        <v>7</v>
      </c>
      <c r="AH92" s="190">
        <v>7</v>
      </c>
      <c r="AI92" s="305">
        <f>+AH92/AC92</f>
        <v>1</v>
      </c>
      <c r="AJ92" s="390">
        <v>59</v>
      </c>
      <c r="AK92" s="391">
        <v>59</v>
      </c>
      <c r="AL92" s="647" t="s">
        <v>638</v>
      </c>
      <c r="AM92" s="674">
        <v>300</v>
      </c>
      <c r="AN92" s="674">
        <v>189</v>
      </c>
      <c r="AO92" s="646" t="s">
        <v>639</v>
      </c>
      <c r="AP92" s="704" t="s">
        <v>640</v>
      </c>
      <c r="AQ92" s="681">
        <v>567000000</v>
      </c>
      <c r="AR92" s="682" t="s">
        <v>641</v>
      </c>
      <c r="AS92" s="684" t="s">
        <v>642</v>
      </c>
      <c r="AT92" s="636" t="s">
        <v>129</v>
      </c>
      <c r="AU92" s="676">
        <v>600000000</v>
      </c>
      <c r="AV92" s="676">
        <v>1465000000</v>
      </c>
      <c r="AW92" s="676">
        <v>1465000000</v>
      </c>
      <c r="AX92" s="677">
        <f>+AW92/AV92</f>
        <v>1</v>
      </c>
      <c r="AY92" s="669" t="s">
        <v>643</v>
      </c>
      <c r="AZ92" s="675" t="s">
        <v>644</v>
      </c>
      <c r="BA92" s="698" t="s">
        <v>645</v>
      </c>
      <c r="BB92" s="699" t="s">
        <v>645</v>
      </c>
    </row>
    <row r="93" spans="1:54" ht="72" x14ac:dyDescent="0.35">
      <c r="A93" s="806"/>
      <c r="B93" s="642"/>
      <c r="C93" s="642"/>
      <c r="D93" s="688"/>
      <c r="E93" s="642"/>
      <c r="F93" s="642"/>
      <c r="G93" s="642"/>
      <c r="H93" s="642"/>
      <c r="I93" s="642"/>
      <c r="J93" s="642"/>
      <c r="K93" s="683"/>
      <c r="L93" s="723"/>
      <c r="M93" s="683"/>
      <c r="N93" s="683"/>
      <c r="O93" s="705"/>
      <c r="P93" s="706"/>
      <c r="Q93" s="705"/>
      <c r="R93" s="706"/>
      <c r="S93" s="706"/>
      <c r="T93" s="710"/>
      <c r="U93" s="642"/>
      <c r="V93" s="642"/>
      <c r="W93" s="643"/>
      <c r="X93" s="644"/>
      <c r="Y93" s="642"/>
      <c r="Z93" s="715"/>
      <c r="AA93" s="642"/>
      <c r="AB93" s="388" t="s">
        <v>646</v>
      </c>
      <c r="AC93" s="389">
        <v>20</v>
      </c>
      <c r="AD93" s="389">
        <v>13</v>
      </c>
      <c r="AE93" s="389">
        <v>20</v>
      </c>
      <c r="AF93" s="389">
        <v>20</v>
      </c>
      <c r="AG93" s="389">
        <v>20</v>
      </c>
      <c r="AH93" s="190">
        <v>20</v>
      </c>
      <c r="AI93" s="305">
        <f t="shared" ref="AI93:AI99" si="11">+AH93/AC93</f>
        <v>1</v>
      </c>
      <c r="AJ93" s="392">
        <v>120</v>
      </c>
      <c r="AK93" s="389">
        <v>29</v>
      </c>
      <c r="AL93" s="642"/>
      <c r="AM93" s="673"/>
      <c r="AN93" s="673"/>
      <c r="AO93" s="646"/>
      <c r="AP93" s="679"/>
      <c r="AQ93" s="678"/>
      <c r="AR93" s="683"/>
      <c r="AS93" s="671"/>
      <c r="AT93" s="636"/>
      <c r="AU93" s="676"/>
      <c r="AV93" s="676"/>
      <c r="AW93" s="676"/>
      <c r="AX93" s="677"/>
      <c r="AY93" s="670"/>
      <c r="AZ93" s="672"/>
      <c r="BA93" s="699"/>
      <c r="BB93" s="699"/>
    </row>
    <row r="94" spans="1:54" ht="54.75" customHeight="1" x14ac:dyDescent="0.35">
      <c r="A94" s="806"/>
      <c r="B94" s="642"/>
      <c r="C94" s="642"/>
      <c r="D94" s="688"/>
      <c r="E94" s="642"/>
      <c r="F94" s="642"/>
      <c r="G94" s="642"/>
      <c r="H94" s="642"/>
      <c r="I94" s="642"/>
      <c r="J94" s="642"/>
      <c r="K94" s="683"/>
      <c r="L94" s="723"/>
      <c r="M94" s="683"/>
      <c r="N94" s="683"/>
      <c r="O94" s="705"/>
      <c r="P94" s="706"/>
      <c r="Q94" s="705"/>
      <c r="R94" s="706"/>
      <c r="S94" s="706"/>
      <c r="T94" s="710"/>
      <c r="U94" s="642"/>
      <c r="V94" s="642"/>
      <c r="W94" s="643"/>
      <c r="X94" s="644"/>
      <c r="Y94" s="642"/>
      <c r="Z94" s="715"/>
      <c r="AA94" s="642"/>
      <c r="AB94" s="388" t="s">
        <v>647</v>
      </c>
      <c r="AC94" s="389">
        <v>5</v>
      </c>
      <c r="AD94" s="389">
        <v>2</v>
      </c>
      <c r="AE94" s="389">
        <v>2</v>
      </c>
      <c r="AF94" s="389">
        <v>5</v>
      </c>
      <c r="AG94" s="389">
        <v>5</v>
      </c>
      <c r="AH94" s="190">
        <v>5</v>
      </c>
      <c r="AI94" s="305">
        <f t="shared" si="11"/>
        <v>1</v>
      </c>
      <c r="AJ94" s="392">
        <v>150</v>
      </c>
      <c r="AK94" s="389">
        <v>140</v>
      </c>
      <c r="AL94" s="642"/>
      <c r="AM94" s="673"/>
      <c r="AN94" s="673"/>
      <c r="AO94" s="646"/>
      <c r="AP94" s="679"/>
      <c r="AQ94" s="678"/>
      <c r="AR94" s="683"/>
      <c r="AS94" s="671"/>
      <c r="AT94" s="636"/>
      <c r="AU94" s="676"/>
      <c r="AV94" s="676"/>
      <c r="AW94" s="676"/>
      <c r="AX94" s="677"/>
      <c r="AY94" s="670"/>
      <c r="AZ94" s="672"/>
      <c r="BA94" s="699"/>
      <c r="BB94" s="699"/>
    </row>
    <row r="95" spans="1:54" ht="35.25" customHeight="1" x14ac:dyDescent="0.35">
      <c r="A95" s="806"/>
      <c r="B95" s="642"/>
      <c r="C95" s="642"/>
      <c r="D95" s="688"/>
      <c r="E95" s="642"/>
      <c r="F95" s="642"/>
      <c r="G95" s="642"/>
      <c r="H95" s="642"/>
      <c r="I95" s="642"/>
      <c r="J95" s="642"/>
      <c r="K95" s="683"/>
      <c r="L95" s="723"/>
      <c r="M95" s="683"/>
      <c r="N95" s="683"/>
      <c r="O95" s="705"/>
      <c r="P95" s="706"/>
      <c r="Q95" s="705"/>
      <c r="R95" s="706"/>
      <c r="S95" s="706"/>
      <c r="T95" s="710"/>
      <c r="U95" s="642"/>
      <c r="V95" s="642"/>
      <c r="W95" s="643"/>
      <c r="X95" s="644"/>
      <c r="Y95" s="642"/>
      <c r="Z95" s="715"/>
      <c r="AA95" s="642"/>
      <c r="AB95" s="393" t="s">
        <v>648</v>
      </c>
      <c r="AC95" s="389">
        <v>1</v>
      </c>
      <c r="AD95" s="389">
        <v>0</v>
      </c>
      <c r="AE95" s="389">
        <v>0</v>
      </c>
      <c r="AF95" s="389">
        <v>1</v>
      </c>
      <c r="AG95" s="389">
        <v>1</v>
      </c>
      <c r="AH95" s="190">
        <f t="shared" ref="AH95:AH99" si="12">SUM(AD95:AF95)</f>
        <v>1</v>
      </c>
      <c r="AI95" s="305">
        <f t="shared" si="11"/>
        <v>1</v>
      </c>
      <c r="AJ95" s="392">
        <v>334</v>
      </c>
      <c r="AK95" s="389">
        <v>0</v>
      </c>
      <c r="AL95" s="642"/>
      <c r="AM95" s="673"/>
      <c r="AN95" s="673"/>
      <c r="AO95" s="646"/>
      <c r="AP95" s="679"/>
      <c r="AQ95" s="678"/>
      <c r="AR95" s="683"/>
      <c r="AS95" s="671"/>
      <c r="AT95" s="636"/>
      <c r="AU95" s="676"/>
      <c r="AV95" s="676"/>
      <c r="AW95" s="676"/>
      <c r="AX95" s="677"/>
      <c r="AY95" s="670"/>
      <c r="AZ95" s="672"/>
      <c r="BA95" s="699"/>
      <c r="BB95" s="699"/>
    </row>
    <row r="96" spans="1:54" ht="51" customHeight="1" x14ac:dyDescent="0.35">
      <c r="A96" s="806"/>
      <c r="B96" s="642"/>
      <c r="C96" s="642"/>
      <c r="D96" s="688"/>
      <c r="E96" s="642"/>
      <c r="F96" s="642"/>
      <c r="G96" s="642"/>
      <c r="H96" s="642"/>
      <c r="I96" s="642"/>
      <c r="J96" s="642"/>
      <c r="K96" s="683" t="s">
        <v>649</v>
      </c>
      <c r="L96" s="703" t="s">
        <v>650</v>
      </c>
      <c r="M96" s="683" t="s">
        <v>651</v>
      </c>
      <c r="N96" s="708" t="s">
        <v>652</v>
      </c>
      <c r="O96" s="689" t="s">
        <v>653</v>
      </c>
      <c r="P96" s="690">
        <v>0</v>
      </c>
      <c r="Q96" s="689">
        <v>26</v>
      </c>
      <c r="R96" s="690">
        <v>47</v>
      </c>
      <c r="S96" s="690">
        <v>107</v>
      </c>
      <c r="T96" s="711">
        <v>264</v>
      </c>
      <c r="U96" s="690">
        <v>264</v>
      </c>
      <c r="V96" s="690">
        <f>+U96</f>
        <v>264</v>
      </c>
      <c r="W96" s="640">
        <v>1</v>
      </c>
      <c r="X96" s="641">
        <v>1</v>
      </c>
      <c r="Y96" s="642"/>
      <c r="Z96" s="715"/>
      <c r="AA96" s="642"/>
      <c r="AB96" s="393" t="s">
        <v>654</v>
      </c>
      <c r="AC96" s="394">
        <v>4</v>
      </c>
      <c r="AD96" s="394">
        <v>2</v>
      </c>
      <c r="AE96" s="394">
        <v>3</v>
      </c>
      <c r="AF96" s="394">
        <v>4</v>
      </c>
      <c r="AG96" s="394">
        <v>4</v>
      </c>
      <c r="AH96" s="190">
        <v>4</v>
      </c>
      <c r="AI96" s="305">
        <f t="shared" si="11"/>
        <v>1</v>
      </c>
      <c r="AJ96" s="395">
        <v>334</v>
      </c>
      <c r="AK96" s="394">
        <v>59</v>
      </c>
      <c r="AL96" s="642"/>
      <c r="AM96" s="673">
        <v>162</v>
      </c>
      <c r="AN96" s="673">
        <v>107</v>
      </c>
      <c r="AO96" s="646"/>
      <c r="AP96" s="679" t="s">
        <v>640</v>
      </c>
      <c r="AQ96" s="678">
        <v>28000000</v>
      </c>
      <c r="AR96" s="679" t="s">
        <v>641</v>
      </c>
      <c r="AS96" s="680" t="s">
        <v>642</v>
      </c>
      <c r="AT96" s="636"/>
      <c r="AU96" s="676"/>
      <c r="AV96" s="676"/>
      <c r="AW96" s="676"/>
      <c r="AX96" s="677"/>
      <c r="AY96" s="670" t="s">
        <v>655</v>
      </c>
      <c r="AZ96" s="672" t="s">
        <v>656</v>
      </c>
      <c r="BA96" s="699" t="s">
        <v>657</v>
      </c>
      <c r="BB96" s="699" t="s">
        <v>657</v>
      </c>
    </row>
    <row r="97" spans="1:54" ht="72.75" customHeight="1" x14ac:dyDescent="0.35">
      <c r="A97" s="806"/>
      <c r="B97" s="642"/>
      <c r="C97" s="642"/>
      <c r="D97" s="688"/>
      <c r="E97" s="642"/>
      <c r="F97" s="642"/>
      <c r="G97" s="642"/>
      <c r="H97" s="642"/>
      <c r="I97" s="642"/>
      <c r="J97" s="642"/>
      <c r="K97" s="683"/>
      <c r="L97" s="703"/>
      <c r="M97" s="683"/>
      <c r="N97" s="708"/>
      <c r="O97" s="689"/>
      <c r="P97" s="690"/>
      <c r="Q97" s="689"/>
      <c r="R97" s="690"/>
      <c r="S97" s="690"/>
      <c r="T97" s="712"/>
      <c r="U97" s="690"/>
      <c r="V97" s="690"/>
      <c r="W97" s="640"/>
      <c r="X97" s="641"/>
      <c r="Y97" s="642"/>
      <c r="Z97" s="715"/>
      <c r="AA97" s="642"/>
      <c r="AB97" s="393" t="s">
        <v>658</v>
      </c>
      <c r="AC97" s="394">
        <v>10</v>
      </c>
      <c r="AD97" s="394">
        <v>7</v>
      </c>
      <c r="AE97" s="394">
        <v>10</v>
      </c>
      <c r="AF97" s="394">
        <v>10</v>
      </c>
      <c r="AG97" s="394">
        <v>10</v>
      </c>
      <c r="AH97" s="190">
        <v>10</v>
      </c>
      <c r="AI97" s="305">
        <f t="shared" si="11"/>
        <v>1</v>
      </c>
      <c r="AJ97" s="395">
        <v>334</v>
      </c>
      <c r="AK97" s="394">
        <v>150</v>
      </c>
      <c r="AL97" s="642"/>
      <c r="AM97" s="673"/>
      <c r="AN97" s="673"/>
      <c r="AO97" s="646"/>
      <c r="AP97" s="679"/>
      <c r="AQ97" s="678"/>
      <c r="AR97" s="679"/>
      <c r="AS97" s="680"/>
      <c r="AT97" s="636"/>
      <c r="AU97" s="676"/>
      <c r="AV97" s="676"/>
      <c r="AW97" s="676"/>
      <c r="AX97" s="677"/>
      <c r="AY97" s="670"/>
      <c r="AZ97" s="672"/>
      <c r="BA97" s="699"/>
      <c r="BB97" s="699"/>
    </row>
    <row r="98" spans="1:54" ht="52.5" customHeight="1" x14ac:dyDescent="0.35">
      <c r="A98" s="806"/>
      <c r="B98" s="642"/>
      <c r="C98" s="642"/>
      <c r="D98" s="688"/>
      <c r="E98" s="642"/>
      <c r="F98" s="642"/>
      <c r="G98" s="642"/>
      <c r="H98" s="642"/>
      <c r="I98" s="642"/>
      <c r="J98" s="642"/>
      <c r="K98" s="683" t="s">
        <v>659</v>
      </c>
      <c r="L98" s="683" t="s">
        <v>660</v>
      </c>
      <c r="M98" s="683" t="s">
        <v>661</v>
      </c>
      <c r="N98" s="705">
        <v>3</v>
      </c>
      <c r="O98" s="683">
        <v>1</v>
      </c>
      <c r="P98" s="691">
        <v>0</v>
      </c>
      <c r="Q98" s="683">
        <v>0</v>
      </c>
      <c r="R98" s="691">
        <v>0</v>
      </c>
      <c r="S98" s="691">
        <v>0</v>
      </c>
      <c r="T98" s="713">
        <v>0</v>
      </c>
      <c r="U98" s="691">
        <v>0</v>
      </c>
      <c r="V98" s="691">
        <v>0</v>
      </c>
      <c r="W98" s="640">
        <v>0</v>
      </c>
      <c r="X98" s="641">
        <v>0</v>
      </c>
      <c r="Y98" s="642"/>
      <c r="Z98" s="715"/>
      <c r="AA98" s="642"/>
      <c r="AB98" s="393" t="s">
        <v>662</v>
      </c>
      <c r="AC98" s="389">
        <v>1</v>
      </c>
      <c r="AD98" s="389">
        <v>0</v>
      </c>
      <c r="AE98" s="389">
        <v>0</v>
      </c>
      <c r="AF98" s="389">
        <v>1</v>
      </c>
      <c r="AG98" s="389">
        <v>1</v>
      </c>
      <c r="AH98" s="190">
        <f t="shared" si="12"/>
        <v>1</v>
      </c>
      <c r="AI98" s="305">
        <f t="shared" si="11"/>
        <v>1</v>
      </c>
      <c r="AJ98" s="392">
        <v>92</v>
      </c>
      <c r="AK98" s="389">
        <v>0</v>
      </c>
      <c r="AL98" s="642"/>
      <c r="AM98" s="697" t="s">
        <v>123</v>
      </c>
      <c r="AN98" s="697" t="s">
        <v>123</v>
      </c>
      <c r="AO98" s="646"/>
      <c r="AP98" s="679" t="s">
        <v>640</v>
      </c>
      <c r="AQ98" s="679">
        <v>5000000</v>
      </c>
      <c r="AR98" s="683" t="s">
        <v>641</v>
      </c>
      <c r="AS98" s="671" t="s">
        <v>642</v>
      </c>
      <c r="AT98" s="636"/>
      <c r="AU98" s="676"/>
      <c r="AV98" s="676"/>
      <c r="AW98" s="676"/>
      <c r="AX98" s="677"/>
      <c r="AY98" s="670" t="s">
        <v>663</v>
      </c>
      <c r="AZ98" s="672" t="s">
        <v>664</v>
      </c>
      <c r="BA98" s="699" t="s">
        <v>665</v>
      </c>
      <c r="BB98" s="699" t="s">
        <v>665</v>
      </c>
    </row>
    <row r="99" spans="1:54" ht="66" customHeight="1" x14ac:dyDescent="0.35">
      <c r="A99" s="806"/>
      <c r="B99" s="642"/>
      <c r="C99" s="642"/>
      <c r="D99" s="688"/>
      <c r="E99" s="642"/>
      <c r="F99" s="642"/>
      <c r="G99" s="642"/>
      <c r="H99" s="642"/>
      <c r="I99" s="642"/>
      <c r="J99" s="642"/>
      <c r="K99" s="683"/>
      <c r="L99" s="683"/>
      <c r="M99" s="683"/>
      <c r="N99" s="705"/>
      <c r="O99" s="683"/>
      <c r="P99" s="691"/>
      <c r="Q99" s="683"/>
      <c r="R99" s="691"/>
      <c r="S99" s="691"/>
      <c r="T99" s="714"/>
      <c r="U99" s="691"/>
      <c r="V99" s="691"/>
      <c r="W99" s="640"/>
      <c r="X99" s="641"/>
      <c r="Y99" s="642"/>
      <c r="Z99" s="715"/>
      <c r="AA99" s="642"/>
      <c r="AB99" s="393" t="s">
        <v>666</v>
      </c>
      <c r="AC99" s="389">
        <v>1</v>
      </c>
      <c r="AD99" s="389">
        <v>0</v>
      </c>
      <c r="AE99" s="389">
        <v>0</v>
      </c>
      <c r="AF99" s="389">
        <v>0</v>
      </c>
      <c r="AG99" s="389">
        <v>0</v>
      </c>
      <c r="AH99" s="190">
        <f t="shared" si="12"/>
        <v>0</v>
      </c>
      <c r="AI99" s="305">
        <f t="shared" si="11"/>
        <v>0</v>
      </c>
      <c r="AJ99" s="392">
        <v>92</v>
      </c>
      <c r="AK99" s="389">
        <v>0</v>
      </c>
      <c r="AL99" s="642"/>
      <c r="AM99" s="697"/>
      <c r="AN99" s="697"/>
      <c r="AO99" s="647"/>
      <c r="AP99" s="679"/>
      <c r="AQ99" s="679"/>
      <c r="AR99" s="683"/>
      <c r="AS99" s="671"/>
      <c r="AT99" s="636"/>
      <c r="AU99" s="676"/>
      <c r="AV99" s="676"/>
      <c r="AW99" s="676"/>
      <c r="AX99" s="677"/>
      <c r="AY99" s="670"/>
      <c r="AZ99" s="672"/>
      <c r="BA99" s="699"/>
      <c r="BB99" s="699"/>
    </row>
    <row r="100" spans="1:54" ht="95.25" customHeight="1" x14ac:dyDescent="0.35">
      <c r="A100" s="806"/>
      <c r="B100" s="642"/>
      <c r="C100" s="595" t="s">
        <v>784</v>
      </c>
      <c r="D100" s="595"/>
      <c r="E100" s="595"/>
      <c r="F100" s="595"/>
      <c r="G100" s="595"/>
      <c r="H100" s="595"/>
      <c r="I100" s="595"/>
      <c r="J100" s="595"/>
      <c r="K100" s="595"/>
      <c r="L100" s="595"/>
      <c r="M100" s="595"/>
      <c r="N100" s="595"/>
      <c r="O100" s="595"/>
      <c r="P100" s="595"/>
      <c r="Q100" s="595"/>
      <c r="R100" s="595"/>
      <c r="S100" s="595"/>
      <c r="T100" s="595"/>
      <c r="U100" s="595"/>
      <c r="V100" s="595"/>
      <c r="W100" s="297">
        <f>AVERAGE(W92:W99)</f>
        <v>0.63142857142857134</v>
      </c>
      <c r="X100" s="253">
        <f>AVERAGE(X92:X99)</f>
        <v>0.45813333333333334</v>
      </c>
      <c r="Y100" s="642"/>
      <c r="Z100" s="817" t="s">
        <v>761</v>
      </c>
      <c r="AA100" s="817"/>
      <c r="AB100" s="817"/>
      <c r="AC100" s="817"/>
      <c r="AD100" s="817"/>
      <c r="AE100" s="817"/>
      <c r="AF100" s="817"/>
      <c r="AG100" s="817"/>
      <c r="AH100" s="817"/>
      <c r="AI100" s="196">
        <f>AVERAGE(AI92:AI99)</f>
        <v>0.875</v>
      </c>
      <c r="AT100" s="296" t="s">
        <v>784</v>
      </c>
      <c r="AU100" s="294">
        <f>+AU92</f>
        <v>600000000</v>
      </c>
      <c r="AV100" s="294">
        <f t="shared" ref="AV100:AW100" si="13">+AV92</f>
        <v>1465000000</v>
      </c>
      <c r="AW100" s="294">
        <f t="shared" si="13"/>
        <v>1465000000</v>
      </c>
      <c r="AX100" s="295">
        <f>+AX92</f>
        <v>1</v>
      </c>
    </row>
    <row r="103" spans="1:54" ht="36" customHeight="1" x14ac:dyDescent="0.35">
      <c r="Q103" s="807" t="s">
        <v>736</v>
      </c>
      <c r="R103" s="807"/>
      <c r="S103" s="807"/>
      <c r="T103" s="807"/>
      <c r="U103" s="807"/>
      <c r="V103" s="807"/>
      <c r="W103" s="808">
        <f>+(W100+W91+W60+W38+W31+0.4715)/6</f>
        <v>0.76305293414417508</v>
      </c>
      <c r="X103" s="808">
        <f>+(X100+X91+X60+X38+X31+0.3653)/6</f>
        <v>0.53463813673978045</v>
      </c>
      <c r="AE103" s="807" t="s">
        <v>762</v>
      </c>
      <c r="AF103" s="807"/>
      <c r="AG103" s="807"/>
      <c r="AH103" s="807"/>
      <c r="AI103" s="820">
        <f>+(AI100+AI91+AI60+AI38+AI31+0.5648)/6</f>
        <v>0.71777832644865625</v>
      </c>
      <c r="AJ103" s="397"/>
    </row>
    <row r="104" spans="1:54" ht="48.75" customHeight="1" x14ac:dyDescent="0.35">
      <c r="Q104" s="807"/>
      <c r="R104" s="807"/>
      <c r="S104" s="807"/>
      <c r="T104" s="807"/>
      <c r="U104" s="807"/>
      <c r="V104" s="807"/>
      <c r="W104" s="808"/>
      <c r="X104" s="808"/>
      <c r="AE104" s="807"/>
      <c r="AF104" s="807"/>
      <c r="AG104" s="807"/>
      <c r="AH104" s="807"/>
      <c r="AI104" s="820"/>
      <c r="AJ104" s="397"/>
      <c r="AT104" s="593" t="s">
        <v>785</v>
      </c>
      <c r="AU104" s="593"/>
      <c r="AV104" s="594">
        <f>+AV100+AV91+AV60+AV38+105313566746</f>
        <v>112875853048</v>
      </c>
      <c r="AW104" s="594">
        <f>+AW100+AW91+AW60+AW38+74686451704</f>
        <v>81141571457.070007</v>
      </c>
      <c r="AX104" s="596">
        <f>+AW104/AV104</f>
        <v>0.71885677287032224</v>
      </c>
    </row>
    <row r="105" spans="1:54" ht="23.25" customHeight="1" x14ac:dyDescent="0.35">
      <c r="AT105" s="593"/>
      <c r="AU105" s="593"/>
      <c r="AV105" s="595"/>
      <c r="AW105" s="595"/>
      <c r="AX105" s="597"/>
    </row>
    <row r="106" spans="1:54" x14ac:dyDescent="0.35">
      <c r="AV106" s="293"/>
      <c r="AW106" s="293"/>
    </row>
    <row r="107" spans="1:54" x14ac:dyDescent="0.35">
      <c r="AV107" s="293"/>
      <c r="AW107" s="293"/>
    </row>
    <row r="108" spans="1:54" ht="165" customHeight="1" x14ac:dyDescent="0.35"/>
    <row r="114" ht="195" customHeight="1" x14ac:dyDescent="0.35"/>
    <row r="121" ht="127.5" customHeight="1" x14ac:dyDescent="0.35"/>
    <row r="129" ht="90" customHeight="1" x14ac:dyDescent="0.35"/>
    <row r="147" ht="90" customHeight="1" x14ac:dyDescent="0.35"/>
    <row r="156" ht="15" customHeight="1" x14ac:dyDescent="0.35"/>
    <row r="161" ht="162" customHeight="1" x14ac:dyDescent="0.35"/>
  </sheetData>
  <mergeCells count="497">
    <mergeCell ref="Y89:Y90"/>
    <mergeCell ref="Z90:AH90"/>
    <mergeCell ref="Y91:AH91"/>
    <mergeCell ref="Z100:AH100"/>
    <mergeCell ref="Y92:Y100"/>
    <mergeCell ref="AE103:AH104"/>
    <mergeCell ref="AI103:AI104"/>
    <mergeCell ref="Y59:AH59"/>
    <mergeCell ref="Y60:AH60"/>
    <mergeCell ref="Y68:AH68"/>
    <mergeCell ref="Z69:Z70"/>
    <mergeCell ref="Z71:AH71"/>
    <mergeCell ref="Y69:Y71"/>
    <mergeCell ref="Z79:AH79"/>
    <mergeCell ref="Z88:AH88"/>
    <mergeCell ref="Y80:Y88"/>
    <mergeCell ref="AA72:AA78"/>
    <mergeCell ref="Z72:Z78"/>
    <mergeCell ref="Y72:Y78"/>
    <mergeCell ref="C100:V100"/>
    <mergeCell ref="B92:B100"/>
    <mergeCell ref="A92:A100"/>
    <mergeCell ref="Q103:V104"/>
    <mergeCell ref="W103:W104"/>
    <mergeCell ref="X103:X104"/>
    <mergeCell ref="Z10:AH10"/>
    <mergeCell ref="Z11:Z14"/>
    <mergeCell ref="Z15:AH15"/>
    <mergeCell ref="Y11:Y15"/>
    <mergeCell ref="Z16:Z18"/>
    <mergeCell ref="Z19:AH19"/>
    <mergeCell ref="Y16:Y19"/>
    <mergeCell ref="Z30:AH30"/>
    <mergeCell ref="Y20:Y30"/>
    <mergeCell ref="Y31:AH31"/>
    <mergeCell ref="Y38:AH38"/>
    <mergeCell ref="Y39:Y46"/>
    <mergeCell ref="Z46:AH46"/>
    <mergeCell ref="Z55:AH55"/>
    <mergeCell ref="Y56:AH56"/>
    <mergeCell ref="K71:V71"/>
    <mergeCell ref="J69:J71"/>
    <mergeCell ref="K79:V79"/>
    <mergeCell ref="A39:A91"/>
    <mergeCell ref="B61:B91"/>
    <mergeCell ref="C61:C90"/>
    <mergeCell ref="D61:D90"/>
    <mergeCell ref="E61:E90"/>
    <mergeCell ref="F61:F90"/>
    <mergeCell ref="G61:G90"/>
    <mergeCell ref="H61:H90"/>
    <mergeCell ref="I61:I90"/>
    <mergeCell ref="C91:V91"/>
    <mergeCell ref="K56:V56"/>
    <mergeCell ref="J57:J59"/>
    <mergeCell ref="K59:V59"/>
    <mergeCell ref="B39:B60"/>
    <mergeCell ref="C39:C59"/>
    <mergeCell ref="D39:D59"/>
    <mergeCell ref="E39:E59"/>
    <mergeCell ref="F39:F59"/>
    <mergeCell ref="G39:G59"/>
    <mergeCell ref="H39:H59"/>
    <mergeCell ref="V39:V45"/>
    <mergeCell ref="M47:M54"/>
    <mergeCell ref="N47:N54"/>
    <mergeCell ref="O47:O54"/>
    <mergeCell ref="I92:I99"/>
    <mergeCell ref="BB2:BB8"/>
    <mergeCell ref="BB16:BB18"/>
    <mergeCell ref="BB20:BB29"/>
    <mergeCell ref="BB57:BB58"/>
    <mergeCell ref="BB75:BB76"/>
    <mergeCell ref="BB77:BB78"/>
    <mergeCell ref="BB80:BB87"/>
    <mergeCell ref="BB92:BB95"/>
    <mergeCell ref="BB96:BB97"/>
    <mergeCell ref="AM57:AM58"/>
    <mergeCell ref="AY84:AY86"/>
    <mergeCell ref="AY77:AY78"/>
    <mergeCell ref="AY75:AY76"/>
    <mergeCell ref="AY57:AY58"/>
    <mergeCell ref="AZ57:AZ58"/>
    <mergeCell ref="AQ47:AQ54"/>
    <mergeCell ref="I39:I59"/>
    <mergeCell ref="J39:J56"/>
    <mergeCell ref="C60:V60"/>
    <mergeCell ref="J72:J79"/>
    <mergeCell ref="J80:J88"/>
    <mergeCell ref="K88:V88"/>
    <mergeCell ref="K90:V90"/>
    <mergeCell ref="AR47:AR54"/>
    <mergeCell ref="AS47:AS54"/>
    <mergeCell ref="AN47:AN54"/>
    <mergeCell ref="BB98:BB99"/>
    <mergeCell ref="U20:U24"/>
    <mergeCell ref="U80:U87"/>
    <mergeCell ref="BA80:BA87"/>
    <mergeCell ref="BA57:BA58"/>
    <mergeCell ref="AZ75:AZ76"/>
    <mergeCell ref="AZ77:AZ78"/>
    <mergeCell ref="AN32:AN37"/>
    <mergeCell ref="AO32:AO37"/>
    <mergeCell ref="AQ34:AQ37"/>
    <mergeCell ref="AQ39:AQ42"/>
    <mergeCell ref="AO39:AO45"/>
    <mergeCell ref="AO47:AO54"/>
    <mergeCell ref="AP47:AP54"/>
    <mergeCell ref="BA75:BA76"/>
    <mergeCell ref="BA77:BA78"/>
    <mergeCell ref="AS39:AS45"/>
    <mergeCell ref="AQ43:AQ45"/>
    <mergeCell ref="AN39:AN45"/>
    <mergeCell ref="AR34:AR37"/>
    <mergeCell ref="AS34:AS37"/>
    <mergeCell ref="AP72:AP78"/>
    <mergeCell ref="AQ72:AQ78"/>
    <mergeCell ref="AR72:AR78"/>
    <mergeCell ref="AS72:AS78"/>
    <mergeCell ref="AN57:AN58"/>
    <mergeCell ref="AO57:AO58"/>
    <mergeCell ref="AY16:AY18"/>
    <mergeCell ref="AZ16:AZ18"/>
    <mergeCell ref="AB32:AB37"/>
    <mergeCell ref="AJ32:AJ37"/>
    <mergeCell ref="AR39:AR45"/>
    <mergeCell ref="AL39:AL45"/>
    <mergeCell ref="AP39:AP45"/>
    <mergeCell ref="AM39:AM45"/>
    <mergeCell ref="AZ20:AZ29"/>
    <mergeCell ref="AR20:AR29"/>
    <mergeCell ref="AS20:AS29"/>
    <mergeCell ref="AY20:AY29"/>
    <mergeCell ref="AL57:AL58"/>
    <mergeCell ref="AP20:AP29"/>
    <mergeCell ref="AQ20:AQ29"/>
    <mergeCell ref="AM72:AM78"/>
    <mergeCell ref="AN72:AN78"/>
    <mergeCell ref="AO72:AO78"/>
    <mergeCell ref="AM47:AM54"/>
    <mergeCell ref="AN2:AN9"/>
    <mergeCell ref="R5:R8"/>
    <mergeCell ref="S5:S8"/>
    <mergeCell ref="AZ2:AZ8"/>
    <mergeCell ref="AA2:AA9"/>
    <mergeCell ref="AL2:AL8"/>
    <mergeCell ref="AM2:AM9"/>
    <mergeCell ref="S3:S4"/>
    <mergeCell ref="T5:T8"/>
    <mergeCell ref="AY2:AY8"/>
    <mergeCell ref="AO2:AO8"/>
    <mergeCell ref="AP2:AP8"/>
    <mergeCell ref="AQ2:AQ8"/>
    <mergeCell ref="AR2:AR8"/>
    <mergeCell ref="AS2:AS8"/>
    <mergeCell ref="Z2:Z9"/>
    <mergeCell ref="T3:T4"/>
    <mergeCell ref="AK32:AK37"/>
    <mergeCell ref="Y32:Y37"/>
    <mergeCell ref="Z32:Z37"/>
    <mergeCell ref="AA32:AA37"/>
    <mergeCell ref="AO11:AO14"/>
    <mergeCell ref="AO20:AO29"/>
    <mergeCell ref="AM32:AM37"/>
    <mergeCell ref="M25:M29"/>
    <mergeCell ref="K20:K24"/>
    <mergeCell ref="L20:L24"/>
    <mergeCell ref="R20:R24"/>
    <mergeCell ref="S20:S24"/>
    <mergeCell ref="R25:R29"/>
    <mergeCell ref="AA20:AA29"/>
    <mergeCell ref="Z20:Z29"/>
    <mergeCell ref="T25:T29"/>
    <mergeCell ref="K30:V30"/>
    <mergeCell ref="C31:V31"/>
    <mergeCell ref="C30:J30"/>
    <mergeCell ref="W25:W29"/>
    <mergeCell ref="X25:X29"/>
    <mergeCell ref="C32:C38"/>
    <mergeCell ref="D32:D38"/>
    <mergeCell ref="E32:E38"/>
    <mergeCell ref="F32:F38"/>
    <mergeCell ref="G32:G38"/>
    <mergeCell ref="H32:H38"/>
    <mergeCell ref="I32:I38"/>
    <mergeCell ref="J38:V38"/>
    <mergeCell ref="J34:J37"/>
    <mergeCell ref="U25:U29"/>
    <mergeCell ref="S25:S29"/>
    <mergeCell ref="V3:V4"/>
    <mergeCell ref="N20:N24"/>
    <mergeCell ref="O20:O24"/>
    <mergeCell ref="P20:P24"/>
    <mergeCell ref="V25:V29"/>
    <mergeCell ref="G20:G29"/>
    <mergeCell ref="I11:I14"/>
    <mergeCell ref="I16:I18"/>
    <mergeCell ref="I20:I29"/>
    <mergeCell ref="H20:H29"/>
    <mergeCell ref="K15:V15"/>
    <mergeCell ref="J11:J15"/>
    <mergeCell ref="K19:V19"/>
    <mergeCell ref="J16:J19"/>
    <mergeCell ref="G16:G18"/>
    <mergeCell ref="H2:H9"/>
    <mergeCell ref="H11:H14"/>
    <mergeCell ref="G11:G14"/>
    <mergeCell ref="H16:H18"/>
    <mergeCell ref="O5:O8"/>
    <mergeCell ref="P5:P8"/>
    <mergeCell ref="Q5:Q8"/>
    <mergeCell ref="F2:F9"/>
    <mergeCell ref="G2:G9"/>
    <mergeCell ref="K3:K4"/>
    <mergeCell ref="L3:L4"/>
    <mergeCell ref="K10:V10"/>
    <mergeCell ref="J2:J9"/>
    <mergeCell ref="K5:K8"/>
    <mergeCell ref="L5:L8"/>
    <mergeCell ref="M5:M8"/>
    <mergeCell ref="I2:I9"/>
    <mergeCell ref="L47:L54"/>
    <mergeCell ref="Y2:Y9"/>
    <mergeCell ref="N5:N8"/>
    <mergeCell ref="M3:M4"/>
    <mergeCell ref="N3:N4"/>
    <mergeCell ref="O3:O4"/>
    <mergeCell ref="P3:P4"/>
    <mergeCell ref="Q3:Q4"/>
    <mergeCell ref="R3:R4"/>
    <mergeCell ref="Q20:Q24"/>
    <mergeCell ref="J20:J29"/>
    <mergeCell ref="O25:O29"/>
    <mergeCell ref="P25:P29"/>
    <mergeCell ref="Q25:Q29"/>
    <mergeCell ref="N25:N29"/>
    <mergeCell ref="M20:M24"/>
    <mergeCell ref="K25:K29"/>
    <mergeCell ref="L25:L29"/>
    <mergeCell ref="T20:T24"/>
    <mergeCell ref="E11:E14"/>
    <mergeCell ref="F11:F14"/>
    <mergeCell ref="A2:A9"/>
    <mergeCell ref="B2:B9"/>
    <mergeCell ref="C2:C9"/>
    <mergeCell ref="D2:D9"/>
    <mergeCell ref="E2:E9"/>
    <mergeCell ref="B11:B31"/>
    <mergeCell ref="A11:A38"/>
    <mergeCell ref="C20:C29"/>
    <mergeCell ref="D20:D29"/>
    <mergeCell ref="E20:E29"/>
    <mergeCell ref="F20:F29"/>
    <mergeCell ref="C16:C18"/>
    <mergeCell ref="D16:D18"/>
    <mergeCell ref="E16:E18"/>
    <mergeCell ref="F16:F18"/>
    <mergeCell ref="C11:C14"/>
    <mergeCell ref="D11:D14"/>
    <mergeCell ref="B32:B38"/>
    <mergeCell ref="P72:P78"/>
    <mergeCell ref="Q72:Q78"/>
    <mergeCell ref="R72:R78"/>
    <mergeCell ref="S72:S78"/>
    <mergeCell ref="U72:U78"/>
    <mergeCell ref="M72:M78"/>
    <mergeCell ref="N72:N78"/>
    <mergeCell ref="W39:W45"/>
    <mergeCell ref="X39:X45"/>
    <mergeCell ref="V47:V54"/>
    <mergeCell ref="W47:W54"/>
    <mergeCell ref="X47:X54"/>
    <mergeCell ref="AA39:AA45"/>
    <mergeCell ref="K39:K45"/>
    <mergeCell ref="AO61:AO62"/>
    <mergeCell ref="AO63:AO64"/>
    <mergeCell ref="Y57:Y58"/>
    <mergeCell ref="Z57:Z58"/>
    <mergeCell ref="AA57:AA58"/>
    <mergeCell ref="AB57:AB58"/>
    <mergeCell ref="AA47:AA54"/>
    <mergeCell ref="AL47:AL54"/>
    <mergeCell ref="Q39:Q45"/>
    <mergeCell ref="R39:R45"/>
    <mergeCell ref="S39:S45"/>
    <mergeCell ref="Z39:Z45"/>
    <mergeCell ref="U47:U54"/>
    <mergeCell ref="L39:L45"/>
    <mergeCell ref="Y47:Y54"/>
    <mergeCell ref="Z47:Z54"/>
    <mergeCell ref="M39:M45"/>
    <mergeCell ref="U39:U45"/>
    <mergeCell ref="P47:P54"/>
    <mergeCell ref="Q47:Q54"/>
    <mergeCell ref="R47:R54"/>
    <mergeCell ref="S47:S54"/>
    <mergeCell ref="Z92:Z99"/>
    <mergeCell ref="AA92:AA99"/>
    <mergeCell ref="AL92:AL99"/>
    <mergeCell ref="C92:C99"/>
    <mergeCell ref="D92:D99"/>
    <mergeCell ref="E92:E99"/>
    <mergeCell ref="AS80:AS87"/>
    <mergeCell ref="Z80:Z87"/>
    <mergeCell ref="AA80:AA87"/>
    <mergeCell ref="AO80:AO87"/>
    <mergeCell ref="AP80:AP87"/>
    <mergeCell ref="AQ80:AQ87"/>
    <mergeCell ref="AR80:AR87"/>
    <mergeCell ref="O80:O87"/>
    <mergeCell ref="P80:P87"/>
    <mergeCell ref="Q80:Q87"/>
    <mergeCell ref="R80:R87"/>
    <mergeCell ref="S80:S87"/>
    <mergeCell ref="K80:K87"/>
    <mergeCell ref="L80:L87"/>
    <mergeCell ref="M80:M87"/>
    <mergeCell ref="N80:N87"/>
    <mergeCell ref="F92:F99"/>
    <mergeCell ref="G92:G99"/>
    <mergeCell ref="BA2:BA8"/>
    <mergeCell ref="BA16:BA18"/>
    <mergeCell ref="BA20:BA29"/>
    <mergeCell ref="AZ84:AZ86"/>
    <mergeCell ref="AM98:AM99"/>
    <mergeCell ref="AN98:AN99"/>
    <mergeCell ref="AP98:AP99"/>
    <mergeCell ref="U3:U4"/>
    <mergeCell ref="U5:U8"/>
    <mergeCell ref="AQ98:AQ99"/>
    <mergeCell ref="AR98:AR99"/>
    <mergeCell ref="AY96:AY97"/>
    <mergeCell ref="BA92:BA95"/>
    <mergeCell ref="BA96:BA97"/>
    <mergeCell ref="BA98:BA99"/>
    <mergeCell ref="AZ96:AZ97"/>
    <mergeCell ref="AP96:AP97"/>
    <mergeCell ref="AL72:AL78"/>
    <mergeCell ref="AQ63:AQ64"/>
    <mergeCell ref="AO67:AO70"/>
    <mergeCell ref="K68:V68"/>
    <mergeCell ref="N39:N45"/>
    <mergeCell ref="O39:O45"/>
    <mergeCell ref="P39:P45"/>
    <mergeCell ref="U92:U95"/>
    <mergeCell ref="U96:U97"/>
    <mergeCell ref="U98:U99"/>
    <mergeCell ref="V96:V97"/>
    <mergeCell ref="W96:W97"/>
    <mergeCell ref="X96:X97"/>
    <mergeCell ref="V98:V99"/>
    <mergeCell ref="M92:M95"/>
    <mergeCell ref="K98:K99"/>
    <mergeCell ref="L98:L99"/>
    <mergeCell ref="M98:M99"/>
    <mergeCell ref="K96:K97"/>
    <mergeCell ref="L96:L97"/>
    <mergeCell ref="M96:M97"/>
    <mergeCell ref="N92:N95"/>
    <mergeCell ref="O92:O95"/>
    <mergeCell ref="P92:P95"/>
    <mergeCell ref="Q92:Q95"/>
    <mergeCell ref="R92:R95"/>
    <mergeCell ref="S92:S95"/>
    <mergeCell ref="N98:N99"/>
    <mergeCell ref="O98:O99"/>
    <mergeCell ref="P98:P99"/>
    <mergeCell ref="Q98:Q99"/>
    <mergeCell ref="H92:H99"/>
    <mergeCell ref="T80:T87"/>
    <mergeCell ref="T72:T78"/>
    <mergeCell ref="T47:T54"/>
    <mergeCell ref="T39:T45"/>
    <mergeCell ref="O96:O97"/>
    <mergeCell ref="P96:P97"/>
    <mergeCell ref="Q96:Q97"/>
    <mergeCell ref="R96:R97"/>
    <mergeCell ref="S96:S97"/>
    <mergeCell ref="S98:S99"/>
    <mergeCell ref="R98:R99"/>
    <mergeCell ref="N96:N97"/>
    <mergeCell ref="T92:T95"/>
    <mergeCell ref="T96:T97"/>
    <mergeCell ref="T98:T99"/>
    <mergeCell ref="J92:J99"/>
    <mergeCell ref="K92:K95"/>
    <mergeCell ref="L92:L95"/>
    <mergeCell ref="J61:J68"/>
    <mergeCell ref="K72:K78"/>
    <mergeCell ref="L72:L78"/>
    <mergeCell ref="K47:K54"/>
    <mergeCell ref="O72:O78"/>
    <mergeCell ref="AY92:AY95"/>
    <mergeCell ref="AS98:AS99"/>
    <mergeCell ref="AY98:AY99"/>
    <mergeCell ref="AZ98:AZ99"/>
    <mergeCell ref="AM96:AM97"/>
    <mergeCell ref="AN96:AN97"/>
    <mergeCell ref="AM92:AM95"/>
    <mergeCell ref="AN92:AN95"/>
    <mergeCell ref="AZ92:AZ95"/>
    <mergeCell ref="AT92:AT99"/>
    <mergeCell ref="AU92:AU99"/>
    <mergeCell ref="AV92:AV99"/>
    <mergeCell ref="AW92:AW99"/>
    <mergeCell ref="AX92:AX99"/>
    <mergeCell ref="AQ96:AQ97"/>
    <mergeCell ref="AR96:AR97"/>
    <mergeCell ref="AS96:AS97"/>
    <mergeCell ref="AQ92:AQ95"/>
    <mergeCell ref="AR92:AR95"/>
    <mergeCell ref="AS92:AS95"/>
    <mergeCell ref="AO92:AO99"/>
    <mergeCell ref="AP92:AP95"/>
    <mergeCell ref="AT2:AT8"/>
    <mergeCell ref="AU2:AU8"/>
    <mergeCell ref="AV2:AV8"/>
    <mergeCell ref="AW2:AW8"/>
    <mergeCell ref="AX2:AX8"/>
    <mergeCell ref="W98:W99"/>
    <mergeCell ref="X98:X99"/>
    <mergeCell ref="V72:V78"/>
    <mergeCell ref="W72:W78"/>
    <mergeCell ref="X72:X78"/>
    <mergeCell ref="V80:V87"/>
    <mergeCell ref="W80:W87"/>
    <mergeCell ref="X80:X87"/>
    <mergeCell ref="V92:V95"/>
    <mergeCell ref="W92:W95"/>
    <mergeCell ref="X92:X95"/>
    <mergeCell ref="W3:W4"/>
    <mergeCell ref="X3:X4"/>
    <mergeCell ref="V5:V8"/>
    <mergeCell ref="W5:W8"/>
    <mergeCell ref="X5:X8"/>
    <mergeCell ref="V20:V24"/>
    <mergeCell ref="W20:W24"/>
    <mergeCell ref="X20:X24"/>
    <mergeCell ref="AT11:AT14"/>
    <mergeCell ref="AU11:AU14"/>
    <mergeCell ref="AV11:AV14"/>
    <mergeCell ref="AW11:AW14"/>
    <mergeCell ref="AX11:AX14"/>
    <mergeCell ref="AT16:AT18"/>
    <mergeCell ref="AU16:AU18"/>
    <mergeCell ref="AV16:AV18"/>
    <mergeCell ref="AW16:AW18"/>
    <mergeCell ref="AX16:AX18"/>
    <mergeCell ref="AT20:AT24"/>
    <mergeCell ref="AT25:AT29"/>
    <mergeCell ref="AU20:AU24"/>
    <mergeCell ref="AV20:AV24"/>
    <mergeCell ref="AW20:AW24"/>
    <mergeCell ref="AX20:AX24"/>
    <mergeCell ref="AU25:AU29"/>
    <mergeCell ref="AV25:AV29"/>
    <mergeCell ref="AW25:AW29"/>
    <mergeCell ref="AX25:AX29"/>
    <mergeCell ref="AT57:AT58"/>
    <mergeCell ref="AU57:AU58"/>
    <mergeCell ref="AV57:AV58"/>
    <mergeCell ref="AW57:AW58"/>
    <mergeCell ref="AX57:AX58"/>
    <mergeCell ref="AU32:AU37"/>
    <mergeCell ref="AV32:AV37"/>
    <mergeCell ref="AW32:AW37"/>
    <mergeCell ref="AX32:AX37"/>
    <mergeCell ref="AT32:AT37"/>
    <mergeCell ref="AT39:AT55"/>
    <mergeCell ref="AU39:AU55"/>
    <mergeCell ref="AV39:AV55"/>
    <mergeCell ref="AW39:AW55"/>
    <mergeCell ref="AX39:AX55"/>
    <mergeCell ref="AT61:AT67"/>
    <mergeCell ref="AU61:AU67"/>
    <mergeCell ref="AV61:AV67"/>
    <mergeCell ref="AW61:AW67"/>
    <mergeCell ref="AX61:AX67"/>
    <mergeCell ref="AT69:AT70"/>
    <mergeCell ref="AU69:AU70"/>
    <mergeCell ref="AV69:AV70"/>
    <mergeCell ref="AW69:AW70"/>
    <mergeCell ref="AX69:AX70"/>
    <mergeCell ref="AT104:AU105"/>
    <mergeCell ref="AV104:AV105"/>
    <mergeCell ref="AW104:AW105"/>
    <mergeCell ref="AX104:AX105"/>
    <mergeCell ref="AT72:AT78"/>
    <mergeCell ref="AU72:AU78"/>
    <mergeCell ref="AV72:AV78"/>
    <mergeCell ref="AW72:AW78"/>
    <mergeCell ref="AX72:AX78"/>
    <mergeCell ref="AU80:AU87"/>
    <mergeCell ref="AV80:AV87"/>
    <mergeCell ref="AW80:AW87"/>
    <mergeCell ref="AT80:AT87"/>
    <mergeCell ref="AX80:AX87"/>
  </mergeCells>
  <phoneticPr fontId="13" type="noConversion"/>
  <pageMargins left="0.7" right="0.7" top="0.75" bottom="0.75" header="0.3" footer="0.3"/>
  <pageSetup paperSize="9" orientation="portrait" r:id="rId1"/>
  <ignoredErrors>
    <ignoredError sqref="V4 AH6 AH26 AH43:AH45 AH48 AH51 AH53 AH61:AH63 AH65 AH75:AH78 AH81:AH83 AH86:AH87 AH89" formulaRange="1"/>
    <ignoredError sqref="AI10 AI19 AI38 AI46 AI71 AI79 AI88"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 Publicos Dic 30 - 2021</vt:lpstr>
      <vt:lpstr>SecGeneral Dic 30 - 2021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SEVERICHE MONROY</dc:creator>
  <cp:keywords/>
  <dc:description/>
  <cp:lastModifiedBy>LUZ  MARINA SEVERICHE MONROY</cp:lastModifiedBy>
  <cp:revision/>
  <dcterms:created xsi:type="dcterms:W3CDTF">2021-06-24T15:42:32Z</dcterms:created>
  <dcterms:modified xsi:type="dcterms:W3CDTF">2022-01-25T17:10:41Z</dcterms:modified>
  <cp:category/>
  <cp:contentStatus/>
</cp:coreProperties>
</file>