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29"/>
  <workbookPr defaultThemeVersion="166925"/>
  <mc:AlternateContent xmlns:mc="http://schemas.openxmlformats.org/markup-compatibility/2006">
    <mc:Choice Requires="x15">
      <x15ac:absPath xmlns:x15ac="http://schemas.microsoft.com/office/spreadsheetml/2010/11/ac" url="C:\Users\luzma\OneDrive\Documentos\SEGUIMIENTOS PLANES DE ACCIÓN A DICIEMBRE 31 DE 2021\"/>
    </mc:Choice>
  </mc:AlternateContent>
  <xr:revisionPtr revIDLastSave="0" documentId="8_{EA8C701B-F7BE-4FDE-AD84-E27CCFCEC02A}" xr6:coauthVersionLast="47" xr6:coauthVersionMax="47" xr10:uidLastSave="{00000000-0000-0000-0000-000000000000}"/>
  <bookViews>
    <workbookView xWindow="-110" yWindow="-110" windowWidth="19420" windowHeight="10420" tabRatio="599" xr2:uid="{00000000-000D-0000-FFFF-FFFF00000000}"/>
  </bookViews>
  <sheets>
    <sheet name="Plan de Acción" sheetId="1" r:id="rId1"/>
    <sheet name="Hoja2" sheetId="5" r:id="rId2"/>
    <sheet name="INFRAESTRUCTURA" sheetId="6" r:id="rId3"/>
    <sheet name="Hoja1" sheetId="4" r:id="rId4"/>
    <sheet name="Ruta critíca modernizacion" sheetId="2" r:id="rId5"/>
    <sheet name="LB CALIDAD" sheetId="3" r:id="rId6"/>
  </sheets>
  <definedNames>
    <definedName name="_xlnm._FilterDatabase" localSheetId="0" hidden="1">'Plan de Acción'!$A$2:$BF$125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B129" i="1" l="1"/>
  <c r="AZ71" i="1"/>
  <c r="BA71" i="1"/>
  <c r="AY71" i="1"/>
  <c r="AY129" i="1" s="1"/>
  <c r="AZ129" i="1"/>
  <c r="BA129" i="1"/>
  <c r="BB52" i="1"/>
  <c r="AZ52" i="1"/>
  <c r="BA52" i="1"/>
  <c r="AY52" i="1"/>
  <c r="BB6" i="1"/>
  <c r="BB8" i="1"/>
  <c r="BB9" i="1"/>
  <c r="BB10" i="1"/>
  <c r="BB12" i="1"/>
  <c r="BB18" i="1"/>
  <c r="BB23" i="1"/>
  <c r="BB28" i="1"/>
  <c r="BB34" i="1"/>
  <c r="BB39" i="1"/>
  <c r="BB42" i="1"/>
  <c r="BB44" i="1"/>
  <c r="BB46" i="1"/>
  <c r="BB48" i="1"/>
  <c r="BB50" i="1"/>
  <c r="BB3" i="1"/>
  <c r="BB61" i="1"/>
  <c r="AY61" i="1"/>
  <c r="BB71" i="1"/>
  <c r="BB66" i="1"/>
  <c r="BB62" i="1"/>
  <c r="BB78" i="1"/>
  <c r="AZ78" i="1"/>
  <c r="BA78" i="1"/>
  <c r="AY78" i="1"/>
  <c r="BB75" i="1"/>
  <c r="BB72" i="1"/>
  <c r="BB90" i="1"/>
  <c r="BA90" i="1"/>
  <c r="AZ90" i="1"/>
  <c r="AY90" i="1"/>
  <c r="BB96" i="1"/>
  <c r="BB102" i="1"/>
  <c r="AZ102" i="1"/>
  <c r="BA102" i="1"/>
  <c r="AY102" i="1"/>
  <c r="BB108" i="1"/>
  <c r="AZ108" i="1"/>
  <c r="BA108" i="1"/>
  <c r="AY108" i="1"/>
  <c r="BB105" i="1"/>
  <c r="BB103" i="1"/>
  <c r="BB121" i="1"/>
  <c r="AZ121" i="1"/>
  <c r="BA121" i="1"/>
  <c r="AY121" i="1"/>
  <c r="BB115" i="1"/>
  <c r="BB109" i="1"/>
  <c r="AD3" i="1"/>
  <c r="AD5" i="1"/>
  <c r="AD6" i="1"/>
  <c r="AD7" i="1"/>
  <c r="AD8" i="1"/>
  <c r="AD9" i="1"/>
  <c r="AD10" i="1"/>
  <c r="AD11" i="1"/>
  <c r="AE34" i="1"/>
  <c r="AE37" i="1"/>
  <c r="AE38" i="1"/>
  <c r="AE39" i="1"/>
  <c r="AE45" i="1"/>
  <c r="AE50" i="1"/>
  <c r="AE54" i="1"/>
  <c r="AE57" i="1"/>
  <c r="AE58" i="1"/>
  <c r="AE59" i="1"/>
  <c r="AE60" i="1"/>
  <c r="AE65" i="1"/>
  <c r="AE72" i="1"/>
  <c r="AE123" i="1"/>
  <c r="AE120" i="1"/>
  <c r="AE110" i="1"/>
  <c r="AE111" i="1"/>
  <c r="AE109" i="1"/>
  <c r="AE107" i="1"/>
  <c r="AE104" i="1"/>
  <c r="AE103" i="1"/>
  <c r="AE93" i="1"/>
  <c r="AE91" i="1"/>
  <c r="AE89" i="1"/>
  <c r="AE88" i="1"/>
  <c r="AE86" i="1"/>
  <c r="AE73" i="1"/>
  <c r="AE64" i="1"/>
  <c r="R123" i="1"/>
  <c r="T123" i="1" s="1"/>
  <c r="T120" i="1"/>
  <c r="S120" i="1"/>
  <c r="R120" i="1"/>
  <c r="T115" i="1"/>
  <c r="S115" i="1"/>
  <c r="R112" i="1"/>
  <c r="T111" i="1"/>
  <c r="S111" i="1"/>
  <c r="R111" i="1"/>
  <c r="T109" i="1"/>
  <c r="T107" i="1"/>
  <c r="S107" i="1"/>
  <c r="T106" i="1"/>
  <c r="R106" i="1"/>
  <c r="R104" i="1"/>
  <c r="S104" i="1" s="1"/>
  <c r="T103" i="1"/>
  <c r="R103" i="1"/>
  <c r="R100" i="1"/>
  <c r="R98" i="1"/>
  <c r="T98" i="1" s="1"/>
  <c r="R94" i="1"/>
  <c r="R91" i="1"/>
  <c r="T91" i="1" s="1"/>
  <c r="R86" i="1"/>
  <c r="T86" i="1" s="1"/>
  <c r="T84" i="1"/>
  <c r="S84" i="1"/>
  <c r="T82" i="1"/>
  <c r="R82" i="1"/>
  <c r="T79" i="1"/>
  <c r="S79" i="1"/>
  <c r="R79" i="1"/>
  <c r="T72" i="1"/>
  <c r="S72" i="1"/>
  <c r="R75" i="1"/>
  <c r="T74" i="1"/>
  <c r="R74" i="1"/>
  <c r="R73" i="1"/>
  <c r="T73" i="1" s="1"/>
  <c r="R72" i="1"/>
  <c r="T69" i="1"/>
  <c r="S69" i="1"/>
  <c r="R69" i="1"/>
  <c r="R66" i="1"/>
  <c r="S65" i="1"/>
  <c r="R65" i="1"/>
  <c r="R59" i="1"/>
  <c r="T59" i="1" s="1"/>
  <c r="R53" i="1"/>
  <c r="T53" i="1" s="1"/>
  <c r="T51" i="1"/>
  <c r="R51" i="1"/>
  <c r="T50" i="1"/>
  <c r="R50" i="1"/>
  <c r="S50" i="1" s="1"/>
  <c r="T47" i="1"/>
  <c r="S47" i="1"/>
  <c r="R47" i="1"/>
  <c r="T35" i="1"/>
  <c r="R35" i="1"/>
  <c r="T3" i="1"/>
  <c r="T104" i="1" l="1"/>
  <c r="S53" i="1"/>
  <c r="S91" i="1"/>
  <c r="S59" i="1"/>
  <c r="S73" i="1"/>
  <c r="S86" i="1"/>
  <c r="S112" i="1"/>
  <c r="R3" i="1"/>
  <c r="S3" i="1" s="1"/>
  <c r="AE10" i="1"/>
  <c r="AE11" i="1"/>
  <c r="AE9" i="1"/>
  <c r="AE8" i="1"/>
  <c r="AE7" i="1"/>
  <c r="AE3" i="1"/>
  <c r="J5" i="5"/>
  <c r="AW90" i="1" l="1"/>
  <c r="AW52" i="1" l="1"/>
  <c r="AL32" i="1"/>
  <c r="AL43" i="1" l="1"/>
  <c r="AL41" i="1"/>
  <c r="AM6" i="1"/>
  <c r="AL6" i="1"/>
  <c r="AM5" i="1"/>
  <c r="AL5" i="1"/>
  <c r="AL4" i="1"/>
  <c r="S124" i="1" l="1"/>
  <c r="S122" i="1"/>
  <c r="S109" i="1"/>
  <c r="AE105" i="1"/>
  <c r="T105" i="1"/>
  <c r="S105" i="1"/>
  <c r="AE97" i="1"/>
  <c r="T100" i="1"/>
  <c r="AE87" i="1"/>
  <c r="AE85" i="1"/>
  <c r="AE84" i="1"/>
  <c r="AE76" i="1"/>
  <c r="AE66" i="1"/>
  <c r="T62" i="1"/>
  <c r="AE55" i="1"/>
  <c r="AE51" i="1"/>
  <c r="AE33" i="1"/>
  <c r="AE30" i="1"/>
  <c r="AF103" i="1" l="1"/>
  <c r="AF8" i="1"/>
  <c r="BA61" i="1"/>
  <c r="AZ61" i="1"/>
  <c r="BB53" i="1" l="1"/>
  <c r="N57" i="1"/>
  <c r="M57" i="1"/>
  <c r="T57" i="1" l="1"/>
  <c r="R57" i="1"/>
  <c r="N32" i="1"/>
  <c r="AE122" i="1"/>
  <c r="AE49" i="1"/>
  <c r="AE44" i="1"/>
  <c r="AE42" i="1"/>
  <c r="AE31" i="1"/>
  <c r="AE29" i="1"/>
  <c r="AE16" i="1"/>
  <c r="P32" i="1" l="1"/>
  <c r="AC32" i="1" s="1"/>
  <c r="S56" i="1"/>
  <c r="S61" i="1" s="1"/>
  <c r="AA53" i="1"/>
  <c r="AA43" i="1"/>
  <c r="AA41" i="1"/>
  <c r="AA6" i="1"/>
  <c r="AA4" i="1"/>
  <c r="AD4" i="1" s="1"/>
  <c r="R32" i="1" l="1"/>
  <c r="T32" i="1" s="1"/>
  <c r="AM4" i="1"/>
  <c r="AM41" i="1"/>
  <c r="AC41" i="1"/>
  <c r="AE53" i="1"/>
  <c r="AF39" i="1"/>
  <c r="N39" i="1"/>
  <c r="AQ107" i="1"/>
  <c r="T56" i="1" l="1"/>
  <c r="T124" i="1"/>
  <c r="T122" i="1"/>
  <c r="T61" i="1" l="1"/>
  <c r="T102" i="1"/>
  <c r="T90" i="1"/>
  <c r="T125" i="1"/>
  <c r="T108" i="1"/>
  <c r="BB91" i="1" l="1"/>
  <c r="BB79" i="1"/>
  <c r="AF56" i="1"/>
  <c r="AF105" i="1"/>
  <c r="AF120" i="1"/>
  <c r="M39" i="1"/>
  <c r="P39" i="1" l="1"/>
  <c r="R39" i="1" s="1"/>
  <c r="T39" i="1" s="1"/>
  <c r="T52" i="1" s="1"/>
  <c r="AF12" i="1"/>
  <c r="AF106" i="1"/>
  <c r="AF69" i="1"/>
  <c r="AF53" i="1"/>
  <c r="AM53" i="1" s="1"/>
  <c r="AF43" i="1"/>
  <c r="AF35" i="1"/>
  <c r="AF109" i="1"/>
  <c r="AF72" i="1"/>
  <c r="AF59" i="1"/>
  <c r="AF47" i="1"/>
  <c r="AF3" i="1"/>
  <c r="AF122" i="1"/>
  <c r="AF125" i="1" s="1"/>
  <c r="AF115" i="1"/>
  <c r="AF32" i="1"/>
  <c r="AM32" i="1" s="1"/>
  <c r="AF75" i="1"/>
  <c r="AF66" i="1"/>
  <c r="AF62" i="1"/>
  <c r="AF86" i="1"/>
  <c r="AF79" i="1"/>
  <c r="AF29" i="1"/>
  <c r="S100" i="1"/>
  <c r="Y94" i="1"/>
  <c r="AF91" i="1" s="1"/>
  <c r="AF102" i="1" s="1"/>
  <c r="L62" i="1"/>
  <c r="S90" i="1" l="1"/>
  <c r="S102" i="1"/>
  <c r="S121" i="1"/>
  <c r="AF121" i="1"/>
  <c r="AF108" i="1"/>
  <c r="S71" i="1"/>
  <c r="AF90" i="1"/>
  <c r="S78" i="1"/>
  <c r="AF78" i="1"/>
  <c r="AF71" i="1"/>
  <c r="AF52" i="1"/>
  <c r="AF61" i="1"/>
  <c r="E13" i="3"/>
  <c r="AF129" i="1" l="1"/>
  <c r="K112" i="1"/>
  <c r="L103" i="1"/>
  <c r="S103" i="1" s="1"/>
  <c r="T112" i="1" l="1"/>
  <c r="T121" i="1" s="1"/>
  <c r="S108" i="1"/>
  <c r="F6" i="2"/>
  <c r="G6" i="2" s="1"/>
  <c r="H6" i="2" s="1"/>
  <c r="I6" i="2" s="1"/>
  <c r="K75" i="1"/>
  <c r="T75" i="1" s="1"/>
  <c r="K66" i="1"/>
  <c r="T66" i="1" s="1"/>
  <c r="K65" i="1"/>
  <c r="T65" i="1" s="1"/>
  <c r="L32" i="1"/>
  <c r="T78" i="1" l="1"/>
  <c r="T71" i="1"/>
  <c r="S52" i="1"/>
  <c r="L123" i="1"/>
  <c r="S123" i="1" s="1"/>
  <c r="T129" i="1" l="1"/>
  <c r="S125" i="1"/>
  <c r="S129"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VICKY</author>
    <author>ALHEPU9</author>
    <author>DELL</author>
    <author/>
    <author>Usuario</author>
    <author>HP</author>
  </authors>
  <commentList>
    <comment ref="Y34" authorId="0" shapeId="0" xr:uid="{00000000-0006-0000-0000-000002000000}">
      <text>
        <r>
          <rPr>
            <b/>
            <sz val="9"/>
            <color indexed="81"/>
            <rFont val="Tahoma"/>
            <family val="2"/>
          </rPr>
          <t>VICKY:</t>
        </r>
        <r>
          <rPr>
            <sz val="9"/>
            <color indexed="81"/>
            <rFont val="Tahoma"/>
            <family val="2"/>
          </rPr>
          <t xml:space="preserve">
</t>
        </r>
        <r>
          <rPr>
            <sz val="16"/>
            <color indexed="81"/>
            <rFont val="Tahoma"/>
            <family val="2"/>
          </rPr>
          <t>Cambiar de 43 a 41 que es como aparece en la Guia de Actualizacion</t>
        </r>
        <r>
          <rPr>
            <sz val="9"/>
            <color indexed="81"/>
            <rFont val="Tahoma"/>
            <family val="2"/>
          </rPr>
          <t xml:space="preserve">
</t>
        </r>
      </text>
    </comment>
    <comment ref="Y36" authorId="0" shapeId="0" xr:uid="{00000000-0006-0000-0000-000003000000}">
      <text>
        <r>
          <rPr>
            <b/>
            <sz val="9"/>
            <color indexed="81"/>
            <rFont val="Tahoma"/>
            <family val="2"/>
          </rPr>
          <t>VICKY:</t>
        </r>
        <r>
          <rPr>
            <sz val="9"/>
            <color indexed="81"/>
            <rFont val="Tahoma"/>
            <family val="2"/>
          </rPr>
          <t xml:space="preserve">
</t>
        </r>
        <r>
          <rPr>
            <sz val="16"/>
            <color indexed="81"/>
            <rFont val="Tahoma"/>
            <family val="2"/>
          </rPr>
          <t>Cambiar de 5 a 3 que es como aparece en la Guia de Actualizacion</t>
        </r>
        <r>
          <rPr>
            <sz val="9"/>
            <color indexed="81"/>
            <rFont val="Tahoma"/>
            <family val="2"/>
          </rPr>
          <t xml:space="preserve">
</t>
        </r>
      </text>
    </comment>
    <comment ref="Y43" authorId="0" shapeId="0" xr:uid="{00000000-0006-0000-0000-000004000000}">
      <text>
        <r>
          <rPr>
            <b/>
            <sz val="9"/>
            <color rgb="FF000000"/>
            <rFont val="Tahoma"/>
            <family val="2"/>
          </rPr>
          <t>VICKY:</t>
        </r>
        <r>
          <rPr>
            <sz val="9"/>
            <color rgb="FF000000"/>
            <rFont val="Tahoma"/>
            <family val="2"/>
          </rPr>
          <t xml:space="preserve">
</t>
        </r>
        <r>
          <rPr>
            <sz val="16"/>
            <color rgb="FF000000"/>
            <rFont val="Tahoma"/>
            <family val="2"/>
          </rPr>
          <t xml:space="preserve">ccolocar 44,4.51
</t>
        </r>
        <r>
          <rPr>
            <sz val="16"/>
            <color rgb="FF000000"/>
            <rFont val="Tahoma"/>
            <family val="2"/>
          </rPr>
          <t xml:space="preserve"> que es como aparece en la guia de actualizacion
</t>
        </r>
        <r>
          <rPr>
            <sz val="16"/>
            <color rgb="FF000000"/>
            <rFont val="Tahoma"/>
            <family val="2"/>
          </rPr>
          <t xml:space="preserve">
</t>
        </r>
        <r>
          <rPr>
            <sz val="16"/>
            <color rgb="FF000000"/>
            <rFont val="Tahoma"/>
            <family val="2"/>
          </rPr>
          <t>se cambia de 98090 a 54903 ajustando el reporte a la programación para que quede exacto a 100%</t>
        </r>
      </text>
    </comment>
    <comment ref="AA43" authorId="1" shapeId="0" xr:uid="{00000000-0006-0000-0000-000005000000}">
      <text>
        <r>
          <rPr>
            <b/>
            <sz val="9"/>
            <color indexed="81"/>
            <rFont val="Tahoma"/>
            <family val="2"/>
          </rPr>
          <t>ALHEPU9:</t>
        </r>
        <r>
          <rPr>
            <sz val="9"/>
            <color indexed="81"/>
            <rFont val="Tahoma"/>
            <family val="2"/>
          </rPr>
          <t xml:space="preserve">
Corte de mayo porque 5to ciclo no ha cerrado
 11 1 sedes educativas reportadas.
54.380 niños marcados en mayo 4ta entrega
58.786 con al menos una entrega recibida durante todo el año.
</t>
        </r>
      </text>
    </comment>
    <comment ref="Z50" authorId="0" shapeId="0" xr:uid="{00000000-0006-0000-0000-000006000000}">
      <text>
        <r>
          <rPr>
            <b/>
            <sz val="9"/>
            <color indexed="81"/>
            <rFont val="Tahoma"/>
            <family val="2"/>
          </rPr>
          <t>VICKY:</t>
        </r>
        <r>
          <rPr>
            <sz val="9"/>
            <color indexed="81"/>
            <rFont val="Tahoma"/>
            <family val="2"/>
          </rPr>
          <t xml:space="preserve">
Se coloca en porcentaje el avance de la construcion de la IE Politecnico del Pozon que va en un 33%
</t>
        </r>
      </text>
    </comment>
    <comment ref="Y53" authorId="0" shapeId="0" xr:uid="{00000000-0006-0000-0000-000007000000}">
      <text>
        <r>
          <rPr>
            <b/>
            <sz val="9"/>
            <color indexed="81"/>
            <rFont val="Tahoma"/>
            <family val="2"/>
          </rPr>
          <t>VICKY:</t>
        </r>
        <r>
          <rPr>
            <sz val="9"/>
            <color indexed="81"/>
            <rFont val="Tahoma"/>
            <family val="2"/>
          </rPr>
          <t xml:space="preserve">
</t>
        </r>
        <r>
          <rPr>
            <sz val="16"/>
            <color indexed="81"/>
            <rFont val="Tahoma"/>
            <family val="2"/>
          </rPr>
          <t>cambiar de 13088  a 12,819 como aparece en la guia de actualizacion</t>
        </r>
        <r>
          <rPr>
            <sz val="9"/>
            <color indexed="81"/>
            <rFont val="Tahoma"/>
            <family val="2"/>
          </rPr>
          <t xml:space="preserve">
</t>
        </r>
      </text>
    </comment>
    <comment ref="M62" authorId="2" shapeId="0" xr:uid="{00000000-0006-0000-0000-000008000000}">
      <text>
        <r>
          <rPr>
            <b/>
            <sz val="9"/>
            <color rgb="FF000000"/>
            <rFont val="Tahoma"/>
            <family val="2"/>
          </rPr>
          <t>DELL:</t>
        </r>
        <r>
          <rPr>
            <sz val="9"/>
            <color rgb="FF000000"/>
            <rFont val="Tahoma"/>
            <family val="2"/>
          </rPr>
          <t xml:space="preserve">
</t>
        </r>
        <r>
          <rPr>
            <sz val="9"/>
            <color rgb="FF000000"/>
            <rFont val="Tahoma"/>
            <family val="2"/>
          </rPr>
          <t>se modifica reporte, dado a que de las 18 ieo 5 ya estan en la linea base, 18 menos 5 igual 13</t>
        </r>
      </text>
    </comment>
    <comment ref="P62" authorId="3" shapeId="0" xr:uid="{00000000-0006-0000-0000-000009000000}">
      <text>
        <r>
          <rPr>
            <sz val="11"/>
            <color theme="1"/>
            <rFont val="Arial"/>
            <family val="2"/>
          </rPr>
          <t>LOS RESULTADOS DE PRUEBA SABER SALEN EN ENERO
	-Laury Meza Gutiérrez</t>
        </r>
      </text>
    </comment>
    <comment ref="AC80" authorId="3" shapeId="0" xr:uid="{00000000-0006-0000-0000-00001A000000}">
      <text>
        <r>
          <rPr>
            <sz val="11"/>
            <color theme="1"/>
            <rFont val="Arial"/>
            <family val="2"/>
          </rPr>
          <t>El acumulado son 35 IEO para 2021
	-Laury Meza Gutiérrez</t>
        </r>
      </text>
    </comment>
    <comment ref="Z94" authorId="0" shapeId="0" xr:uid="{00000000-0006-0000-0000-00001C000000}">
      <text>
        <r>
          <rPr>
            <b/>
            <sz val="9"/>
            <color indexed="81"/>
            <rFont val="Tahoma"/>
            <family val="2"/>
          </rPr>
          <t>VICKY:</t>
        </r>
        <r>
          <rPr>
            <sz val="9"/>
            <color indexed="81"/>
            <rFont val="Tahoma"/>
            <family val="2"/>
          </rPr>
          <t xml:space="preserve">
</t>
        </r>
        <r>
          <rPr>
            <sz val="18"/>
            <color indexed="81"/>
            <rFont val="Tahoma"/>
            <family val="2"/>
          </rPr>
          <t>Recursos de Cobertura Educativa $576,000,000, Convenio con Computadores para Educar.</t>
        </r>
      </text>
    </comment>
    <comment ref="Z95" authorId="0" shapeId="0" xr:uid="{00000000-0006-0000-0000-00001D000000}">
      <text>
        <r>
          <rPr>
            <b/>
            <sz val="9"/>
            <color indexed="81"/>
            <rFont val="Tahoma"/>
            <family val="2"/>
          </rPr>
          <t>VICKY:</t>
        </r>
        <r>
          <rPr>
            <sz val="9"/>
            <color indexed="81"/>
            <rFont val="Tahoma"/>
            <family val="2"/>
          </rPr>
          <t xml:space="preserve">
</t>
        </r>
        <r>
          <rPr>
            <sz val="20"/>
            <color indexed="81"/>
            <rFont val="Tahoma"/>
            <family val="2"/>
          </rPr>
          <t>No se realizo la contratacion del Servicios ya que no hay estudiantes en las aulas.
MinTic beneficiara 23 Sedes con el Proyecto de Centros
 digitales</t>
        </r>
      </text>
    </comment>
    <comment ref="Z96" authorId="0" shapeId="0" xr:uid="{00000000-0006-0000-0000-00001E000000}">
      <text>
        <r>
          <rPr>
            <b/>
            <sz val="9"/>
            <color indexed="81"/>
            <rFont val="Tahoma"/>
            <family val="2"/>
          </rPr>
          <t>VICKY:</t>
        </r>
        <r>
          <rPr>
            <sz val="9"/>
            <color indexed="81"/>
            <rFont val="Tahoma"/>
            <family val="2"/>
          </rPr>
          <t xml:space="preserve">
Poliza Vigente hasta Sep/2021
</t>
        </r>
      </text>
    </comment>
    <comment ref="Z99" authorId="0" shapeId="0" xr:uid="{00000000-0006-0000-0000-00001F000000}">
      <text>
        <r>
          <rPr>
            <b/>
            <sz val="9"/>
            <color indexed="81"/>
            <rFont val="Tahoma"/>
            <family val="2"/>
          </rPr>
          <t>VICKY:</t>
        </r>
        <r>
          <rPr>
            <sz val="9"/>
            <color indexed="81"/>
            <rFont val="Tahoma"/>
            <family val="2"/>
          </rPr>
          <t xml:space="preserve">
En proceso de Contratacion
</t>
        </r>
      </text>
    </comment>
    <comment ref="Y109" authorId="4" shapeId="0" xr:uid="{00000000-0006-0000-0000-000020000000}">
      <text>
        <r>
          <rPr>
            <b/>
            <sz val="9"/>
            <color indexed="81"/>
            <rFont val="Tahoma"/>
            <family val="2"/>
          </rPr>
          <t>Usuario:</t>
        </r>
        <r>
          <rPr>
            <sz val="9"/>
            <color indexed="81"/>
            <rFont val="Tahoma"/>
            <family val="2"/>
          </rPr>
          <t xml:space="preserve">
Diseño del plan de intervención</t>
        </r>
      </text>
    </comment>
    <comment ref="AG109" authorId="5" shapeId="0" xr:uid="{00000000-0006-0000-0000-000021000000}">
      <text>
        <r>
          <rPr>
            <b/>
            <sz val="9"/>
            <color indexed="81"/>
            <rFont val="Tahoma"/>
            <family val="2"/>
          </rPr>
          <t>HP:</t>
        </r>
        <r>
          <rPr>
            <sz val="9"/>
            <color indexed="81"/>
            <rFont val="Tahoma"/>
            <family val="2"/>
          </rPr>
          <t xml:space="preserve">
</t>
        </r>
        <r>
          <rPr>
            <sz val="16"/>
            <color indexed="81"/>
            <rFont val="Tahoma"/>
            <family val="2"/>
          </rPr>
          <t>Plan de intervención del 15/02/2021 al 31/12/2021</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Usuario</author>
    <author>msierra</author>
  </authors>
  <commentList>
    <comment ref="W2" authorId="0" shapeId="0" xr:uid="{00000000-0006-0000-0000-000022000000}">
      <text>
        <r>
          <rPr>
            <b/>
            <sz val="9"/>
            <color rgb="FF000000"/>
            <rFont val="Tahoma"/>
            <family val="2"/>
          </rPr>
          <t>Usuario:</t>
        </r>
        <r>
          <rPr>
            <sz val="9"/>
            <color rgb="FF000000"/>
            <rFont val="Tahoma"/>
            <family val="2"/>
          </rPr>
          <t xml:space="preserve">
</t>
        </r>
        <r>
          <rPr>
            <sz val="9"/>
            <color rgb="FF000000"/>
            <rFont val="Tahoma"/>
            <family val="2"/>
          </rPr>
          <t>Diseño del plan de intervención</t>
        </r>
      </text>
    </comment>
    <comment ref="AM8" authorId="1" shapeId="0" xr:uid="{00000000-0006-0000-0000-000023000000}">
      <text>
        <r>
          <rPr>
            <b/>
            <sz val="18"/>
            <color indexed="81"/>
            <rFont val="Tahoma"/>
            <family val="2"/>
          </rPr>
          <t>msierra:</t>
        </r>
        <r>
          <rPr>
            <sz val="18"/>
            <color indexed="81"/>
            <rFont val="Tahoma"/>
            <family val="2"/>
          </rPr>
          <t xml:space="preserve">
Traslados </t>
        </r>
      </text>
    </comment>
  </commentList>
</comments>
</file>

<file path=xl/sharedStrings.xml><?xml version="1.0" encoding="utf-8"?>
<sst xmlns="http://schemas.openxmlformats.org/spreadsheetml/2006/main" count="1321" uniqueCount="1031">
  <si>
    <t>PILAR</t>
  </si>
  <si>
    <t>LINEA ESTRATEGICA</t>
  </si>
  <si>
    <t>Indicador de Bienestar</t>
  </si>
  <si>
    <t>Línea Base 2019</t>
  </si>
  <si>
    <t>Meta de Bienestar 2020-2023</t>
  </si>
  <si>
    <t xml:space="preserve">PROGRAMA </t>
  </si>
  <si>
    <t>Indicador de Producto</t>
  </si>
  <si>
    <t>Descripción de la Meta Producto 2020-2023</t>
  </si>
  <si>
    <t>Valor Absoluto de la Meta Producto 2020-2023</t>
  </si>
  <si>
    <t>PROYECTO</t>
  </si>
  <si>
    <t>Código de proyecto BPIN</t>
  </si>
  <si>
    <t>Objetivo del Proyecto</t>
  </si>
  <si>
    <t>Actividades de Proyecto</t>
  </si>
  <si>
    <t xml:space="preserve">Dependencia Responsable </t>
  </si>
  <si>
    <t>Nombre del Responable</t>
  </si>
  <si>
    <t>Fuente de Financiación</t>
  </si>
  <si>
    <t>Apropiación Definitiva
(en pesos)</t>
  </si>
  <si>
    <t>Rubro Presupuestal</t>
  </si>
  <si>
    <t>Código Presupuestal</t>
  </si>
  <si>
    <t>INCLUYENTE</t>
  </si>
  <si>
    <t>CULTURA DE LA FORMACION</t>
  </si>
  <si>
    <t>Tasa de cobertura neta sin extraedad global (Transición, Primaria, Secundaria y Media)</t>
  </si>
  <si>
    <t>88,92%*
Fuente: Planeación educativa 2019 a partir de Proyección del Censo Poblacional 2018</t>
  </si>
  <si>
    <t xml:space="preserve">Incrementar la tasa de cobertura neta sin extraedad global al 91,25% (Transición, Primaria, Secundaria y Meta) </t>
  </si>
  <si>
    <t>Programa: Acogida “atención a poblaciones y estrategias de acceso y permanencia”</t>
  </si>
  <si>
    <t>Tasa de deserción en la educación preescolar, básica y media de Instituciones Educativas Oficiales.</t>
  </si>
  <si>
    <t>4,02%
Fuente: Planeación Educativa-2019</t>
  </si>
  <si>
    <t>Disminuir la tasa de deserción en la educación preescolar, básica y media de Instituciones Educativas Oficiales a 3,02%</t>
  </si>
  <si>
    <t>Implementación de la Estrategia Escuela Dinámica: “Llego y me quedo en la Escuela" en el distrito de Cartagena de Indias.</t>
  </si>
  <si>
    <t>Fortalecer la oferta del ente territorial para la prestación del servicio educativo.</t>
  </si>
  <si>
    <t>Realizar estudio de insuficiencia y limitaciones de acuerdo con la metodología sugerida por el MEN.</t>
  </si>
  <si>
    <t xml:space="preserve">COBERTURA </t>
  </si>
  <si>
    <t xml:space="preserve">ALEXANDRA HERRERA
</t>
  </si>
  <si>
    <t>ICLD</t>
  </si>
  <si>
    <t xml:space="preserve">ACOGIDA - LLEGO Y ME QUEDO EN LA ESCUELA </t>
  </si>
  <si>
    <t>Contratar cupos educativos con canastas (infraestructura, planta docente, otros) para la educación preescolar, básica y media.</t>
  </si>
  <si>
    <t>Garantizar la póliza de seguro para estudiantes de matrícula oficial.</t>
  </si>
  <si>
    <t>Entregar informes de asistencia técnica, apoyo a la supervisión y/o interventoría realizadas.</t>
  </si>
  <si>
    <t>Implementación de la Estrategia Escuela Dinámica: "Yo también llego", Atención a población con extraedad en el distrito de  Cartagena de Indias.</t>
  </si>
  <si>
    <t>Disminuir el índice de extraedad de niñas, niños, adolescentes y jóvenes  en el distrito de Cartagena.</t>
  </si>
  <si>
    <t>COBERTURA</t>
  </si>
  <si>
    <t>ALEXANDRA HERRERA
ELSA STEVENSON</t>
  </si>
  <si>
    <t xml:space="preserve">ACOGIDA – ATENCIÓN A POBLACIÓN CON EXTRAEDAD </t>
  </si>
  <si>
    <t>Optimización De La Operación De Las Instituciones Educativas Oficiales De Cartagena De Indias.</t>
  </si>
  <si>
    <t>Garantizar la  operación   de   las condiciones básicas  para la   adecuada y óptima  prestación del  servicio educativo en  las instituciones educativas oficiales del Distrito de Cartagena.</t>
  </si>
  <si>
    <t>Transferencias a Colegios (FOSES)
  con Transferencia FOSES realizadas</t>
  </si>
  <si>
    <t xml:space="preserve">Otros Gastos (Servicio Aseo, Vigilancia y Arrendamientos)
 con Servicios contratado de aseo y vigilancia </t>
  </si>
  <si>
    <t>OPTMIZACION DE LA OPERACION DE LAS INSTITUCIONES EDUCATIVAS OFICIALES DE CARTAGENA DE INDIAS (CALIDAD MATRICULA OFICIAL) - INGRESOS CORRIENTES DE LIBRE DESTINACION</t>
  </si>
  <si>
    <t>02-071-06-20-02-02-01-13</t>
  </si>
  <si>
    <t>02-071-06-20-02-02-01-14</t>
  </si>
  <si>
    <t>Administracion del Talento Hunano del Servicio Educativo Oficial. Docentes, Directivos Docentes y AdministrativoDel Distrito de Csrtagena</t>
  </si>
  <si>
    <t>Garantizar la motivación de los Administrativos, docentes y directivos docentes oficiales, mediante el pago oportunamente con todas las garantías y derechos laborales que les brinda la legislación vigente en el sector educativo.</t>
  </si>
  <si>
    <t xml:space="preserve">Pago de Salarios
(Pago oportuno de nomina) </t>
  </si>
  <si>
    <t xml:space="preserve">CARLOS CARRASQUILLA
</t>
  </si>
  <si>
    <t>Ascensos en Escalafon de docentes
(Docentes Escalafonados)</t>
  </si>
  <si>
    <t>Dotación Docentes y Administrativos
(Dotacion Entregada)</t>
  </si>
  <si>
    <t>No.  de personas atendidas con modelos de alfabetización</t>
  </si>
  <si>
    <t>127
Fuente: SIMAT. Número total jóvenes y adultos atendidos con modelos de alfabetización en Ciclos Lectivos Especiales Integrados CLEI 1 durante el año 2019.</t>
  </si>
  <si>
    <t>Implementación de la estrategia Únicos e Inagotables: “Acogida – Atención a Jóvenes y Adultos” en el distrito de Cartagena de Indias.</t>
  </si>
  <si>
    <t>2020130010136</t>
  </si>
  <si>
    <t>Aumentar la oferta educativa para jóvenes y adultos que no han culminado su ciclo educativo en el distrito de Cartagena.</t>
  </si>
  <si>
    <t xml:space="preserve">No. de Instituciones Educativas Oficiales con estrategia para la caracterización, atención y acompañamiento a población diversa </t>
  </si>
  <si>
    <t>Diseñar e implementar una estrategia para la caracterización, atención y acompañamiento a población diversa en 45 Instituciones Educativas Oficiales.</t>
  </si>
  <si>
    <t>Implementación de la estrategia Únicos e Inagotables para la atención a población diversa: “Una Escuela de y para todas y todos” en el distrito de Cartagena.</t>
  </si>
  <si>
    <t>Mejorar la capacidad de respuesta de la entidad territorial para la inclusión de la población diversa.</t>
  </si>
  <si>
    <t>Crear unidades de atención móviles para la inclusión de la población diversa favoreciendo su formación integral y fomentando la permanencia.</t>
  </si>
  <si>
    <t>Dotar con herramientas técnicas, tecnológicas y didácticas los establecimientos educativos focalizados para la implementación de la estrategia.</t>
  </si>
  <si>
    <t xml:space="preserve">No. de estudiantes de Instituciones Educativas Oficiales focalizados con estrategias para el acceso y la permanencia </t>
  </si>
  <si>
    <t>Atender anualmente a 100.000 estudiantes de Instituciones Educativas Oficiales focalizados con estrategias para el acceso y la permanencia.</t>
  </si>
  <si>
    <t>Implementación de la estrategia Permanecer: "Mi escuela, Mi lugar favorito" en el distrito de Cartagena.</t>
  </si>
  <si>
    <t>Implementar estrategias de permanencia que mitiguen el riesgo de abandono de niñas, niños, adolescentes y jóvenes de Establecimientos Educativos con matrícula oficial del Distrito.</t>
  </si>
  <si>
    <t>Construir el Plan Territorial de Permanencia de los estudiantes en el sistema educativo oficial, incluyendo la reorganización de la oferta de estrategias de permanencia.</t>
  </si>
  <si>
    <t xml:space="preserve">ICLD
</t>
  </si>
  <si>
    <t>Crear unidades de atención móviles para la implementación de estrategias acceso y permanencia.</t>
  </si>
  <si>
    <t>Implementación de la Estrategia Permanecer: "Me alimento y aprendo" en el distrito de Cartagena.</t>
  </si>
  <si>
    <t>Mitigar el riesgo de abandono de niñas, niños, adolescentes y jóvenes de Establecimientos Educativos con matrícula oficial del Distrito a través de la implementación de estrategias de alimentación escolar.</t>
  </si>
  <si>
    <t>Acompañar la formulación e implementación de la política pública de entornos escolares saludables.</t>
  </si>
  <si>
    <t>No. de sedes de Instituciones Educativas Oficiales adecuadas y dotadas de acuerdo con normatividad vigente</t>
  </si>
  <si>
    <t>152 sedes 
Fuente: Infraestructura Educativa-2020</t>
  </si>
  <si>
    <t>Adecuar y dotar 40 sedes de Instituciones Educativas Oficiales de acuerdo con la normatividad</t>
  </si>
  <si>
    <t>Fortalecimiento de los Ambientes de Aprendizaje de las Sedes Educativas del Distrito de Cartagena</t>
  </si>
  <si>
    <t>Mejorar el estado y disponibilidad de ambientes de aprendizaje para garantizar la prestación del servicio educativo en  Distrito de Cartagena}</t>
  </si>
  <si>
    <t>02-001-06-20-02-02-01-08</t>
  </si>
  <si>
    <t xml:space="preserve"> Estudios y diseños para adecuaciones y construcciones nuevas.(Observaciones)</t>
  </si>
  <si>
    <t xml:space="preserve">No. de sedes de Instituciones Educativas Oficiales con situación jurídica resuelta </t>
  </si>
  <si>
    <t>86
Fuente: Infraestructura Educativa-2020</t>
  </si>
  <si>
    <t>Resolver la situación jurídica a 40 sedes de  Instituciones Educativas Oficiales</t>
  </si>
  <si>
    <t>Desarrollo de un proceso sistemático de legalización de predios a favor del Distrito a fin de garantizar una mayor y mejor oferta educativa.</t>
  </si>
  <si>
    <t>Tasa de cobertura neta sin extraedad global en educación para el grado transición</t>
  </si>
  <si>
    <t>Incrementar la tasa de cobertura neta sin extraedad global en educación para el grado transición al 78,76%.</t>
  </si>
  <si>
    <t>Implementación de la Estrategia Sendero de la Creatividad: "Tránsito armónico de educación inicial a preescolar" en el distrito de Cartagena.</t>
  </si>
  <si>
    <t>Garantizar el tránsito armónico de educación inicial a prescolar en el sistema educativo oficial de Cartagena</t>
  </si>
  <si>
    <t>Caracterizar la oferta de atención integral a la primera infancia en el componente de educación inicial.</t>
  </si>
  <si>
    <t>Implementar acciones afirmativas formativas para el tránsito armónico.</t>
  </si>
  <si>
    <t>No de Instituciones Educativas con Estrategia para la caracterización, atención y acompañamiento a la primera infancia diseñada e implementada.</t>
  </si>
  <si>
    <t xml:space="preserve">Diseñar e implementar una estrategia para la caracterización, atención y acompañamiento a primera infancia </t>
  </si>
  <si>
    <t>Implementación de la Estrategia Descubriendo al mundo: "Una escuela que acoge a la Primera Infancia" en el distrito de Cartagena.</t>
  </si>
  <si>
    <t>Fortalecer la oferta de servicios de  Educación preescolar en el Sistema educativo oficial del distrito de Cartagena.</t>
  </si>
  <si>
    <t>No. de Instituciones Educativas Oficiales con estrategia para la caracterización, atención y acompañamiento a la primera infancia</t>
  </si>
  <si>
    <t xml:space="preserve">80 instituciones Educativas Oficiales con atención y acompañamiento a la primera infancia </t>
  </si>
  <si>
    <t>Realizar el diseño participativo de orientaciones para la caracterización e implementación de estrategias de  acceso y permanencia de la primera infancia en Educación preescolar.</t>
  </si>
  <si>
    <t xml:space="preserve"> Diseñar orientaciones para la adecuación y dotación de ambientes propicios para la Educación preescolar.</t>
  </si>
  <si>
    <t>Porcentaje de niñas y niños en preescolar de matrícula oficial con educación inicial en el marco de la atención integral</t>
  </si>
  <si>
    <t>Garantizar la educación inicial en el marco de la atención integral al    80% de niñas y niños en preescolar de matrícula oficial (proyección matrícula)</t>
  </si>
  <si>
    <t>Implementación de la Estrategia Descubriendo al mundo "Un gobierno que cree en los niños" en el distrito de Cartagena.</t>
  </si>
  <si>
    <t>Mejorar la articulación entre sectores e instituciones responsables de la atención integral de la primera infancia, en los contextos de educación inicial y preescolar en el distrito de Cartagena.</t>
  </si>
  <si>
    <t xml:space="preserve"> Diseñar una ruta metodológica para la construcción de escenarios de participación para la primera infancia.</t>
  </si>
  <si>
    <t xml:space="preserve">Diseñar un protocolo de activación de la ruta integral  de atenciones a la primera infancia en contextos de educación inicial y preescolar. </t>
  </si>
  <si>
    <t>Número de Instituciones Educativas Oficiales en Clasificación A+, A y B en las Pruebas SABER 11.</t>
  </si>
  <si>
    <t>22
Fuente:              Icfes, 2019.</t>
  </si>
  <si>
    <t>Aumentar el número de Instituciones Educativas Oficiales a 27 en clasificación A+, A y B en pruebas saber 11.</t>
  </si>
  <si>
    <t>Programa: Formando con amor “Genio Singular”</t>
  </si>
  <si>
    <t>Número de Instituciones Educativas Oficiales que mejoran su índice total de clasificación de planteles educativos en Pruebas SABER 11.</t>
  </si>
  <si>
    <t>15 nuevas Instituciones Educativas Oficiales que mejoran su índice total de clasificación de planteles educativos en Pruebas SABER 11.</t>
  </si>
  <si>
    <t>ND</t>
  </si>
  <si>
    <t>Mejoramiento de la Calidad Educativa de las Instituciones Educativas del Distrito: Formando con Amor</t>
  </si>
  <si>
    <t>Desarrollar procesos institucionales que contribuyan al mejoramiento de resultados de las Pruebas Saber 11 en las Instituciones Educativas Oficiales del Distrito de Cartagena</t>
  </si>
  <si>
    <t>CALIDAD EDUCATIVA</t>
  </si>
  <si>
    <t>Fortalecer la implementación de  procesos formación y evaluación por competencias con docentes.</t>
  </si>
  <si>
    <t>No. de Instituciones Educativas Oficiales con experiencias en innovación, ciencia y tecnología que contribuyan al aprendizaje de los estudiantes.</t>
  </si>
  <si>
    <t>47 instituciones Educativas Oficiales</t>
  </si>
  <si>
    <t xml:space="preserve">60 Instituciones Educativas Oficiales con experiencias en innovación, ciencia y tecnología </t>
  </si>
  <si>
    <t>Fortalecer las prácticas de ciencia, innovación y tecnología en las Instituciones educativas oficiales</t>
  </si>
  <si>
    <t>BERTHA BOLAÑOS
OLGA MALDONADO</t>
  </si>
  <si>
    <t>No de Instituciones Etnoeducativas oficiales con Proyectos Etnoeducativos Comunitarios PEC- revisados, ajustados e implementados</t>
  </si>
  <si>
    <t>4 instituciones Etnoeducativas Oficiales
Fuente: Calidad Educativa 2019</t>
  </si>
  <si>
    <t xml:space="preserve">Revisar, ajustar e implementar los Proyectos Etnoeducativos Comunitarios PEC de 22 Instituciones Etnoeducativa </t>
  </si>
  <si>
    <t>Fortalecimiento de las Prácticas Etnoeducativas en Instituciones Educativas Oficiales del Distrito de Cartagena</t>
  </si>
  <si>
    <t>Fortalecer las prácticas etnoeducativas de las instituciones educativas oficiales del Distrito de Cartagena.</t>
  </si>
  <si>
    <t>Asistir técnicamente la revisión, ajustes y resemantización de PEC en  etnoeducativas</t>
  </si>
  <si>
    <t>FORMANDO CON AMOR -FORTALECIMIENTO DE LAS PRACTICAS ETNOEDUCATIVAS EN IEO DEL DISTRITO DE CARTAGENA - INGRESOS CORRIENTES DE LIBRE DESTINACION</t>
  </si>
  <si>
    <t>Desarrollar seminarios, encuentros, talleres sobre prácticas etnopedagogicas</t>
  </si>
  <si>
    <t>Desarrollar Talleres etnolingüístico para fortalecimiento de la Escuela de lengua criolla palenquera “Minino a chitia ku ma kombilesa suto”</t>
  </si>
  <si>
    <t>Número de Instituciones Educativas Oficiales con cátedra de estudios afrocolombianos Implementada.</t>
  </si>
  <si>
    <t xml:space="preserve">24 I.E.O.
Fuente: Calidad Educativa 2020 </t>
  </si>
  <si>
    <t>Implementar cátedra de estudios afrocolombianos en 6 Instituciones Educativas Oficiales nuevas.</t>
  </si>
  <si>
    <t>Acompañar la implementación de la cátedra de estudios afrocolombianos en las Instituciones Educativas oficiales del distrito de Cartagena.</t>
  </si>
  <si>
    <t>Asistir técnicamente el desarrollo de la cátedra de estudios afrocolombianos en , con estrategias sobre lineamientos y orientaciones curriculares para CEA.</t>
  </si>
  <si>
    <t>BERTHA BOLAÑOS
MIGUEL OBESO</t>
  </si>
  <si>
    <t>Desarrollar actividades etnopedagogicas decenio afro desde la escuela, en fechas conmemorativas de importancia afrodescendiente</t>
  </si>
  <si>
    <t>Programa Desarrollo de potencialidades</t>
  </si>
  <si>
    <t>No. de docentes formados en apropiación de ambientes de aprendizaje mediados por TIC.</t>
  </si>
  <si>
    <t>400 Docentes
Fuente: Calidad Educativa 2020</t>
  </si>
  <si>
    <t>Formar 1000 docentes en apropiación ambientes de aprendizaje mediados por tecnología.</t>
  </si>
  <si>
    <t>Fortalecimiento de los procesos formativos en las Instituciones Educativas Oficiales del Distrito de Cartagena: Desarrollo de Potencialidades”</t>
  </si>
  <si>
    <t>Fortalecer las estrategias de formación afines a los saberes de los maestros y a la incorporación de las TIC en los procesos de enseñanza y aprendizaje en las Instituciones Educativas Oficiales.</t>
  </si>
  <si>
    <t>Elaborar e Implementar convenio para ejecución del Plan Territorial de Formación Docente, para la formación de docentes en ambientes de aprendizajes mediados por TIC</t>
  </si>
  <si>
    <t xml:space="preserve">No. de Instituciones Educativas Oficiales beneficiadas con estrategia TIC para la formación bilingüe  </t>
  </si>
  <si>
    <t xml:space="preserve">15 Instituciones Educativas Oficiales beneficiadas con estrategia TIC para la formación bilingüe  </t>
  </si>
  <si>
    <t>Diseñar e implementar un programa de formación bilingüe mediante la utilización de las TIC dirigido a estudiantes</t>
  </si>
  <si>
    <t>Porcentaje de docentes de Instituciones Educativas Oficiales formados en su saber disciplinar, pedagógico y reflexivo</t>
  </si>
  <si>
    <t>Formar el 30% de los docentes de las Instituciones Educativas Oficiales en su saber disciplinar, pedagógico y reflexivo</t>
  </si>
  <si>
    <t>30% de docentes
(1500 aprox.)</t>
  </si>
  <si>
    <t>Formar docentes en saberes pedagógicos, disciplinares y reflexivos.</t>
  </si>
  <si>
    <t>No. de Instituciones Educativas Oficiales con herramientas de gestión escolar revisadas, ajustadas y resemantizadas.</t>
  </si>
  <si>
    <t>60 I.E.O
Fuente: Calidad Educativa 2020</t>
  </si>
  <si>
    <t>Revisar, ajustar y resemantizar las herramientas de gestión escolar de 105  Instituciones Educativas Oficiales.</t>
  </si>
  <si>
    <t>Fortalecimiento de la Gestión escolar para el mejoramiento de la calidad educativa</t>
  </si>
  <si>
    <t>Fortalecimiento de la gestión escolar para el mejoramiento de la calidad educativa</t>
  </si>
  <si>
    <t>Acompañar las propuestas de mejoramiento de las Instituciones Educativas Oficiales</t>
  </si>
  <si>
    <t>FORTALECIMIENTO DE LA GESTION ESCOLAR PARA EL MEJORAMIENTO DE LA CALIDAD- INGRESOS CORRIENTES DE LIBRE DESTINACION</t>
  </si>
  <si>
    <t>Asistir técnicamente la revisión, ajuste y resemantización de los Proyectos Educativos Institucionales- PEI.</t>
  </si>
  <si>
    <t>Asistir técnicamente la revisión, ajuste e implementación de las herramientas de gestión escolar: currículo, PMI, Autoevaluación, SIEE</t>
  </si>
  <si>
    <t>Programa Participación, democracia y autonomía</t>
  </si>
  <si>
    <t>No. de Instituciones Educativas Oficiales con órganos de Gobierno y Convivencia Escolar Fortalecidos.</t>
  </si>
  <si>
    <t>5  I.E.O. 
Fuente: Calidad Educativa 2020</t>
  </si>
  <si>
    <t>Fortalecer los órganos de Gobierno y Convivencia Escolar de 100 Instituciones Educativas Oficiales.</t>
  </si>
  <si>
    <t>Fortalecimiento de la educación integral desde la participación, democracia y autonomía  en las Instituciones Educativas Oficiales del Distrito de Cartagena.</t>
  </si>
  <si>
    <t>Desarrollar procesos de formación integral y participación en las  del Distrito de Cartagena</t>
  </si>
  <si>
    <t>Elaborar, ejecutar y evaluar los planes de trabajo de los órganos del Gobierno escolar y Comités de Convivencia Escolar de 10 I.E.O.</t>
  </si>
  <si>
    <t>BERTHA BOLAÑOS
EILYN MEDINA</t>
  </si>
  <si>
    <t>No. de Instituciones Educativas Oficiales con revisión, ajuste y fortalecimiento de Proyectos Pedagógicos Transversales.</t>
  </si>
  <si>
    <t xml:space="preserve">48 I.E.O. </t>
  </si>
  <si>
    <t>Revisar, ajustar y fortalecer los proyectos pedagógicos transversales de 105 Instituciones Educativas Oficiales.</t>
  </si>
  <si>
    <t>BERTHA BOLAÑOS
ANA ARNEDO</t>
  </si>
  <si>
    <t>NO. De Foros Distritales de Educación realizados</t>
  </si>
  <si>
    <t>N.D</t>
  </si>
  <si>
    <t xml:space="preserve">Realizar 4 Foros Distritales de Educación </t>
  </si>
  <si>
    <t>Encuentro de experiencias significativas y buenas prácticas para el intercambio del saber pedagógico</t>
  </si>
  <si>
    <t>Evento central -reconocimiento,ponencias, talleres,conferencias y conversatorios</t>
  </si>
  <si>
    <t>No de Instituciones Educativas Oficiales con programa de promoción, formación, prevención y protección de los derechos humanos de las mujeres, para vivir una vida libre de violencias dirigido a niñas, niños y jóvenes</t>
  </si>
  <si>
    <t>4  I.E.O. 
Fuente: Calidad Educativa 2020</t>
  </si>
  <si>
    <t>105 Instituciones Educativas Oficiales con programa de promoción, formación, prevención y protección de los derechos humanos de las mujeres, para vivir una vida libre de violencias dirigido a niñas, niños y jóvenes</t>
  </si>
  <si>
    <t>Formación, prevención y protección de los derechos humanos de las mujeres para vivir una vida libre de violencias, dirigido a niñas, niños y jóvenes de las instituciones
educativas oficiales del distrito de Cartagena</t>
  </si>
  <si>
    <t>Desarrollar un proyecto de formación que contribuya a la prevención de las violencias contra las mujeres y las niñas en las I.E.O del distrito de Cartagena.</t>
  </si>
  <si>
    <t>BERTHA BOLAÑOS
RUBIELA VALDERRAMA</t>
  </si>
  <si>
    <t>Programa de Educación mediada a través de tecnologías de la información y las comunicaciones-Tic´s</t>
  </si>
  <si>
    <t>105 instituciones Educativas Oficiales del Distrito de Cartagena, implementan una estrategia pedagógica mediada a través de las TIC</t>
  </si>
  <si>
    <t>Transformacion del Aprendizaje Inspirando, Creando y Diseñando con las Tecnologias de informacion y las Comunicaciones</t>
  </si>
  <si>
    <t>Articulación e integración de las Tecnologías de las Información y las Comunicaciones con los procesos de enseñanza aprendizaje de las  del distrito de Cartagena de Indias.</t>
  </si>
  <si>
    <t>SERVICIOS INFORMATICOS</t>
  </si>
  <si>
    <t>Conformar en las Instituciones Educativas Oficiales los equipos  de Educación mediada por las TIC</t>
  </si>
  <si>
    <t>Compra de equipos tecnológicos para la SED y adecuación del centro de computo</t>
  </si>
  <si>
    <t>No. De Aulas de Instituciones Educativas Oficiales dotadas de herramientas tecnológicas para la mediación educativa.</t>
  </si>
  <si>
    <t xml:space="preserve">20 sedes educativas oficiales. dotadas </t>
  </si>
  <si>
    <t>Gestiónar la adquisición de herramientas tecnológicas para las Instituciones Educativas Oficiales</t>
  </si>
  <si>
    <t xml:space="preserve">Adquirir póliza de seguro para los equipos tecnológicos </t>
  </si>
  <si>
    <t>RENDIMIENTOS FINANCIEROS FONDO EDUCATIVO BICENTENARIO</t>
  </si>
  <si>
    <t>No de Docentes que emplean, computadores, dispositivos móviles, programas informáticos y redes con fines de enseñanza, aprendizaje y gestión escolar.</t>
  </si>
  <si>
    <t>644 
Fuente: Fundación Telefónica "Profuturo"</t>
  </si>
  <si>
    <t>856 docentes que emplean computadores  y dispositivos tecnológicos con fines de enseñanza, aprendizaje y gestión escolar.</t>
  </si>
  <si>
    <t>Realizar Convenio y/o alianzas para la Formación de Docentes en Uso y Apropiación de las Tic</t>
  </si>
  <si>
    <t>Contratar el Servicio de Acompañamiento, Administración Especializada y Soporte del Sistema de Información "Colombia Evaluadora", para las Instituciones Educativas del Distrito de Cartagena.</t>
  </si>
  <si>
    <t>No de Estudiantes que usan, computadores, dispositivos móviles, programas informáticos y redes con fines de aprendizaje.</t>
  </si>
  <si>
    <t>18.853 Estudiantes
Fuente: Colombia Evaluadora</t>
  </si>
  <si>
    <t>27.144 estudiantes haciendo uso de las herramientas tecnológicas  en los procesos de enseñanza y aprendizaje.</t>
  </si>
  <si>
    <t>Realizar Talleres de apropiación y uso de la Plataforma de Gestión academia con la comunidad educativa</t>
  </si>
  <si>
    <t xml:space="preserve">ICLD 
</t>
  </si>
  <si>
    <t>% de Egresados oficiales beneficiados con becas para educación superior anualmente.</t>
  </si>
  <si>
    <t>8.8%
Fuente: Oficina Asesora de Educación Superior SED, 2019.</t>
  </si>
  <si>
    <t>Incrementar a 13% los Egresados oficiales beneficiados con becas para educación superior</t>
  </si>
  <si>
    <t>Programa: Educación para transformar “educación media técnica y superior”</t>
  </si>
  <si>
    <t>No de becas para Educación Superior entregadas a Egresados Oficiales del Distrito de Cartagena </t>
  </si>
  <si>
    <t>12. 589 becas entregadas a dic 2019
Fuente: *Secretaría de Educación - Oficina de Educación superior 2019.</t>
  </si>
  <si>
    <t>Entregar 4.141 becas para Educación Superior a Egresados Oficiales del Distrito de Cartagena.</t>
  </si>
  <si>
    <t xml:space="preserve">Consolidación de becas universitarias para egresados de las instituciones educativas oficiales  de Cartagena - PIONEROS DE TRAYECTORIA </t>
  </si>
  <si>
    <t>Aumentar el ingreso y permanencia a la educación superior de los egresados del sistema educativo oficial de Cartagena</t>
  </si>
  <si>
    <t>EDUCACION SUPERIOR</t>
  </si>
  <si>
    <t>DANIEL AMEZQUITA</t>
  </si>
  <si>
    <t>EDUCACION PARA TRANSFORMAR - CONSOLIDACION DE BECAS UNIVERSITARIAS PARA EGRESADOS DE LAS IEO DE CARTAGENA -FONDO EDUCATIVO BICENTENARIO</t>
  </si>
  <si>
    <t>No de egresados oficiales beneficiados con becas en Instituciones de Formación para el Trabajo y el Desarrollo Humano - IFTDH</t>
  </si>
  <si>
    <t>Beneficiar a 1300 egresados oficiales beneficiados con becas para IFTDH</t>
  </si>
  <si>
    <t>Apoyo al mejoramiento de las competencias laborales de los egresados de las instituciones educativas  oficiales  de Cartagena</t>
  </si>
  <si>
    <t>Brindar alternativas de formación para la empleabilidad de egresados de  Oficiales</t>
  </si>
  <si>
    <t>No de egresados oficiales de Instituciones Educativas Oficiales Rurales, de otras etnias y en condición de discapacidad becados</t>
  </si>
  <si>
    <t xml:space="preserve">ND   </t>
  </si>
  <si>
    <t>Beneficiar a 228 egresados oficiales de Instituciones Educativas Oficiales Rurales, de otras etnias y en condición de discapacidad</t>
  </si>
  <si>
    <t>Estudiantes egresados de Educativas Oficiales en doble titulación</t>
  </si>
  <si>
    <t xml:space="preserve">Graduar 9000 jóvenes de Establecimientos Educativos Oficiales en doble titulación </t>
  </si>
  <si>
    <t xml:space="preserve">Mejoramiento de la Educaion Media Tecnica para desarrollar las potencialidades productivas en las Instituciones Educativas Oficiales de Cartagena de India </t>
  </si>
  <si>
    <t>Aumentar el nivel de calidad y articulación de la educación Media Técnica oficial en el Distrito de Cartagena</t>
  </si>
  <si>
    <t>Graduar estudiantes con doble titulacion</t>
  </si>
  <si>
    <t xml:space="preserve">EDUCACION PARA TRANSFORMAR -  MEJORAMIENTO DEL PROCESO FORMATIVO DE LA EDUCACION MEDIA TECNICA OFICIAL EN LAS IEO DE CARTAGENA- SGP EDUCACIÓN </t>
  </si>
  <si>
    <t>Articular los Curriculos de las especialidades de la Media Tecnica Oficial con las Instituciones de Educaion Superior del Distrito</t>
  </si>
  <si>
    <t>Índice de cumplimiento de los programas de la SED en el marco del Plan de desarrollo 2020 - 2023.</t>
  </si>
  <si>
    <t>Garantizar el índice de cumplimiento de los programas de la SED en el marco del Plan de desarrollo 2020 - 2023 en un 0.8</t>
  </si>
  <si>
    <t>Programa: Movilización educativa “Por una gestión educativa transparente, participativa y eficiente”</t>
  </si>
  <si>
    <t>Índice global de desempeño de la Entidad Territorial Certificada – E.T.C.- evaluado por el Ministerio de Educación Nacional</t>
  </si>
  <si>
    <t>3=Crítico bajo 
Fuente: MEN</t>
  </si>
  <si>
    <t>Lograr y mantener en la categoría "Aceptable" el índice global de desempeño  de la Entidad Territorial Certificada – E.T.C.-  evaluado por el Ministerio de Educación Nacional.</t>
  </si>
  <si>
    <t>4=Aceptable</t>
  </si>
  <si>
    <t>Modernización y Fortalecimiento de la Gestión Educativa del Distrito de   Cartagena de Indias</t>
  </si>
  <si>
    <t>Optimizar la gestión integral de la SED, para mejorar e impactar en los resultados del sector educativo del Distrito de Cartagena</t>
  </si>
  <si>
    <t>GESTION ORGANIZACIONAL</t>
  </si>
  <si>
    <t>MARLENE 
SIERRA</t>
  </si>
  <si>
    <t>MOVILIZACION EDUCATIVA  -FORTALECIMIENTO DE LA GESTION EDUCATIVA DEL DISTRITO - INGRESOS CORRIENTES DE LIBRE DESTINACION</t>
  </si>
  <si>
    <t>02-001-06-20-02-02-08-02</t>
  </si>
  <si>
    <t>Nueva arquitectura organizacional de la SED, UNALDES y Establecimientos Educativos consolidada.</t>
  </si>
  <si>
    <t>Consolidar una nueva estructura organizacional para la Secretaría de Educación, UNALDES y Establecimientos Educativos.</t>
  </si>
  <si>
    <t xml:space="preserve">Realizar la Formación y capacitación de los equipos de I.E.O en sistemas de gestión de calidad </t>
  </si>
  <si>
    <t>Realizar auditorías externas</t>
  </si>
  <si>
    <t>Implementación de un plan de bienestar y protección de los funcionarios del sector educativo del Distrito de Cartagena en las instituciones educativas oficiales</t>
  </si>
  <si>
    <t>Diseñar e implementar un plan de bienestar y protección para los funcionarios del sector educativo del Distrito de Cartagena</t>
  </si>
  <si>
    <t>Mejoramiento del Bienestar y Protección de los funcionarios de la SED para contribuir a una mejor calidad de vida en el distrito de Cartagena de Indias</t>
  </si>
  <si>
    <t>Motivar a los funcionarios de la Secretaria de Educación Distrital y  aumentar su sentido de pertenencia institucional en un marco de autocuidado laboral</t>
  </si>
  <si>
    <t>Actividades Deportivas, Recreativas , Culturales y Educativas</t>
  </si>
  <si>
    <t>TALENTO HUMANO</t>
  </si>
  <si>
    <t>CARLOS CARRASQUILLA
KATHERINE GONZALEZ</t>
  </si>
  <si>
    <t>MOVILIZACION EDUCATIVA - MEJORAMIENTO DEL BIENESTAR Y PORTECCION LOS FUNCIONARIOS DEL SECTOR EDUCATIVO - INGRESOS CORRIENTES DE LIBRE DESTINACION</t>
  </si>
  <si>
    <t>Entrega de Incentivos, Estimulos, Auxilios y/o Bonos a Funcionarios Administrativos y sus familias}</t>
  </si>
  <si>
    <t xml:space="preserve">Capacitacion para mejoramiento de competencias  laborales y  comportamentales </t>
  </si>
  <si>
    <t xml:space="preserve">Generar espacios de participacion en la SED en cumplimeinto de la normativa del Sistema de Gestion de SST </t>
  </si>
  <si>
    <t>Diseñar la Política Pública Educativa para el Distrito de Cartagena.</t>
  </si>
  <si>
    <t>Formular y presentar para adoptación por parte del Concejo Distrital, la  Política Pública Educativa diseñada.</t>
  </si>
  <si>
    <t>Inclusión Educativa para el Desarrollo para Población Negra, Afrocolombiana, Raizal y Palenquera en el Distrito de Cartagena.</t>
  </si>
  <si>
    <t>Becar a  24 miembro de grupos (Afro, negros, raizales y palenqueros) egresados de Instituciones Educativas Oficiales  en programas de pregrado</t>
  </si>
  <si>
    <t>Educación con Enfoque Diferencial Indígena SISTEMA EDUCATIVO INDIGENA PROPIO - SEIP</t>
  </si>
  <si>
    <t>Becar a  36 indígenas egresados de Instituciones Educativas Oficiales  en educación superior,  tecnóloga y técnica</t>
  </si>
  <si>
    <t>Crear e Implementar  1 sistema educativo propio</t>
  </si>
  <si>
    <t>EJE TRANSVERSAL  CARTAGENA CON ATENCION Y GARANTIA DE DERECHOS A POBLACION DIFERENCIAL.</t>
  </si>
  <si>
    <t>LINEA ESTRATEGICA PARA LA EQUIDAD E INCLUSIÓN DE LOS NEGROS, AFROS, PALENQUEROS E INDIGENA.</t>
  </si>
  <si>
    <t>Porcentaje de la población Afro, Negra, raizal, palenquera e Indígena que habita el Distrito de Cartagena con  reconocimiento de sus derechos, diversidad étnica y cultural como un principio fundamental del Estado Social y Democrático de Derecho.</t>
  </si>
  <si>
    <t>Lograr que el 100% de la población Afro, Negra, raizal, palenquera e Indígena que habita el Distrito de Cartagena se le sean    reconocidos sus derechos de  la diversidad étnica y cultural como un principio fundamental del Estado Social y Democrático de Derecho.</t>
  </si>
  <si>
    <t>Número de becas para programas de pregrado  para grupos étnicos</t>
  </si>
  <si>
    <t>Valor Absoluto de la Actividad del  Proyecto 2021</t>
  </si>
  <si>
    <t>OBSERVACIÓN</t>
  </si>
  <si>
    <t>ALEXANDRA HERRERA
RAMON ZABALETA</t>
  </si>
  <si>
    <t>Otorgar Becas para Educacion Superior a egresados de Instituciones Oficiales del Distrito de Cartagena </t>
  </si>
  <si>
    <t>Otorgar Becas Inclusivas para Educacion Superior a egresados de  Instituciones Oficiales del Distrito de Cartagena </t>
  </si>
  <si>
    <t>Otorgar Becas para Formación Tecnica laboral para egresados de Instituciones Oficiales del Distrito de Cartagena </t>
  </si>
  <si>
    <t xml:space="preserve">EJECUTAR LOS PROCESOS ESTABLECIDOS EN EL PLAN DE INTERVENCIÓN PARA MEJORA DEL INDICADOR
</t>
  </si>
  <si>
    <t xml:space="preserve">EJECUTAR LOS PROCESOS PARA ORGANIZAR EL SISTEMA DE  ARCHIVO DE LA SED DE ACUERDO A LOS PARAMETROS DE MIPG </t>
  </si>
  <si>
    <t>Implementar la estrategia de mediación tecnológica para las Instituciones Educativas Oficiales.</t>
  </si>
  <si>
    <t>Realizar las operaciones de mantenimiento, soporte y administración al sistema único de gestión académica disponible en las IEO.</t>
  </si>
  <si>
    <t>Fomentar la acogida e ingreso oportuno de los niños y jóvenes al sistema educativo del Distrito.</t>
  </si>
  <si>
    <t>02-071-06-20-02-02-01-01</t>
  </si>
  <si>
    <t>02-001-06-20-02-02-01-01</t>
  </si>
  <si>
    <t>ICLD
SGP
RENDIMIENTOS FINANCIEROS</t>
  </si>
  <si>
    <t>SGP 
ICLD</t>
  </si>
  <si>
    <t xml:space="preserve"> ADMINISTRACION DEL TALENTO HUMANO DEL SECTOR EDUCATIVO OFICIAL DE CARTAGENA DE INDIAS  ICLD</t>
  </si>
  <si>
    <t>ACOGIDA - ATENCION A JOVENES Y ADULTOS - INGRESOS CORRIENTES DE LIBRE DESTINACION</t>
  </si>
  <si>
    <t>02-001-06-20-02-02-01-06</t>
  </si>
  <si>
    <t>ICLD
SGP - Educación</t>
  </si>
  <si>
    <t>Acogida – Atención a Población Diversa</t>
  </si>
  <si>
    <t xml:space="preserve">ICLD
SGP - Alimentación escolar
Rendimientos financieros SGP alimentación escolar
Asignación especial MEN
</t>
  </si>
  <si>
    <t>Acogida – Permanecer – Alimentación Escolar</t>
  </si>
  <si>
    <t xml:space="preserve">ICLD
SGP Educacion
</t>
  </si>
  <si>
    <t>ACOGIDA - FORTALECIMIENTO DE LOS AMBIENTES DE APRENDIZAJE DE LAS SEDES EDUCATIVAS - INGRESOS CORRIENTES DE LIBRE DESTINACION-SGP EDUCACION</t>
  </si>
  <si>
    <t>SABIDURÍA DE LA PRIMERA INFANCIA</t>
  </si>
  <si>
    <t xml:space="preserve">02-001-06-20-02-02-02-01
</t>
  </si>
  <si>
    <t>ICLD  SGP</t>
  </si>
  <si>
    <t>FORMANDO CON AMOR - MEJORAMIENTO DE LA CALIDAD DE LAS IEO - INGRESOS CORRIENTES DE LIBRE DESTINACION-SGP - EDUCACIÓN</t>
  </si>
  <si>
    <t>02-001-06-20-02-03-02</t>
  </si>
  <si>
    <t>SGP
ICLD</t>
  </si>
  <si>
    <t>DESARROLLO DE POTENCIALIDADES - FORTALECIMIENTO DE LOS PROCESOS FORMATIVOS EN LAS IEO DEL DISTRITO DE CARTAGENA - INGRESOS CORRIENTES DE LIBRE DESTINACION-SGP EDUCACION</t>
  </si>
  <si>
    <t xml:space="preserve">ICLD
SGP EDUCACION
</t>
  </si>
  <si>
    <t>PARTICIPACION DEMOCRACIA Y AUTONOMIA  - INGRESOS CORRIENTES DE LIBRE DESTINACION</t>
  </si>
  <si>
    <t>Talleres de formación con docentes, estudiantes y padres/madres de familia sobre prevención de violencias basadas en género, derechos humanos y construcción de ciudadanías</t>
  </si>
  <si>
    <t>Elaboración, edición y publicación de cartilla pedagógicas sobre derechos de las mujeres y las niñas.</t>
  </si>
  <si>
    <t>Jornadas pedagógicas con docentes para incorporar cambios en el currículo, planes de áreas y planes de clases.</t>
  </si>
  <si>
    <t>Jornadas culturales, artísticas y recreativas con contenidos de derechos humanos y prevención de las violencias basadas en género.</t>
  </si>
  <si>
    <t>PARTICIPACION DEMOCRACIA Y AUTONOMIA -  INGRESOS CORRIENTES DE LIBRE DESTINACION</t>
  </si>
  <si>
    <t>02-001-06-20-02-02-05-02</t>
  </si>
  <si>
    <t xml:space="preserve">ICLD
SGP
</t>
  </si>
  <si>
    <t>EDUCACION MEDIADA A TRAVES DE TECNOLOGIAS DE LA INFORMACION Y LAS COMUNICACIONES-TIC - INGRESOS CORRIENTES DE LIBRE DESTINACION -SGP</t>
  </si>
  <si>
    <t>ICAT 3%
ICLD
RENDIMIENTOS FINANCIEROS ICAT</t>
  </si>
  <si>
    <t>EDUCACION PARA TRANSFORMAR - APOYO AL MEJORAMIENTO DE LAS COMPETENCIAS LABORALES DE LOS EGRESADOS DE LAS IEO DE CARTAGENA-RENDIMIENTOS FINANCIEROS FONDO EDUCATIVO BICENTENARIO</t>
  </si>
  <si>
    <t xml:space="preserve">
02-001-06-20-02-02-07-02</t>
  </si>
  <si>
    <t>Fortalecer los órganos de gobierno escolar de las IEO.</t>
  </si>
  <si>
    <t>Fortalecer los comité de convivencia de las IEO del Distrito de Cartagena</t>
  </si>
  <si>
    <t>Asistir técnicamente la revisión y ajuste de Proyectos Pedagógicos Transversales en las IEO del distrito de Cartagena</t>
  </si>
  <si>
    <t>Fortalecer los Proyectos Pedagógicos Transversales en las IEO</t>
  </si>
  <si>
    <t>Se debe hacer todos los años</t>
  </si>
  <si>
    <t>Ajustada conforme ajuste de MGA</t>
  </si>
  <si>
    <t>Se mantiene</t>
  </si>
  <si>
    <t>Ampliar la oferta en establecimientos educativos con matrícula oficial para la atención de población con extraedad por medio de la consolidación de un equipo de profesionales.</t>
  </si>
  <si>
    <t>Dotar establecimientos educativos con matrícula oficial para el fortalecimiento de la oferta para la atención de población con extraedad.</t>
  </si>
  <si>
    <t>Diseñar orientaciones para la implementación de estrategias que incidan en la mitigación del riesgo de abandono escolar de población con extraedad.</t>
  </si>
  <si>
    <t>Desarrollar un plan para el fortalecimiento y/o desarrollo de capacidades dirigido a establecimientos educativos y UNALDES para el manejo de plataformas como SIMPADE que lleve a la toma de decisiones oportunas para la disminución de la extraedad.</t>
  </si>
  <si>
    <t>Incluye mantener planta actual, crecer con planta temporal y dotar</t>
  </si>
  <si>
    <t>Material para el desarrollo de metodologías flexibles y/o recursos tecnológicos.</t>
  </si>
  <si>
    <t>El año pasado se diseñó un primer documento. Este año debe continuar consolidandose como herramienta técnica.</t>
  </si>
  <si>
    <t>Un plan de formación diseñado y eejcutado durante el año.</t>
  </si>
  <si>
    <t>Formar a jóvenes y adultos por ciclos lectivos especiales integrados para alfabetización que incluya dotación de canastas conforme el modelo a implementar.</t>
  </si>
  <si>
    <t>Realizar la actualización de la caracterización de jóvenes y adultos que no han iniciado o culminado su ciclo educativo.</t>
  </si>
  <si>
    <t>Dotar con canastas educativas a establecimientos educativos del distrito de Cartagena que atienden población de jóvenes y adultos. (CLEI 2 al 6)</t>
  </si>
  <si>
    <t>Estoy validando con cuántas nos podemos comprometer
Si con las 43 o menos teniendo en cuenta que disminuyó el presupuesto</t>
  </si>
  <si>
    <t>Acompañar a establecimientos educativos con matrícula oficial en el proceso de implementación de la estrategia de atención a población diversa.</t>
  </si>
  <si>
    <t>Construir un documento que contenga el diseño participativo de orientaciones para la caracterización y atención a población diversa en el contexto de la escuela, así como la evaluación de la implementación de las mismas.</t>
  </si>
  <si>
    <t>Se Ajusta</t>
  </si>
  <si>
    <t>Implementar la estrategia de transporte escolar para estudiantes de establecimientos educativos oficiales.</t>
  </si>
  <si>
    <t>Implementar otras estrategias de acceso y permanencia que mitiguen la deserción, la extraedad y riesgo de abandono en el sistema educativo.</t>
  </si>
  <si>
    <t>El año pasado se avanzó con el diseño metodológico para su construcción, este año se debe construir el Plan.</t>
  </si>
  <si>
    <t>Depende del Plan de Regreso a Clases 2021</t>
  </si>
  <si>
    <t>Ajustada conforme ajuste de MGA
Le apunta a JU, JEC y KIT o dotación</t>
  </si>
  <si>
    <t>Se ajusta 
Fortalecer Jornada única y acompañar Jornada escolar complementaria</t>
  </si>
  <si>
    <t>Implementar la estrategia de alimentación escolar para estudiantes de establecimientos educativos con matrícula oficial.</t>
  </si>
  <si>
    <t>Entregar informes de avance en la implementación de la estrategias de alimentación escolar.</t>
  </si>
  <si>
    <t>Se ajusta</t>
  </si>
  <si>
    <t>Garantizar el tránsito de población de primera infancia a la educación preescolar en el distritor de Cartagena</t>
  </si>
  <si>
    <t>El año pasado se  avanzado con un documento preliminar, este año se debe consolidar.</t>
  </si>
  <si>
    <t>Se mantiene como estrategia de promoción para el acceso y tránsito</t>
  </si>
  <si>
    <t>Acompañar a establecimientos educativos con matrícula oficial en el fortalecimiento de estrategias de acceso y permanencia para la educación preescolar .</t>
  </si>
  <si>
    <t>Aparece en la Guia de Actualizacion</t>
  </si>
  <si>
    <t xml:space="preserve">Como complemento de las actividades del bienestar de los funcionarios de la Secretaría de Educación Distrital.
Esto va permitir hacer una medición estadística más exacta y concreta del indicador </t>
  </si>
  <si>
    <t>Levantamiento Cargas de trabajo - 1
Elaboracion propuesta Planta de Personal - 1
Manual de Funciones y Competencias Laborales -1
Propuesta (Documento Tecnico) - 1
25% cada Una para un cumplimiento del 100% a 2021</t>
  </si>
  <si>
    <t xml:space="preserve">Dotar de mobiliario a los ambientes de aprendizaje de las diferentes sedes educativas de las Instituciones Educativas del Distrito de Cartagena. </t>
  </si>
  <si>
    <t xml:space="preserve">Mejorar y acompañar tecnicamente la Infraestructura física de las Instituciones Educativas del Distrito de Cartagena, (Realizar los mantenimientos preventivos sobre los elementos estructurales, no estructurales, redes eléctricas, carpintería de madera, carpintería metálica, pisos, cubierta,  entre otros). </t>
  </si>
  <si>
    <t>Mantener de manera optima para su operatividad, las sedes de instituciones educativas oficiales del Distrito de Cartagena.</t>
  </si>
  <si>
    <t xml:space="preserve">PROGRAMACIÓN META A 2021
</t>
  </si>
  <si>
    <t>FORMATO PLAN DE ACCIÓN
DEPENDENCIA: SECRETARIA DE EDUCACION DISTRITAL
VIGENCIA 2021</t>
  </si>
  <si>
    <t>9,6%
(375 docentes aprox)</t>
  </si>
  <si>
    <t>RUTA CRITICA</t>
  </si>
  <si>
    <t>Actividades</t>
  </si>
  <si>
    <t>Producto</t>
  </si>
  <si>
    <t>Vr absoluto</t>
  </si>
  <si>
    <t>%</t>
  </si>
  <si>
    <t>Pilar</t>
  </si>
  <si>
    <t>Linea Estratégica</t>
  </si>
  <si>
    <t>Programa</t>
  </si>
  <si>
    <t>Descripción Meta Bienestar</t>
  </si>
  <si>
    <t>Valor Esperado Meta Producto 2020</t>
  </si>
  <si>
    <t>Valor Esperado Meta Producto 2021</t>
  </si>
  <si>
    <t>Valor Esperado Meta Producto 2022</t>
  </si>
  <si>
    <t>Valor Esperado Meta Producto 2023</t>
  </si>
  <si>
    <t xml:space="preserve"> INFORME DE AVANCES DE PLAN DE INTERVENCIÓN</t>
  </si>
  <si>
    <t xml:space="preserve">Reporte de avances </t>
  </si>
  <si>
    <t xml:space="preserve">Reuniones de evaluación </t>
  </si>
  <si>
    <t>Informes de gestión</t>
  </si>
  <si>
    <t>Incluyente</t>
  </si>
  <si>
    <t>CULTURA DE LA FORMACIÓN “Con la Educación para Todos y Todas Salvamos Juntos a Cartagena”</t>
  </si>
  <si>
    <t>Movilización Educativa: Por una gestión Educativa Transparente, Participativa y Eficiente</t>
  </si>
  <si>
    <t>3
Crítico bajo</t>
  </si>
  <si>
    <t>4
Aceptable</t>
  </si>
  <si>
    <t>Procesos ejecutados</t>
  </si>
  <si>
    <t>CONTRATACION DE PERSONAL PARA ORGANIZACIÓN DE ARCHIVO DE LA SED</t>
  </si>
  <si>
    <t>BRINDAR ASISTENCIAS TECNICAS Y ACOMPAÑAMIENTO A LAS DIFERENTES AREAS DE LA SED</t>
  </si>
  <si>
    <t>ADECUAR Y MANTENER LOS ESPACIOS DE ARCHIVOS</t>
  </si>
  <si>
    <t xml:space="preserve">IMPLEMENTAR LOS PROCESOS PARA EJECUTAR LA  SEGUNDA   FASE  DEL DISEÑO DE LA NUEVA ARQUITECTURA ORGANIZACIONAL DE LA SED </t>
  </si>
  <si>
    <t>Docmento  Técnico</t>
  </si>
  <si>
    <t>Levantamiento Cargas de trabajo</t>
  </si>
  <si>
    <t>Elaboración propuesta planta de personal</t>
  </si>
  <si>
    <t>Manual de funciones y competencias laborales</t>
  </si>
  <si>
    <t>Propuesta (Docmento  Técnico)</t>
  </si>
  <si>
    <t>Aumentar a 42 los sistemas de gestión de la calidad de la Secretaría de Educación Distrital e Instituciones Educativas Oficiales.</t>
  </si>
  <si>
    <t>Actividades de capacitación y formación IEO</t>
  </si>
  <si>
    <t>Análiis del contexto</t>
  </si>
  <si>
    <t>Gestión por procesos</t>
  </si>
  <si>
    <t>Gestión del riesgo</t>
  </si>
  <si>
    <t>Salidas/servicio no conforme</t>
  </si>
  <si>
    <t>Análisis y evaluación de indicaores</t>
  </si>
  <si>
    <t>Acciones correctivas y de Mejora</t>
  </si>
  <si>
    <t>0.05</t>
  </si>
  <si>
    <t>Acompañamientos y/o asistencias técnicas para sostenimiento de SGC</t>
  </si>
  <si>
    <t>Auditoría interna</t>
  </si>
  <si>
    <t>Auditorías de seguimiento y/o renovación de la SED e IEO certificadas</t>
  </si>
  <si>
    <t>Olga González Arraut</t>
  </si>
  <si>
    <t>Técnica de pasacaballo</t>
  </si>
  <si>
    <t>Madre Gabriela de San Martín</t>
  </si>
  <si>
    <t>San Francisco de Asís</t>
  </si>
  <si>
    <t>SED</t>
  </si>
  <si>
    <t>Actividades para formulación de política pública</t>
  </si>
  <si>
    <t xml:space="preserve">Documento política pública </t>
  </si>
  <si>
    <t>Identificación de actores</t>
  </si>
  <si>
    <t>Diseño de ruta de construcción</t>
  </si>
  <si>
    <t>Desarrollo y construcción de política pública</t>
  </si>
  <si>
    <t>Documento política pública aprobado</t>
  </si>
  <si>
    <t xml:space="preserve">
</t>
  </si>
  <si>
    <t>ELABORAR Y ENTREGAR LOS INFORMES DE AVANCES DE LOS PROCESOS ESTABLECIDOS EN EL PLAN DE INTERVENCIÓN PARA MEJORA DEL INDICADOR</t>
  </si>
  <si>
    <t xml:space="preserve">Asistencias tecnicas para acompañar los equipos de calidad de las IEO y de la SED para sostenimiento de SGC  </t>
  </si>
  <si>
    <t>No. de sistemas de gestión de calidad de la  Secretaría de Educación Distrital e Instituciones Educativas Oficiales implementados y sostenidos.</t>
  </si>
  <si>
    <t>Adelantar 4 procesos y actividades para formulación de política pública</t>
  </si>
  <si>
    <t>Otorgar Becas a 12 indígenas para Educacion Superior a egresados de Instituciones Oficiales del Distrito de Cartagena </t>
  </si>
  <si>
    <t>Otorgar Becas  a 8 miembro de grupos (Afro, negros, raizales y palenqueros) para Educacion Superior  egresados de Instituciones Oficiales del Distrito de Cartagena </t>
  </si>
  <si>
    <t>REPORTE META PRODUCTO  A MARZO 31 2021</t>
  </si>
  <si>
    <t>REPORTE ACTIVIDADES DE PROYECTO A MARZO 31 DE 2021</t>
  </si>
  <si>
    <t>OBSERVACIONES
RELACION DE EVIDENCIAS
A MARZO 31 2021</t>
  </si>
  <si>
    <t>Ejecucion de la Dependencia Corte 31 Marzo 2021</t>
  </si>
  <si>
    <t>50 aulas de instituciones educativas oficiales dotadas de herramientas tecnológicas</t>
  </si>
  <si>
    <t>133 Aulas en 21 IEO</t>
  </si>
  <si>
    <t>Se concertó realizar un convenio interadministrativo con la Escuela Taller Cartagena de Indias para la atención de los 400 beneficiarios de este proceso, de los cuales se recibió la propuesta del mismo y estamos adelantando los trámitescontractuales pertinentes.</t>
  </si>
  <si>
    <t>5. Propuesta de Escuela Taller</t>
  </si>
  <si>
    <t xml:space="preserve">La  meta producto se reporta con el informe  evaluado y enviado por el MEN, 
Se cumplió con la primera actividad de la ruta crítica con  seguimiento reportado a 31/03/2021, cuyos resultados serán  socializados con su respectivo informe
</t>
  </si>
  <si>
    <t>En trámite de cdp para proceso de contratación de profesional y técnicos de apoyo y para compra de insumos.
La actividad se retrasó por trámite de traslado presupuestal</t>
  </si>
  <si>
    <t xml:space="preserve"> La meta producto equivale al 0,075% del 0,30% fijado para la vigencia 2021. 
Se avanzó en la primera actividad  de las 4 definidas, en la ruta crítica.
El levantamiento de cargas de trabajo  se realizó con el equipo de rediseño de la Alcaldía Mayor de Cartagena.
</t>
  </si>
  <si>
    <t xml:space="preserve">
La meta producto se reportará al final de la vigencia 2021, al evidenciar la implementación del SGC en 4 instituciones de las focalizadas nuevas.
Del reporte de actividades se realizaron capacitaciones  en IEO sobre análisis del contexto y Gestión por procesos. </t>
  </si>
  <si>
    <t>La meta producto se reportará al final de la vigencia 2021, al evidenciar la implementación del SGC en 4 instituciones de las focalizadas nuevas.
De las capacitaciones realizadas en el mes de marzo se generan las Asistencias Técnicas, las cuáles se programaron a partir de abril</t>
  </si>
  <si>
    <t>La meta producto se reportará al final de la vigencia 2021, al evidenciar la implementación del SGC en 4 instituciones de las focalizadas nuevas.
Las auditorías externas están programadas a partir del segundo trimestre</t>
  </si>
  <si>
    <t>Formulado proyecto para el diseño de Política Pública - Código MGA:2021130010039</t>
  </si>
  <si>
    <t>Los pagos se enucentras agregados en el proceso de nomina del trimestre 2021</t>
  </si>
  <si>
    <t>En el trimestre se realizo la entrega oportuna de la nomina, cancelandose los meses de enero, febrero y marzo 2021 por la suma de $63.914.321.053 fuente SGP. Se cancelo en la nomina de enro de 2021 los interes de cesantias a los funcionarios por la suma de $310.548.763. Dentro del plazo legal establecido se realizo la consignacion en los fondos de cesantias FNA la suma de $1.240.900.803 y Fondos de cesantias Privados (Proteccion - Porvenir - Colfondos)la suma de $1.353.474.927</t>
  </si>
  <si>
    <t>En el trimestre en el marco del decreto 12278 se realizaron las siguientes movimientos: Inscripcion 25. Mejoramiento 58 y Actualizacion 2. Ahora bien, en el marco del decreto 1227 se realizaron los siguientes movimientos ascensos 8. Inscripciones Privado 01. Esta ejecucion se realiza a traves del proceso de nomina</t>
  </si>
  <si>
    <t>Se realizo las gestiones para la expedicion de los CDP 33-34- 43 de fuente SGP para adelantar el proceso de entrega de dotacion 2021 dirigido a administrativos y docentes de la entidad. Asimismo, se realizo un traslado presupuestal por la suma de $360.000.000,00 para apropiar recursos de ICLD para la entrega de dotacion anualidad 2020, generandose los CDP72-74-75. La Solciitud de contratacion fue enviada el 05 de febrero e incorporado los cdp financiados con ICLD. En conjunto con al S.T. de Gestion Administrativa se elaboro el proyecto de pliego de dotacion 2020-2021 para adelantarlo por subasta iversa previa aprobacion del comite de contratacion, sin embargo, con la expedicion del decreto 310 del 25 de marzo de 2021 que reglamenta las condiciones de obligatoriedad y aplicacion de los acuerdos marcos de precios, nos coloca en la arita de verificar las necesidades y fichas tecnicas para el suministro de dotacion y calzado de vestido para las vigencias 2020-2021 en la SED</t>
  </si>
  <si>
    <t>Conmemoración del dia de la mujer en alianza con Calidad Educativa el 8 de marzo</t>
  </si>
  <si>
    <t>Consolidación y Actualización  de las bases de datos para la entrega de Bonos Navideños y bonos escolares a entregar en la vigencia 2021. se esta a la espera de la adopcion del plan de bienestar por parte de la alcaldia para la proyeccion de las resoluciones de reconocimiento de los diferentes auxilios. Se solicito la expedicion del CDP 27 por la suma de $700.000.000</t>
  </si>
  <si>
    <t>Orientaciones de Evaluacion de Desempeño laboral realizada el 3 defrebreo del corriente</t>
  </si>
  <si>
    <t>.Se elaboró documento con información relacionada al SG-SST (proyecto implementación SG-SST).
.Se proyectó adición y modificación de Resolución de conformación COPASST.
.El día 20 de enero de 2021, se realizó reunión con la ARL SURA para revisar el plan de trabajo de la Secretaría de Educación Distrital de Cartagena.
.El día 08 de febrero se realizó inspección de seguridad en el Edificio Mariscal con el acompañamiento de la ARL SURA; generándose el informe con los hallazgos y recomendaciones respectivas.
.El día 19 de febrero, se realizó jornada de toma de muestras PCR para Covid-19, en el Edificio Mariscal para funcionarios de la SED.
.El día 23 de febrero de 2021, se realizó reunión con la ARL SURA, para revisión del SG-SST (Autoevaluación estándares mínimos – 33%).
.El día 01 de marzo de 2021, se realizó la segunda parte de la reunión con ARL SURA para revisión del SG-SST Secretaría de Educación Distrital de Cartagena (autoevaluación estándares mínimos); generándose el informe respectivo.
.Se realizó proyección de presupuesto para la adquisición de elementos de bioseguridad con el apoyo de la Dra. Mónica Manrique.
.Se solicitaron elementos de Bioseguridad a la Alcaldía Mayor de Cartagena de Indias, los cuales se encuentran desde el día 04 de marzo de 2021 en nuestras instalaciones a cargo de la oficina de Gestión Administrativa y a disposición de todas las áreas de la SED.
.El día 09 de marzo de 2021, se realizó reunión virtual con el líder del sistema de gestión de seguridad y salud en el trabajo de la Alcaldía, la ARL SURA y todos los enlaces de seguridad y salud en el trabajo de las diferentes dependencias de la Alcaldía; el cual se recibió información de los avances del SG-SST (65.5%) que debemos implementar y ejecutar de manera articulada.
.En trámite la actualización de matriz de identificación de peligros y valoración de riesgos de la SED, para lo que se tiene planeada una jornada de capacitación de identificación de peligros y poder contar con la participación de los funcionarios tal como lo exige el estándar.
.Se está en etapa de realización de actividades de cierre de investigación de dos accidentes de trabajo severos acaecidos en el año 2019.
.Seguimiento a los casos de Pérdida de capacidad Laboral, reincorporación laboral, condiciones de salud, calificación de origen de E.L.
.Se suministró información a la ARL SURA, a fin de coordinar jornadas de inspección de puestos de trabajo, capacitación en pausas activas, higiene postural, etc.
.Se está a la espera de recibir por parte de la ARL SURA algunas señalizaciones sugeridas en la inspección de seguridad realizada en nuestras instalaciones del Edificio Mariscal.
.Se remitirá informe de inspección de seguridad a la oficina de apoyo logístico de la Alcaldía, a fin de solicitar apoyo en la ejecución del plan de mejora sugerido por la ARL SURA.
.Realización jornada pruebas PCR casos específicos contacto con caso positivo Covid-19. 25 de marzo de 2021.
.Se solicita y se recibe información relacionada con el Sistema de Gestión de seguridad y salud en el trabajo del magisterio. (Fiduprevisora).
.En etapa de consolidación de base de datos para el plan de vacunación en el sector educativo.
.El 30 de marzo de 2021 se llevó a cabo la primera reunión del Equipo Élite SG-SST Alcaldía, conformado por un grupo seleccionado por la Alcaldía entre los enlaces SG-SST de todo el Distrito; siendo la primera tarea de este equipo apoyar la revisión y ajuste de la documentación del Sistema de gestión de Seguridad y Salud en el Trabajo que se implementará en todas las dependencias.</t>
  </si>
  <si>
    <t>.El día 28 de enero se llevó a cabo reunión para activación del COPASST, en la que se realizó capacitación sobre funciones y responsabilidades del Comité.
.Se solicitó concepto a Jurídica relacionado con la Resolución de conformación del COPASST de la SED; el cual fue emitido en fecha 04 de enero de 2021.
.El día 02 de febrero de 2021, se realizó reunión con la psicóloga de ARL SURA, P.U. de Bienestar y P.U. de Salud Ocupacional; a fin de definir actividades y plan de trabajo del Sistema de Vigilancia psicosocial.
.El día 05 de febrero de 2021 se realizó capacitación por parte de la ARL SURA, dirigida al subdirector técnico de talento humano, a la P.U. de planta y a la P.U. de salud ocupacional; sobre el programa de reincorporación socio laboral.
.El día 11 de febrero de 2021, se realizó una capacitación dirigida a funcionarios docentes y administrativos sobre prevención Covid-19 y promoción de la salud.
.El 24 de febrero se envió cronograma de reuniones al COPASST.
.El día 24 de febrero se realizó la charla sobre “estrés en tiempos de Covid-19”, dirigida a funcionarios docentes, directivos docentes y administrativos.
.El día 25 de febrero se llevó a cabo reunión para activación del COPASST, en la que se escucharon las inquietudes de los miembros presentes y se realizó la socialización de un esquema de plan de trabajo.
.Se emitió circular sobre diligenciamiento de encuesta de vulnerabilidad, la cual está publicada en la página web de la entidad, a fin de ser diligenciada por funcionarios docentes y administrativos.
.Se envió al área de comunicaciones los temas para realización de piezas gráficas de promoción y prevención de la salud ante el Covid-19, las cuales se encuentran disponibles y en etapa de socialización.
.El día 08 de marzo se realizaron las siguientes actividades: sillas relajantes y SPA, taller virtual de Oruga a Mariposa dirigido por la ARL SURA, como una actividad relacionada con el riesgo psicosocial.
.Reunión enlaces SST Alcaldía, manejo de la plataforma ARL SURA y socialización del próximo lanzamiento de la encuesta de perfil sociodemográfico, la cual incluirá encuesta de salud mental.</t>
  </si>
  <si>
    <t>Desarrollar procesos de formación por competencias en las áreas que evalúa el ICFES y competencias socioemocionales.</t>
  </si>
  <si>
    <t>Implementar un sistema de información para monitorear el comportamiento del índice de clasificación total en las IEO</t>
  </si>
  <si>
    <t xml:space="preserve">Para el periodo comprendido entre enero 1 a marzo 31 de 2021, se realizó en cooperación con el Fondo de Financiamiento de la Infraestructura Educativa FFIE, visitas ante las instituciones afectadas por la tormenta IOTA, dentro de las cuales dejo unas series de instituciones afectadas para su funcionamiento normal, dentro de este periodo se priorizaron 48 Instituciones Educativas, no obstante, durante el periodo objeto se iniciaron los trabajos de 4 Instituciones Educativas las cuales son:
IE Técnica de Pasacaballo dentro del cual se está llevando a cabo el arreglo del transformador que sufrió daño, y de igual forma de las redes internas, se realizara cambio de cubierta y cielo raso del aula múltiple y sala de informática. 
IE Leticia se está ejecutando cambios de cubierta, cielo raso, adecuación de las redes internas y reforzamiento de la estructura de las cubiertas de las aulas, de igual forma se va a mejorar dos baterías sanitarias y finalmente se realizará la impermeabilización de la viga canal.  
IE Leticia Sede Recreo dentro de las instalaciones de la institución se realizará dentro del comedor – cocina la adecuación del ambiente que corresponde en el cambio de cubiertas, reforzamiento de estructura, cambio de pisos, enchape de áreas, instalaciones hidrosanitarias, adecuación de las redes eléctricas internas, construcción de anden para ingreso al área y pintura general.
IE Arroyo de Piedra sede Punta Canoa se llevó acabo el cambio de la estructura de la cubierta y posterior cambio de la cubierta, pintura general y finalmente se realizó en el ingreso de la institución el relleno y pavimentación para mejor transitabilidad de la comunidad estudiantil.
</t>
  </si>
  <si>
    <t>Para el periodo comprendido entre enero 1 al 31 de marzo de 2021, no se llevo nada a cabo para la atender esta actividad, sin embargo, es importante mencionar que el año 2020, se atendieron las necesidades de dotación de mobiliarios de 75 sedes de institución educativa, a través de la adquisición de 6000 puestos por alumno con una inversión de $800.000.000.</t>
  </si>
  <si>
    <t>Durante el periodo y para el cumplimiento de la meta se avanza en la construcción de la Institución Educativa Politécnico del Pozón, dentro del cual se llegó a un avance del 33% en el proceso de construcción. en la cual se esta llevando a cabo la construccion de:
Detalle                      Cantidad
Aulas Preescolar            4
Aulas Básica y Media    22
Biblioteca                        1
Aula de Bilingüismo       1
Laboratorio                     2
Aula de Tecnología        1
Aula Polivalente             1
Aula Múltiple                   1
Comedor                         1
Cocina                             1
Zona Administrativa       1
Zonas Recreativas         1
De igual forma dentro del periodo se autorizo al FFIE para que mediante el contratista actual se realizara la ejecucion de los diseños del cerramiento de la institucion educativa que no estaban contemplados inicialmente, por lo que se autorizo adicional $ 5.457.066 para el diseño del mismo.</t>
  </si>
  <si>
    <t xml:space="preserve">
$ 9.253.368.144,00 
</t>
  </si>
  <si>
    <t xml:space="preserve">LILLA SILVA
ORLANDO BACCI
</t>
  </si>
  <si>
    <t>02-001-06-20-02-02-01-09</t>
  </si>
  <si>
    <t>SENTENCIAS Y CONCILIACIONES - OPTMIZACION DE LA OPERACION DE LAS INSTITUCIONES EDUCATIVAS OFICIALES DE CARTAGENA DE INDIAS - INGRESOS CORRIENTES DE LIBRE DESTINACION
No registra ejecucion teniendo en cuenta que el rubro es para pagos de conciliaciones y sentencia, para los cuales se requieren que se emitan los fallos y/ actos administrativos
Se giraron recursos correspondientes a FOSES de las IEO, Por concepto de Gratuidad a 83 IEO por valor de $ 9.083.358.469</t>
  </si>
  <si>
    <t>02-001-06-20-02-02-01-10</t>
  </si>
  <si>
    <t>02-001-06-20-02-02-01-14</t>
  </si>
  <si>
    <t>02-156-06-20-02-02-01-02</t>
  </si>
  <si>
    <t>PASIVOS EXIGIBLES - OPTIMIZACION DE LA OPERACION DE LAS INSTITUCIONES EDUCATIVAS OFICIALES DE CARTAGENA DE INDIAS - VIGENCIAS EXPIRADAS - INGRESOS CORRIENTES DE LIBRE DESTINACION
Se adjunta ejecucion del Predis</t>
  </si>
  <si>
    <t>OPTMIZACION DE LA OPERACION DE LAS INSTITUCIONES EDUCATIVAS OFICIALES DE CARTAGENA DE INDIAS (CALIDAD MATRICULA OFICIAL) - INGRESOS CORRIENTES DE LIBRE DESTINACION
 Se destinaron para la prestacion  de servicios de aseo, vigilancia  VIGILANCIA ICLD $ 13.358.339.551,58    Sepecol  y ops de Vigiliancia 1 mes             ASEO ICLD      $664.828.703,42  Se adjunta ejecucion del Predis</t>
  </si>
  <si>
    <t xml:space="preserve">OPTMIZACION DE LA OPERACION DE LAS INSTITUCIONES EDUCATIVAS OFICIALES DE CARTAGENA DE INDIAS (CALIDAD MATRICULA OFICIAL) - SGP - EDUCACION
Se destinaron a servicios publicos, arriendos, transferencias.  Se anexan, relación de contratos, documentos de pagos predis , contratos entre otros </t>
  </si>
  <si>
    <t>FONDO DE MITIGACION DE EMERGENCIAS
OPTIMIZACION DE LA OPERACIÓN DE LAS INSTITUCIONES EDUCATIVAS OFICIALES DE CARTAGENA DE INDIAS FORTALECIMIENTO DE LA PRE
Se destinaron para insumos de bioseguridad para la jornada de alternancia. Dichos insumos se adquirieron a traves de la tienda virtual.</t>
  </si>
  <si>
    <t xml:space="preserve">OPTMIZACION DE LA OPERACION DE LAS INSTITUCIONES EDUCATIVAS OFICIALES DE CARTAGENA DE INDIAS - (GRATUIDAD SISBEN 1 Y 2) - SGP - EDUCACION
Se anexan, documentos de pagos, predis y otros </t>
  </si>
  <si>
    <t xml:space="preserve">INSTITUCIONES EDUCATIVAS OFICIALES OPERATIVAS - OPERACION DE IEOS (Calidad Matricula Oficial) - OPTIMIZACION DE LA OPERACION DE LAS INSTITUCIONES EDUCATIVAS OFICIALES DE CARTAGENA DE INDIAS -Rendimientos Financieros-S.G.P.-Educacion
Se anexan, documentos de pagos, predis y otros </t>
  </si>
  <si>
    <t>Se encuentra formalizado el convenio CONV -228-21 con Computadores para educar.</t>
  </si>
  <si>
    <t xml:space="preserve">BERTHA BOLAÑOS
ALEX CABARCAS
ENITH GUZMAN
</t>
  </si>
  <si>
    <t>BERTHA BOLAÑOS
JOSE GABRIEL ORTEGA</t>
  </si>
  <si>
    <t>BERTHA BOLAÑOS
OLGA MALDONADO
ENITH GUZMAN</t>
  </si>
  <si>
    <t>BERTHA BOLAÑOS
YONEIDA PUELLO</t>
  </si>
  <si>
    <t xml:space="preserve">BERTHA BOLAÑOS
HEIDI DEL CASTILLO
</t>
  </si>
  <si>
    <t>1. Se realizó socialización del proyecto y los términos de referencia para la presentación de propuestas para adelantar contratacion para el cumplimiento de  metas.
2. En el marco del proyecto se conmemoró el Día de la mujer en la que participaron las 35 instituciones focalizadas para ser acompañadas en esta vigencia.</t>
  </si>
  <si>
    <t>Se emitió circular con orientaciones para la conformación del Gobierno Escolar en los términos de ley.
En este primer trimestre se esta en el proceso de conformación de los organos del gobierno Escolar y del Comité de convivencia, para adelantar la asistencia técnica para la elaboración y revisión de sus planes de acción.</t>
  </si>
  <si>
    <t xml:space="preserve">1. Se realizó el primer Comité Distrital de Convivencia Escolar en el cual se dieron las orientaciones para el compañamiento a las instituciones educativas en temas de convivencia y en el fortalecimiento de sus comites escolares.
2. Se dio continuidad a la alianza establecida con fundación social, que dentro de su acompañamiento le realiza fortalecimiento a las Instituciones educativas en el tema de convivencia y los comites escolaes atendiendo a las IEO  ubicadas en las UCG 6, en estos monento 10 IEO  participan del proceso.
3. De igual manera con la organización Opcion Legal con ACNUR, tambien se estan fortaleciendo a los docentes y a los comites  escolares en los protocolos que deben ser incluidos en los manuales de convivencia, 20 IEO acompañadas por este proceso.
</t>
  </si>
  <si>
    <t xml:space="preserve">1. Se han solicitado para revisión los proyectos pedagogicos transversales de Democracia de los cuales 60 IEO, reportaron el estado de estos </t>
  </si>
  <si>
    <t>El Foro se encuentra en etapa de alistamiento. SE AVANZÓ EN SOLICITUD DE CDP PARA EL DESARROLLO DEL FORO DE EDUCACIÓN DISTRITAL CON LOS EJES CALIDAD; COBERTURA Y FINANCIACION DE LA EDUCACION.</t>
  </si>
  <si>
    <t>Se adelantaron las siguientes acciones: 
Reunion solicitud de Asistencia Tecnica del MEN relacionado con el fortalecimiento de CATs,  reuniones con rectores de los Colegios Amigos del Turismo revision de propuestas de trabajo articulado SED- Solicitudes de la IE, Coordinacion de la Primera Mesa de Trabajo CATS-SED-Calidad Educativa- definicion de lineas de acción, revision de la participacion de rectores-docentes-docentes en el evento la Vitrina de Anato, analisis de los documentos enviados por el MEN para coordinar asistencia tecnica a  las IE desde la capacitacion docentes para el fortalecimiento de la enseñanza en metodologias de lenguas extranjeras, Acompañamiento al proceso de bibliotecas virtuales mediante cuñas radiales del Programa ECO Kids y Teans del MEN, revision de resultados de la aplicacion de las Pruebas 11 en el nivel de ingles, la dotacion de las IE  en herramientales tecnologicas para el desarrollo de programas de aprendizaje del ingles y presentacion de asistenca tecnica del ministerio mediante el programa infinit influencia. ( abril).</t>
  </si>
  <si>
    <t>Se adelanta la estructuración del Plan de Formación Docente.
En el marco de la implementación del convenio suscrito con ICETEX, se adelantaron reuniones virtuales con diferentes Universidades, 
la cual tuvo como objetivo Objetivo: Socializar el proyecto de formación posgradual de la Secretaría de Educación de Cartagena en 
el marco del Plan Territorial de Formación Docente. Fecha: 15 de febrero
De igual manera, se adelantó convocatoria para la presentación de potenciales programas académicos para la ejecución del convenio con ICETEX. Se adjunta evidencia.
Se Suscribieron los siguientes contratos: 1) PRESTACIÓN DE SERVICIOS PROFESIONALES PARA BRINDAR ASISTENCIA TÉCNICA EN EL DISEÑO E IMPLEMENTACIÓN DE UN PROGRAMA DE FORMACIÓN BILINGÜE MEDIANTE LA UTILIZACIÓN DE LAS TIC EN LAS IEO, por valor de $40,000,000.     2)PRESTACIÓN DE SERVICIOS DE UN BACHILLER DE APOYO  CON COMPETENCIAS EN RADIO ESCOLAR PARA LA GESTIÓN TÉCNICA DEL USO PADAGÓGICO DE LAS RADIO  EN LAS IEO por valor de $ 5,400,000</t>
  </si>
  <si>
    <t>Se suscribieron contratos de dos profesionales con los siguientes objetos:
1)  PRESTACIÓN DE SERVICIOS PROFESIONALES PARA BRINDAR ASESORÍA Y ACOMPAÑAMIENTO A LAS  INSTITUCIONES EDUCATIVAS OFICIALES EN LA IMPLEMENTACIÓN Y AJUSTES DE LA CÁTEDRA DE ESTUDIOS AFROCOLOMBIANOS. Por valor de $20,000,000.        2)  PRESTACIÓN DE SERVICIOS PROFESIONALES EN EL FORTALECIMIENTO DE LA GESTIÓN ESCOLAR Y SUS PROCESOS DESDE LAS CONCEPCIONES ETNOEDUCATIVAS  por valor de $17,500,000
Se está asistiendo técnicamente la revisión, ajustes y resemantización de PEC de las 7 IEO  Etnoeducativas, para lo cual, en este primer trimestre (mes) realicé reuniones de socialización, identificación, revisión  y continuar en abril con las respectivas retroalimentaciones y diagnósticos paralelo a las capacitaciones sobre sobre lineamientos y modelos metodológicos de construcción  PEC, Taller sobre marco general y componentes tecnopedagógicos de los PEC (Participación Comunitaria, Practica Etnopedagogía,  Conceptual, formativo e investigativo) de acuerdo al cronograma propuesto, se presenta información detallada:
1. Socialización virtual de acompañamiento de fortalecimiento de la etnoeducación en la institución Educativa Domingo Benkos Bioho.                                                                                                                                                                                                                                                                                                                                        2. Se contactó nuevamente a la Institución Educativa de Puerto Rey, Institución Educativa de Tierra Baja e institución Educativa de Santa Ana para solicitar el envío del Proyecto Educativo institucional y/o Proyecto Educativo Comunitario PEC, mediante llamada telefónica con los rectores de estas instituciones, brindando las instrucciones e información sobre la responsabilidad y compromisos que tenemos con relación a los ajustes y revisiones de los proyectos educativos.                                                                                                                                                                                                                                   3. Se contactó a la Institución Educativa Domingo Benkos Biohó, Institución Educativa Arroyo de Piedra, Institución Educativa Tierrabaja, Institución Educativa puerto Rey, Institución Educativa Santa Cruz del Islote e Institución Educativa Santa Ana,    mediante llamada y se le solicitó el envío de los respectivos Proyectos Educativos Institucionales PEI y/o los Proyecto Educativos Comunitarios PEC, a través de correo electrónico suministrado(ishalljgortegag@gmail.com) para lectura, revisión, recomendación y ajustes de los mismos. Al igual que se les indico el acompañamiento por parte del suscrito en este año en la transición de PEI a PEC que responda las necesidades de la Institución y la comunidad en general.                                                                                                                                                                                                                                                                                                                                            4. se recibió mediante correo electrónico, el Proyecto Educativo Institucional de la Institución Educativa Domingo Benkos Biohó de Bocachica. A la fecha y, de acuerdo al cronograma de actividades estipulado, se hicieron los ajustes, revisiones y primer reporte de retroalimentación de la Institución con el Título denominado: Primer Concepto de Retroalimentación del Proyecto Educativo Institucional Benkos Bioho de Bocachica con fecha de 12/03/2021.                                                                                                                                                                                                                                                                    5. Reunión de socialización con I.E oficiales para seguimiento de y ruta metodológica 02/03/2021.                                                                                                                                                                                                                                                                                                                                                                                                                        6. se contactó a la Institución Educativa Domingo Benkos Biohó, Institución Educativa Arroyo de Piedra, Institución Educativa Tierrabaja, Institución Educativa puerto Rey, Institución Educativa Santa Cruz del Islote e Institución Educativa Santa Ana,    mediante llamada y se le solicitó el envío de los respectivos Proyectos Educativos Institucionales PEI y/o los Proyecto Educativos Comunitarios PEC, a través de correo electrónico suministrado(ishalljgortegag@gmail.com) para lectura, revisión, recomendación y ajustes de los mismos. Al igual que se les indico el acompañamiento por parte del suscrito en este año en la transición de PEI a PEC que responda las necesidades de la Institución y la comunidad en general.                                                                                                                                                                                                                                                                                                                                             7. Mediante correo electrónico, se socializó a la institución Etnoeducativa Santa Cruz de Islote, Institución Educativa Arroyo de Piedra, Institución Educativa Santa Ana, Institución Educativa Antonia Santos, Institucion Educativa Domingo Benkos Biohó, Institución Educativa de Puerto e Institución Educativa de Tierrabaja, la circular N° 045 de 05 de marzo de 2021 a las Instituciones con asunto: Acompañamiento Fortalecimiento de las Prácticas Etnoeducativas sed
2020-2023.                                                                                                                                                                                                                                                                                                                                                                                                                                                                                                                                                                                                       8. Asistencia al taller interactivo realizado por el Ministerio de Educación Nacional MEN titulado: Discapacidad, Talentos, Étnicos Afro, Indígena, Competencias Ciudadanas. Ministerio de Educación Nacional de fecha 11 de marzo de 2021.                                                                                                                            9. Se contactó nuevamente a la Institución Educativa de Puerto Rey, Institución Educativa de Tierrabaja e institución Educativa de Santa Ana para solicitar el envío del Proyecto Educativo institucional y/o Proyecto Educativo Comunitario PEC, mediante llamada telefónica con los rectores de estas instituciones, brindando las instrucciones e información sobre la responsabilidad y compromisos que tenemos con relación a los ajustes y revisiones de los proyectos educativos.                                                                                                                                                                                                                                    10. Se recibió mediante correo electrónico, el Proyecto Educativo institucional PEI de la Institución Educativa Arroyo de Piedra – Sede Principal. A la fecha y, de acuerdo al cronograma de actividades estipulado, se está en la lectura, revisión y exposiciones de recomendaciones en el primer reporte de retroalimentación de la Institución con el Título denominado: Primer Concepto de Retroalimentación del Proyecto Educativo Institucional de la Institución Educativa Arroyo de Piedra.                                                                                                                                                                                                                                    11. Se recibió mediante correo electrónico, el Proyecto Educativo Comunitario PEC de la Institución Etnoeducativa Santa Cruz de Islote. A la fecha y, de acuerdo al cronograma de actividades estipulado, se está en la lectura, revisión y exposiciones de recomendaciones en el reporte único de retroalimentación de la Institución, debido a que ya cuenta con PEC y no PEI como las demás Instituciones. Por lo que, las recomendaciones se enmarcan en una serie de estrategias y acciones precisas para el fortalecimiento de las prácticas Etnoeducativas.                                                                                                                                                                                               12. Se recibió mediante correo electrónico, el Proyecto Educativo Institucional PEI de la Institución Educativa de Santa Ana. A la fecha y, de acuerdo al cronograma de actividades estipulado, se está en la lectura, revisión y exposiciones de recomendaciones en el primer reporte de retroalimentación de la Institución con el Título denominado: Primer Concepto de Retroalimentación del Proyecto Educativo Institucional de la Institución Educativa Santa Ana.                                                                                                                                                                                                                                                                                            13. Asistencia al evento CONECTATE de la Escuela de Secretarias del Ministerio de Educación Nacional MEN de fecha 18/03/2021.                                                                                                                                                                                                                                                                                                                                               14. Envío de socialización virtual Google Calendar de Plan de actividades 2021 a I. Educativas Oficiales.                                                                                                                                                                                                                                                                                                                                                                                                             15. Envio propuesta de seguimiento, transición PEI a PEC a Calidad Educativa. 16. Envio de segunda socialización virtual Google Calendar de Plan de actividades 2021 a I. Educativas Oficiales.</t>
  </si>
  <si>
    <t>1) IE Pedro Romero, acompañamiento virtual en la implementación de la CEA, con apoyo etnopedagógico en contextos urbanos, a equipo de etnoeducación  IE Pedro Romero, con asistencia técnica a IEO, para avanzar en la construcción colectiva de los lineamientos curriculares para el proceso de transversalización de la CEA que permita adelantar una reflexión con los docentes de cómo debería aplicarse en su contexto particular desde mirada intercultural, para ello los lineamientos curricular-1998, la guía orientación curricular MEN-2014. Además del documento Aportes para maestro: Cátedra de Estudios Afrocolombianos, de la Universidad del Cauca 2008.
2)  IE Pedro Romero, actividad académica desde la virtualidad relacionada con el decenio internacional, fechas conmemorativas afrodescendientes   Decenio afro en la Escuela, jornadas etnopedagógicas de la Eliminación de la Discriminación Racial. Metodología, con participación de conferencistas especializados,  con exposiciones magistrales, con interacción y aportes de los participantes mediante diálogos, debates en torno a situaciones y experiencias vividas sobre racismo y discriminación racial
3) Actividades de Conmemoración Día Lenguas Nativas y Criollas, en IE Antonia Santos, IE Ana María Vélez de Trujillo; IE Pedro Romero. La propuesta metodológica de estas actividades centrada en las competencias   comunicativas a través de la tradición oral y las estrategias discursivo-comunicativas que se construyen en el uso de  la etnolingüística palenquera. Estos aspectos de conformidad con lo establecido en la Ley 1381 de 2010 (Ley de lenguas nativas) y el Acuerdo Distrital 012 de 2012, que en su artículo 5º; que establece la  necesidad de fortalecer el uso y difusión de la lengua criolla palenquera en instituciones educativas ubicadas en barrios y sectores habitados por población palenquera.
4) Mesa de trabajo presencial: Fortalecimiento prácticas etnoeducativas, con Directivos de Calidad Educativa. En ese mismo sentido, expedición de la  Circular SED-045  Acompañamiento fortalecimiento de las prácticas etnoeducativas.
5) Participación en actividad académica en materia de etnoeducación, educación propia, y cátedra de estudios afrocolombianos (Formación intercultural), en el ámbito Nacional, preparatorio Congreso RED FERIAL, Centro de Memorias Étnicas-Cátedra Afrocolombiana Rogerio Velásquez Murillo de la Universidad del Cauca. Metodología, en dinámica de conferencias magistrales conforme al contexto etnoeducación para grupos étnicos (Decretos MEN: 804 de 1995 y 1122 de 1998); escenario de participación para apropiar y conceptualizar insumos etnopedagógicos para rediseño de los planes y lineamientos curriculares de la etnoeducación y la CEA, desde perspectiva intercultural y de diversidad lingüística.</t>
  </si>
  <si>
    <t xml:space="preserve">Se suscribientes los siguientes contratos de prestación de servicios: 
a. PRESTACIÓN DE SERVICIOS PROFESIONALES PARA HACER SEGUIMIENTO AL PROCESO DE REVISIÓN Y AJUSTE DE LOS SISTEMAS INSTITUCIONALES DE EVALUACIÓN DE ESTUDIANTES -SIEE- EN LAS IEO , por valor de $ 37,000,000.
b.  PRESTACIÓN DE SERVICIOS PROFESIONALES PARA BRINDAR ASISTENCIA TÉCNICA EN EL FORTALECIMIENTO DE LAS PRÁCTICAS DE CIENCIA, INNOVACIÓN Y TECNOLOGÍA EN LAS INSTITUCIONES EDUCATIVAS OFICIALES, por valor de $ 40,000,000
Se convocó asistencia técnica presencial  sobre la temática:"USO DE RESULTADOS DE PRUEBAS SABER, AJUSTES TRANSITORIOS DEL SIEE Y GESTIÓN ACADÉMICA Y
CURRICULAR EN TIEMPOS DE ALTERNANCIA" mediante circular 41 (adjunta). La asistencia estuvo liderada por el Ministerio de Educación Nacional  y se desarrolló los días 9 y 10 de marzo, en el auditorio del colegio CASD Manuela Beltrán. Se contó con la participación de 21  instituciones focalizadas representadas por su rector y coordinador para un total de 42 personas promedio, contribuyendo así con el desarrollo de la primera y segunda actividad del proyecto.
Conforme a los resultados de Pruebas SABER 11 presentadas en el año 2020, se evidenció un avance significativo en el cumplimiento de la meta producto trazada en Plan de Desarrollo. Para el año 2020, un total de 18 I.E.O. mejoraron su índice de clasificación total. Se relacionan a continuación:
COL, NAVAL DE CRESPO
I,ED, FUNDACIÓN PIES DESCALZOS
I,E, JOSE DE LA VEGA
ESCUELA NORMAL SUPERIOR DE CARTAGENA DE INDIAS
I,E, OLGA GONZALEZ ARRAUT
I,E, ALBERTO E, FERNANDEZ BAENA
I,E, TIERRA BAJA
Y,EL, PUERTO REY
I,E, DE SANTA ANA
INSTITUCION EDUCATIVA ARROYO DE PIEDRA - SEDE DE PUNTA CANOA
INSTITUCIÓN EDUCATIVA DE BAYUNCA
IE, AMBIENTALISTA DE CARTAGENA
I,E, ROSEDAL
I,E, MARIA CANO
INSTITUCION EDUCATIVA EL SALVADOR - SEDE SAN JOSE
I,E, VILLA ESTRELLA
I,E, BICENTENARIO
I,E, GABRIEL GARCIA MARQUEZ
</t>
  </si>
  <si>
    <t>1-Se emite circular solicitando las herramientas de gestión escolar
2-Se recepciona y organiza la información a través del correo sedcartagenamequedoencasa@gmail.com.  
3-Reunión con UNALDES a fin de socializar y  articular el PAM con el POAIV, además de revisar funciones como apoyo a la gestión de calidad educativa de la SED, especifcamente en el área de la gestion escolar de las IEO
Evidencias:
1-CIRCULAR N° 010
PARA: RECTORES DE LAS IEO
DE: OLGA ELVIRA ACOSTA AMEL
Secretaria de Educación Distrital 
FECHA: ENERO 27 DE 2021
ASUNTO: SOLICITUD DE HERRAMIENTAS DE GESTIÓN ESCOLAR
2-SE ORGANIZAN CARPERTAS EN DRIVE CON LA INFORMACIÓN DE CADA IEO,
2,1- MATRIZ DE RELACIÓN DE ENTREGAS</t>
  </si>
  <si>
    <t xml:space="preserve">1-Participación en la jornadas de Revisión de la distribución de horas extras por instituciones, resolucones rectorales en comparacion con losplanes de estudios, PEI y su respectiva radicación en la plataforma del operador  (Talento Humano, calidad educativa y Unaldes) 
2-Reunión de articulación entre Cobertura y Calidad educativa, para revisar desde la estrategia UNICO e INAGOTABLES, los enfoques difrecniadores e inclusivos alos cuales deben apostar las IEO focalizdas por la estrategia.
Evidencias:
1-MATRIZ DE CONTYROL DE ENTREGA DE LA INFORMACIÓN
2-EN PROCESO DE CONSTRUCCIPÓN DE UNA MATRIZ DE CARACTERIZACIÓN DE LOS PEI Y DEMAS HERRAMIENTAS DE GESTIÓN ESCOLAR </t>
  </si>
  <si>
    <t>Se realizó ADICION PRESUPUESTAL Y ACTUALIZACION EN MGA PARA CONTRIBUIR O COFINANCIAR LOS PROYECTOS PEDAGOGICOS TRANSVERSALES DE - Centros Orquestales; Bandas de Paz; Música y Danzas.
Se han realizado concertaciones con las IEO y Aliados asociados a los procesos de asistencias tecnica y fortalecimiento de proyectos transversales PRAES, CATs, PEE, reuniones de construccion de lineas de accion concertadas de apoyo insterinstitucional SED-Caidad Educativa, IEO, Aliados y Ministerio de Educacion Nacional, revisiones de propuestas de oferentes externos relacionadas con procesos de asistencia y fortalecimiento de los Proyectos Transversales pendientes por definir desde el presupuesto y procesos administrativos la viabilidad de las misma ( Accion Climatica 2811, participacion de  rectores Vitrina de Anato),  Convenio practicantes UNISINU- ver evidencias, proceso que se extiende al desarrollo de compromisos que se concertaron en Marzo y se dinamizaran en el mes de Abril ( Lanzamientos de PRAES, Capacitacion Docentes desde el MEN-Blinguismo- Accion Climatica concertacion asistencia tecnica desde el MEN- Jornadas de Reforestacion IEO en respuesta al ODS 4 del Plan Distrital Salvemos JUntos a Cartagena</t>
  </si>
  <si>
    <t xml:space="preserve">Para el desarrollo de esta actividad se han realizado la atención a una serie de Instituciones Educativas dentro de las cuales encontramos: IE Boquilla, IE Rafael Núñez sede Simón J. Vélez, IE Omaira Sánchez, IE Francisco de Asís sede Membrilla, IE Soledad Acosta de Samper sede Emiliano Alcalá, con respecto a las instituciones mencionadas anteriormente se está realizando un proceso licitatorio para la adecuación y mejoramiento de la infraestructura y atención de los procesos judiciales, por lo anterior descrito se solicitó la certificación de disponibilidad presupuestal con el concepto “realizar obras de mantenimiento y reparación en las instituciones educativas oficiales del distrito de Cartagena de Indias”. 
Ahora bien, de igual forma se han realizado transferencias monetarias para el mejoramiento de la infraestructura para realizar mantenimientos preventivos sobre los elementos estructurales, no estructurales, redes eléctricas, carpintería de madera, carpintería metálica, pisos y cubierta, dentro de las cuales se atendieron a la IE Jorge Artel, por concepto “transferencia para la adecuación de acometida eléctrica principal en la institución educativa Jorge Artel”. IE José María Córdoba de Pasacaballo, por concepto “Transferencia Para La Adecuación De Pañete, Estuco Y Pintura En La Fachada Sur De La Institución Educativa, Además La Salida De Emergencia Y La Estructura De Soporte De La Cubierta En Fibrocemento”. IE Puerto Rey, por concepto “Transferencia para el mantenimiento de la Institución educativa Puerto Rey”. Y IE Ciudad de Tunja, por concepto “Transferencia para el mantenimiento de los accesos tipo rampla en la institución educativa ciudad de Tunja”
Finalmente se realizó la solicitud de CDP para la IE San Felipe Neri para la reconstrucción y terminación de obras complementarias en la institución.
</t>
  </si>
  <si>
    <t>NA</t>
  </si>
  <si>
    <t>SGP - Educación</t>
  </si>
  <si>
    <t>No aplica para evaluación en este periodo.
De acuerdo con el Plan de trabajo, su consctrucción inicia en el 3 trimestre para ser publicado en el mismo periodo.</t>
  </si>
  <si>
    <t>La póliza actual está vigente hasta el mes de septiembre, periodo en el cual se hace necesario la adquisión de una nueva póliza. Cabe anotar que actualmente no se cuenta con los recursos para esta actividad y se hace necesario gestionarlos.</t>
  </si>
  <si>
    <t>Información reportada en la plataforma SIMAT a corte del 31 de marzo de 2021. 
Soporte: Formato GEDCO02-F010 con corte a 31 de marzo de 2021.</t>
  </si>
  <si>
    <t>A la fecha se logró diseñar el Plan de Auditoría de matrícula oficial contratada en la vigencia  2021.
Soporte: se adjunta documento referido.</t>
  </si>
  <si>
    <t>Se adelantó el trámite de disponibilidad presupuestal y contratación para la compra de herramientas técnicas, tecnológicas y didácticas orientadas al fortalecimiento de la prestación del servicio educativo. Continúa en trámite de contratación.</t>
  </si>
  <si>
    <t>Se contrató el equipo que apoyará este proceso de construcción quienes para el segundo trimestre tendrán definida la ruta metodológica e iniciarán las acciones conducentes al cumplimiento de la meta.</t>
  </si>
  <si>
    <t>Se encuentra en trámite la disponibilidad presupuestal requerida para la ejecución de esta actividad.
Se está trabajando de manera mancomunada con el MEN para la ejecución de recursos que fueron aprobados para la formación de 500 jóvenes más a través del fondo con ICETEX.
Se solicitó a las universidades la presentación de una propuesta técnica y financiera para formar a 400 jóvenes y adultos en CLEI 1 alfabetización, a la cual, hasta la fecha,  solo se presentó la Universidad abierta y a distancia UNAD.
Soporte: Solicitud de CDP radicado, Notificación MEN asignación de recursos Fondo ICETEX, Propuesta de la UNAD, Solicitud de propuesta a universidades.</t>
  </si>
  <si>
    <t>Se contrató el equipo que apoyará este proceso de construcción quienes para el segundo trimestre tendrán definida la ruta metodológica e iniciarán las acciones conducentes al cumplimiento de la meta.
Se revisa documento de caracterización realizado en la vigencia 2020 y se procede a la actualización de la caracterización  2021.</t>
  </si>
  <si>
    <t>Se adelantó el trámite de disponibilidad presupuestal y contratación para la compra de herramientas técnicas, tecnológicas y didácticas orientadas al fortalecimiento de la prestación del servicio educativo. Continúa en trámite de contratación.
Se hace necesario ajustar el valor absoluto de la actividad dado que actualmente son 41 EE los que funcionan con nocturna y no 43.</t>
  </si>
  <si>
    <t>Se implementa la Estrategia únicos e inagotables en 13 EE Oficiales: Antonia Santos, Tierra Bomba, Tierra Baja, Clemente Manuel Zabala, San Juan de Damasco, Arroyo Grande, Arroyo de Piedra, Olga González de Arraut, Pontezuela, Jorge Artel, Camilo Torres, Rafael Núñez, San Felipe Neri.
Se tiene programada socialización de la estrategia en la IE Republica del Líbano y Liceo de Bolívar para el 9 de Abril y completar los 15 EE. 
Adicionalmente se realiza acompañamiento de acuerdo con solicitud recibida a otros Establecimiento Educativos no Focalizados: Escuela Normal Superior y Soledad Román de Núñez. 
Se programaron Asistencia Técnica en San francisco de Asís, Benkos Bioho. 
Soporte: Documentos y actas de actividades realizadas.</t>
  </si>
  <si>
    <t>Se encuentra en proceso de definición de recursos requeridos para adelantar el trámite correspondiente.</t>
  </si>
  <si>
    <t>Se encuentra en proceso de contratación del equipo que apoyará este proceso de construcción quienes para el segundo trimestre tendrán definida la ruta metodológica e iniciarán las acciones conducentes al cumplimiento de la meta.</t>
  </si>
  <si>
    <t>A la fecha aun no se cuenta con el reporte por parte de la Dirección de Calidad, de necesidades de transporte escolar, conforme al plan de regreso a clases 2021 con presencialidad,  voluntario, progresivo y seguro de establecimientos educativos oficiales.
Continúa en revisión.</t>
  </si>
  <si>
    <t>A la fecha se han adelantado las siguientes acciones:
Trámite de suscripción de convenios con Cajas de compensación familiar, Comfenalco y Comfamiliar, para la ejecución de recursos de Foniñez destinados a la implementación de Jornada escolar complementaria. 
Con Comfenalco se avanzó en el proceso de focalización y socialización con establecimientos educativos priorizados para la ejecución de la estrategia.
Se ha recibido donación de 8.169 kit escolares y de bioseguridad entregados a igual número de estudiantes,en establecimientos educativos oficiales, gracias a las alianzas con MEN, Ecopetrol, Grupo Nutresa, Davivienda, Café del Mar, SACSA, TRASO, articulados con la Dirección de Calidad de la SED y la oficina de la Gestora Social.
El 25 de marzo de 2021 se realizó la primera donación a la institución educativa Clemente Manuel Zabala de un Lavamanos portátil y un termómetro, en el marco del proyecto Pedagogía y Protección a la Niñez Migrante y refugiada.
Se adelantó el trámite de disponibilidad presupuestal y contratación para la compra de herramientas técnicas, tecnológicas y didácticas orientadas al fortalecimiento de la prestación del servicio educativo de la IE San Felipe Neri. Continúa en trámite de contratación.</t>
  </si>
  <si>
    <t>De acuerdo con la actualización de la MGA conforme los recursos aprobados para la vigencia 2021, la meta de cobertura de este proyecto corresponde a 44.451 estudiantes. El resto de la cobertura se tiene prevista con recursos presentados y aprobados desde el Sistema de Regalías para el cumplimiento total de la misma. Este último se encuentra en trámite para su ejecución.
A la fecha se han realizado dos ciclos de entrega de raciones para preparar en casa y se inició la tercera. El reporte se continúa documentando por medio de la APP KoboCollect.
Soporte: Informe de entregas realizadas.</t>
  </si>
  <si>
    <t>Se anexa acta de la ultima reunión con la mesa de impulso integrada por el PES, SED, DADIS, ICBF, con apoyo de FIAN Colombia. Hasta el momento se han llevado a cabo 4 mesas técnicas.</t>
  </si>
  <si>
    <t>Se anexa informe técnico de visitas.</t>
  </si>
  <si>
    <t>Tomando en cuenta la disminución de la cobertura de transición en la vigencia 2020, para la ejecución de este proyecto en 2021 se ajustó la meta en la MGA pasando de 13.088 a 12.819. 
Para cumplir con esta meta se adelantaron procesos de Búsqueda activa apoyados en la alianza con la Fundación Pies Descalzos . Se han  realizado mesas de articulación con ICBF, Prosperidad social, Mesa de primera infancia. De igual manera se han realizado seguimientos telefónicos a  rectores.
Soporte: reporte SIMAT 31 de marzo. Niñas y niños de 5 años matriculados en transición.</t>
  </si>
  <si>
    <t>Se implementó una Estrategia de comunicación a través de redes sociales de la SED. De igual manera se reforzaron las estrategias de comunicaciones  y acompañamiento de equipo interdisciplinario, a través de la alianza con la Fundación Pies Descalzos. 
Se encuentra en proceso de contratación del equipo que apoyará este proceso de construcción quienes para el segundo trimestre tendrán definida la ruta metodológica e iniciarán las acciones conducentes al cumplimiento de la meta.</t>
  </si>
  <si>
    <t xml:space="preserve"> A la fecha ya se cuenta con la focalización definida de 20 EE que serán acompañados durante la vigencia 2021, para el fortalecimiento de la atención a niñas y niños en el grado transición.
Se está tramitando el convenio con la Caja de compensación familiar Comfenalco para la ejecución de recursos de Foniñez destinados al acompañamiento de 12 establecimientos educativos, incluyendo formación de maestros, fortalecimiento de ambientes y atencón integral a 1.190 niñas y niños.</t>
  </si>
  <si>
    <t>Se realizaron reuniones con rectores para socialización del proyecto</t>
  </si>
  <si>
    <t>Capacitación al equipo, en el marco de la red ciudad de los niños - Francesco tonucci</t>
  </si>
  <si>
    <t>Se avanzó en la articulación con la Red Latinoamericana Ciudad de las niñas y los niños para la implementación del proyecto en Cartagena como principal estrategia para la materizalización de los escenarios de participación de las niñas y los niños en la ciudad.
Se presentó la intención en el Consejo de Política Social y se está trabajando en el desarrollo de un encuentro entre los integrantes del Consejo de política social y el maestro Francesco Tonucci.</t>
  </si>
  <si>
    <t>Se realizó la socialización del Programa Sabiduría a la primera infancia, se realizó focalización con los aportes y recomendaciones de la Mesa de primera Infancia, donde cada entidad se comprometió a apoyar la gestión en las 20 I.E. para la activación de la Ruta Integral de atenciones RIA Cartagena desde el contexto de la escuela.</t>
  </si>
  <si>
    <t xml:space="preserve">En el Marco de la Actividad   Fortalecer la implementación de  procesos de formación y evaluacion por competencias con docentes, se viene adelantando a traves  de resolucion la transferencia de recursos a cada institucion  educativa que tuvo un nivel sobresaliente  en la vigencia 2020 en el índice de clasificiación total de las pruebas SABER 11.
Se proyectó realizar el día 16 de abril transferencia de recursos a 12 instituciones educativas que mantuvieron o mejoraron su calificación y  se encuentran en categoría A Y B, este recurso se asigna por resolución y se comprometió a las instituciones para que sea usado en el fortalecimiento de las competencias de los docentes de estas instituciones en las áreas que evalúa el ICFES.
El recurso dispuesto para la ejecución de esta actividad se encuentra contenido en el CDP número 65 de 2021 (adjunto).  Las instituciones a las cuales se les hara la transferencia de recursos son las siguientes:                                                             
 1. INSTITUCION EDUCATIVA PROMOCION SOCIAL DE C/GENA. - Sede Única
2. INSTITUCION EDUCATIVA SOLEDAD ACOSTA DE SAMPER - Sede Única
3. INSTITUCION EDUCATIVA LAS GAVIOTAS - Sede Única
4. INSTITUCION EDUCATIVA MARIA AUXILIADORA - Sede Única
5. INSTITUCION EDUCATIVA LUIS C GALAN SARMIENTO - Sede Única
6. INSTITUCION EDUCATIVA AMBIENTALISTA DE CARTAGENA - Sede Única
7. INSTITUCION EDUCATIVA MERCEDES ABREGO - Sede Única
8. INSTITUCION EDUCATIVA SOLEDAD ROMAN DE NUÑEZ - Sede Única
9. INSTITUCION EDUCATIVA LA MILAGROSA - Sede Única                                                                                  
 10.INSTITUCION EDUCATIVA 20 DE JULIO - Sede Única
11.ESCUELA NORMAL SUPERIOR DE CARTAGENA DE INDIAS - Sede Única                                                                     
 12.INSTITUCION EDUCATIVA OLGA GONZALEZ DE ARRAUT
Programa "Todos a Aprender" PTA :.91 Instituciones Educativas Oficiales Focalizadas con 170 Sedes  Acompañados por 91 Docentes Tutores : Pares Académicos y  2 Formadores  PTA-MEN Asignados a la SED.  258 Directivos Docentes. 2.275 Docentes Focalizados. 2.048 Docentes Acompañados. 2.495 Docentes Formados 13.459 Estudiantes de Educación Inicial  56.946 Estudiantes de Básica Ciclo Primaria                                                                                                                                  METAS: 1.-REDUCIR LA REPROBACION Y DESERCION EN 1 PUNTO PORCENTUAL 
2.- REDUCIR EL PORCENTAJE EN INSUFICIENTE Y MINIMO DE 1,5 PUNTOS PORCENTUALES PARA MATEMATICAS EN 3° Y 5° GRADO.
META 2022
REDUCIR EL PORCENTAJE EN INSUFICIENTE Y MINIMO EN 2 PUNTOS PORCENTUALES PARA LENGUAJE EN 3° Y 5° GRADOINNOVACION
1.- MEJORAR EL TRANSITO ENTRE EL GRADO DE TRANSICION  -  CICLO  BASICA PRIMARIA  y EL CICLO  BASICA PRIMARIA  a EL CICLO BASICA SECUNDARIA
2.- FACILITAR LA ADAPTACION DE LOS ESTUDIANTES
3.-DISMINUIR LA REPROBACION HISTORICA QUE SE PRTESENTA EN LAS ANTERIORES TRANSICIONES ESCOLARES
4.-CONTRIBUIR A MITIGAR LA DESERCION ESCOLAR
5.-AMPLIACION EN EL FOCO DE APRENDIZAJE BASADO DE LENGUAJE Y MATEMATICA A COMUNICACIÓN Y RESOLUCION DE PROBLEMAS.
</t>
  </si>
  <si>
    <t>Implementar un sistema de información para monitorear el comportamiento del índice de clasificación total en las instituciones educativas oficiales</t>
  </si>
  <si>
    <t>Desarrollar seminarios, encuentros, talleres sobre prácticas Etnopedagógicas</t>
  </si>
  <si>
    <t>* En el trimestre que culmina se avanzó en la estructuración del Documento del Plan Territorial de Formación Docente. (Continúa en proceso de edición final para su publicación) 
* De acuerdo con la adhesión de la Alcaldía de Cartagena de indias al contrato interadministrativo N° 261 del 2019 entre en Ministerio de Educación Nacional e ICETEX, en diciembre del año anterior a fin de responder a la meta de: “Formar docentes en saberes pedagógicos, disciplinares y reflexivos”, actividad trazada en el marco del proyecto: “Fortalecimiento de los procesos formativos en las IEO del Distrito de Cartagena”. Con una inversión de $ 3.156.685.170. para formación posgradual de 213 cupos para docentes y directivos docentes de la ciudad de Cartagena. 
Se sigue el siguiente proceso:                                                                                                                           
1. Orientaciones por 1.Parte del MEN para la estructuración de la convocatoria                                                        
 2. Solicitud de los funcionarios de la SED participantes en la Junta administradora: Dra Olga Elvira Acosta Amel - Secretaria de Educación y participante del Comité Técnico del Fondo: Bertha Isabel Bolaños Torres – Dirección de Calidad Educativa. Quien a su vez asumiria como Supervisora del convenio.                                                                                                                                                    3. Revisión de documentos enviados por: ICETEX - Reglamento operativo y MEN - Documento Marco de Formación avanzada.                                                                                                                                  4. Invitación a las Universidades del país acreditadas de Alta Calidad que oferten los programas asociados a las líneas de formación definidas en el Plan Territorial de Formación Docente y Directivos Docentes. (Información suministrada por el MEN)                                                                     5. Encuentro con las Universidades para presentación de sus programas, metodologías y costos        6. Envío de formatos ficha descriptiva de los programas a las Universidades                                          7. Consolidación de fichas descriptivas en Excel de los programas propuestos por las Universidades, documento revisado por el comité Territorial de Formación Docente a fin de seleccionar las Universidades de acuerdo con la líneas definidas, la metodología y los costos.                                        8. Documento enviado al MEN e ICETEX para su revisón e indicaciones a seguir para avanzar en la convocatoria.                                                                                                                                                  9. Lanzamiento del concurso para ponerle nombre a la Convocatoria de formación Docente y Directivos Docentes                                                                                                                                   10. Preparación de comunicado dirigido a las Universidades con programas seleccionados para que presenten: Calendario, Cronograma de inicio y culminación del proceso formativo.                                11. Lanzamiento de la convocatoria de acuerdo con las fechas definidas por el Comite Territorial de formación docente, ICETEX y MEN ( Calendario que deberá fijarse en el Plan de acción 2021 de la Dirección de Calidad Educativa y el Plan de Apoyo al Mejoramiento - PAM. (Se adjuntan evidencias de lo expresado).                       
 Se adjunta informe del proceso y evidencias.</t>
  </si>
  <si>
    <t>Se logra la contratación con 44 entidades por medio de las cuales se amplia la oferta para la atención de 44.183 estudiantes que no era posible atender en el sistema educativo oficial por insuficiencia y limitaciones en el mismo. Los cupos contratados por modalidades de contratación son: Banco de oferentes: 17.401, Confesiones religiosas: 23.902, Concesiones: 2.880, Total: 44.183 cupos contratados. 
Soporte: FUC (Formato único de contratación del servicio educativo) aprobado por el MEN.
Se está evaluando la baja cobertura de colegios privados que está presionando la demanda oficial.</t>
  </si>
  <si>
    <t>Se Suscribieron los siguientes contratos: 1) PRESTACIÓN DE SERVICIOS PROFESIONALES PARA ASESORAR LAS PROPUESTAS DE MEJORAMIENTO INSTITUCIONAL DE LAS INSTITUCIONES EDUCATIVAS OFICIALES: PLANES DE REGRESO A CLASES, por valor de $ 40,000,000.   2)PRESTACIÓN DE SERVICIOS PROFESIONALES PARA ASESORAR LAS PROPUESTAS DE MEJORAMIENTO INSTITUCIONAL DE LAS INSTITUCIONES EDUCATIVAS OFICIALES: PLANES DE REGRESO A CLASES por valor de $ 40,000,000.        3) PRESTACIÓN DE SERVICIOS PROFESIONALES PARA ASESORAR LAS PROPUESTAS DE MEJORAMIENTO INSTITUCIONAL DE LAS INSTITUCIONES EDUCATIVAS OFICIALES: PLANES DE REGRESO A CLASES por valor de $37,000,000.          4)PRESTACIÓN DE SERVICIOS PROFESIONALES PARA ACOMPAÑAR EL DISEÑO Y REVISIÓN DE LOS PROTOCOLOS DE BIOSEGURIDAD PARA EL RETORNO A CLASES PRESENCIALES DE LAS INSTITUCIONES EDUCATIVAS DEL DISTRITO. por valor de $10,500,000.
1-Se gestiona con el MEN, ante la Dirección Nacional de Calidad  Educativa asistencia tecnica para conocer la oferta de programas y proyectos en desarrollo, en aras de articularnos con la propuesta nacional
2-Se da continuidad a las fases de los programas LERM y ADL
3-Se socializa el nuevo  programa Diseña al cambio, se hace apertura para la inscripción de las IEO, el 17 de marzo en dios jornadas.
4-Participación en la spcializacipón del programa Lideres S XXI Fundación NUTRESA y COLECTIVO TRASOS, posibles operadores el fortalecimiento d ela gestión escolar de las IEO focalizadas 
5-Actualización y ajustes del PAM 2021
6-Avances en la construcción de la caracterización y perfil educativo
7-Acompañamiento y Seguimiento a los avances del PAM (Bilinguismo, PRAES, JEC, Medios educativos, CEA, Etnoeducación, Gobierno escolar...)
8. Se adelantó acompañamiento a las Instituciones Educativas en lo concerniente a la planeación e implementación de los Planes de Regreso a Clases. En este sentido, se realizaron recomendaciones relacionadas con la gestión pedagógica y psicosocial de los Planes enviados por las IEO.
Evidencias:
1-SE DIALOGA CON LA DRA. FLOR ANGELA ALFONSO DEL MEN, EN ESPERA DE FECHA DE LA ASITENCIA 
2-CIRCULARES DE CONVOCATORIA DE LOS TALLERES LEM Y ADL
3-OFICIO PARA INVITAR A LA SOCIALIZACIÓN 11 DE MARZO
3,1-RELACIÓN DE INSCRITOS A LA FECHA. 
4-REUNIÓN REALIZADA DE MANERA VIRTUAL  
5-SOCIALIZACIÓN PAM 9 DE MATZO POR REUNIÓN VIRTUAL 
6-REALIZACIÓN DE DOS REUNIONES PARA EFECTOS DE LA CONSTRCUCCIÓN DE LA CARACTERIZACIÓN Y PERFIL EDUCATIVO 
6,1-CONSOLIDACIÓN DEL PUNTO 1 DE LA GUÍA CON EL APOYO DE MARIA CECILIA AROCA 
6,1-CORREOS DE SOLICITUD DE INFORMACIÓN A TALENTO HUNANO, PLANEACIÓN EDUCATIVA Y COBERTURA PARA LA COSNOSLIDACIÓN DEL PUNTO 2 DE LA GUIA</t>
  </si>
  <si>
    <t>https://mineducaciongovco-my.sharepoint.com/:f:/g/personal/jcastro_sedcartagena_gov_co/Ehmrn76Wx4VOvllzsdFprKYBskN37wcWebmUD36zSzdagA?e=1yNZmj</t>
  </si>
  <si>
    <t>A traves del Covenio de agregacion a la demanda No. 228-21 suscrito por el distrito de Cartagena de Indias, se procede a la compra de 691 equipos de computo para uso educativo.
$ 576.012.735,36</t>
  </si>
  <si>
    <r>
      <t xml:space="preserve">Atender con modelos de alfabetización (CLEI 1) a </t>
    </r>
    <r>
      <rPr>
        <b/>
        <sz val="20"/>
        <color theme="1"/>
        <rFont val="Arial"/>
        <family val="2"/>
      </rPr>
      <t>1.200</t>
    </r>
    <r>
      <rPr>
        <sz val="20"/>
        <color theme="1"/>
        <rFont val="Arial"/>
        <family val="2"/>
      </rPr>
      <t xml:space="preserve"> jóvenes y adultos a 2023 </t>
    </r>
  </si>
  <si>
    <r>
      <t xml:space="preserve">Para la Vigencia 2021 según el proyecto Únicos e inagotables: Atención a población diversa,  se tiene proyectado la conformación de 3 unidades móviles de acompañamiento a establecimientos educativos focalizados, NO 5. En este sentido se solicita ajuste del valor absoluto de la actividad para esta vigencia.  
A la fecha ya se cuenta con las 3 unidades móviles proyectadas, las cuáles están conformadas por 26 profesionales para atender y acompañar los procesos en el marco de la inclusión de la Población Diversa.  
</t>
    </r>
    <r>
      <rPr>
        <b/>
        <sz val="20"/>
        <color indexed="8"/>
        <rFont val="Calibri"/>
        <family val="2"/>
      </rPr>
      <t>Unidad Móvil 1</t>
    </r>
    <r>
      <rPr>
        <sz val="20"/>
        <color indexed="8"/>
        <rFont val="Calibri"/>
        <family val="2"/>
      </rPr>
      <t xml:space="preserve"> atiende EE Zona Rural e Insular, adscritos a Unalde Rural.
</t>
    </r>
    <r>
      <rPr>
        <b/>
        <sz val="20"/>
        <color indexed="8"/>
        <rFont val="Calibri"/>
        <family val="2"/>
      </rPr>
      <t>Unidad Móvil 2</t>
    </r>
    <r>
      <rPr>
        <sz val="20"/>
        <color indexed="8"/>
        <rFont val="Calibri"/>
        <family val="2"/>
      </rPr>
      <t xml:space="preserve"> atiende EE ubicados a la Localidad 2 y adscrito a la Unalde Virgen y Turística.
</t>
    </r>
    <r>
      <rPr>
        <b/>
        <sz val="20"/>
        <color indexed="8"/>
        <rFont val="Calibri"/>
        <family val="2"/>
      </rPr>
      <t>Unidad Móvil 3,</t>
    </r>
    <r>
      <rPr>
        <sz val="20"/>
        <color indexed="8"/>
        <rFont val="Calibri"/>
        <family val="2"/>
      </rPr>
      <t xml:space="preserve"> atiende EE ubicados en la localidad 1, adscritos a las Unalde Santa Rita y Country. 
Soporte: conformación de unidades móviles.</t>
    </r>
  </si>
  <si>
    <r>
      <t xml:space="preserve">    </t>
    </r>
    <r>
      <rPr>
        <b/>
        <sz val="20"/>
        <color theme="1"/>
        <rFont val="Arial"/>
        <family val="2"/>
      </rPr>
      <t>ND*</t>
    </r>
  </si>
  <si>
    <r>
      <t xml:space="preserve">No. de sedes </t>
    </r>
    <r>
      <rPr>
        <sz val="20"/>
        <color theme="1"/>
        <rFont val="Arial"/>
        <family val="2"/>
      </rPr>
      <t xml:space="preserve">nuevas </t>
    </r>
    <r>
      <rPr>
        <sz val="20"/>
        <color rgb="FF000000"/>
        <rFont val="Arial"/>
        <family val="2"/>
      </rPr>
      <t xml:space="preserve">de </t>
    </r>
    <r>
      <rPr>
        <sz val="20"/>
        <color theme="1"/>
        <rFont val="Arial"/>
        <family val="2"/>
      </rPr>
      <t>Instituciones Educativas Oficiales</t>
    </r>
    <r>
      <rPr>
        <sz val="20"/>
        <color rgb="FF000000"/>
        <rFont val="Arial"/>
        <family val="2"/>
      </rPr>
      <t xml:space="preserve"> construidas </t>
    </r>
  </si>
  <si>
    <r>
      <t>Construir 3 nuevas</t>
    </r>
    <r>
      <rPr>
        <sz val="20"/>
        <color theme="1"/>
        <rFont val="Arial"/>
        <family val="2"/>
      </rPr>
      <t xml:space="preserve"> sedes de</t>
    </r>
    <r>
      <rPr>
        <sz val="20"/>
        <color rgb="FF000000"/>
        <rFont val="Arial"/>
        <family val="2"/>
      </rPr>
      <t xml:space="preserve"> </t>
    </r>
    <r>
      <rPr>
        <sz val="20"/>
        <color theme="1"/>
        <rFont val="Arial"/>
        <family val="2"/>
      </rPr>
      <t>Instituciones Educativas Oficiales</t>
    </r>
  </si>
  <si>
    <r>
      <t>Para el cumplimiento de la meta se realizó en el primer trimestre la solicitud del Certificado de Disponibilidad Presupuestal por un valor de $ 200.000.000. por concepto de "</t>
    </r>
    <r>
      <rPr>
        <i/>
        <sz val="20"/>
        <color indexed="8"/>
        <rFont val="Calibri"/>
        <family val="2"/>
      </rPr>
      <t xml:space="preserve">Legalizacion de predios donde funcionan las sedes de las instituciones eduativas del distrito de Cartagena".
</t>
    </r>
    <r>
      <rPr>
        <sz val="20"/>
        <color indexed="8"/>
        <rFont val="Calibri"/>
        <family val="2"/>
      </rPr>
      <t xml:space="preserve">Durante el periodo comprendido se realizó la proyección de dos resoluciones para pago de gastos de registro de escrituras públicas de cesión de predios a favor del Distrito de Cartagena.  Por lo anterior se estarían legalizando dos predios.   
De igual forma se está haciendo la evaluación de los resultados entregados por la firma URBANA sobre el apoyo técnico para legalización de predios en donde funcionan las Instituciones Educativas del Distrito, con el fin de agrupar la legalización de acuerdo con las acciones jurídicas que cada uno amerita.
Finalmente, se está gestionando la recolección de la documentación y haciendo la proyección de los diferentes oficios para la legalización del predio ubicado en Ciudad Bicentenario para la construcción de un colegio, es importante destacar que el lote se cederá por la Fundación Santo Domingo.
</t>
    </r>
  </si>
  <si>
    <r>
      <t>9</t>
    </r>
    <r>
      <rPr>
        <b/>
        <sz val="20"/>
        <color theme="1"/>
        <rFont val="Arial"/>
        <family val="2"/>
      </rPr>
      <t xml:space="preserve"> </t>
    </r>
    <r>
      <rPr>
        <sz val="20"/>
        <color theme="1"/>
        <rFont val="Arial"/>
        <family val="2"/>
      </rPr>
      <t>Instituciones Educativas Oficiales</t>
    </r>
  </si>
  <si>
    <r>
      <t xml:space="preserve">1)  Se adelanta la estructuración del instrumento para realizar diagnóstico a las IEO, con el fin de conocer el estado de su infraestructura tecnológica y apropiación y uso de las TIC. Ver anexo "Caracterización Implementacion de herramientas TIC".
2)  Se adelanta la gestión para suscribir convenio con el programa de Computadores para Educar, mediante el cual se adquirirán laboratorios STEAM para IE focalizadas. Ver Anexo Carta de Compromiso
</t>
    </r>
    <r>
      <rPr>
        <b/>
        <sz val="20"/>
        <color theme="1"/>
        <rFont val="Arial"/>
        <family val="2"/>
      </rPr>
      <t xml:space="preserve">GESTIÓN CON ALIADOS:
</t>
    </r>
    <r>
      <rPr>
        <sz val="20"/>
        <color theme="1"/>
        <rFont val="Arial"/>
        <family val="2"/>
      </rPr>
      <t>1) Desde el programa: "DESIGN THINKING" desarrollando Ideación e Innovación , APP con Ecopetrol, se viene trabajando con las instituciones educativas Nuestra Señora del Buen Aire y Tecnica de Pasacaballos.
2) MEN: PLAN NACIONAL DE LECTURA Y ESCRITURA-“LEER ES MI CUENTO”; PROYECTO: “VIVE TU BIBLIOTECA ESCOLAR”.
OBJETIVO:   fortalecer las bibliotecas escolares, los programas de formación de docentes y mediadores de lectura (Bibliotecarios Escolares).
BENEFICIARIOS: 69 Sedes Educativas de Instituciones Educativas; Entrega de colecciones bibliográficas, 62 títulos para un total de 4.278 para el fortalecimiento de acervo Librario de las Bibliotecas Escolares.
I.E. BENEFICIADAS:
ALBERTO ELIAS FERNANDEZ BAENA
ESCUELA NORMAL SUPERIOR DE CARTAGENA DE INDIAS
FERNANDO DE LA VEGA 
MARIA AUXILIADORA 
NUEVO BOSQUE
OLGA GONZALEZ DE ARRAUT
RAFAEL NUÑEZ-SEDE CIUDAD DE SANTA MARTA
SAN JUAN DE DAMASCO
FREDONIA
CIUDAD DE TUNJA
FOCO ROJO
FULGENCIO LEQUERICA VELEZ
JORGE ARTEL
HIJOS DE MARIA
LA LIBERTAD
LUIS CARLOS GALÁN SARMIENTO 
NUESTRA SEÑORA DEL CARMEN
NUESTRA SRA DEL PERPETUO SOCORRO
NUESTRO ESFUERZO 
OMAIRA SÁNCHEZ GARZÓN
PEDRO DE HEREDIA SEDE NUESTRA SEÑORA DE LA VICTORIA
PLAYAS DE ACAPULCO
REPUBLICA DEL LIBANO
SAN FELIPE NERI
VALORES UNIDOS
JORGE ARTEL
VILLA ESTRELLA
20 DE JULIO
AMBIENTALISTA DE CARTAGENA
BERTHA GEDEÓN DE BALADÍ
JOSE MANUEL RODRIGUEZ TORICES INEM- 
LUIS CARLOS LOPEZ
MARÍA CANO
MERCEDES ABREGO
REPÚBLICA ARGENTINA
SALIM BECHARA
SAN FRANCISCO DE ASIS SEDE PRINCIPAL
SEDE DE MEMBRILLAL
SAN LUCAS
SOLEDAD ACOSTA DE SAMPER/SEDE EMILIANO ALCALÁ
TERNERA
COLEGIO NUESTRA SRA. DE FÁTIMA DE LA POLICÍA NAL.
ARARCA
ARROYO DE  PIEDRA
SEDE DE PUNTA CANOA
BAYUNCA SED LAS LATAS
BOQUILLA
SEDE SAN JUAN BAUTISTA DE LA BOQUILLA
BUEN AIRE
DOMINGO BENKOS BIOHO
ISLAS DEL ROSARIO
ISLA FUERTE
JOSE MARIA CORDOBA DE PASACABALLOS
LETICIA
MANZANILLO DEL MAR
DE PONTEZUELA
PUERTO REY
SANTA ANA
SANTA CRUZ DE ISLOTE
SAN JOSÉ CAÑO DEL ORO
TIERRA BOMBA
TIERRA BAJA
ANA MARIA VELEZ DE TRUJILLO
HERMANO ANTONIO RAMOS DE LA SALLE
LA MILAGROSA
COLEGIO NAVAL DE CRESPO
IE FUNDACIÓN PIES DESCALZOS</t>
    </r>
  </si>
  <si>
    <r>
      <t>Instituciones Educativas Oficiales del distrito de Cartagena de Indias</t>
    </r>
    <r>
      <rPr>
        <sz val="20"/>
        <color theme="1"/>
        <rFont val="Calibri"/>
        <family val="2"/>
        <scheme val="minor"/>
      </rPr>
      <t xml:space="preserve"> con e</t>
    </r>
    <r>
      <rPr>
        <sz val="20"/>
        <color theme="1"/>
        <rFont val="Arial"/>
        <family val="2"/>
      </rPr>
      <t xml:space="preserve">strategias pedagógicas EMETIC diseñada e implementada </t>
    </r>
  </si>
  <si>
    <r>
      <t xml:space="preserve">% de programas curriculares de Media Técnica de  </t>
    </r>
    <r>
      <rPr>
        <sz val="20"/>
        <color theme="1"/>
        <rFont val="Arial"/>
        <family val="2"/>
      </rPr>
      <t>Instituciones Educativas Oficiales</t>
    </r>
    <r>
      <rPr>
        <sz val="20"/>
        <color rgb="FF000000"/>
        <rFont val="Arial"/>
        <family val="2"/>
      </rPr>
      <t xml:space="preserve"> articulados con los programas Técnicos Profesionales, Tecnológicos y/o de Pregrado de las Universidades aliadas al Fondo Educativo Bicentenario de Cartagena. </t>
    </r>
  </si>
  <si>
    <r>
      <t xml:space="preserve">Articular el 80% de los </t>
    </r>
    <r>
      <rPr>
        <sz val="20"/>
        <color theme="1"/>
        <rFont val="Arial"/>
        <family val="2"/>
      </rPr>
      <t>programas curriculares de Media Técnica de  Instituciones Educativas Oficiales articulados con los programas Técnicos Profesionales, Tecnológicos y/o de Pregrado de las Universidades aliadas al Fondo Educativo Bicentenario de Cartagena</t>
    </r>
  </si>
  <si>
    <t>Se llevó a cabo el proceso de selección de 27 docentes de planta temporal para la creación de igual número de grupos para la atención de 675 niñas, niños y adolescentes con extraedad con estrategias flexibles. Nos encontramos en proceso de conformación de grupos de acuerdo con solicitudes de cupo recibida y formalización de matrícula.
Se conformó un equipo de apoyo con 8 profesionales para el acompañamiento a EE focalizados con la estrategia que permita alcanzar las metas establecidas en el proyecto, brindando asistencia técnica y haciendo seguimiento y evaluación.
Se continúa con la alianza con Fundación Pies Descalzos para la implementación de la estrategia Todos al Cole, por medio de la cual se espera acompañar a 3.220 estudiantes con extraedad atendidos en el sistema educativo oficial regular en 17 establecimientos educativos focalizados.
Soporte: Documento con reporte de avances de la estrategia.</t>
  </si>
  <si>
    <t>POR FORMULAR</t>
  </si>
  <si>
    <t>Contratación de profesional con objeto: PRESTACIÓN DE SERVICIOS PROFESIONALES PARA ACOMPAÑAR LA ELABORACIÓN, EJECUCIÓN Y EVALUACIÓN DE LOS PLANES DE TRABAJO DE LOS ÓRGANOS DEL GOBIERNO ESCOLAR Y COMITÉS DE CONVIVENCIA ESCOLAR., por valor de $ 18,500,000
1. Se realizó el primer Comité Distrital de Convivencia Escolar en el cual se dieron las orientaciones para el acompañamiento a las instituciones educativas en temas de convivencia y en el fortalecimiento de sus comites escolares.
2. Se dio continuidad a la alianza establecida con fundación social, que dentro de su acompañamiento le realiza fortalecimiento a las Instituciones educativas en el tema de convivencia y los comites escolaes atendiendo a las IEO  ubicadas en las UCG 6, en estos momentos 10 IEO  participan del proceso.
3. De igual manera con la organización Opcion Legal con ACNUR, tambien se estan fortaleciendo a los docentes y a los comites  escolares en los protocolos que deben ser incluidos en los manuales de convivencia, 20 IEO acompañadas por este proceso.
4.En este primer trimestre se esta en el proceso de conformación de los organos del gobierno Escolar y del Comité de convivencia, para adelantar la asistencia técnica para la elaboración y revisión de sus planes de acción.</t>
  </si>
  <si>
    <t xml:space="preserve">IMPLEMENTAR LOS PROCESOS PARA EJECUTAR LA SEGUNDA FASE  DEL DISEÑO DE LA NUEVA ARQUITECTURA ORGANIZACIONAL DE LA SED 
</t>
  </si>
  <si>
    <t>Aumentar a 42 los INDICADORES DEL sistemas de gestión de la calidad de la Secretaría de Educación Distrital e Instituciones Educativas Oficiales.</t>
  </si>
  <si>
    <r>
      <t xml:space="preserve">Se  inició el proceso de formacion  Media Tecnica en las 15 IEO que cuentan con resolución para tal efecto, con la garantía de que el SENA asume la totalidad de los docentes requeridos para las asignaturas especificas.
PROYECCION </t>
    </r>
    <r>
      <rPr>
        <b/>
        <sz val="20"/>
        <color theme="1"/>
        <rFont val="Calibri"/>
        <family val="2"/>
        <scheme val="minor"/>
      </rPr>
      <t>7.215</t>
    </r>
    <r>
      <rPr>
        <sz val="20"/>
        <color theme="1"/>
        <rFont val="Calibri"/>
        <family val="2"/>
        <scheme val="minor"/>
      </rPr>
      <t xml:space="preserve"> ESTUDIANTES A 2021
9 IEO HAN ENVIADO INFORMADO </t>
    </r>
    <r>
      <rPr>
        <b/>
        <sz val="20"/>
        <color theme="1"/>
        <rFont val="Calibri"/>
        <family val="2"/>
        <scheme val="minor"/>
      </rPr>
      <t>5.136</t>
    </r>
    <r>
      <rPr>
        <sz val="20"/>
        <color theme="1"/>
        <rFont val="Calibri"/>
        <family val="2"/>
        <scheme val="minor"/>
      </rPr>
      <t xml:space="preserve"> A 16 MARZO
PARA GRADO 11 SE PROYECTAN </t>
    </r>
    <r>
      <rPr>
        <b/>
        <sz val="20"/>
        <color theme="1"/>
        <rFont val="Calibri"/>
        <family val="2"/>
        <scheme val="minor"/>
      </rPr>
      <t>3.500</t>
    </r>
    <r>
      <rPr>
        <sz val="20"/>
        <color theme="1"/>
        <rFont val="Calibri"/>
        <family val="2"/>
        <scheme val="minor"/>
      </rPr>
      <t xml:space="preserve"> ESTUDIANTES PERO LA MATRICULA SE CIERRA A 31 DE MARZO POR ESO NO SE PRESENTA PROGRAMACIÓN LOS RECTORES DE LAS I.E.O DEBEN ENVIAR INFORMACION</t>
    </r>
  </si>
  <si>
    <t xml:space="preserve">6. Informe de Media Tecnica a Marzo 31.21
SON 28 PROGRAMAS DE MEDIA TECNICA CON LINEA BASE 2020 SE QUIERE QUE EL 80% DE ESOS PROGRAMAS SE RECONOZCAN COMO CICLOS PROPEDEUTICOS EN LAS INSTITUCIONES  DE EDUCACION SUPERIOR ALIADAS AL FONDO BICENTENARIO </t>
  </si>
  <si>
    <t>80%
(22 PROGRAMAS)</t>
  </si>
  <si>
    <t>40%
(11 PROGRAMAS)</t>
  </si>
  <si>
    <r>
      <t xml:space="preserve">BECAS INCLUSIVAS: Se determinó modificar la estructura de Becas y por consiguiente del convenio suscrito con el Icetex, trámite que está en ejecución.
Se determinó garantizar </t>
    </r>
    <r>
      <rPr>
        <b/>
        <sz val="24"/>
        <color theme="1"/>
        <rFont val="Calibri"/>
        <family val="2"/>
        <scheme val="minor"/>
      </rPr>
      <t xml:space="preserve">anualmente:
</t>
    </r>
    <r>
      <rPr>
        <sz val="24"/>
        <color theme="1"/>
        <rFont val="Calibri"/>
        <family val="2"/>
        <scheme val="minor"/>
      </rPr>
      <t xml:space="preserve"> 30 becas para educación superior a los grupos NARP, 
9 becas para la población indígena
9 becas para población victima del conflicto
9 becas para población en situación de discapacidad
</t>
    </r>
  </si>
  <si>
    <t>AVANCE META PRODUCTO 2021</t>
  </si>
  <si>
    <t>NA
Reporte a final de año</t>
  </si>
  <si>
    <t>COL, NAVAL DE CRESPO</t>
  </si>
  <si>
    <t>I,ED, FUNDACIÓN PIES DESCALZOS</t>
  </si>
  <si>
    <t>I,E, JOSE DE LA VEGA</t>
  </si>
  <si>
    <t>ESCUELA NORMAL SUPERIOR DE CARTAGENA DE INDIAS</t>
  </si>
  <si>
    <t>I,E, OLGA GONZALEZ ARRAUT</t>
  </si>
  <si>
    <t>I,E, ALBERTO E, FERNANDEZ BAENA</t>
  </si>
  <si>
    <t>I,E, TIERRA BAJA</t>
  </si>
  <si>
    <t>Y,EL, PUERTO REY</t>
  </si>
  <si>
    <t>I,E, DE SANTA ANA</t>
  </si>
  <si>
    <t>INSTITUCION EDUCATIVA ARROYO DE PIEDRA - SEDE DE PUNTA CANOA</t>
  </si>
  <si>
    <t>INSTITUCIÓN EDUCATIVA DE BAYUNCA</t>
  </si>
  <si>
    <t>IE, AMBIENTALISTA DE CARTAGENA</t>
  </si>
  <si>
    <t>I,E, ROSEDAL</t>
  </si>
  <si>
    <t>I,E, MARIA CANO</t>
  </si>
  <si>
    <t>INSTITUCION EDUCATIVA EL SALVADOR - SEDE SAN JOSE</t>
  </si>
  <si>
    <t>I,E, VILLA ESTRELLA</t>
  </si>
  <si>
    <t>I,E, BICENTENARIO</t>
  </si>
  <si>
    <t>I,E, GABRIEL GARCIA MARQUEZ</t>
  </si>
  <si>
    <t>1. I.E. La Milagrosa</t>
  </si>
  <si>
    <t>2. I.E. Soledad Román de Nuñez</t>
  </si>
  <si>
    <t>3. I.E. Ciudad de Tunja</t>
  </si>
  <si>
    <t>4. I.E. Maria Cano</t>
  </si>
  <si>
    <t>5. I.E. Manuel Beltrán</t>
  </si>
  <si>
    <t>6. I.E. Alberto Fernández Baena</t>
  </si>
  <si>
    <t>7. I.E. Tierra Baja</t>
  </si>
  <si>
    <t>8. I.E. Bicentenario</t>
  </si>
  <si>
    <t>9. I.E. Arroyo de Piedra- Sede Punta Canoa</t>
  </si>
  <si>
    <t>el año pasado se conformaron los equipos de mediación.  Para las vigencias siguientes se hace seguimiento a las ieo que implementaron la estrategia.  El indicador se medirá anualmente</t>
  </si>
  <si>
    <t>EN 2020 El MINTIC, A TRAVÉS DE COMPUTADORES PARA EDUCAR ENTREGÓ 5350 PORTATILES, SE DIVIDIÓ ENTRE LA CAPACIDAD DE AULA DE INFORMÁTICA (40) DANDO COMO RESULTADO LA DOTACIÓN DE 21 IEO dato que se reporta en esta vigencia
A traves del Covenio de agregacion a la demanda No. 228-21 suscrito por el distrito de Cartagena de Incias, se procede a la compra de 691 equipos de computo para usu educativo. Por valor de $ 576.012.735,36
 Se cuenta con CDP por Valor de $1'576.000.000.oo. para una sola escuela San Felipe Neri por disposición de tutela (1033 tabletas)</t>
  </si>
  <si>
    <t>La prestacion del servicio de conectividad esta sujeto al regreso de los estudiantes a las escuelas oficiales del distrito de Cartagena, se esta revisando la posibilidad de instalacion del servicio en las IEO con opcion de zonas WIFI para conexión de los estudiantes.</t>
  </si>
  <si>
    <t xml:space="preserve">I.E.O. que contrata  la  prestación del servicio de conectividad  </t>
  </si>
  <si>
    <t xml:space="preserve">Entrega de Informes de Seguimiento y control de los proyectos tecnológicos implementados en las IEO  y en la Secretaria de Educación Distrital.
</t>
  </si>
  <si>
    <t>se encuentra en proceso de contratación, se espera que para el segundo trimestre se adelante</t>
  </si>
  <si>
    <t>Tarea asociada a Colombia Evaluadora, que apenas se formalice el contrato se adelantará las acciones de mantenimiento</t>
  </si>
  <si>
    <t>INDICADOR: Número de Instituciones Etnoeducativas oficiales con Proyectos Etnoeducativos Comunitarios PEC Revisados, ajustados e implementados</t>
  </si>
  <si>
    <t>Instituciones Educativas Oficiales que implementan proyectos etnoeducativos comunitarios.</t>
  </si>
  <si>
    <t>1. Institución Educativa Antonia Santos</t>
  </si>
  <si>
    <t>2. Institución Educativa de la Boquilla</t>
  </si>
  <si>
    <t>3. Institución Educativa de Bocachica</t>
  </si>
  <si>
    <t>4. Institución Educativa Puerto Rey</t>
  </si>
  <si>
    <t>Fuente: Dirección de Calidad Educativa, 2019.</t>
  </si>
  <si>
    <t>Beneficiar a 500 estudiantes con Procesos de Formación por Competencias en las áreas que evalúa el ICFES y competencias socioemocionales.</t>
  </si>
  <si>
    <t>Fortalecer la implementación de  procesos formación y evaluación por competencias con docentes en 4 Instituciones Educativas Oficiales</t>
  </si>
  <si>
    <t>Asistir técnicamente la revisión, ajustes y resemantización de PEC en  7 Instituciones Etnoeducativas</t>
  </si>
  <si>
    <t>Diseñar e implementar un programa de formación bilingüe mediante la utilización de las TIC dirigido a Instituciones Educativas Oficiales</t>
  </si>
  <si>
    <t>Asistir técnicamente la revisión, ajuste e implementación de las herramientas de gestión escolar: currículo, PMI, Autoevaluación, SIEE en 12 IEO</t>
  </si>
  <si>
    <t>Asistir técnicamente la revisión, ajuste y resemantización de los Proyectos Educativos Institucionales- PEI en 12 IEO</t>
  </si>
  <si>
    <t>Acompañar las propuestas de mejoramiento de 12 Instituciones Educativas Oficiales</t>
  </si>
  <si>
    <t>Desarrollar los procesos de la continua implementación del programa de SST en la entidad</t>
  </si>
  <si>
    <t>Indígenas con becas para Educación Superior</t>
  </si>
  <si>
    <t>Sistema Educativo Propio creado e implementado</t>
  </si>
  <si>
    <t>AVANCE ACTIVIDAD PROYECTO</t>
  </si>
  <si>
    <t>AVANCE PROYECTO</t>
  </si>
  <si>
    <t>Pago Servicios Públicos (Energía y Acueducto)
 con Servicios de Energía y Acueductos pagados a 173 IEO
(Incluidas Sedes de IEO)</t>
  </si>
  <si>
    <t>02-081-06-20-02-02-01-15</t>
  </si>
  <si>
    <t>RENDIMIENTOS FINANCIEROS-S.G.P.-EDUCACION</t>
  </si>
  <si>
    <t>FONDO DE MITIGACION  DE EMERGENCIA -FOME</t>
  </si>
  <si>
    <t xml:space="preserve">Acogida – Permanecer - Transporte Escolar
</t>
  </si>
  <si>
    <t>Acogida – Permanecer – Otras Estrategias de Permanencia</t>
  </si>
  <si>
    <t>02-001-06-20-02-02-01-04</t>
  </si>
  <si>
    <t>ASIGNACION ESPECIAL MEN</t>
  </si>
  <si>
    <t>02-071-06-20-02-02-04-02</t>
  </si>
  <si>
    <t>02-001-06-20-02-02-04-02</t>
  </si>
  <si>
    <t>02-001-06-20-02-02-04-01</t>
  </si>
  <si>
    <t>02-071-06-20-02-02-04-01</t>
  </si>
  <si>
    <t xml:space="preserve">02-001-06-20-02-02-04-03
</t>
  </si>
  <si>
    <t>02-071-06-20-02-02-04-03</t>
  </si>
  <si>
    <t xml:space="preserve">02-001-06-20-02-02-05-01
</t>
  </si>
  <si>
    <t>02-001-06-20-02-02-05-03</t>
  </si>
  <si>
    <t xml:space="preserve">02-001-06-20-02-02-06-01
</t>
  </si>
  <si>
    <t>02-071-06-20-02-02-06-01</t>
  </si>
  <si>
    <t>FONDO EDUCATIVO - BICENTENARIO DE CARTAGENA - ICAT 3%</t>
  </si>
  <si>
    <t>AVANCE PLAN DE DESARROLLO PROGRAMA ACOGIDA</t>
  </si>
  <si>
    <t>AVANCE PLAN DE ACCIÓN PROGRAMA ACOGIDA</t>
  </si>
  <si>
    <t>AVANCE PROGRAMA FORMANDO CON AMOR</t>
  </si>
  <si>
    <t>AVANCE PLAN DE ACCIÓN PROGRAMA SABIDURÍA DE LA PRIMERA INFANCIA</t>
  </si>
  <si>
    <t>AVANCE PLAN DE DESARROLLO PROGRAMA SABIDURÍA DE LA PRIMERA INFANCIA</t>
  </si>
  <si>
    <t>AVANCE PLAN DE ACCIÓN PROGRAMA FORMANDO CON AMOR</t>
  </si>
  <si>
    <t>AVANCE PROGRAMA DESARROLLO DE POTENCIALIDADES</t>
  </si>
  <si>
    <t>AVANCE PLAN DE ACCIÓN PROGRAMA DESARROLLO DE POTENCIALIDADES</t>
  </si>
  <si>
    <t>AVANCE PROGRAMA PARTICIPACIÓN, DEMOCRACIA Y AUTONOMÍA</t>
  </si>
  <si>
    <t>AVANCE PLAN DE ACCIÓN PROGRAMA PARTICIPACIÓN, DEMOCRACIA Y AUTONOMÍA</t>
  </si>
  <si>
    <t>AVANCE PROGRAMA EMTIC</t>
  </si>
  <si>
    <t>AVANCE PLAN DE ACCIÓN PROGRAMA EMTIC</t>
  </si>
  <si>
    <t>AVANCE PLAN DE ACCIÓN PROGRAMA EDUCACIÓN PARA TRANSFORMAR MEDIA TECNICA Y SUPERIOR</t>
  </si>
  <si>
    <t>AVANCE PROGRAMA EDUCACIÓN PARA TRANSFORMAR MEDIA TECNICA Y SUPERIOR</t>
  </si>
  <si>
    <t>AVANCE PROGRAMA MOVILIZACIÓN EDUCATIVA</t>
  </si>
  <si>
    <t>AVANCE LINEA ESTRATEGICA PARA LA EQUIDAD E INCLUSIÓN DE LOS NEGROS, AFROS, PALENQUEROS E INDIGENA.</t>
  </si>
  <si>
    <t>AVANCE PLAN DE ACCIÓN LINEA ESTRATEGICA PARA LA EQUIDAD E INCLUSIÓN DE LOS NEGROS, AFROS, PALENQUEROS E INDIGENA.</t>
  </si>
  <si>
    <t>AVANCE PLAN DE ACCIÓN PROGRAMA MOVILIZACIÓN EDUCATIVA</t>
  </si>
  <si>
    <t>PRESUPUESTO SABIDURÍA DE LA PRIMERA INFANCIA</t>
  </si>
  <si>
    <t>PRESUPUESTO PROGRAMA ACOGIDA</t>
  </si>
  <si>
    <t>PRESUPUESTO PROGRAMA FORMANDO CON AMOR</t>
  </si>
  <si>
    <t>PRESUPUESTO PROGRAMA DESARROLLO DE POTENCIALIDADES</t>
  </si>
  <si>
    <t>PRESUPUESTO PROGRAMA PARTICIPACIÓN, DEMOCRACIA Y AUTONOMÍA</t>
  </si>
  <si>
    <t>PRESUPUESTO PROGRAMA EDUCACIÓN PARA TRANSFORMAR MEDIA TECNICA Y SUPERIOR</t>
  </si>
  <si>
    <t>PRESUPUESTO PROGRAMA MOVILIZACIÓN EDUCATIVA</t>
  </si>
  <si>
    <t>ACUMULADO META PRODUCTO 2020</t>
  </si>
  <si>
    <t>AVANCE META PRODUCTO AL CUATRIENIO</t>
  </si>
  <si>
    <t>NP</t>
  </si>
  <si>
    <t>ALEXANDRA HERRERA
NINI TORRES</t>
  </si>
  <si>
    <t>El distrito cuenta con la Poliza No. 412638 vigente hasta el 09 de septiembre de 2021, esta poliza ampara los equipos entregados por CPE y fundacion telefonica.</t>
  </si>
  <si>
    <t>REPORTE META PRODUCTO  A JUNIO 30 2021</t>
  </si>
  <si>
    <t>REPORTE ACTIVIDADES DE PROYECTO A JUNIO 30 DE 2021</t>
  </si>
  <si>
    <t>Asignacion Presupuestal a Corte 30 de Junio de 2021</t>
  </si>
  <si>
    <t>Ejecucion Presupuestal Corte 30 Junio 2021</t>
  </si>
  <si>
    <t>OBSERVACIONES
RELACION DE EVIDENCIAS
A JUNIO 30 DE 2021</t>
  </si>
  <si>
    <t>CRONOGRAMA PROGRAMADO (DIAS)</t>
  </si>
  <si>
    <t>CRONOGRAMA EJECUTADO (DIAS)</t>
  </si>
  <si>
    <t>BENEFICIARIOS CUBIERTOS</t>
  </si>
  <si>
    <t>BENEFICIARIO PROGRAMADOS</t>
  </si>
  <si>
    <t>DICKSON ACOSTA JULIO
JORGE CASTRO MENDOZA</t>
  </si>
  <si>
    <t xml:space="preserve">5.448.274.591,80
</t>
  </si>
  <si>
    <t>Covenio No. 250-21 suscrito por el distrito de Cartagena de Incias y Computadores Para Educar por valor de  $  $149.226.789,8   , a traves de este se adquieren 06 Aulas Stem, la cual contiene 150 Equipos de Computo.</t>
  </si>
  <si>
    <t>Los equipos EMETIC en las IEO fueron constituidos en la vigencia 2020</t>
  </si>
  <si>
    <t>La compra de los equipos (59 PC+03 Portatiles+04 Impresoras) para la SED y UNALDES se esta desarrollando a traves de la Tienda virtial del estado colombiano por valor de $   230.044.395,9.  Anexo 1 - Documentos Soportes de la Orden de Compra de Euipos SED y UNALDES.</t>
  </si>
  <si>
    <t>Covenio No. 250-21 suscrito por el distrito de Cartagena de Incias y Computadores Para Educar por valor de   $149.226.789,8, a traves de este se adquieren 06 Aulas Stem, la cual contiene 150 Equipos de Computo. Anexo 2 - Convenio 250-21.</t>
  </si>
  <si>
    <t>Se esta en proceso de adquirir el servicio de internet para 151 sedes educativas tanto del area urbana como rural del distrito a traves del la Tienda Virtual del Estado Colombiano, el valor del proceso es de  $ 1,504,680,316. - 15 sedes educativas rurales conectadas a traves del proyecto de centros digitales de MINTIC, de este proyecto falta por conectar 8 sedes educativas. Anexo 3. Documentos Soportes para la Contratacion del Servicio de Internet de las IEO. - Anexo 4. Soportes de Instalacion de Servicio de Internet Centros DIgitales MINTIC.</t>
  </si>
  <si>
    <t>Se esta en proceso de entrega de equipos de computo a 23 sedes educativas del Distrito de Cartagena de Indias a traves del programa de Computadores Para Educa. Total de equipos a entregar 2361. Anexo 5. Orden de Despacho de Equipos CPE.</t>
  </si>
  <si>
    <t>Covenio No. 250-21 suscrito por el distrito de Cartagena de Incias y Computadores Para Educar por valor de  $   230.044.395,90, a traves de este se adquieren 06 Aulas Stem, la cual contiene 150 Equipos de Computo.</t>
  </si>
  <si>
    <t>Se realizo contrato con la Empresa Solinces, para que se adelanten las acciones de puesta en marcha, mantenimiento y acompañamiento en el uso de la plataforma. Anexo contrato solinces. Anexo 6. Orden de Despacho de Equipos CPE.</t>
  </si>
  <si>
    <t>El acompañamiento en el uso de la plataforma es por demanda, para el caso del mes de Junio de 2021 se han desarrollado 163 soportes a usuario a traves de diferentes medios. Anexo7. Sesiones de Acompañamiento Mes de Junio de 2021.</t>
  </si>
  <si>
    <t>Se proyecta realizar la compra por tienda virtual del estado colombiano para el segundo trimestre del año, en espera de aprobación de la disponibilidad presupuestal asignada para esta compra</t>
  </si>
  <si>
    <t xml:space="preserve">
En la medida que se regrese a las instituciones educativas, se gestionará la contratación del personal para que entregue los informes de seguimientos necesarios</t>
  </si>
  <si>
    <t>Se apropiaron los reursos para la construcciòn y terminaciòn de la instituciòn educativa San Felipe Neri, se està a la espera de que se formalice la liquidaciòn unilateral del contrato inicial, a fin de que, en el marco del convenio 1424 de 2016 se incorporen los recursos al PA FFIE y se realicen las obras de la nueva sede de la IE en comento. Por otro lado se adelanta proceso de licitaciòn pùblica para el mejoramiento de 27 sedes educaivas. De igual manera se formulò el proyecto para la realizaciòn de estudios y diseños para la reconstrucciòn y adecuaciòn de la Instituciòn Educativa Alberto Elìas Fernàndez Baena, a financiarse con recursos del SGR.</t>
  </si>
  <si>
    <t xml:space="preserve">Se atendieron necesidades de infraestructura las siguientes instituciones educativas: Jorge Artel, Clemente Manuel Zabala, Bayunca, Pedro Romero, Ciudad de Tunja; de igual manera se adquirieron los insumos de bioseguridad para las 101 sedes oficiales, incluyèndose las atendidas por confesiones religiosas y en administraciòn. </t>
  </si>
  <si>
    <t>Se priorizaron recursos para atender las necesidades de dotaciòn de la nueva infraestructura educativa entregada y por entregar a la administraciòn distrital, a saber: Politecnico de El Pozòn, IE de Pontezuela, IE de Bayunca, IE Gabriel Garcìa Màrquez.</t>
  </si>
  <si>
    <t>En el perìodo en referencia se llegò a un avance del 70% en el proceso de construcciòn de la Instituciòn Educativa Politècnico de El Pozòn, igualmente se tramitò la licencia de construcciòn para la instituciòn educativa Villas de Aranjuez y se presentò la iniciativa para la construcciòn de la IE de Tierra Baja con recursos del Sistema General de Regalìas.</t>
  </si>
  <si>
    <t xml:space="preserve">1. Se gestionò el pago de de gastos de registro en la Oficina de Registro de Instrumentos Públicos de dos escrituras públicas de cesión de predios de IEO.
2. Se proyectó Acta de Colindancias de predio cedido por la Fundación Santo Domingo al Distrito, en donde se construirá la institución educativa Villas de Aranjuez. 
3. Se ha gestionado y proyectado documentos varios dentro del trámite de cesión gratuita que hará Fundación Santo Domingo al Distrito de predio consistente en la manzana EQ28 de ciudad del Bicentenario en donde se construirá el Colegio No. 4.  y su viabilidad tècnica.
4. Se proyectó certificaciones sobre sana posesión y propiedad de predios en donde funcionan para participar en convocatoria MEN para mejoramientos por daños ocasionados por la tormenta IOTA.  37 SEDES.
5. Se proyectó certificaciones sobre sana posesión y propiedad para participar en convocatoria MEN mejoramiento de sedes rurales.
6. Se hizo revisión de los predios que deben legalizarse para hacer la escogencia de 15 instituciones educativas que serán objeto de trámites para su legalización con la ANT.
7. Se gestiona con la ANT la legalizaciòn de 6 predios rurales de IEO del Distrito.
8. Se ha apoyado el tema de la obtención de licencia de construcción de la Institución educativa Villas de Aranjuez, ante la Curaduría urbana No. 1. 
9. Se sostuvo reunión con la Representante Legal de la Asociación Provivienda San Vicente de Paul, propietaria del predio en donde funciona la Institución Educativa Liceo de Bolívar, sede La Paz, y se acordó la cesión del predio a titulo gratuito a favor del Distrito.
10. Se proyectó oficio dirigido al Ministerio de Educación Nacional, relacionado con tema de propiedad de la Institución Educativa José Manuel Rodríguez Torices -INEM-, con la finalidad que nos señalen si autorizan al Distrito de Cartagena para que registre en la Oficina de Registro de Instrumentos Públicos de Cartagena.
</t>
  </si>
  <si>
    <t>02-071-06-95-02-02-01-09</t>
  </si>
  <si>
    <t>02-081-06-95-02-02-01-01</t>
  </si>
  <si>
    <t>02-118-06-93-02-02-01-04</t>
  </si>
  <si>
    <t>02-159-06-20-02-02-01-02</t>
  </si>
  <si>
    <t>La  meta producto se reporta con el informe  evaluado y enviado por el MEN (K109).
El segundo corte se realizará alTres cortes con los componentes de la ruta crítica realizados</t>
  </si>
  <si>
    <t xml:space="preserve">Contratación del equipo para la organización de archivos (Profesional y 2 técnicos) en el  mes de mayo.
Asistencias técnicas a todas las dependencias de la SED, conforme a plan de trabajo, para dar cumplimiento al plan de mejoramiento archivístico, el cuál no es suficiente para la cantidad de metros lineales a inventariar.
Se gestionarán nuevos recursos para acelerar 1903 mts lineales de inventario </t>
  </si>
  <si>
    <t>Se trabaja coordinadamente con el equipo de Modernización de la Alcaldía, el cual reportó información de educación cumplida en 100%. Se solicitó ajustes a modleo de procesos y se espera socialización al gabinte del documento final.
No se reporta avance hasta la validar propuesta de planta de personal con el Equipo de modernización de la Alcaldía</t>
  </si>
  <si>
    <t>Las asistencias técnicas del periodo se realizaron para la entrega de productos en los temas capacitados en el primer trimestre: análisis del contexto y  Gestión por procesos</t>
  </si>
  <si>
    <t xml:space="preserve">En el trimestre se realizaron Asistencias  Técnicas en las IE certificadas y los diferentes procesos de las SED, en los siguientes temas : 
1. Análisis del contexto y planificación del sistema. 2.Riesgos: . 3. Gestión por procesos . 4. Análisis de  indicadores . 5. Auditoría interna </t>
  </si>
  <si>
    <t xml:space="preserve">La meta producto (K112) se se reportará al final de la vigencia 2021, al evidenciar la implementación del SGC en 4 instituciones de las focalizadas nuevas..
La meta de la actividad se  reporta por auditoría de seguimiento o renovación realizada por las (4) IEO definidas y por la SED.
En el primer trimestre se reportó auditoría de la SED en renovación de procesos. 
En el esgundo trimestre Olga González Arraút y 20 de julio realizaron auditorías con el ente certificador (renovación y certificación nueva) </t>
  </si>
  <si>
    <t xml:space="preserve">Se identificaron de la Fase preparatoria: Diseño del taller de fortalecimiento de los estamentos educativos y de la Fase Agenda pública: Cronograma de mesas de trabajo
</t>
  </si>
  <si>
    <t>NO HAY REGISTRO</t>
  </si>
  <si>
    <t>PASIVOS EXIGIBLES - OPTIMIZACION DE LA OPERACION DE LAS INSTITUCIONES EDUCATIVAS OFICIALES DE CARTAGENA DE INDIAS - VIGENCIAS EXPIRADAS - INGRESOS CORRIENTES DE LIBRE DESTINACION - Se adjunta ejecucion del Predis</t>
  </si>
  <si>
    <t>ASEO Y VIGILANCIA</t>
  </si>
  <si>
    <t xml:space="preserve"> Se destinaron para la prestacion  de servicios de aseo, vigilancia  VIGILANCIA ICLD $ 13.358.339.551,58    Sepecol  y ops de Vigiliancia 1 mes             ASEO ICLD      $664.828.703,42  Se adjunta ejecucion del Predis</t>
  </si>
  <si>
    <t>SERVICIOS PUBLICOS, ARRIENDOS Y  TRANSFERENCIAS</t>
  </si>
  <si>
    <t>02-001-06-20-02-02-01-18</t>
  </si>
  <si>
    <t>ADICION AL PROYECTO</t>
  </si>
  <si>
    <t>DECRETO 0565 20 DE MAYO DE 2022</t>
  </si>
  <si>
    <t>DECRETO 0565 20 DE MAYO DE 2023</t>
  </si>
  <si>
    <t>DECRETO 0565 20 DE MAYO DE 2024</t>
  </si>
  <si>
    <t>DECRETO 0565 20 DE MAYO DE 2025</t>
  </si>
  <si>
    <t>SE COMPRARON INSUMOS DE BIOSEGURIDAD  A LAS IEO PARA INICIAR JORNADA DE ALTERNANCIA</t>
  </si>
  <si>
    <t>Se procedio a programar actividades del dia del servidor publico de manera virtual el 27 de junio de 2021 con la participaciones de los funcionarios administrativos de las IEO, en aliaza con la Caja de Compensacion Familiar Comfamiliar y el taller Sino cuidas tu cuerpo ¿Donde vas a vivir? 20 de abril de 2021.</t>
  </si>
  <si>
    <t>Se procedio a expedir la resolucion de bonos escolares realizando el pago respectivos a los 166 beneficiarios administrativos por la suma de $$29.999.852,00. Se reconocieron beneficios a traves de resoluciones de auxilios educativos reembolso por la suma de $61.222.967, auxilios educativos directo a la Universidad 4 por la suma de $19.910.077, auxilio funerario un total de 15 por la suma de $15.444.942, auxilio de bodas 02 por la suma de $1.817.052,  auxilio de nacimiento 02 por la suma de 908.526.</t>
  </si>
  <si>
    <t>Se programo induccion y reinduccion para los docentes correspondiente al decreto 1227 de 2005, gestionada con la caja de compensacion familiar comfamiliar</t>
  </si>
  <si>
    <t>Se asistio al comite de prestaciones sociales convocado por la Secretaria de Educacion de Magangue, se procedio a realizar los examenes de egreso de los docentes vinculados por situacion administrativas y/o po vacantes defintivas vinculados por el Sistema Maestro 60. Se coordino la charla sobre resiliencoa el 17 de junio de 2021. Se coordino el inicio del plan nacional de vacunacion en el distrito de cartagena, correspondiente a  la fase 3 que autoriza la recepcion de biologicos contra el covid 19 a los docentes directivos docentes y administrativos de la Secretaria de Educacion Distrital estableciendo como puntos clinica blas de lezo y san jose de torices. el 12 de mayo se organizo capacitacion para la prevencion de covid 19 para administrativos y docentes</t>
  </si>
  <si>
    <t>En el trimestre comprendido de Abril 2021 al 30 de junio de 2021 se liquido de manera oportuna la nomina correspondiente a los docentes, directivos docentes y administrativos de los establecimientos educativos oficiales y planta central. Los gastos de nomina financiados con recursos del S.G.P.ascienden de los primeros 6 meses de la vigencia 2021 asciende  por la suma de 163.550.744.909,00. Se reconocieron comisiones de servicios a 9 rectores de establecimientos educativos oficales  que conforman los amigos del turismos apoyandolos con los tiquetes aereos por la suma $4.298.940</t>
  </si>
  <si>
    <t>En el trimestre en el marco del decreto 12278 se realizaron las siguientes movimientos: Inscripcion 12 Mejoramiento 65 y Actualizacion 1. Ahora bien, en el marco del decreto 1227 se realizaron los siguientes movimientos ascensos 6 Inscripciones Privado 02, ascenso 01.. Esta ejecucion se realiza a traves del proceso de nomina</t>
  </si>
  <si>
    <t>El 21 de junio de 2021 cerca de 5:30 de UAC, convoco el comité de contratación para evaluar proyectos de selección, entre los que se destaca el proceso de selección, que para el caso de dotación correspondería a una subasta inversa, atendiendo que  el acuerdo marco, no tiene la especificaciones técnicas que demanda el contrato de suministro con el propósito de cumplir con el siguiente objeto: DOTACIÓN DE VESTIDO Y CALZADO PARA DOCENTES, DIRECTIVOS DOCENTES Y PERSONAL ADMINISTRATIVO DE LA SECRETARIA DE EDUCACIÓN DISTRITAL, DE CONFORMIDAD CON LA LEY 70 DE 1988 Y SU DECRETO REGLAMENTARIO 1978 DE 1989, QUE REGULA EL DERECHO QUE LE ASISTE A LOS EMPLEADOS DEL SECTOR OFICIAL DEL ORDEN NACIONAL COMO LAS ENTIDADES TERRITORIALES QUE DEVENGAN MENOS DE DOS SALARIOS MÍNIMOS, A QUE LA RESPECTIVA ENTIDAD LE SUMINISTRE CADA (4) CUATRO MESES UN PAR DE ZAPATOS Y UN VESTIDO DE TRABAJO, vigencia 2020-2021 con cronograma del 28 de junio al 03 de agosto de conformidad con lo publicado en el SECOPII. Si bien no se ejecuto el recurso asignado, se emplearon acciones para iniciar el proceso de seleccion de subasta inversa para definir el contratista que realizara la entrega de la dotacion a los docentes y administrativos que se cnuentran devengando hasta 2 salarios minimos legales vigentes</t>
  </si>
  <si>
    <t>SENTENCIAS Y CONCILIACIONES - OPTMIZACION DE LA OPERACION DE LAS INSTITUCIONES EDUCATIVAS OFICIALES DE CARTAGENA DE INDIAS - INGRESOS CORRIENTES DE LIBRE DESTINACION No registra ejecucion teniendo en cuenta que el rubro es para pagos de conciliaciones y sentencia, para los cuales se requieren que se emitan los fallos y/ actos administrativos.
Se giraron recursos correspondientes a FOSES de las IEO, Por concepto de Gratuidad a 83 IEO por valor de $ 9.083.358.469</t>
  </si>
  <si>
    <t>SGP INCORPORADOS</t>
  </si>
  <si>
    <t>02-071-06-95-02-02-07-01
02-071-06-95-02-02-07-02
02-071-06-95-02-02-07-03</t>
  </si>
  <si>
    <t>$    405.813.617
$    555.010.046
$    403.222.137</t>
  </si>
  <si>
    <r>
      <rPr>
        <b/>
        <sz val="18"/>
        <color theme="1"/>
        <rFont val="Calibri"/>
        <family val="2"/>
        <scheme val="minor"/>
      </rPr>
      <t>BECAS FEBIC</t>
    </r>
    <r>
      <rPr>
        <sz val="18"/>
        <color theme="1"/>
        <rFont val="Calibri"/>
        <family val="2"/>
        <scheme val="minor"/>
      </rPr>
      <t xml:space="preserve">: Conv. 21-1 . Se entregaron 197 becas relacionadas en el Acta No 39 de febrero 01 de 2021 y Adición Acta 39  de Feb 08.21 
</t>
    </r>
    <r>
      <rPr>
        <b/>
        <sz val="18"/>
        <color theme="1"/>
        <rFont val="Calibri"/>
        <family val="2"/>
        <scheme val="minor"/>
      </rPr>
      <t>BECAS FEBIC</t>
    </r>
    <r>
      <rPr>
        <sz val="18"/>
        <color theme="1"/>
        <rFont val="Calibri"/>
        <family val="2"/>
        <scheme val="minor"/>
      </rPr>
      <t xml:space="preserve">: Conv 21-2. Se realizo la reunion de junta administradora donde se aprobo presupuesto y cronograma de la convocatoria 21-2, relacionadas en el Acta 40 de Junio 11.21
</t>
    </r>
    <r>
      <rPr>
        <b/>
        <sz val="18"/>
        <color theme="1"/>
        <rFont val="Calibri"/>
        <family val="2"/>
        <scheme val="minor"/>
      </rPr>
      <t>Becas SER PILO VA CARTAGENA</t>
    </r>
    <r>
      <rPr>
        <sz val="18"/>
        <color theme="1"/>
        <rFont val="Calibri"/>
        <family val="2"/>
        <scheme val="minor"/>
      </rPr>
      <t xml:space="preserve">: Se entregaron 30 becas para los mejores egresados oficiales,relacionadas en el Acta 11 de febrero 08 de 2021
</t>
    </r>
    <r>
      <rPr>
        <b/>
        <sz val="18"/>
        <color theme="1"/>
        <rFont val="Calibri"/>
        <family val="2"/>
        <scheme val="minor"/>
      </rPr>
      <t>CERES</t>
    </r>
    <r>
      <rPr>
        <sz val="18"/>
        <color theme="1"/>
        <rFont val="Calibri"/>
        <family val="2"/>
        <scheme val="minor"/>
      </rPr>
      <t xml:space="preserve">. Se envio la solicitud de Otrosi a ICETEX el pasado 2 de junio y aun no recibimos el documento por parte del Icetex.
</t>
    </r>
    <r>
      <rPr>
        <b/>
        <sz val="18"/>
        <color theme="1"/>
        <rFont val="Calibri"/>
        <family val="2"/>
        <scheme val="minor"/>
      </rPr>
      <t>CONVENIOS INTERADMINISTRATIVOS</t>
    </r>
    <r>
      <rPr>
        <sz val="18"/>
        <color theme="1"/>
        <rFont val="Calibri"/>
        <family val="2"/>
        <scheme val="minor"/>
      </rPr>
      <t xml:space="preserve">: Se encuentra en proceso de formalizacion de los convenios con la Institucion Universitaria Mayor de CArtagena y con al UNAD CArtagena por valor aprox. de $ 494 millones, para beneficiar a 185 egresados oficiales.
</t>
    </r>
    <r>
      <rPr>
        <b/>
        <sz val="18"/>
        <color theme="1"/>
        <rFont val="Calibri"/>
        <family val="2"/>
        <scheme val="minor"/>
      </rPr>
      <t>BECAS INCLUSIVAS</t>
    </r>
    <r>
      <rPr>
        <sz val="18"/>
        <color theme="1"/>
        <rFont val="Calibri"/>
        <family val="2"/>
        <scheme val="minor"/>
      </rPr>
      <t>: Se formalizó la modificacion del convenio respectivo para garantizar  30 becas para educación superior a los grupos NARP,  9 becas para la población indígena,  9 becas para población victima del conflicto y  9 becas para población en situación de discapacidad, para estudiar en los niveles tecnico profesional, tecnologico o Profesional.  Se citó a la Junta Administradora para el proximo 6  Jul.21 para aperturar la convocatoria de becas inclusivas para iniciar estudios en  21-2. Se concretaron 9 IES aliadas para este proceso.</t>
    </r>
  </si>
  <si>
    <t>Durante este periodo se concretó la expedición del CDP  NO 115 de Mayo 19.21, para este convenio y se iniciaron los procesos contractuales.</t>
  </si>
  <si>
    <t>Se gestionó el reemplazo de 2 docentes de MT fallecidos del CASD y de San Francisco de Asis.
Se realizaron reuniones preparatorias con las Unaldes y la Direccion de Calidad Educativa, para adelantar el proceso de Revisión y actualizacion de las resoluciones de media tecnica
Se realizó reunion con el MEN y se establecieron como Retos para el 2021 Retomar la confianza en el progrma de MT  y fortalecer los ambientes  de aprendizaje de las IEO de MT
Se citaron a reunion a las diferentes IEO de MT a reuniones para solicitar  información de matriculas y asi mismo socializar las actividades a desarrollar durante el segundo semestre de 2021.</t>
  </si>
  <si>
    <t>BECAS FEBIC: Se entregaron 197 becas relacionadas en al Acta No 39 de febrero 01 de 2021 y Adición Acta 39  de Feb 08.21 
Becas SER PILO VA CARTAGENA: Se entregaron 30 becas para los mejores egresados oficiales,relacionadas en el Acta 11 de febrero 08 de 2021
CERES. No se ha podido formalizar el  Otrosi N° 09 de Adición al Convenio 296- 03.para la adicion de recursos por $ 700 millones, por demoras en la Secretaría General para la firma del mismo.  El documento fue enviado el 2 de marzo de 2021 y a corte 30 de marzo no ha sido recibido en este despacho.
CONVENIOS INTERADMINISTRATIVOS: Se gestionaron los CDP´s para la suscripcion de los convenios con el Colegio Mayor de BOlivar y con al UNAD CArtagena por valor aprox. de $ 494 millones, para beneficiar a 185 egresados oficiales.
BECAS INCLUSIVAS: Se determinó modificar la estructura de Becas y por consiguiente del convenio suscrito con el Icetex, trámite que está en ejecución.
1. Acta 39 de febic de Feb 01.21
2. Adición Acta 39 de febic feb 8.21
3. Acta 11 de Ser Pilo Va de Feb 8.21
Se determinó garantizar anualmente:
* 30 becas para educación superior a los grupos NARP, 
* 9 becas para la población indígena
* 9 becas para población victima del conflicto
* 9 becas para población en situación de discapacidad</t>
  </si>
  <si>
    <t xml:space="preserve">Se trasladaron recursos al proyecto por $537.966.000, respaldado en el certificado de disponibilidad #108 del 5 de mayo de 2021, se elaboró resolución #2591 en la cual se ordenó transferir recursos a 83 instituciones educativas oficiales para pago de inscripción en tarifa ordinaria de pruebas saber 2021, logrando así la gratuidad de inscripción en los alumnos de estas instituciones.
El día 21 de junio se envió correo a contratación para estudio  de especificaciones técnicas para la formación de estudiantes en competencias socioemocionales, lo cual está en  espera de respuesta para seguir el trámite respectivo para su contratación.      Se suscribió contrato de prestación de servicios:                                                                             a. PRESTACIÓN DE SERVICIOS PROFESIONALES PARA HACER SEGUIMIENTO AL PROCESO DE REVISIÓN Y AJUSTE DE LOS SISTEMAS INSTITUCIONALES DE EVALUACIÓN DE ESTUDIANTES -SIEE- EN LAS IEO , por valor de $ 37,000,000.
b.  PRESTACIÓN DE SERVICIOS PROFESIONALES PARA BRINDAR ASISTENCIA TÉCNICA EN EL FORTALECIMIENTO DE LAS PRÁCTICAS DE CIENCIA, INNOVACIÓN Y TECNOLOGÍA EN LAS INSTITUCIONES EDUCATIVAS OFICIALES, por valor de $ 40,000,000 
 Se convocó asistencia técnica presencial  sobre la temática:"USO DE RESULTADOS DE PRUEBAS SABER, AJUSTES TRANSITORIOS DEL SIEE Y GESTIÓN ACADÉMICA Y
CURRICULAR EN TIEMPOS DE ALTERNANCIA" mediante circular 41 (adjunta). La asistencia estuvo liderada por el Ministerio de Educación Nacional  y se desarrolló los días 9 y 10 de marzo, en el auditorio del colegio CASD Manuela Beltrán. Se contó con la participación de 21  instituciones focalizadas representadas por su rector y coordinador para un total de 42 personas promedio, contribuyendo así con el desarrollo de la primera y segunda actividad del proyecto.      </t>
  </si>
  <si>
    <t>Se encuentra en Proceso, la contratacion para la implementacion de procesos de formacion y evaluacion por competencias en docentes. Fué enviado a la oficina de contratación, los aspectos técnicos, para ser aprobados el dia 23 de junio, en espera de aprobacion para continuar el trámite.                                                                                                                                                          En el marco de la actividad   fortalecer la implementación de procesos de formación y evaluación por competencias con docentes, se elaboró resolución 2075 del 04 de abril para transferencia de recursos a cada institución  educativa que tuvo un nivel sobresaliente  en la vigencia 2020 en el índice de clasificación total de las pruebas saber 11. se  realizo transferencia de recursos a través de los siguientes RP (366,367,368,369,370,371,372,373,374,375,376,377) a 12 instituciones educativas que mantuvieron o mejoraron su calificación y  se encuentran en categoría a y b, este recurso se asignó por resolución y se comprometió a las instituciones para que sea usado en el fortalecimiento de las competencias de los docentes de estas instituciones en las áreas que evalúa el ICFES.
     El recurso dispuesto para la ejecución de esta actividad se encuentra contenido en el CDP número 65 de 2021 por un total de $96.000.000. Las instituciones a las cuales se les hizo la transferencia de recursos son las siguientes:    
1. INSTITUCION EDUCATIVA PROMOCION SOCIAL DE C/GENA. - SEDE ÚNICA
2. INSTITUCION EDUCATIVA SOLEDAD ACOSTA DE SAMPER - SEDE ÚNICA
 3. INSTITUCION EDUCATIVA LAS GAVIOTAS - SEDE ÚNICA
4. INSTITUCION EDUCATIVA MARIA AUXILIADORA - SEDE ÚNICA
5. INSTITUCION EDUCATIVA LUIS C GALAN SARMIENTO - SEDE ÚNICA
6. INSTITUCION EDUCATIVA AMBIENTALISTA DE CARTAGENA - SEDE ÚNICA
7. INSTITUCION EDUCATIVA MERCEDES ABREGO - SEDE ÚNICA
8. INSTITUCION EDUCATIVA SOLEDAD ROMAN DE NUÑEZ - SEDE ÚNICA
9. INSTITUCION EDUCATIVA LA MILAGROSA - SEDE ÚNICA   
10. INSTITUCION EDUCATIVA 20 DE JULIO - SEDE ÚNICA
11. ESCUELA NORMAL SUPERIOR DE CARTAGENA DE INDIAS - SEDE ÚNICA                        
12. INSTITUCION EDUCATIVA OLGA GONZALEZ DE ARRAUT</t>
  </si>
  <si>
    <t xml:space="preserve"> Se culminó en un 100%.  el SISTEMA DE INFORMACION PARA MONITOREAR EL ÍNDICE DE CLASIFICACIÓN DE LAS IEO, el cual fue diseñado por profesional de prestación de servicios, contratado. Esta pendiente  la socializacion de esta matriz y la distribucion a cada una de las instituciones por parte de este profesional.</t>
  </si>
  <si>
    <t>Se suscribió y legalizó convenio interadministrativo con Computadores para Educar para la adquisición de 3 laboratorios STEAM, se estima que en 2 meses se hará la entrega e instalacion en las 3 IEO beneficiadas. Se anexa contrato electrónico y RP</t>
  </si>
  <si>
    <t xml:space="preserve"> 1. De las 7 I.E, se ha agendado en mutuo acuerdo el cronograma de asistencia técnica a 5, ingresando la Institución Etnoeducativa de Santa Ana. 
2. De las 7 I.E, se ha iniciado jornada de capacitación de Transición de PEI a PEC y asistido técnicamente a 6 (I.E Arroyo de Piedra, I.E Domingo Benkos Bioho de Bocachica, Santa Cruz del Islote, Institución Etnoeducativa de Santa Ana y Puerto Rey)
3. De las 7 I.E, se ha generado y entregado informe de revisión y lectura de PEI y las recomendaciones para tránsito Instituciones a 6 (I.E Puerto Rey, I.E de Arroyo de Piedra, I.E Santa Cruz de Islote, Institución Etnoeducativa de Santa Ana, Institución Educativa de Tierrabaja, Institución Etnoeducativa Domingo Benkos Bioho). Cumpliendo así con total de las asignadas al área rural corregimiento e insular.
4. De las 7 I.E, se ha acompañado Insitu a 1, (I.E de Santa Cruz del Islote), Miembros de la Comunidad Educativa, Asamblea General, Junta de Consejo Comunitario, Junta de Acción Comunal y organizaciones comunitarias de base.
Nota: La fase de implementacion de PEC, es decir, como prodycto obedece a la misma dinamica de las Comunidad y consejo comunitario junto a la Institucion Educativa.</t>
  </si>
  <si>
    <t>(12)  Avances significativos en capacitaciones seminarios, encuentros, talleres sobre lineamientos y orientaciones curriculares CEA, y  etnopedagógicas con juntanza con entidades aliadas como Centro de Memorias Étnicas de la Universidad del Cauca, Instituto de Educación e Investigación Manuel Zapata Olivella y  el Observatorio para el Patrimonio Cultural de la Universidad de Cartagena, con actores educativos (docentes, directivos)  para la construcción colectiva  de orientaciones y lineamientos curriculares para la cátedra de estudios afrocolombianos; retroalimentación, apropiación de insumos etnopedagógicos,  acorde con procesos etnopedagógicos en contextos  urbanos</t>
  </si>
  <si>
    <t>(3) IE, acompañadas en la construcción colectiva de lineamientos curriculares  en instituciones procesos etnoeducativos en contextos urbanos, con perspectiva  diversidad lingüística (Lengua criolla palenquera). Avances  en aspectos etnoeducación, en contexto de diáspora palenquera en Cartagena, “Minino a  chitia ku m kombilesa suto”, en las IE Antonia Santos, IE Ana María Vélez de Trujillo, IE Pedro Romero, con procesos PEAC identificados, con aportes  insumos temáticos concerniente en el estudio, uso y aprendizaje de la lengua criolla palenquera.</t>
  </si>
  <si>
    <t>(2) Asistencia técnica en IE Pedro Romero, en ejercicio de construcción colectiva transversal, articulando las dimensiones de la cátedra de estudios afrocolombianos, como escenarios de  apropiación, retroalimentación y validación de insumos etnopedagógicos para los lineamientos curriculares de la  CEA.  En ese mismo sentido, avances en instituciones etnoeducativas del contexto urbano, termino de un enfoque de proyecto étnico curricular afrocolombiano (PEAC). Además  de la ruta etnopedagógica en  IE Mercedes Abrego, con equipo de docentes, en donde ambientamos  la comunidad de aprendizaje</t>
  </si>
  <si>
    <t>(3) Actividades Decenio afro en la Escuela, fechas conmemorativas afrodescendientes, jornadas etnopedagógicas denotando las dimensiones de la  cátedra de estudios afrocolombianos y aspectos pedagógicos, orientado en  la discriminación racial</t>
  </si>
  <si>
    <t>Con el programa de gobernabilidad regional- USAID, se realizó la formación y acompañamiento a docentes, a fin de generar cambios en sus prácticas pedagógicas, a través de un ciclo virtual de formación,  relacionada con las competencias digitales. La población asistida fue de 239 docentes vinculados a 65 Instituciones Educativas Oficiales. De los cuales 159  docentes, cumplieron con el programa de formación. Listado de inscritos , fotografias</t>
  </si>
  <si>
    <t>Fortalecimiento de las competencias comunicativas, pedagógicas, de trabajo colaborativo e innovación de los docentes de IEO preescolar, básica y media en el marco de la enseñanza de inglés a través de asistencias técnicas lideradas por el programa nacional de Bilingüismo.
Construcción base de datos de docentes de inglés interesados en participar en micro formaciones sobre gestión institucional de Bilingüismo.
Participación Taller institucional del Bilingüismo 45 Docentes y Directivos Docentes
Diseño de estrategias de divulgación y formación para apoyar propuestas del programa de Bilingüismo de MinEducación como: ECOKIDS/ECOTEENS con emisoras locales e institucionales de la ciudad, se envió oficio a la emisora de la Policia nacional haciendo solicitud del espacio para pasar las cuñas.
Diagnóstico de la infraestructura tecnológica con las que cuentan las IEO Focalizadas para el desarrollo del programa de formación Bilingüe mediado por TICs
Mesa de trabajo con rectores del programa colegios amigos del turismo con el fin de fortalecer el eje de multilingüismo que es una de sus líneas de acción.
Mesa de trabajo con docentes de inglés con el fin de orientar las capacitaciones y el diseño del programa de formación Bilingüe.
Seguimiento al aplicativo be the (1) challenge con el fin de que los docentes y estudiantes complementen los procesos formativos en inglés. 
Participación de docentes destacados en reunión con el MIN educación y el british council- consejo británico con el fin de construir propuesta para la capacitación en enseñanza de idiomas.
Se construye el documento de especificaciones técnicas para el área de bilingüismo con el fin de adelantar el proceso de contratación e implementación del programa de formación Bilingüe mediado por las TICs
Reuniones con posibles proveedores y oferentes para la implementación del programa de formación Bilingüe mediado por las TICs</t>
  </si>
  <si>
    <t xml:space="preserve">En relación a la segunda actividad “Formar docentes en saberes pedagógicos, disciplinares y reflexivos”, el 15 de enero se aprobó ante la JUDI las líneas de formación docente (Acta N° 6). Posteriormente, el 15 de febrero se socializó ante las Universidades Acreditadas en Alta Calidad invitadas por el Ministerio de Educación Nacional, el proyecto de formación posgradual de la Secretaría de Educación de Cartagena de acuerdo con lo definido en el Plan Territorial de Formación Docente y la adhesión al convenio 261 de 2019 entre MEN e ICETEX. 
Cabe mencionar que el 5 de mayo fue enviado al MEN el Plan Territorial de Formación Docente para su revisión y retroalimentación. Posterior a ello, se recibió el documento con observaciones que fueron ampliadas a través de una asistencia técnica. Actualmente, se encuentra en proceso de ajustes a fin de enviar nuevamente para su publicación por parte del MEN. 
En los meses de marzo y abril los miembros del Comité Territorial de Formación Docente, revisaron en un consolidado de Excel las cartas de intención de las ocho (8) universidades que presentaron su oferta de programas relacionados con las líneas de formación definidas, para su aprobación. Seguidamente, este informe se envió al MEN para su revisión y retroalimentación orientada precisamente frente a los costos - de tal manera que este fuera otro factor determinante para la toma de decisión de las Universidades que acompañarían el proceso de formación a fin de alcanzar un número alto de docentes formados tanto a nivel de especializaciones y maestrías.  
Durante este proceso, se hizo una convocatoria pública entre el 24 de marzo al 02 de abril para que los docentes y directivos docentes postularan el nombre que tendrían las BECAS. Revisado el proceso, la Alcaldía de Cartagena emitió el Decreto n° 0622 del 15 de junio por medio del cual las BECAS que se conceden en formación avanzada a nivel posgradual para los directivos docentes y docentes vinculados en propiedad se denominan:  OLGA DEL CARMEN VILLEGAS ROBLES. 
Cabe mencionar que paralelo a ello, se avanzaba frente al lanzamiento de la convocatoria, esta siguió su curso de acuerdo con las orientaciones recibidas por el MEN: (i) Definición de las Universidades y Programas atendiendo a las líneas de formación y costos, (ii) Definición del calendario, (iii) Estructuración del documento de la convocatoria, (iv) Presentación ante el comité para su aprobación, (v) Declaración pública de la convocatoria a partir del acto administrativo resolución n° 3400 el 11 de junio, (vi) Lanzamiento de la convocatoria pública a través del ICETEX el 16 de junio, (vii) Publicación en la página web de la secretaría de educación, redes sociales, prensa y grupos de whatsapp de rectores, coordinadores y maestros de las diferentes disciplinas de formación. 
</t>
  </si>
  <si>
    <r>
      <rPr>
        <sz val="18"/>
        <color theme="1"/>
        <rFont val="Arial"/>
        <family val="2"/>
      </rPr>
      <t xml:space="preserve">1.  Se realiza la actualización del formato GEDCE02 - F008  ACTA DE COMPAÑAMIENTO PRESENCIAL- VIRTUAL    2. Se realiza acompañamiento a las Instituciones Educativas en lo concerniente a la planeación e implementación de los Planes de Regreso a Clases.   3. se trabaja en el diseño de la matriz de seguimiento a las asistencias técnicas, un instrumento que tendrá como objetivo realizar la verificación del cumplimiento de lo planeado en cada proyecto.   4. Se diseña el formato de CRONOGRAMA DE ACTIVIADES E HITOS DE LA DIRECCIÓN DE CALIDAD EDUCATIVA, un instrumento de planeación que eliminaría las agendas trimestrales, y alimentaria las agendas diarias.
</t>
    </r>
    <r>
      <rPr>
        <b/>
        <sz val="18"/>
        <color theme="1"/>
        <rFont val="Arial"/>
        <family val="2"/>
      </rPr>
      <t xml:space="preserve">
REVISIÓN PLANES DE REGRESO A CLASES</t>
    </r>
    <r>
      <rPr>
        <sz val="18"/>
        <color theme="1"/>
        <rFont val="Arial"/>
        <family val="2"/>
      </rPr>
      <t xml:space="preserve">
Se realizó revisión  de  los planes de regreso a clases del año escolar 2021 (planes de mejoramiento) de 32 Instituciones Educativas Oficiales y se hizo proceso de retroalimentación con las Instituciones. Así mismo se realizó proceso de asistencia técnica y visita para asesoría en bioseguridad para su adecuada implementación. Se adjuntan documentos de soporte.</t>
    </r>
  </si>
  <si>
    <t xml:space="preserve"> Se realizaron mesas de trabajo de articulación con UNALDES y las IEO focalizadas con quienes se socializó el PAM.       con el apoyo de los aliados: TERPEL, CORPOEDUCACIÓN, TRASOS y  NUTRESA ofreciendo acompañamiento a las IEO en los procesos de mejoramiento de la gestión escolar con los proyectos LEM (Líder en Mi); ADL (Alegría de letras); DEC (Diseña el Cambio) y las asesorías en el tema de los planes de regreso a clases</t>
  </si>
  <si>
    <t>Se esta en el proceso de contratación del personal para acompañar los planes de trabajo de los estamentos de las Instituciones Educativas to in situ o con cada una de las instituciones actividades que no fueron posible por el paro nacional que estuvo desde abril hasta junio.</t>
  </si>
  <si>
    <t xml:space="preserve">Orientaciones para la conformación del Gobierno Escolar en los términos de ley.
Se dio inicio al proceso de fortalecimiento a los estamentos del gobierno escolar, con el acompañamiento con el preoceso formativo a los Personeros estudiantiles en alianza con Personería distrital, Escuela de gobierno, secretaria de Participación, y DADIS, en la jornada participaron 35 IEO. 
Se realizó asistencia técnica con las IEO focalizadas, para el fortalecimiento del proceso con los padres y madres de Familia, el marco legal que sustenta la participación de los padres y el  acompañamiento de la institución frente a su rol, las instituciones participante fueron 5 Liceo de Bolívar, Ambientalista Cartagena de indias, Escuelas Profesionales Salesianas, Santa Ana, Fernando de la Vega (para esta fecha nos encontrábamos en paro nacional  Mayo 25 de 2021) </t>
  </si>
  <si>
    <t>- Se continuo con el  fortalecimiento  de los comités de convivencia escolar a través de alianza establecida con la Fiscalía seccional de Bolívar en el marco del Direccionamiento Estratégico 2020-2024 “Resultados en las calles y en los territorios” del Fiscal General de la Nación,  se  realizó la segunda jornada con la participación de la Unalde  Santa Rita en la cual participaron 8 IEO las cuales son Ana María Vélez de Trujillo, I.E Liceo de Bolívar, Antonia Santos, La Milagrosa, Escuelas Profesionales Salesianas, Corazón de María, Colegio Naval de Crespo, Santa María, para un total de 15 IEO acompañadas en el primer semestre( para la segunda jornada no encontrábamos en paro nacional 26 de mayo de 2021).  
- En alianza con CIPS – MEN, se da inicio al proceso de acompañamiento al ente territorial con formación a docentes orientadores que busca Fortalecer a 40 docentes de las IEO del distrito e implementación del Sistema Único de Información para la convivencia SIUCE con todos los colegios del distrito incluyendo los privados.</t>
  </si>
  <si>
    <r>
      <rPr>
        <b/>
        <sz val="18"/>
        <color theme="1"/>
        <rFont val="Arial"/>
        <family val="2"/>
      </rPr>
      <t xml:space="preserve"> PROYECTO PEDAGOGICO TRANSVERSAL PRAES:</t>
    </r>
    <r>
      <rPr>
        <sz val="18"/>
        <color theme="1"/>
        <rFont val="Arial"/>
        <family val="2"/>
      </rPr>
      <t xml:space="preserve">Trabajo articulado con el Ministerio de Educación Nacional relacionado con asistencias técnicas para PRAES, formación en cambio climático.Mesa de trabajo en la construcción del plan de acción a partir de las categorías identificadas y abordadas en los resultados del informe de resultados cualitativos y con representaciones numéricas en la encuesta aplicada.Primer bootcamp en emprendimiento verde con matricula de 32 docentes de IEO dinamizadores de PRAE.Primer bootcamp en emprendimiento verde con matricula de 32 docentes de IEO dinamizadores de PRAE.Elaboración y acciones relacionadas con el trámite ante la oficina de contratación de las especificaciones técnicas relacionadas con: ESPECICIFICACIONES TÉCNICAS DEL PROYECTO AMBIENTAL ESCOLAR (PRAE), PROYECTO PEDAGOGICO TRANSVERSAL DEL PROGRAMA PARTICIPACION, DEMOCRACIA Y AUTONOMIA DE LA LINEA ESTRATEGIA CULTURA DE LA FORMACION DEL PLAN DE DESARROLLO SALVEMOS JUNTOS A CARTAGENA 2020-2023 (ACTUALMENTE ESTAN EN REVISION EN CONTRATACION.  Revision del convenio interadministriativo EPA-SED- Universidad de Cartagena para la realizacion de formaciones en Educaicon Ambiental, reunion con el cidea departamental y coordinacion de un segundo encuentro con la Secretaria de Educacion para contextualizacion y presentacion de los alcances y avances del comite intarinstitucional de educacion ambiental. 
</t>
    </r>
    <r>
      <rPr>
        <b/>
        <sz val="18"/>
        <color theme="1"/>
        <rFont val="Arial"/>
        <family val="2"/>
      </rPr>
      <t xml:space="preserve">PROYECTO PEDAGOGICO TRANSVERSA PEGIR: </t>
    </r>
    <r>
      <rPr>
        <sz val="18"/>
        <color theme="1"/>
        <rFont val="Arial"/>
        <family val="2"/>
      </rPr>
      <t xml:space="preserve">Concertación y desarrollo de acciones de capacitación y asistencia técnica a 25 IEO mediante el Programa de Gobernabilidad Regional RGA- a través de la Agencia de los Estados Unidos para el Desarrollo USAID- Matriz de identificación de Riesgos Psicosociales.Articulación SED- Colectivo de Transformación Social TRASO y Oficina de Gestión de Riesgo para la coordinación de las estrategias de fortalecimientos de PEGIR en IEO focalizadas y de cobertura del aliado TRASO (3 focalizadas por el colectivo), 15 IEO correspondiente a la meta y 22 IEO- acompañamiento al proyecto de capacitación docentes en PEGIR.Coordinación de estrategias de desarrollo del Convenio de Capacitación a 100 docentes en PEGIR- TRASO-UNISINU, incluye la cobertura de 30 IEO.- Reunion articulacion SED-TRASO-oficina de gestion de riesgos de la alcaldia distrital para definir acciones articuladas para el fortalecimiento de PEGIR. 
</t>
    </r>
    <r>
      <rPr>
        <b/>
        <sz val="18"/>
        <color theme="1"/>
        <rFont val="Arial"/>
        <family val="2"/>
      </rPr>
      <t xml:space="preserve">PROYECTO PEDAGOGICO TRANSVERSAL EN EMPRENDIMEINTO ESCOLAR: </t>
    </r>
    <r>
      <rPr>
        <sz val="18"/>
        <color theme="1"/>
        <rFont val="Arial"/>
        <family val="2"/>
      </rPr>
      <t xml:space="preserve">• Reunión de articulación con el Centro Agroempresarial y Minero SENA-Regional Bolívar para coordinar de acompañamiento a procesos de asistencia técnica y fortalecimiento de Instituciones Educativas Oficiales en Cultura del Emprendimiento- y análisis de la propuesta de establecimiento de un convenio relacionado con Catedra de Emprendimiento.
Para el fortalecimiento de  los proyectos transversales de democracia se realizará a través de alianza establecida con la organización CIVIX Colombia, que tiene como objetivo  el desarrollo de acciones de formación especializadas para jóvenes estudiantes entre los 14 y 18 años de edad, denominadas: Semilleros de Liderazgo Juvenil y Círculos de Mujeres Jóvenes.
En el segundo trimestre se adelantó la realización de memorial de entendimiento para formalizar el acompañamiento en la secretaria de educación a través de la oficina de cooperación internacional del Distrito, quien ya tiene los instrumentos legales para lograr este tipo de cooperación.
Se espera con con esta alianza se fortalezcan los proyectos y los procesos de participación de los estamentos en las Instituciones Educativas.
PROYECTOS PEDAGOGICOS TRANSVERSALES DE DERECHOS SEXUALES Y REPRODUCTIVOS- EDUCACIÓN PARA LA SEXUALIDAD
Se estableció alianza con UNFPA, para realizar acompañamiento a las IEO, en la actualización y ajustes a sus proyectos en las temáticas, está quedo con la fecha por definir debido al paro nacional. 
</t>
    </r>
  </si>
  <si>
    <t>Fortalecer los Proyectos Pedagógicos Transversales en las Instituciones Educativas Oficiales del Distrito: 
Fortalecimiento a centros orquestales y bandas de paz de las IEO 
1. Experiencias significativas que representan a la ciudad 
2. Instrucción musical por líneas de intervención.
3. Presentación anual – movilidad para los eventos públicos.  
Implementación de nuevos centros orquestales y bandas de paz en IEO
1. Dotación de instrumentos y vestuario. Nuevas IEO y reposición por deterioro 
2. Culminar el cuatrienio con mínimo 60EE con la implementación de centros orquestales y BP
Fortalecimiento del Festival Estudiantil JGU y del Desfile en homenaje a los Héroes de la independencia.  
1. Sistematización de la experiencia FEJGU 
2. Documentar y robustecer la propuesta del Desfile Estudiantil públicos y privados.
Generar el Gran Cabildo Estudiantil como una apuesta cultural del sector educativo.
Se da la apropiación a través de un CD para la Unidad Ejecutora Educación: 
•        Documento CDP – 116 DE MAYO 19 DE 2021 por valor de $579.000. 000.oo 
Desde esa fecha se inician los trámites respectivos para consolidar las propuestas pedagógicas pendientes por robustecer y concurrir financieramente como lo expresa la Ley General de Educación y el PDD Salvemos Juntos a Cartagena – año #1.        
Semana de la Cartageneidad , se define que no hay TIEMPO ni coinciden las modalidades de lo que se espera técnicamente con la propuesta de contratar, para conmemorar con el espectáculo: Sabrosura que a nivel local desarrolla una creación artística para ese tema de identidad, apropiación del sentimiento e imaginario colectivo de ser Cartegenero – CANCELADO – 2 meses agotados sin éxito. 
2.        Solicitud de Trámite de Resoluciones de Transferencia directa a IEO para fortalecimiento a; a.) Instrucción musical a los 26 IEO con proyectos bandas de Paz; b.) Fortalecimiento a Centro orquestales; c.) Dotación Proyecto Banda de Paz. FECHA: MAYO 23/2021 última de las cuatro revisiones de todos, (tres proyectos corregidos, explicados, revisados virtual y físicamente con el Dr. Jhon Rodríguez – con Vo.Bo. Legal – Mayo 23/2021 quien solicita mesa técnica presencial para corrección de todos los borradores del proyecto de Resolución, quedando así: 
Solicitudes de trámite de Resolución – proyectadas – lunes 24/05/2021 
VoBo Legal (Jhon) Mesa técnica presencial – martes 2/06/2021 
Seguimiento a proyectos de resolución VoBo SED – miércoles 9/06/2021
Seguimiento Vo.Bo. SED – revisión con PPT viernes 11/06/2021 
Cada día de cada semana voy a la oficina pero nuestra SED (e ) ocupada
Los tres proyectos de Resolución esperan desde 11/06/2021 un VoBo</t>
  </si>
  <si>
    <r>
      <rPr>
        <sz val="18"/>
        <color rgb="FF000000"/>
        <rFont val="Arial"/>
        <family val="2"/>
      </rPr>
      <t xml:space="preserve">Luego de sendas devoluciones y observaciones, se decide elaborar de manera colectiva entre Calidad Educativa y la Subdirección Técnica de Contratación Legal – una mesa de trabajo para tener algunas consideraciones de tipo legal y poder viabilizar la ejecución del FED – que lleva dos reprogramaciones, así: 
</t>
    </r>
    <r>
      <rPr>
        <b/>
        <sz val="18"/>
        <color rgb="FF000000"/>
        <rFont val="Arial"/>
        <family val="2"/>
      </rPr>
      <t xml:space="preserve">Primera fecha tentativa: 13 y 14 /05/2021 
Segunda fecha tentativa: Junio 24 y 25/2021 
Tercera fecha tentativa: Julio 15 y 16/2021 </t>
    </r>
  </si>
  <si>
    <t>De está solicitud de trámite de contratación para el desarrollo del FED tenemos la siguiente trazabilidad, fecha tentativa por Olga Elvira Acosta: mayo 13 y 14 de 2021. 
Fecha de solicitud: primera vez año 2021 – 09/04/2021
Estudio previo: primera vez año 2021 – 09/04/2021 
Devolución por observaciones del FED – 19/04/2021 
Piden modelo Estudio de Oportunidad FED anteriores – 19/04/2021
Devolución con observaciones de Contratación – 03/05/2021
Respuesta a observaciones para el FED – 03/05/2021
Elaboración de un Manual para desarrollar FOROS - 8/05/2021
Devolución con observaciones de Contratación – 03/05/2021
Otras consideraciones para el FED – 8/05/2021
Propuestas recibidas FED – 05/05/2021 
Presentación FED – versión Word y ppt – 05/05/2021 
Descripción FED + Consideraciones – 05/05/2021
Especificaciones técnicas según modelo – 05/06/2021 
Especificaciones corregidas más desagregado – 09/05/2021
Correcciones para mesa técnica del FED – 10/06/2021 
Mesa Técnica Unidad de Contratación y CE – 11/06/2021</t>
  </si>
  <si>
    <t>Actividades varias de implementación del SGSST de acuerdo a los avances del sistem macro de la alcaldía.Se esta coordinado el regreso a la presencialidad de la planta central y los establecimientos educativos. Se gestiono la aplicación de testeo en la planta cental ubicada en el edificio mariscal. El 28 de abril se programo taller para la identificacion de peligors y riesgos laborales de las actividades laborales para la prevencion de accidente y enfermedades. Se coordino la capacitacion de prevencion de caidas a nivel y desnivel dirigido a los docentes y administrativos</t>
  </si>
  <si>
    <t>ALEXANDRA HERRERA
MONICA SALOOM</t>
  </si>
  <si>
    <t>ALEXANDRA HERRERA
LEIDY LAURA SUAREZ
ALBA PAVA</t>
  </si>
  <si>
    <t xml:space="preserve"> Se avanzó en el plan operativo para la construcción del estudio de insuficiencia y limitaciones, el cual fue aprobado en el tercer comite de cobertura de la SED, remitiendo además a las áreas involucradas, un memorando para la remisión de insumos. Esto corresponde al 25% de la gestión requerida para la construcción final del documento.
Soporte: Memorando AMC-MEM-000582-2021 con asunto: "Construcción y remisión de insumos para la elaboración del Estudio de insuficiencia y limitaciones de la prestación del servicio educativo en el distrito de cartagena 2021 - 2022".</t>
  </si>
  <si>
    <t>Se logra a corte de 31 de Mayo del 2021, la contratación de 1014 cupos adicionales con 19 establecimientos educativos con contrato vigente en el 2021.
Soporte: FUC Actualizado (Formato único de contratación del servicio educativo) aprobado por el MEN.</t>
  </si>
  <si>
    <t>La póliza actual está vigente hasta el mes de septiembre, periodo en el cual se hace necesario la adquisión de una nueva póliza. Se solicitó anulación de un CDP para tomar esos recursos, quedando pendiente aun recursos por garantizar para poder renovarla. Se anota que en el presupuesto aprobado para la vigencia 2021 no se asignaron recursos para esta actividad.
Soporte: oficio de liberación de recursos y solicitud de gestión de recursos faltantes.</t>
  </si>
  <si>
    <t>Información reportada en la plataforma SIMAT a corte del 30 de Junio de 2021. Corresponde a los estudiantes matriculados en el sistema educativo oficial incluyendo jóvenes y adultos y contratados.
Soporte: Formato GEDCO02-F010 con corte a 30 de Junio de 2021.</t>
  </si>
  <si>
    <t xml:space="preserve">A corte de 30 de Junio se realizó la primera auditoría con los establecimientos de matricula contratada, desde los componentes de Permanencia, Financiera, Calidad e infraestructura acorde con lo establecido en la normatividad vigente. Esto corresponde al 25% de la gestión adelantada para la construcción del segundo documento que es el documento final a reportar en esta actividad.
Asi mismo, se realizó la circular 102 del 2021 en la cual se dan las orientaciones para el regreso presencial a clases de los establecimientos educativos con matrícula oficial.
Soporte: Enlace actas de supervisión primera auditoria. 
Se anexa cicular 102 del 2021. </t>
  </si>
  <si>
    <t>Actualmente continúa el proceso de 35 grupos de aceleración del aprendizaje conformados con una atención de 979 estudiantes con extraedad, lo que representa un incremento de 
 un crecimiento de 586 más en comparación a los atendidos en la vigencia 2020, es decir, un crecimiento del 149%.
Se adelantó el proceso de contratación del equipo para acompañar a los establecimientos educativos que ampliaron la oferta con aceleración del aprendizaje y para el seguimiento a la atención de al menos 2.160 estudiantes con extraedad que se encuentran matriculados dentro de la escuela regular para el fortalecimiento de sus competencias básicas, socioemocionales y cierre de brechas de formación, mitigando el riesgo de abandono y propendiendo por el cierre de brechas en su formación. Este proceso se adelanta en alianza con la Fundación Pies Descalzos.
Soporte: SIMAT Corte de 30 de junio.</t>
  </si>
  <si>
    <t>Para la dotación de los EE para atender a estudiantes con extraedad, se envió  la Solicitud a contratción con CDP 49 de 2021 y se expidió el RP 351  para la compra de las tabletas, actualmente en proceso de compra para la entrega.
Con la liberación de saldos del CDP de Planta temporal se tramitó una solicitud de disponibilidad para hacer transferencias EE con modelos de aceleración del aprendizaje para el fortalecimiento de los procesos formativos.
Soporte: CDP, RP, y Solicitud de disponibilidad de transferencias.</t>
  </si>
  <si>
    <t>Se estructuró el documento que contenga las orientaciones para la implementación de estrategias que incidan en la mitigación del riesgo de abandono escolar de población con extraedad, para la construcción de este documento se dividió en 4 fases: Estructura del documento, recolección de información, procesamiento de la información y la publicación, cada una con peso del 25% del cumplimiento de la meta.
Soporte: Documento con la estructura diseñada.</t>
  </si>
  <si>
    <t>Se esta ejecuntando el plan para el fortalecimiento y/o desarrollo de capacidades dirigido a establecimientos educativos y UNALDES para el manejo de plataformas como SIMPADE que lleve a la toma de decisiones oportunas para la disminución de la extraedad, el cual se desarrolla en 9 ciclos programados entre abril y diciembre. Actualmente se han realizado 3 de ellos, lo que corresponde al 33,33% del cumplimiento de la meta.
Es importante diseñar mecanismos que fortalezcan la participación de directivos, maestros y administrativos en los encuentros programdos para el cumplimiento de los propósitos.
Soporte: Evidencias de los encuentros de formación realizados.</t>
  </si>
  <si>
    <t>Actualmente se cuenta con una caracterización de 597 personas para formación en CLEI1 (Alfabetización), de los cuáles 154 se encuentran matriculados a 30 de junio. Se continúa en el proceso para lograr matricular los 346 restantes para ser formados a partír de julio, en el marco del Contrato suscrito con la Universidad Pedagógica Nacional.
Soporte: SIMAT Corte 30 de junio, Contrato interadministrativo suscrito con la Universidad Pedagógica nacional.</t>
  </si>
  <si>
    <t>Se construyó el documento de caracterización de la población, con un total de 597 personas identificadas para la formación de CLEI 1 (alfabetización). 
Soporte: documento construído.</t>
  </si>
  <si>
    <t>Para la dotación de los EE para atender a estudiantes de las nocturnas en la oferta de jóvenes y adultos, se envió  la Solicitud a contratción con CDP 48 de 2021 y se expidió el RP 350  para la compra de las tabletas, actualmente en proceso de compra para la entrega.
Se tramitó una solicitud de disponibilidad para hacer transferencias a los EE para el fortalecimiento de los procesos formativos del cuál ya se cuenta con el CDP128.
Soporte: CDP y RP.</t>
  </si>
  <si>
    <t>A corte de 30 de junio se implementa la estrategia en 15 establecimientos educativos oficiales que atienden población diversa, adscritos a las Unaldes Santa Rita: y Country: Antonia Santos, Liceo de Bolivar, Olga Gonzalez, San juan de Damasco, Rafael Nuñez. Virgen y Turistica: Libano, Jorge Artel, Clemente Manuel Zabala, San Felipe Neri.  Rural: Tierra Bomba, Tierra Baja, Pontezuela, Arroyo Grande y Arroyo de Piedra. Igualmente, se presta asistencia técnica y acompañamiento a Establecimiento Educativos San francisco Asis, Escuela la Normal, Soledad Roman de Nuñez.
Soporte: evidencia de encuentros realizados.</t>
  </si>
  <si>
    <t>A corte de 30 de junio se cuenta con la contratación de todo el equipo que conforma las 3 unidades moviles quienes vienen atendiendo y acompañando a los establecimientos educativos focalizados para la inclusión de la población diversa.  Las acciones que adelantan estan relacionadas con la actualización de la caracterización, reorganización de la oferta, atención a Docentes, acompañamiento situado que garantizan el estar, permanecer y lograr de los niños, niñas reconocidos como población divesa.
Soporte: RP contratos.</t>
  </si>
  <si>
    <t>A corte 30 de Junio se cuenta con Certificado de Disponibilidad presupuestal y se remitió la solicitud de contratación para la Dotación de 670 tabletas de 10 pulgadas android. Se señala la importancia de ajustar financieramente el proyecto en tanto los recursos incorporados en el mes de mayo corresponden a complemento de planta. De igual manera, según el reporte de ingresos por SGP que se cuentan para este proyecto, hay 1.028.895.459 menos.
Soporte: CDP y solicitud de contratación.</t>
  </si>
  <si>
    <t>Para la construcción de orientaciones para la caracterizacion, atención y acompañamiento de la población diversa  se adelantan mesas de participacion con aliados como INSOR, SENA, ACNUR, GRUPOS ETNICOS  con el proposito de consolidar insumos conforme al marco normativo nacional y local.  Lo anterior es posible a la contratación de las unidades móviles. 
Soporte: Avance de documentos construídos.</t>
  </si>
  <si>
    <t>A corte de 30 de junio se cuenta con el diseño de la estructura del Plan Territorial de permanencia y la metodología para avanzar con el proceso de construcción participativa del mismo, que espera consolidar comités de seguimiento en EE para mitigar riesgo de abandono escolar.
Soporte: documentos de avance construídos.</t>
  </si>
  <si>
    <t>A la fecha se ha avanzado con el proceso de planificación de oferta para segundo semestre conforme las nuevas orientaciones del gobierno nacional, en cuanto al regreso presencial de los estudiantes a los establecimientos educativos. Lo anterior incluye el proceso de verificación de aforo para determinar qué sedes regresarían plenamente y qué sedes regresarían excepcionalmente en alternancia. Bajo este insumo se determina la ruta de contratación.
Soporte: avances en la estructuración de la oferta para segundo semestre de 2021.</t>
  </si>
  <si>
    <t>A la fecha se han entregado en total 7.831 Kit escolares.Adicionalmente, se logró la suscripción de los convenios con las Cajas de Compensación Familiar en el marco de la inversión de recursos de FONIÑEZ conducentes a la implementación de Jornada escolar complementaria y atención a la niñez. Con esto se espera llegar a más de 3000 estudiantes con procesos de acompañamiento que coadyuven a mitigar el riesgo de abandono escolar durante el segundo semestre de 2021.
Soporte: convenios suscritos y evidencias de la estrategia de Kits escolares.</t>
  </si>
  <si>
    <t>Actualmente se cuenta con 6 profesionales que integran las 3 unidades móviles con las cuáles se acompaña la estrategia de permanencia y los procesos de acompañamiento a EE para la mitigación del riesgo de abandono.
Soporte: RP y contratos.</t>
  </si>
  <si>
    <t>Es importante señalar que la cobertura inicial del programa corresponde a 98.090 estudiantes para la vigencia 2021 en lo que respecta a la entrega de complementos nutricionales. Al no contar con los recursos para alcanzar esta cobertura se presentó un proyecto por Regalías el cuál fue aprobado y cuenta con un Código BPIN distinto. En este proyecto con fuente de ICLD y SGP quedaron previstos los recursos para la atención de 44.451 estudiantes que se amplía a 54.787 como resultado de la puja de negociación por BMC. 
Al último corte de información se cuenta con un reporte de 58.786 estudiantes que han recibido en el marco de esta ejecución, al menos un paquete de Ración para preparar en casa en lo que va corrido de 2021. Con la nueva incorporación de recursos que se realiza en mayo, se está proyectando vigencias futuras para 2021 que permitan el inicio de operación desde el primer día de calendario académico conforme lo establece la norma.
Soporte: Informe de avance del cruce de KoboCollet con SIMAT.</t>
  </si>
  <si>
    <t>Se continua acompañando la  articulación con PES, DADIS, ICBF y FIAN Colombia en las mesas de impulso para la formulación de la política pública de ambientes escolares saludables (Acuerdo Distrital 021 de 2019).
Soportes: actas e informes de las mesas desarrolladas.</t>
  </si>
  <si>
    <t>Se anexa  Informe de avance del cruce de KoboCollet con SIMAT de las coberturas alcanzadas en el marco de la ejecución de este proyecto.
Adicionalmente se informa que se logró en este trimestre realizar el contrato con los recursos del sistema general de regalias para la atencion de 41.745 estudiantes, completando asi la totalidad de la cobertura del Plan de desarrollo. Que esta información está detallada en los reportes de Regalías.
Soporte: Informe de avance del cruce de KoboCollet con SIMAT.</t>
  </si>
  <si>
    <t>De acuerdo con la proyección de cupos de 12.819 estudiantes para el grado transición, se llevan efectivamente matriculados a 30 de junio 11.676, lo que equivale al 91,1% de lo proyectado. La cobertura se ve afectada por la matrícula privada, especialmente en este grado, que ha venido disminuyendo debido probablemente a las afectaciones económicas y sociales generadas por la Pandemia ocasionada por Covid-19. Se hace necesario revisar la medición de este proyecto en cuanto a Meta Producto de Plan de desarrollo por las razones expuestas. 
Soporte: Seguimiento matrícula SIMAT corte 30 de junio.</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</si>
  <si>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P7.</t>
  </si>
  <si>
    <t>A la fecha se están llevando a cado ciclos de reflexión, acompañamiento, asistencia técnica en articulación con ICBF, UNALDES, Centros zonales y EE para garantizar el tránsito armónico y mejorar las coberturas en este nivel educativo. 
Soporte: actas y memorias de mesas de trabajo adelantadas.</t>
  </si>
  <si>
    <t>A la fecha 21 establecimientos educativos oficiales se encuentran focalizados y en ruta de acompañamiento para el fortalecimiento de la oferta educativa del nivel de preescolar. Estos son: Institución Educativa San Felipe Neri, Institución Educativa De Isla Fuerte, Institución Educativa De Santa Ana, Institución Educativa De La Boquilla, Institución Educativa Liceo De Bolívar, Institución Educativa Arroyo De Piedra, Institución Educativa Camilo Torres, Institución Educativa Antonia Santos, Institución Educativa José Manuel Rodríguez Torices, Institución Educativa De Pontezuela, Institución Educativa Manzanillo Del Mar, Institución Educativa De Bayunca, Institución Educativa Olga González Arraut, Institución Educativa Jorge Artel, Institución Educativa Clemente Manuel Zabala (Bicentenario), Institución Educativa Tierra Baja, Institución Educativa Manuela Vergara De Curí, Institución Educativa Villa Estrella, Institución Educativa El Progreso, Institución Educativa Nuestra Señora Del Carmen, Institución Educativa Salim Bechara.
Soporte: Listado de EE e informes de avance.</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</si>
  <si>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P8.</t>
  </si>
  <si>
    <t>El cumplimiento de esta actividad está determinado por hitos de avance que nos permite monitorear su efectivo cumplimiento. En este sentido se adjuntan los soportes conforme lo planeado que corresponde a un avance de 25%.
Soporte: Informe y soportes de gestipon del proyecto P9.</t>
  </si>
  <si>
    <t>Los pagos se enucentras agregados en el proceso de nomina del semestre 2021</t>
  </si>
  <si>
    <t xml:space="preserve">02-001-06-20-02-02-01-11
02-001-06-20-02-02-01-12
02-001-06-20-02-02-01-13
02-071-06-20-02-02-01-04
02-071-06-20-02-02-01-05
02-071-06-20-02-02-01-06
02-071-06-20-02-02-01-07
02-071-06-20-02-02-01-08
02-071-06-20-02-02-01-09
02-071-06-20-02-02-01-10
02-071-06-20-02-02-01-11
02-071-06-20-02-02-01-12
02-001-06-20-02-02-01-15
02-001-06-20-02-02-01-16
</t>
  </si>
  <si>
    <t>02-001-06-20-02-02-01-05  
02-071-06-20-02-02-01-02
02-071-06-95-02-02-01-01</t>
  </si>
  <si>
    <t>02-071-06-95-02-02-01-07</t>
  </si>
  <si>
    <t>02-071-06-95-02-02-06-02</t>
  </si>
  <si>
    <t>02-071-06-95-02-02-06-03</t>
  </si>
  <si>
    <t>02-071-06-95-02-02-06-04</t>
  </si>
  <si>
    <t>02-071-06-95-02-02-06-05</t>
  </si>
  <si>
    <t>02-071-06-95-02-02-06-01</t>
  </si>
  <si>
    <t>02-001-06-20-02-02-08-01</t>
  </si>
  <si>
    <r>
      <t xml:space="preserve">Teniendo en cuenta que el proyecto tenía un presupuesto inferior a la necesidad real, se procede a realizar la actualización del proyecto, ajustando las actividades y presupuesto, así como el proyecto de Fortalecimiento de la Educación Integral en las IEO del Distrito de Cartagena, teniendo en cuenta los recursos asignados al programa Participación, Democracia y Autonomía, mediante acuerdo 044 aprobado el 18 de Dic de 2020 por el Concejo Distrital. 
</t>
    </r>
    <r>
      <rPr>
        <b/>
        <sz val="18"/>
        <color theme="1"/>
        <rFont val="Arial"/>
        <family val="2"/>
      </rPr>
      <t>Ejecución de acciones para la contratación en linea de tiempo:</t>
    </r>
    <r>
      <rPr>
        <sz val="18"/>
        <color theme="1"/>
        <rFont val="Arial"/>
        <family val="2"/>
      </rPr>
      <t xml:space="preserve">
Enero del 2021
Decisión de impulsar el proyecto sin el convenio con ICBF
Dado la fata de interés y el no aporte de recursos por parte del ICBF, concluimos que la SED debía abrir convocatoria publica para el proyecto y el impulso de este proceso quedo en manos de la oficina de contratación de la SED
Febrero 4 de 2021
Selección de I.E.O para iniciar la ejecución del proyecto
En coordinación con los equipos de las Unaldes, se desarrollan los criterios de selección y se escogen las 35 I.E en las que se ejecutará el proyecto en 2021
Febrero 11 del 2021
Reunión de socialización con entidades 
Se realiza una reunión con 4 entidades con capacidad de desarrollar el proyecto, se socializan los objetivos y se les solicita cotizar las actividades.
25 de febrero de 2021
Invitación a cotizar 
Se envía la carta de invitación a cotizar a 6 entidades, con el fin de tener la información para el estudio de mercado.
28 de abril de 2021
Segunda invitación a cotizar 
Por razones de falta de información detallada se envía nuevamente la carta solicitando a las mismas entidades que vuelvan a cotizar.
26 de mayo de 2021
Tercera invitación a cotizar
Nuevamente se solicita a las entidades agregar el No. personas para las actividades en la cotización
18 de junio de 2021
Cuarta invitación a cotizar
Por cambios en la política del MEN se les solicita nuevamente a las entidades cotizar las actividades ahora realizándolas de manera presencial. Así mismo, se redujeron las actividades del proyecto dado que está diseñado para desarrollarse en un año lectivo y hoy solo quedan escasos 4 meses para su ejecución.
5 de julio de 2021
Documentos para contratación
Los documentos del proceso se encuentran en la Unidad de Contratación.</t>
    </r>
  </si>
  <si>
    <t>REPORTE META PRODUCTO  A SEPT. 30 2021</t>
  </si>
  <si>
    <t>Ejecucion Presupuestal Corte 30 Sept. 2021</t>
  </si>
  <si>
    <t>OBSERVACIONES
RELACION DE EVIDENCIAS
A SEPT. 30 DE 2021</t>
  </si>
  <si>
    <t xml:space="preserve">BECAS FEBIC: Se entregaron 197 becas relacionadas en al Acta No 39 de febrero 01 de 2021 y Adición Acta 39  de Feb 08.21 
Becas SER PILO VA CARTAGENA: Se entregaron 30 becas para los mejores egresados oficiales,relacionadas en el Acta 11 de febrero 08 de 2021
CERES. No se ha podido formalizar el  Otrosi N° 09 de Adición al Convenio 296- 03.para la adicion de recursos por $ 700 millones, por demoras en la Secretaría General para la firma del mismo.  El documento fue enviado el 2 de marzo de 2021 y a corte 30 de marzo no ha sido recibido en este despacho.
CONVENIOS INTERADMINISTRATIVOS: Se gestionaron los CDP´s para la suscripcion de los convenios con el Colegio Mayor de BOlivar y con al UNAD CArtagena por valor aprox. de $ 494 millones, para beneficiar a 185 egresados oficiales.
BECAS INCLUSIVAS: Se determinó modificar la estructura de Becas y por consiguiente del convenio suscrito con el Icetex, trámite que está en ejecución.
1. Acta 39 de febic de Feb 01.21
2. Adición Acta 39 de febic feb 8.21
3. Acta 11 de Ser Pilo Va de Feb 8.21
Se determinó garantizar anualmente:
* 30 becas para educación superior a los grupos NARP, 
* 9 becas para la población indígena
* 9 becas para población victima del conflicto
* 9 becas para población en situación de discapacidad.  En fecha 10 de agosto 2021 en reunion de junta administradora de becas inclusivas se aprobaron 31 beneficiarios por valor de $712,798,617. lo que equivale al 54,38 % de la ejecución total. </t>
  </si>
  <si>
    <t>Se requiere modificar el proyecto de inversión y gestionar los recursos para los años 2022 y
2023.</t>
  </si>
  <si>
    <t>Durante la Vigencia 2021, se garantizó con el SENA la asignación del 100% de los docentes
especializados para las áreas específicas de la formación técnica en todas las IEO con
resolución de media técnica.
También se inició con el proceso de diagnóstico del estado de la media técnica oficial en
Cartagena, este no ha sido un proceso fácil, ya que requiere la disposición y aporte de cada
institución, pero con los esfuerzos realizados desde la oficina de educación superior, hemos
avanzado más de un 85% en la recolección de los datos. Esta información incluye desde
temas administrativos hasta los currículos de cada uno de los cursos desarrollados por cada
Nodo.</t>
  </si>
  <si>
    <t xml:space="preserve">BECAS INCLUSIVAS: Se determinó modificar la estructura de Becas y por consiguiente del convenio suscrito con el Icetex, trámite que está en ejecución.
1. Acta 39 de febic de Feb 01.21
2. Adición Acta 39 de febic feb 8.21
3. Acta 11 de Ser Pilo Va de Feb 8.21
Se determinó garantizar anualmente:
* 30 becas para educación superior a los grupos NARP, 
* 9 becas para la población indígena
* 9 becas para población victima del conflicto
* 9 becas para población en situación de discapacidad.  En fecha 10 de agosto 2021 en reunion de junta administradora de becas inclusivas se aprobaron 31 beneficiarios por valor de $712,798,617. lo que equivale al 54,38 % de la ejecución total. </t>
  </si>
  <si>
    <t xml:space="preserve">Con corte a 30 de septiembre de 2021, Durante el presente periodo, en convenio con el Fondo de financiamiento de Infraestructura educativa (FFIE) se priorizaron la atención de 47 sedes educativas del Distrito de Cartagena debido a las afectaciones por la tormenta IOTA. Por lo anterior descrito se permite informar que ya se encuentra ejecutadas y entregadas las adecuaciones e intervenciones en las instituciones educativa Arroyo de Piedra sede Punta Canoa, la Institución Educativa de Leticia y sede el recreo con un valor de inversión de aproximadamente $ 195.480.442. 
Se atendieron necesidades de infraestructura, dentro del cual nos permitimos realizar transferencias a las siguientes instituciones educativas: IE Jorge Artel, IE Clemente Manuel Zabala, IE Bayunca, IE Ciudad de Tunja; IE Puerto Rey; IE Boquilla; IE José María Córdoba Pasacaballo; IE San Francisco sede Membrillal; IE Gaviotas sedes Moisés Gossain Lajud; IE Luis Carlos López; IE CASD Manuela Beltrán; IE Benkos Bioho; IE San Juan Damasco sede Nuestra Señora del Rosario; IE Nuestro Esfuerzo; IE Fulgencio Lequerica Vélez; IE Pontezuela; IE Jose Manuel Rodríguez Torices, por un valor que asciende a los $ 478.544.236
</t>
  </si>
  <si>
    <t xml:space="preserve">Por parte de la secretaria de educación distrital se han priorizado 28 sedes de Instituciones Educativas  se está realizando un proceso licitatorio para la adecuación y mejoramiento de la infraestructura y atención de los procesos judiciales, por lo anterior descrito se solicitó la certificación de disponibilidad presupuestal con el concepto “realizar obras de mantenimiento y reparación en las instituciones educativas oficiales del distrito de Cartagena de Indias” con un valor de $ 2.460.265.193,35. </t>
  </si>
  <si>
    <t>Se esta gestionando la consecucion de recursos para atender las necesidades de dotación de la nueva infraestructura educativa entregada y por entregar a la administración distrital la cual son: IE  Politécnico de El Pozón, IE de Pontezuela, IE de Bayunca, IE Gabriel García Márquez.</t>
  </si>
  <si>
    <t xml:space="preserve">Se presentó la iniciativa para la construcción de la IE de Tierra Baja por un valor de $16.015.605.983 y de los estudios y diseños de la IE Alberto Elías Fernández Baena por un valor de $ 380.000.000, para que estas sean financiadas con recursos del Sistema General de Regalías, dentro del cual se dio aprobación dentro de las mesas técnicas por lo que nos encontramos recopilando la documentación para finalizar y obtener los recursos pertinentes.
Se avanza en la construcción de la Institución Educativa Politécnico del Pozón, dentro del cual se llegó a un avance del 80% en el proceso de construcción, igualmente se expidió la licencia de construcción para la institución educativa Villas de Aranjuez dentro del cual se dará inicio de obra para el 02 de noviembre de 2021.
</t>
  </si>
  <si>
    <t xml:space="preserve">Se gestionó el pago de gastos de registro en la Oficina de Registro de Instrumentos Públicos de dos escrituras públicas de cesión de predios de IEO.
Se proyectó Acta de Colindancias de predio cedido por la Fundación Santo Domingo al Distrito, en donde se construirá la institución educativa Villas de Aranjuez. 
Se ha gestionado y proyectado documentos varios dentro del trámite de cesión gratuita que hará Fundación Santo Domingo al Distrito de predio consistente en la manzana EQ28 de ciudad del Bicentenario en donde se construirá el Colegio No. 4.  y su viabilidad técnica.
Se proyectó certificaciones sobre sana posesión y propiedad de predios en donde funcionan para participar en convocatoria MEN para mejoramientos por daños ocasionados por la tormenta IOTA.  37 SEDES.
Se proyectó certificaciones sobre sana posesión y propiedad para participar en convocatoria MEN mejoramiento de sedes rurales.
Se hizo revisión de los predios que deben legalizarse para hacer la escogencia de 15 instituciones educativas que serán objeto de trámites para su legalización con la ANT.
Se gestiona con la ANT la legalización de 6 predios rurales de IEO del Distrito.
Se ha apoyado el tema de la obtención de licencia de construcción de la Institución educativa Villas de Aranjuez, ante la Curaduría urbana No. 1. 
Se sostuvo reunión con la Representante Legal de la Asociación Provivienda San Vicente de Paul, propietaria del predio en donde funciona la Institución Educativa Liceo de Bolívar, sede La Paz, y se acordó la cesión del predio a titulo gratuito a favor del Distrito.
Se proyectó oficio dirigido al Ministerio de Educación Nacional, relacionado con tema de propiedad de la Institución Educativa José Manuel Rodríguez Torices -INEM-, con la finalidad que nos señalen si autorizan al Distrito de Cartagena para que registre en la Oficina de Registro de Instrumentos Públicos de Cartagena.
</t>
  </si>
  <si>
    <t>Índice Global de desempeño reportado por el MEN - nivel ACEPTABLE = 4
Actividades del Plan de intervención-Informes- realizadas, pendiente reuniones de evaluación</t>
  </si>
  <si>
    <t xml:space="preserve">Para avanzar en el cumplimiento del plan de mejoramiento Normas de Archivo, Se solicitó contrataión de personal y arriendo de bodega para trabajar inventarios de archivos de gestión e inventarios naturales de los fondos acumulados.  </t>
  </si>
  <si>
    <t>Se reporta la elaboración de la propuesta planta de personal con el soporte del envío del proyecto al Concejo Dttal, por parte de la Alcaldía Mayor de Cartagena, con la validación de la estructura de primer nivel de la SED</t>
  </si>
  <si>
    <t>Se realizaron las capacitaciones programadas en la ruta crítica a las instituciones educativas oficales focalizadas para la vigencia 2020-2023. :
1.Salidas No conformes 2.Acciones Correctivas y de Mejora (30/09/2021)Circular 164-21-09-2021
3.Gestión del Riesgos 26/08/2021-Circular 148-19/08/2021
4,Análisis y Evaluación de indicadores 02/09/2021 - Circular 148-19/08/2021</t>
  </si>
  <si>
    <t>En el tercer trimestre se reportan asistencias técnicas en los temas de Salidas No conformes y Acciones correctivas y de mejora, tanto para las IEO que se encuentran certificadas como para la SED</t>
  </si>
  <si>
    <t xml:space="preserve">Las IEO Pontezuela y Pies de Descalzos, despúes de recibir las capacitaciones y asistencias técncias en los temas definidos en la ruta crítica, cumplieron con los parámetros establecidos para validar implementación del SGC.
Realización de auditorías con el ente certificador por parte de las IEO Olga González Arraút, San Francisco de Asís, 20 de julio, MAdre Gabriela de San Martín y Técnica de Pasacaballos. 
Pendiente auditoría SED, a realizarse en el mes de octubre </t>
  </si>
  <si>
    <t>SENTENCIAS Y CONCILIACIONES - OPTMIZACION DE LA OPERACION DE LAS INSTITUCIONES EDUCATIVAS OFICIALES DE CARTAGENA DE INDIAS - INGRESOS CORRIENTES DE LIBRE DESTINACION No registra ejecucion teniendo en cuenta que el rubro es para pagos de conciliaciones y sentencia, para los cuales se requieren que se emitan los fallos y/ actos administrativos.
Se giraron recursos correspondientes a FOSES de las IEO, Por concepto de Gratuidad a 83 IEO por valor de $ 9803358469</t>
  </si>
  <si>
    <t>OPTMIZACION DE LA OPERACION DE LAS INSTITUCIONES EDUCATIVAS OFICIALES DE CARTAGENA DE INDIAS (CALIDAD MATRICULA OFICIAL) - INGRESOS CORRIENTES DE LIBRE DESTINACION  Se destinaron para la prestacion  de servicios de aseo, vigilancia  VIGILANCIA ICLD $ 13.358.339.551,58    Sepecol  y ops de Vigiliancia 1 mes             ASEO ICLD      $664.828.703,42  Se adjunta ejecucion del Predis</t>
  </si>
  <si>
    <t>OPTMIZACION DE LA OPERACION DE LAS INSTITUCIONES EDUCATIVAS OFICIALES DE CARTAGENA DE INDIAS - (GRATUIDAD SISBEN 1 Y 2) - SGP - EDUCACION
Se anexan, documentos de pagos, predis y otros Se giraron recursos correspondientes a FOSES de las IEO, Por concepto de Gratuidad a 83 IEO por valor de $ 9.083.358.469</t>
  </si>
  <si>
    <t xml:space="preserve"> DECRETO 0924 23 DE AGOSTO 2021</t>
  </si>
  <si>
    <t>DECRETO 0565 20 DE MAYO DE 2021</t>
  </si>
  <si>
    <t>ALEXANDRA HERRERA
JESSICA DIAZ
DIANA ULLOQUE</t>
  </si>
  <si>
    <t>Ya se cuenta con un avance del 75% de consolidación de documento de Estudio de insuficiencia y limitaciones conforme lo planeado. Adjunto Borrador del documento.</t>
  </si>
  <si>
    <t>Para este trimestre no se adelantaron trámites relacionados con el asunto.</t>
  </si>
  <si>
    <t>Se tramitó una póliza de seguros temporal de un mes mientras finaliza el proceso de contratación por un año, con un incremento de cobertura conforme el comportamiento de la matrícula oficial. Adjunto documento de póliza y soportes de trámite de contratación por un año.</t>
  </si>
  <si>
    <t>Información reportada en la plataforma SIMAT a corte del 30 de septiembre de 2021. Corresponde a los estudiantes matriculados en el sistema educativo oficial incluyendo jóvenes y adultos y contratados. Aunque disminuyó en 560 estudiantes, esto no afecta la meta de cobertura proyectada para 2021.
Soporte: Formato GEDCO02-F010 con corte a 30 de septiembre de 2021.</t>
  </si>
  <si>
    <t>Se avanzó el proceso de auditoría de matrícula tanto oficial como contratada. Adjunto soportes de gestión adelantada.</t>
  </si>
  <si>
    <t>Continúa el proceso de 35 grupos de aceleración del aprendizaje conformados con una atención de 996 estudiantes con extraedad, lo que representa un incremento del 153% de la cobertura comparada con 2020.
Soporte: SIMAT Corte de 30 de Septiembre de 2021.</t>
  </si>
  <si>
    <t>Ya se hizo efectivo el proceso de transferencia a 17 EE para la dotación de 35 grupos de formación a población con extraedad, con las especificaciones técnicas requeridas para su compra efectiva desde las sedes educativas conforme los modelos de formación implementados. Adjunto documentación relacionada con los procesos de transferencia adelantados.</t>
  </si>
  <si>
    <t>Se avanzó un 25% en la estructuración, para un total del 50% de avance conforme los hitos definidos para la construcción de los documentos definitivos. Adjunto documento borrador de avance.</t>
  </si>
  <si>
    <t>Se continúa con el proceso de acompañamiento y asistencias técnicas conforme lo planeado con un avance de 33,33% para el trimestre y acumulado del 66,66% conforme lo proyectado. Adjunto soportes de asistencias ejecutadas.</t>
  </si>
  <si>
    <t>Para el trimestre se logró una matricula adicional de 295 estudiantes para procesos de alfabetización, para un total acumulado de 449, superando la meta de Plan de desarrollo prevista de 400 jóvenes para la vigencia 2021. Adjunto documentos soportes de avance de la formación y SIMAT con corte a 30 de septiembre de 2021.</t>
  </si>
  <si>
    <t>Cumplido en el trimestre anterior.</t>
  </si>
  <si>
    <t>Ya se hizo efectivo el proceso de transferencia a 39 EE para la dotación canastas en el marco de la formación de los CLEI del II al VI, con las especificaciones técnicas requeridas para su compra efectiva desde las sedes educativas conforme los modelos de formación implementados. Adjunto documentación relacionada con los procesos de transferencia adelantados.</t>
  </si>
  <si>
    <t>Se continua con el acompañamiento y asistencias técnicas adelantadas con los 15 EE focalizados para la vigencia 2021 conforme lo planeado. Se adjunta los soportes correspondientes.</t>
  </si>
  <si>
    <t>Se mantiene el funcionamiento de las 3 Unidades móviles conformadas para el acompañamiento a población diversa y establecimientos educativos en el fortalecimiento de la oferta educativa. Se adjuntan soportes correspondientes.</t>
  </si>
  <si>
    <t>Se está a la espera de la entrega de las tabletas que están en proceso de contratación para su distribución a sedes focalizadas conforme lo planeado.</t>
  </si>
  <si>
    <t>Se adelantó el trámite de disponibilidad presupuestal y solicitud de contratación conforme las nuevas orientaciones del gobierno nacional con relación al retorno presencial a las aulas. Se está a la espera de los resultados del proceso de contratación.</t>
  </si>
  <si>
    <t>Para el trimestre de entregaron 7.172 kit escolares más y se creó la estrategia para Jornada escolar complementaria con una cobertura total de 3.222 estudiantes conforme los convenios suscritos con las Cajas de Compensación Familiar. Se adjunta soportes de la gestión adelantada.</t>
  </si>
  <si>
    <t>Se mantiene el funcionamiento de las 3 Unidades móviles conformadas para el acompañamiento en el fortalecimiento de estrategias de acceso y permanencia, principalmente en asuntos relacionados con Plan Territorial de permanencia, útiles escolares, jornada escolar complementaria, transporte escolar, dotación de herramientas tecnológicas, arriendo y jornada única. Se adjunta soportes de la gestión adelantada.</t>
  </si>
  <si>
    <t>Actualmente el programa cuenta con una focalización desde este proyecto de 59.936 estudiantes en 111 sedes educativas, un incremento para el trimestre de 1.550 estudiantes.
Se recuerda que las 103 sedes restantes son atendidas mediante el proyecto de regalías aprobado en este bienio para tal fin, logrando una cobetura del 100% de estudiantes conforme los criterios de focalización del programa. Se adjunta soportes de la gestión adelantada.</t>
  </si>
  <si>
    <t>El proceso continua, con participación activa desde la Secretaría de Educación Distrital en lo que respecta a orientaciones y lineamientos impartidos por la Unidad Administrativa Especial de Alimentación escolar - UApA. Se adjunta soportes de los documentos adelantados y actas de reunión.</t>
  </si>
  <si>
    <t>Se anexa  Informe de avance del cruce de KoboCollet con SIMAT de las coberturas alcanzadas en el marco de la ejecución de este proyecto.
Soporte: Informe de avance del cruce de KoboCollet con SIMAT.</t>
  </si>
  <si>
    <t>A corte de 30 de septiembre se cuenta con una matrícula de 11.767 estudiantes, lo que equivale al 92% de lo proyectado. La cobertura sigue afectada por la matrícula privada. Se hace necesario revisar la medición de este proyecto en cuanto a Meta Producto de Plan de desarrollo por las razones expuestas. especialmente en este aspecto se presentó un replanteamiento de la Meta de Plan de desarrollo pero aun se desconoce su estado en cuanto a aprobación para ajuste.
Soporte: Seguimiento matrícula SIMAT corte 30 de Septiembre.</t>
  </si>
  <si>
    <t>Se mantiene el acompañamiento y asistencia técnica a 20 EE focalizados conforme lo proyectado para la vigencia 2021. Se adjunta soporte de gestiones adelantadas.</t>
  </si>
  <si>
    <t>Se avanzó un 25% en la estructuración, para un total del 50% de avance conforme los hitos definidos para la construcción de los documentos definitivos. En este trimestre se adelantaron aspectos claves como adhesión a la Red internacional Ciudad de las niñas y los niños y ejecución de la actividad de "Peatonalización del centro Histórico como escenarios de participación para la niñez, con el uso y apropiación del espacio público y juego libre. De igual manera se conformó la mesa técnica de Ciudad de las niñas y los niños con la participación de la Secretaría de Participación, ICBF, Oficina de cooperación internacional y gestión social de la Alcaldía conforme lo aprobado en el Consejo de Política Social. Adjunto documento borrador de avance.</t>
  </si>
  <si>
    <t>Se avanzó un 25% en la estructuración, para un total del 50% de avance conforme los hitos definidos para la construcción de los documentos definitivos. Se vienen adelantando importantes procesos de articulación con DADIS, IDER, IPCC, Secretaría de Participación y otros actores claves para favorecer las atenciones integrales de la primera infancia en el contexto de la Escuela. Adjunto documento borrador de avance.</t>
  </si>
  <si>
    <t xml:space="preserve">En el trimestre comprendido de julio a septiembre de 2021 se realizó la entrega oportuna de la nomina, cancelandose los meses de julio, agosto y septiembre 2021 por la suma de $66.049.410.979 fuente SGP. Se canceló en el mes de julio de 2021 la prima de servicios a los funcionarios por la suma de $9.910.849.351. En el mes de septiembre se liquidó y pagó el retroactivo de salario de la vigencia 2021 por la suma de $9.607.359.084. Los gastos de nomina financiados con recursos del S.G.P. asciende de los  meses de enero a septiembre de la vigencia 2021 a la suma de $249.118.364.323,00. </t>
  </si>
  <si>
    <t>En el trimestre en el marco del decreto 12278 se realizaron las siguientes movimientos: Inscripcion 7 Mejoramiento 40 y Actualizacion 0. Ahora bien, en el marco del decreto 1227 se realizaron los siguientes movimientos ascensos 5 Inscripciones Privado 01, . Esta ejecucion se realiza a traves del proceso de nomina</t>
  </si>
  <si>
    <t>la Secretaria de Educación del Distrito de Cartagena de India; entidad contratante en el proceso de selección abreviada- Subasta de Inversa número ° SA-SUB-SED-UAC-003-2021, cuyo objeto corresponde a la  dotación de vestido y calzado para docentes, y personal administrativo de la Secretaria de Educación distrital, de conformidad con la ley 70 de 1988 y su decreto reglamentario 1978 de 1989, que regula el derecho que le asiste a los empleados del sector oficial del orden nacional como las entidades territoriales que devengan hasta dos salarios mínimos, a que la respectiva entidad le suministre cada (4) cuatro meses un par de zapatos y un vestido de trabajo;  quedando seleccionado el contratista TEMPOEFECTIVA SAS, con un valor del contrato por la suma de $682.743.463</t>
  </si>
  <si>
    <t>Realizacion del Taller Imagen Personal, y el Octavo Encuentro Folclorico y cultural del Magisterio de Bolivar clasificatorio para el encuentro nacional que se llevara a cabo en el mes de noviembre en el Municipio de Melgar</t>
  </si>
  <si>
    <t xml:space="preserve">Se entregaron 39 Auxilios a los funcionarios administrativos de la siguiente manera: 23 Auxilios Educativos, 1 Aux. Nacimiento, 3 Aux. Boda, 9 de Aux. Funerario, 2 Aux de lentes y se cancelo la prima de alto riesgo que se le adeudaba a una funcionaria los años 2019 y 2020 </t>
  </si>
  <si>
    <t>Realizacion de  talleres para fortalecer las competencias Comportamentales: Comunicación Laboral y Atencion al Cliente.  Desarrollo de los Talleres de Induccion y Reinduccion a docentes y directivos docentes del decreto 1278, llevados a cabo del 7 al 16 de Septiembre de 2021</t>
  </si>
  <si>
    <t xml:space="preserve">Inspecciones de seguridad UNALDES
06 de agosto Inducción en SST 29 docentes Sistema Maestro
25 de agosto, charla presencial medidas preventivas de Bioseguridad (ARL SURA) – Entrega de elementos de protección personal (EPP) (Alcaldía – Comfamiliar)
</t>
  </si>
  <si>
    <t>26 de agosto – reunión virtual COPASST
23 de septiembre capacitación sobre inducción y reinducción en SST y reporte de AT a P.U. Administrativos de las I.E. ARL SURA y P.U. Salud Ocupacional SED.
30 de septiembre reunión virtual COPASST
Reportes de accidente de trabajo y enfermedad laboral para administrativos y docentes.
Investigación de Accidentes de Trabajo.
Realización de exámenes médico ocupacionales al personal docente y directivo docente.
Compra de EPP personal administrativo en trámite.</t>
  </si>
  <si>
    <t>Se ajusta RUTA CRÍTICA, para articular  con el documento "CICLO DE POLÍTICAS PÚBLICAS PARA EL DISTRITO DE CARTAGENA" definido la Secretaría de Planeación Distrital, .
Contrucción y diseño  metodológicos y sus respectivos instrumentos en los componentes de Movilización Social, Investigación Financiera y Comunicación, Prensa y Diseño.
Se inició el proceso de validación con aliados y actores sociales, programado a finalizar en octubre</t>
  </si>
  <si>
    <t>https://mineducaciongovco-my.sharepoint.com/:f:/g/personal/jcastro_sedcartagena_gov_co/Ei0-6qaLefJFloWm3ZgjZHIB3Ozm_bwIeG9dpuL5obXEjA?e=VNc86M</t>
  </si>
  <si>
    <t>Orden de compra a traves de la TVEC: 1. Nueva Era Soluciones $1.427.514.440  se adquieren 2360 tabletas para uso educativo.  2. Contratacion del Servicio de conectividad para 151 Sedes Educativas mediante orden de servicio No.890480184-0417-23 por valor de $947.253.675.</t>
  </si>
  <si>
    <t>3. Orden de compra a traves de la TVEC: Nueva Era Soluciones $1.427.514.440  se adquieren 2360 tabletas para uso educativo (URL: https://mineducaciongovco-my.sharepoint.com/:b:/g/personal/jcastro_sedcartagena_gov_co/EUiQC4aoQO1Kr5aJSOkZnpkBNcdkfMXPJtH1p4FqsK1MnQ?e=VE8KSF).                                                                                                                                                      Se Adicionan dos nuevas aula Covenio No. 250-21 suscrito por el distrito de Cartagena de Incias y Computadores Para Educar por valor de   $149.226.789,8, a traves de este se adquieren 06 Aulas Stem, la cual contiene 150 Equipos de Computo. Anexo 2 - Convenio 250-21.</t>
  </si>
  <si>
    <t xml:space="preserve">Contratacion del Servicio de conectividad para 151 Sedes Educativas mediante orden de servicio No.890480184-0417-23 por valor de $947.253.675 (URL:https://mineducaciongovco-my.sharepoint.com/:b:/g/personal/jcastro_sedcartagena_gov_co/EUAFPDyuq0JAlz4oMws3wBsBdrYOpQh9s8-YaYCPzRt5gw?e=ENFbab).     </t>
  </si>
  <si>
    <t xml:space="preserve">Taller de Capacitaciòn a los equipos EMETIC en el marco de la enseñanza de STEM (Ciencia, Tecnología, -ingeniería y matemáticas) con esta formaciòn se impactan 195 docentes (URL Participantes:https://mineducaciongovco-my.sharepoint.com/:b:/g/personal/jcastro_sedcartagena_gov_co/EeF3pxNgdatJi1EtZPsivBEBajohIk7YkuYH57Gu4CdaFw?e=yUrDBb ).   Taller MINTIC estrategia GOV.CO a traves de la cual se impactan 11 escuelas y un total de 33 Maestros que hacen parte de los equipos EMETIC de estas escuelas (URL Participantes: https://mineducaciongovco-my.sharepoint.com/:b:/g/personal/jcastro_sedcartagena_gov_co/EZSRpa4lEPZHgEN8Eql7cJ0BKOwJeky9Y-VUz0d44_h2sA?e=TrRmFk.) .                                                                                                                                           Entrega de una aula STEM a la IEO de la Boquilla, laboratorio de Robotica y  Mejoramiento de la sala de Informatica + dotacion a traves del aliado PSI y 21 CR.  Intervencion a traves del aliado Fundacion Puerto de Cartagena.        Ver Proyecto Escuela Inteligente.              </t>
  </si>
  <si>
    <t>Acciones de acompañamiento a traves de las diferentes plataforma. Ver Informe Solinces</t>
  </si>
  <si>
    <t xml:space="preserve">39 Talleres de acompañamiento, logrando un impacto de 587 funcionarios.Ver Informe Solinces.                                                                          </t>
  </si>
  <si>
    <t>N/A</t>
  </si>
  <si>
    <t>173</t>
  </si>
  <si>
    <t>BECAS INCLUSIVAS: Se formalizó la modificacion del convenio respectivo para garantizar  30 becas para educación superior a los grupos NARP,  9 becas para la población indígena,  9 becas para población victima del conflicto y  9 becas para población en situación de discapacidad, para estudiar en los niveles tecnico profesional, tecnologico o Profesional.  Se citó a la Junta Administradora para el proximo 6  Jul.21 para aperturar la convocatoria de becas inclusivas para iniciar estudios en  21-2. Se concretaron 9 IES aliadas para este proceso.</t>
  </si>
  <si>
    <t>500 estudiantes</t>
  </si>
  <si>
    <t>4IEO</t>
  </si>
  <si>
    <t>3 IEO</t>
  </si>
  <si>
    <t>1 IEO</t>
  </si>
  <si>
    <t>7 IEO</t>
  </si>
  <si>
    <t>316 docentes</t>
  </si>
  <si>
    <t>5IEO</t>
  </si>
  <si>
    <t>375 docentes</t>
  </si>
  <si>
    <t>12IEO</t>
  </si>
  <si>
    <t>39 IEO</t>
  </si>
  <si>
    <t>10 IEO</t>
  </si>
  <si>
    <t>13IEO</t>
  </si>
  <si>
    <t>35 IEO</t>
  </si>
  <si>
    <t>60 Funcionarios SED y UNALDES</t>
  </si>
  <si>
    <t>REPORTE ACTIVIDADES DE PROYECTO A SEPTIEMBRE 30 DE 2021</t>
  </si>
  <si>
    <t xml:space="preserve">02-001-06-20-02-02-01-03
</t>
  </si>
  <si>
    <t>02-117-06-95-02-02-01-03</t>
  </si>
  <si>
    <t>02-072-06-20-02-02-01-01 
02-078-06-20-02-02-01-01</t>
  </si>
  <si>
    <t xml:space="preserve">02-028-06-20-02-02-01-01 </t>
  </si>
  <si>
    <t xml:space="preserve">02-001-06-20-02-02-01-02 
</t>
  </si>
  <si>
    <t xml:space="preserve">02-001-06-20-02-02-01-07
</t>
  </si>
  <si>
    <t>02-117-06-93-02-02-01-01</t>
  </si>
  <si>
    <t xml:space="preserve">02-156-06-20-02-02-01-01
</t>
  </si>
  <si>
    <t>02-071-06-20-02-02-01-03
02-071-06-20-02-02-01-16</t>
  </si>
  <si>
    <t>02-071-06-95-02-02-01-02
02-071-06-95-02-02-01-03
02-071-06-95-02-02-01-04
02-071-06-95-02-02-01-05
02-071-06-95-02-02-01-06</t>
  </si>
  <si>
    <t>02-071-06-20-02-02-03-01</t>
  </si>
  <si>
    <t xml:space="preserve">02-001-06-20-02-02-03-01
</t>
  </si>
  <si>
    <t xml:space="preserve">02-001-06-20-02-02-07-03
</t>
  </si>
  <si>
    <t>02-136-06-20-02-02-07-03</t>
  </si>
  <si>
    <t>02-056-06-20-02-02-07-03
02-056-06-20-02-02-07-08</t>
  </si>
  <si>
    <t>53942</t>
  </si>
  <si>
    <r>
      <t xml:space="preserve">A través del programa Juventud con éxito, líderado desde la Secretaría de Educación Distrital, se han formado 18 Estudiantes de grado 10 y 11 en competencias socioemocionales que es una de las áreas que evalúa el ICFES. Se encuentran en proceso de formación 161 estudiantes actualmente, el objetivo es alcanzar la meta de los 500 estudiantes programados en la vigencia.
Para este proceso, se hizo la contratación de 3 profesionales que se encuentran desarrollando acompañamiento in situ en las instituciones focalizadas. 
</t>
    </r>
    <r>
      <rPr>
        <b/>
        <sz val="20"/>
        <color theme="1"/>
        <rFont val="Calibri"/>
        <family val="2"/>
      </rPr>
      <t xml:space="preserve">Instituciones Educativas Focalizadas:
</t>
    </r>
    <r>
      <rPr>
        <sz val="20"/>
        <color theme="1"/>
        <rFont val="Calibri"/>
        <family val="2"/>
      </rPr>
      <t>- IE Jorge Artel
- IE República de Argentina
- IE Clemente Manuel Zabala
- IE Pies descalzos
- IE Luis Carlos Galan
- Pago de Pruebas Saber 2021 a 10,868 Estudiantes de 83  IEO.</t>
    </r>
  </si>
  <si>
    <t>Se diseñó y se encuentra en proceso de implementación el sistema de información. Es un instrumento de seguimiento al indicador del índice de clasificación total de los resultados de pruebas saber que busca mostrar el avance que tienen los establecimientos educativos en los ultimos tres años en cada una de las áreas que evalúa el icfes, y esta a su vez nos permita identificar las oportunidades de mejora e incluirlos en los planes de mejoramiento institucional.
-Asistencia técnica a docentes de las diferentes circulos de reflexión de diferentes áreas del conocimiento; 433 acompañados.</t>
  </si>
  <si>
    <r>
      <rPr>
        <b/>
        <sz val="20"/>
        <color theme="1"/>
        <rFont val="Calibri"/>
        <family val="2"/>
      </rPr>
      <t xml:space="preserve">AULAS STEAM
</t>
    </r>
    <r>
      <rPr>
        <sz val="20"/>
        <color theme="1"/>
        <rFont val="Calibri"/>
        <family val="2"/>
      </rPr>
      <t xml:space="preserve"> -  Se entregó Aula STEAM en alizan con Fundación 21CR y la Asociación Colombiana de Oficiales de Infantería de Marina-Anfibios. 1,053 Estudiantes  de IE La Boquilla,  tienen acceso  al aula STEAM (Ciencia, Tecnología, Ingeniería y Matemáticas).
-Se suscribió y legalizó el convenio interadministrativo con el programa computadores para educar por valor de $ 149.226.789,88; mediante el cual se entregarán 3 laboratorios STEAM, en beneficio a las siguientes instituciones educativas oficiales:
- Institucion Educativa Olga Gonzalez Arraut
- Institucion Educativa Ana Maria Velez De Trujillo
- Institucion Educativa Luis C Galan Sarmiento
</t>
    </r>
    <r>
      <rPr>
        <b/>
        <sz val="20"/>
        <color theme="1"/>
        <rFont val="Calibri"/>
        <family val="2"/>
      </rPr>
      <t xml:space="preserve">-PROYECTO RADIO ESCOLAR: FORMACIÓN A ESTUDIANTES Y DOCENTES RADIALISTAS:
</t>
    </r>
    <r>
      <rPr>
        <sz val="20"/>
        <color theme="1"/>
        <rFont val="Calibri"/>
        <family val="2"/>
      </rPr>
      <t xml:space="preserve">Total de Docentes formados: 32 docentes
Total de estudiantes formados: 120 estudiantes
Instituciones focalizadas:
- Jorge Artel
- Ambientalista de Cartagena
- Bertha Gedeón de Baladí
- Soledad Acosta de Samper
- Arroyo de Piedra
- Fundación Pies descalzo
- Liceo de Bolívar
- Fredonia
- La Libertad
- Manuela Vergara de Curi
- Promoción Social
- Nuestra Señora del Buen Aire
- Pies Descalzos
</t>
    </r>
    <r>
      <rPr>
        <b/>
        <sz val="20"/>
        <color theme="1"/>
        <rFont val="Calibri"/>
        <family val="2"/>
      </rPr>
      <t>PROGRAMA MALETINES VIAJEROS:</t>
    </r>
    <r>
      <rPr>
        <sz val="20"/>
        <color theme="1"/>
        <rFont val="Calibri"/>
        <family val="2"/>
      </rPr>
      <t xml:space="preserve">
Objetivo general: objetivo es fomentar la lectura llevando libros y actividades asociadas a la lectura, a colegios del sector oficial que por su condición socioeconómica o físicas no cuentan con una biblioteca.
BENEFICIARIOS: 24 Sedes Educativas y 35 Docentes y 15 Bibliotecarios Escolares de Instituciones Educativas 
Listado de IEO Beneficiarias:
- Alberto Elías Fernández Baena.
- Manuela Beltrán
- Nuevo Bosque (Sede Principal y José María Córdoba).
- Rafael Núñez (Sede Ciudad de Santa Marta y  Simón J. Vélez).
- San Juan de Damasco (Sede Nuestra Señora del Rosario y José Antonio Galán).
- Antonio Nariño (Sede Eduardo Santos Montejo).
- Gabriel García Márquez.
- Hijos de María.
- María Reina.
- San Felipe Neri.
- El Salvador (Sede el Pozón).
- Villa Estrella.
- Playas de Acapulco
- Juan José Nieto (Sede el Educador).
- Luís Carlos López.
- República de Argentina 
- Soledad Acosta de Samper.
- Arroyo de Piedra.
- Bayunca (Sede Ceibal).
- Boquilla (Sede Marlinda).
- Leticia (Sede Principal y  Recreo).
- Puerto Rey.
- Ana María Vélez de Trujillo.
- Antonia Santos  (Sede Juan Salvador Gaviotas y San Luís Gonzaga).
</t>
    </r>
    <r>
      <rPr>
        <b/>
        <sz val="20"/>
        <color theme="1"/>
        <rFont val="Calibri"/>
        <family val="2"/>
      </rPr>
      <t>ALIADO: COOPERACIÓN INTERNACIONAL-PROYECTO EDUCOMUNICACIÓN (RADIO ESCOLAR Y PAZ TERRITORIAL) XARXA SOLIDARIA Y GRUPO COMUNICATE.</t>
    </r>
    <r>
      <rPr>
        <sz val="20"/>
        <color theme="1"/>
        <rFont val="Calibri"/>
        <family val="2"/>
      </rPr>
      <t xml:space="preserve">
Objetivo: generar una cultural de convivencia y Paz Territorial fortaleciendo las capacidades y competencias en comunicación y uso de los recursos y lenguaje mediáticos como la RADIO ESCOLAR para fortalecer los liderazgos juveniles en la construcción de una cultura de Paz y Convivencia en los distintos territorios del país. 
Duración: 40 horas
Fecha: 24 de julio a 13 noviembre de 2021
Beneficiarios:  23 Docentes y 22 Estudiantes
Instituciones Focalizadas:
- Escuela Normal Superior
- Ambientalista de Cartagena
- Bertha Gedeón de Baladí
- Soledad Acosta de Samper
- Luís Felipe Cabrera de Barú
- Pies Descalzos</t>
    </r>
  </si>
  <si>
    <t>Se ha iniciado jornada de capacitación de Transición de PEI a PEC y asistido técnicamente a 7 I.E 
- IE Arroyo de Piedra
- IE Domingo Benkos Bioho de Bocachica
- IE Santa Cruz del Islote
- IE Santa Ana
- IE Tierrabaja
- IE La Boquilla
- IE Puerto Rey</t>
  </si>
  <si>
    <t>12 IE con Avances significativos en capacitaciones seminarios, encuentros, talleres sobre lineamientos y orientaciones curriculares CEA, y etnopedagógicas con juntanza con entidades aliadas como Centro de Memorias Étnicas de la Universidad del Cauca, Instituto de Educación e Investigación Manuel Zapata Olivella y el Observatorio para el Patrimonio Cultural de la Universidad de Cartagena, con actores educativos (docentes, directivos) para la construcción colectiva de orientaciones y lineamientos curriculares para la cátedra de estudios afrocolombianos; retroalimentación, apropiación de insumos etnopedagógicos, acorde con procesos etnopedagógicos en contextos urbanos</t>
  </si>
  <si>
    <t xml:space="preserve">Se ha desarrollado un total de 4 talleres etnolinguisticos para fortalecimiento de la Escuela de lengua criolla palenquera en las instituciones educativas: Pedro Romero, Antonia Santos y Mercedes Abrego.
</t>
  </si>
  <si>
    <r>
      <t xml:space="preserve">Se realizó asistencia técnica a 2 instituciónes etnoeducativas para la implementación de cátedra de estudios afrocolombianos:
</t>
    </r>
    <r>
      <rPr>
        <b/>
        <sz val="20"/>
        <color theme="1"/>
        <rFont val="Calibri"/>
        <family val="2"/>
      </rPr>
      <t xml:space="preserve">IE Focalizadas
</t>
    </r>
    <r>
      <rPr>
        <sz val="20"/>
        <color theme="1"/>
        <rFont val="Calibri"/>
        <family val="2"/>
      </rPr>
      <t>-IE Mercedes Abrego (ya implementó cátedra)
- Pedro Romero</t>
    </r>
  </si>
  <si>
    <t>A corte de Septiembre de 2021, se han desarrollado las siguientes actividades etnopedagógicas:
1. Conmemoración del día mundial para la prevención del racismo y discriminación racial
2. Conmemoración del aniversario de José Prudencio Padilla
3. Actividad de aniversario de la Ley 70 de 1993: Ley de comunidades negras, afrocolombianas y palenqueras.
4.  Conmemoración del día nacional de los derechos humanos: cátedra de estudios colombianos.
5. Dia Nacional de la Afrocolombianidad
6.  Dia Nacional de las Lenguas Nativas y Criollas</t>
  </si>
  <si>
    <t>159 Docentes  de las IEO  formados en apropiación de ambientes de aprendizaje mediados por tecnología(Alianza con USAID)</t>
  </si>
  <si>
    <t xml:space="preserve">-5 IEO  Recibieron asistencia técnica para el Fortalecimiento de competencias comunicativas, en la enseñanza del inglés. (MEN)
-3 Docentes de 3 IEO, participaron de Teacher Influencer- Estrategia del MEN. 
-45 Docentes y Directivos Docentes, participaron en Taller institucional del Bilingüismo.
- Se adelanta proceso de selección para contratar el “Acompañamiento técnico pedagógico en modalidad bimodal, para fortalecimiento del bilingüismo de 15 Instituciones Educativas Oficiales del Distrito de Cartagena”  Inversión: $97.595.551.   
</t>
  </si>
  <si>
    <t xml:space="preserve">-Se suscribió convenio con ICETEX (BECA OLGA VILLEGAS ROBLES) mediante el cual se entregaron becas a 62 Docentes de IEO para estudios posgraduales en especializaciones y maestrias. Los beneficiarios ya efectuaron su proceso de legalización con el ICETEX e iniciarán estudios postgraduales en 2022.
 - Se adelanta trámite para suscribir Adicional a la Adhesión No.1 y  Modificación  No.4  del  Contrato Interadministrativo Número 261 de 2019, para entrega de Becas para estudios posgraduales.  Inversión:  $ 2,780,000,000
</t>
  </si>
  <si>
    <r>
      <t xml:space="preserve">12 Instituciones educativas con acompañamiento en la propuestas de mejoramiento  y revisión, ajuste y resemantización de los PEI:
</t>
    </r>
    <r>
      <rPr>
        <b/>
        <sz val="20"/>
        <color theme="1"/>
        <rFont val="Calibri"/>
        <family val="2"/>
      </rPr>
      <t xml:space="preserve">IEO Beneficiarias:
</t>
    </r>
    <r>
      <rPr>
        <sz val="20"/>
        <color theme="1"/>
        <rFont val="Calibri"/>
        <family val="2"/>
      </rPr>
      <t xml:space="preserve">I.E SAN FRANCISCO DE ASIS
I.E JOSE MANUEL RODRIGUEZ TORICES
I.E FE Y ALEGRIA EL PROGRESO        
I.E SOLEDAD ROMAN DE NUÑEZ
I.E ALBERTO E. FERNANDEZ BAENA
I.E SAN JUAN DE DAMASCO
I.E LAS GAVIOTAS
I.E OMAIRA SANCHEZ GARZON
I.E PEDRO ROMERO
I.E DE TIERRA BAJA
I.E DE ARARCA
I.E DE BAYUNCA
Adicionalmente, 39 IEO reciben Acompañamiento y Asistencia técnica a las propuestas de mejoramiento institucional, específicamente de los planes de regreso a clases.
A través del programa GESTIONAR-TÉ  el cUal busca que los establecimientos mejoren los procesos asociados a la gestión escolar, 34 IEO reciben acompañamiento en la revisión, ajuste y resemantización de los Proyectos Educativos Institucionales- PEI.
-175 sedes recibieron asistencia técnica en bioseguridad                                                           -Se 
-10 IEO que ofrecen Jornada única recibieron asistencia técnica con apoyo del MEN
-155 sedes oficiales regresaron a la presencialidad             
Se suscribió Convenio Interadministrativo para el cumplimiento de la meta producto con la Universidad de Cartagena cuyo objeto es: “Acompañamiento pedagógico para el fortalecimiento de la gestión escolar y el mejoramiento de la calidad educativa de las instituciones educativas oficiales focalizadas del distrito de Cartagena”.  Por valor de $ 308,000,000.
</t>
    </r>
  </si>
  <si>
    <t>Se elaboraron los planes de trabajo de los órganos de gobierno escolar y comités de convivencia de las 35 IEO Focalizadas para esta vigencia:
-28 IEO recibieron Asistencia técnica para el fortalecimiento de los  Consejos directivos en sus  procesos de planeación y gestión.
-27 IEO recibieron asistencia para el fortalecimiento de los comités de convivencia escolar.</t>
  </si>
  <si>
    <r>
      <t xml:space="preserve">Se dio inicio a las asistencias técnicas para el fortalecimiento del gobierno escolar acompañando a los estamentos que lo conforman, realizando jornadas por Unaldes con las 7 IEO focalizadas por cada una y para un total de 35 para esta vigencia. Se adelantó el proceso de asistencias técnicas con 28 de ellas:
</t>
    </r>
    <r>
      <rPr>
        <b/>
        <sz val="20"/>
        <color theme="1"/>
        <rFont val="Calibri"/>
        <family val="2"/>
      </rPr>
      <t>IEO Asistidas técnicamente:</t>
    </r>
    <r>
      <rPr>
        <sz val="20"/>
        <color theme="1"/>
        <rFont val="Calibri"/>
        <family val="2"/>
      </rPr>
      <t xml:space="preserve">
San Juan de Damasco, María auxiliadora, Manuela Beltrán, Soledad Román de Núñez, Fernando de la Vega, Nuevo Bosque, Fernández Baena, Colegio Naval de Crespo, Escuelas Salesianas, La Milagrosa, Ana María Vélez de Trujillo, Liceo de Bolívar, Santa María, Fundación Pies Descalzo, Luis Carlos Galán Sarmiento, Fredonia, San Felipe Neri, María Reina, Playas de Acapulco, Camilo Torres, Ciudad De Tunja, Bertha Gedeón de Baladí, San Francisco de Asís, INEM, San Lucas, Ternera, IEO Mercedes Abrego, Juan José Nieto</t>
    </r>
  </si>
  <si>
    <t>- Se continúo con el fortalecimiento de los comités de convivencia escolar, se atendieron las IEO focalizadas de la Unalde Industrial, para un total de 27 acompañadas de las 35 focalizadas en esta vigencia.
-En alianza con CIPS – MEN, se continua con el proceso de acompañamiento al ente territorial con formación a docentes orientadores que busca fortalecer a 40 docentes de las IEO del distrito en competencias socio emocionales y convivencia e implementación del Sistema Único de Información para la convivencia SIUCE con todos los colegios del distrito incluyendo los privados.</t>
  </si>
  <si>
    <r>
      <rPr>
        <b/>
        <sz val="20"/>
        <color theme="1"/>
        <rFont val="Calibri"/>
        <family val="2"/>
      </rPr>
      <t>PROYECTOS PEDAGOGICOS TRANSVERSALES DE CULTURA</t>
    </r>
    <r>
      <rPr>
        <sz val="20"/>
        <color theme="1"/>
        <rFont val="Calibri"/>
        <family val="2"/>
      </rPr>
      <t xml:space="preserve">
Se está adelanto en el proceso de las Resoluciones de los Proyectos Orquestales y dotación Ambientalista.
NOTA: Se realizó la Resolución que incorpora recursos a las 26 IEO, se está a la espera que se haga la transferencia de los recursos.
-9 IEO recibieron asistencia técnica para el fortalecimiento y acompañamiento  en los proyectos pedagógicos transversales con enfoque cultural.
</t>
    </r>
    <r>
      <rPr>
        <b/>
        <sz val="20"/>
        <color theme="1"/>
        <rFont val="Calibri"/>
        <family val="2"/>
      </rPr>
      <t xml:space="preserve">ESCUELA DE FAMILIAS
</t>
    </r>
    <r>
      <rPr>
        <sz val="20"/>
        <color theme="1"/>
        <rFont val="Calibri"/>
        <family val="2"/>
      </rPr>
      <t xml:space="preserve">5 IEO recibieron asistencia técnica para el fortalecimiento de escuela de  padres 
</t>
    </r>
    <r>
      <rPr>
        <b/>
        <sz val="20"/>
        <color theme="1"/>
        <rFont val="Calibri"/>
        <family val="2"/>
      </rPr>
      <t xml:space="preserve">IEO Focalizadas:
</t>
    </r>
    <r>
      <rPr>
        <sz val="20"/>
        <color theme="1"/>
        <rFont val="Calibri"/>
        <family val="2"/>
      </rPr>
      <t xml:space="preserve">- IE Salesianas
- IE Fernandez Baena
- IE Ternera
- IE Manuela Beltran
- IE Juan José Nieto
</t>
    </r>
    <r>
      <rPr>
        <b/>
        <sz val="20"/>
        <color theme="1"/>
        <rFont val="Calibri"/>
        <family val="2"/>
      </rPr>
      <t>PRAES:</t>
    </r>
    <r>
      <rPr>
        <sz val="20"/>
        <color theme="1"/>
        <rFont val="Calibri"/>
        <family val="2"/>
      </rPr>
      <t xml:space="preserve">
- Primer Bootcamp en emprendimiento verde con matricula de 32 docentes de IEO dinamizadores.   
- En proceso suscripción de convenio interadministrativo EPA-SED- Universidad de Cartagena para la realización de formaciones en Educación Ambiental. 
</t>
    </r>
    <r>
      <rPr>
        <b/>
        <sz val="20"/>
        <color theme="1"/>
        <rFont val="Calibri"/>
        <family val="2"/>
      </rPr>
      <t>PLANES ESCOLARES DE GESTIÓN DEL RIESGO:
-</t>
    </r>
    <r>
      <rPr>
        <sz val="20"/>
        <color theme="1"/>
        <rFont val="Calibri"/>
        <family val="2"/>
      </rPr>
      <t>14 IEO Actualizaron sus Planes Escolares para la Gestión de Riesgo. (Se entregaron 15.000 textos Alianzas Corpoeducacion &amp; Ecopetrol)</t>
    </r>
    <r>
      <rPr>
        <b/>
        <sz val="20"/>
        <color theme="1"/>
        <rFont val="Calibri"/>
        <family val="2"/>
      </rPr>
      <t xml:space="preserve">
</t>
    </r>
    <r>
      <rPr>
        <sz val="20"/>
        <color theme="1"/>
        <rFont val="Calibri"/>
        <family val="2"/>
      </rPr>
      <t xml:space="preserve">- Entrega de 12 PEE – planes escolares de emergencia. Alianzas Unisinu &amp; Ecopetrol. 
- Kits de señalización,  44 lavamanos portátiles, 44 termómetros y 17.000 tapabocas .
- Alianza Ecopetrol, se entregaron 5203 kits escolares  para 12 IEO.
</t>
    </r>
  </si>
  <si>
    <t>-Se realizó Encuentro de  experiencias significativas y buenas prácticas para el intercambio del  saber pedagógico. Se presentaron un total de 11 Experiencias de las instituciones educativas oficiales. El encuentro se realizó el 29 de septiembre de 2021 en el auditorio de la Universidad Libre.</t>
  </si>
  <si>
    <t>Se encuentra en proceso de contratación la actividad del evento central del foro, para lo cual se ha realizado desde el mes de de mayo toda la gestión con el área de contratación, pero a la fecha no se ha finalizado el trámite de la adjudicación del contrato. En las evidencias se relaciona toda la gestión realizada.</t>
  </si>
  <si>
    <t xml:space="preserve">35 IEO iniciarán  Jornadas de capacitación Sobre prevención de violencias basadas en género, derechos humanos y construcción de ciudadanía.                   
Se dio inicio al Contrato No. MC-SED- PS-057-2021,  cuyo objeto: “Prestación de servicios para el desarrollo de actividades de promoción, formación, prevención y protección de los derechos humanos de las mujeres, en las I.E.O. Focalizadas en el distrito de Cartagena”.   Inversión $   63.224.700
</t>
  </si>
  <si>
    <t>REPORTE META PRODUCTO  A DIC. 31 2021</t>
  </si>
  <si>
    <t>REPORTE ACTIVIDADES DE PROYECTO A DICIEMBRE 31 DE 2021</t>
  </si>
  <si>
    <t>EJECUCIÓN PRESUPUESTAL DEFINITIVA, A DICIEMBRE 31 DE 2021 SEGÚN PREDIS</t>
  </si>
  <si>
    <t>OBSERVACIONES
RELACION DE EVIDENCIAS
A DICIEMBRE. 31DE 2021</t>
  </si>
  <si>
    <t xml:space="preserve">Se realizaron acciones de seguimiento a los equipos EMETIC atraves de las siguientes acciones:                                                                                                                                                                                                                                                                                                                                                                                                                                                                                                                                                                                                                                                                                                                                                                                                                                                                                                                                                                                                                                                                                                                                       Se agregan dos escuelas mas al proyecto STEM desarrollado en el marco del convenio No. 250 -21, permitiendo de esta manera llevar mas infraestructura tecnologica a las IEO.                                                                                                                                                                                    Legalizacion y entrega de 2361 Equipos de computo a 29 escuelas del distrito de Cartagena de Indias (URL: https://mineducaciongovco-my.sharepoint.com/:b:/g/personal/jcastro_sedcartagena_gov_co/EUAFPDyuq0JAlz4oMws3wBsBdrYOpQh9s8-YaYCPzRt5gw?e=ENFbab).                                                                                                                                                                                                                                              </t>
  </si>
  <si>
    <t xml:space="preserve">Se realizaron acciones de seguimiento a los equipos EMETIC atraves de las siguientes acciones:                                                                                                                                                                                                                                                                                                                                                                                                                                                                                                                                                                                                                                                                                                                                                                                                                                                                                                                                                                                                                                                                                                                                       Se agregan dos escuelas mas al proyecto STEM desarrollado en el marco del convenio No. 250 -21, permitiendo de esta manera llevar mas infraestructura tecnologica a las IEO.                                                                                                                                                                                    Legalizacion y entrega de 2361 Equipos de computo a 29 escuelas del distrito de Cartagena de Indias, a traves del proyecto mision tic se hace entrega de 305 equipos de computo a  11 IEO del Distrito de Cartagena de Indias (URL: https://mineducaciongovco-my.sharepoint.com/:b:/g/personal/jcastro_sedcartagena_gov_co/EUAFPDyuq0JAlz4oMws3wBsBdrYOpQh9s8-YaYCPzRt5gw?e=ENFbab).                                                                                                                                                                                                                                              </t>
  </si>
  <si>
    <t>La compra de los equipos (59 PC+03 Portatiles+04 Impresoras) para la SED y UNALDES se esta desarrollando a traves de la Tienda virtial del estado colombiano por valor de $   230.044.395,9.  Ver Ordenes de Compra de Adquisicion de Equipos.https://mineducaciongovco-my.sharepoint.com/:f:/g/personal/jcastro_sedcartagena_gov_co/EnHoA_rzPY1Bs6IAAvV3c4cBB9r5RmwsvpIvxPC1dLJ-KQ?e=gooagI</t>
  </si>
  <si>
    <t>Se Adicionan dos nuevas aula Covenio No. 250-21 suscrito por el distrito de Cartagena de Incias y Computadores Para Educar por valor de   $149.226.789,8, para un total de 08 Aulas Stem, la cual contiene 150 Equipos de Computo. Anexo 2 - Convenio 250-21. De igual manera se hace entrega de 305 nuevos equipos de computpo a traves de Computadores para educar. https://mineducaciongovco-my.sharepoint.com/:f:/g/personal/jcastro_sedcartagena_gov_co/EplP8lFNHxtKsIFM5DDwqNQBPKy-Lu-arTvhtbZdgKdUHQ?e=wE75Nm</t>
  </si>
  <si>
    <t>Se adjuntan actas de instalacion de servicios y facturas. https://mineducaciongovco-my.sharepoint.com/:f:/g/personal/jcastro_sedcartagena_gov_co/ElconR_laSdIjG9lUgExUVwB-3EWyTBzBGGDxOLcw8SOLw?e=N3u4gM</t>
  </si>
  <si>
    <t>Se adjunta a la presente soportes de la ejecucion de las actividades. https://mineducaciongovco-my.sharepoint.com/:f:/g/personal/dacosta_sedcartagena_gov_co/EnisxgUuYNZElJhYneeh6lIByJYiX2b4SCRbxBHDPXXNug?e=KAPSXV</t>
  </si>
  <si>
    <t xml:space="preserve">                                                                                                                                Entrega de una aula STEM a la IEO de la Boquilla, laboratorio de Robotica y  Mejoramiento de la sala de Informatica + dotacion a traves del aliado PSI y 21 CR.  Intervencion a traves del aliado Fundacion Puerto de Cartagena.        Ver Proyecto Escuela Inteligente. Entrega de laboratorios de robotica Colectivo TRASO Cartagena. </t>
  </si>
  <si>
    <t>101</t>
  </si>
  <si>
    <t xml:space="preserve">SENTENCIAS Y CONCILIACIONES - OPTMIZACION DE LA OPERACION DE LAS INSTITUCIONES EDUCATIVAS OFICIALES DE CARTAGENA DE INDIAS - INGRESOS CORRIENTES DE LIBRE DESTINACION No registra ejecucion
</t>
  </si>
  <si>
    <t>PASIVOS EXIGIBLES - OPTIMIZACION DE LA OPERACION DE LAS INSTITUCIONES EDUCATIVAS OFICIALES DE CARTAGENA DE INDIAS - VIGENCIAS EXPIRADAS - INGRESOS CORRIENTES DE LIBRE DESTINACION - se traslado el dinero</t>
  </si>
  <si>
    <t>OPTMIZACION DE LA OPERACION DE LAS INSTITUCIONES EDUCATIVAS OFICIALES DE CARTAGENA DE INDIAS (CALIDAD MATRICULA OFICIAL) - INGRESOS CORRIENTES DE LIBRE DESTINACION  Se destinaron para la prestacion  de servicios de aseo, vigilancia  VIGILANCIA ICLD   ASEO ICLD       Se adjunta ejecucion del Predis</t>
  </si>
  <si>
    <t xml:space="preserve"> Se destinaron para la prestacion  de servicios de aseo, vigilancia  VIGILANCIA ICLD </t>
  </si>
  <si>
    <t>Se giraron recursos correspondientes a FOSES de las IEO, Por concepto de Gratuidad a  IEO por valor de $ 315621480</t>
  </si>
  <si>
    <t>Rendimientos Financieros-S,G,P,-Educacion</t>
  </si>
  <si>
    <t>ASIGNACION ESPECIAL  FONPET SGP Educacion</t>
  </si>
  <si>
    <t>Rendimientos Financieros Fondo de Mitigacion de Emergencia - FOME</t>
  </si>
  <si>
    <t>En el trimestre comprendido de octubre a  diciembre de 2021 se realizó la entrega oportuna de la nomina, cancelandose los meses de octubre y noviembre  2021 por la suma de $47.148.922.982 fuente SGP. Se canceló en el mes de diciembre de 2021 la prima de navidad a los funcionarios por la suma de $22.678.171.136 y la prima de vacaciones por valor de $9.641.486.133. Los gastos de nomina financiados con recursos del S.G.P. asciende de los  meses de enero a diciembre de la vigencia 2021 a la suma de $328.586.944.574,00. Actualmente nos encontramos en proceso de generación y liquidación de la nómina del mes de diciembre de 2021,</t>
  </si>
  <si>
    <t>En el trimestre en el marco del decreto 12278 se realizaron las siguientes movimientos: Inscripcion 3 Mejoramiento 36 . Ahora bien, en el marco del decreto 2277 se realizaron los siguientes movimientos ascensos 5, Inscripciones Privado 08, ascenso 7.. Esta ejecucion se realiza a traves del proceso de nomina</t>
  </si>
  <si>
    <t>la Secretaria de Educación del Distrito de Cartagena de India; entidad contratante en el proceso de selección abreviada- Subasta de Inversa número ° SA-SUB-SED-UAC-003-2021, cuyo objeto corresponde a la  dotación de vestido y calzado para docentes, y personal administrativo de la Secretaria de Educación distrital, de conformidad con la ley 70 de 1988 y su decreto reglamentario 1978 de 1989, que regula el derecho que le asiste a los empleados del sector oficial del orden nacional como las entidades territoriales que devengan hasta dos salarios mínimos, a que la respectiva entidad le suministre cada (4) cuatro meses un par de zapatos y un vestido de trabajo;  quedando seleccionado el contratista TEMPOEFECTIVA SAS, con un valor del contrato por la suma de $682.743.463. Se suscribio el acta de inicio el 23 de novimebre de 2021, se remitio las cantidades de dotacion conforme a la norma para los docentes y amdinistrativos de las vigencia 2020 y 2021</t>
  </si>
  <si>
    <t>El documento fue construido, radicado ante el MEN y publicado el 30 de octubre de 2021 conforme lo planeado.
Anexo: Documento publicado y soporte de radicado ante el MEN.</t>
  </si>
  <si>
    <t>Durante la vigencia 2021, se cierra con la contratación de 45.197 cupos para la atención de igual número de estudiantes conforme la demanda educativa en el Distrito. Inicialmente se tenían previsto 44.200, sin embargo, dado las solicitudes de cupo recibidas a partir del Botón de gestión de cupos que opera on-line, se identificó la necesidad de 1.014 cupos más para atender la demanda lo cual fue aprobado y tramitado a través de OTROSI con contratos ya suscritos desde inicio de la vigencia.
Los soportes ya fueron subido en el corte de junio de evaluación de Plan de desarrollo.</t>
  </si>
  <si>
    <t>La póliza de seguros estudiantil ya se encuentra contratada desde el 25 de noviembre de 2021 hasta 8 de junio de 2022 para la atención de toda la población matriculada en el sistema educativo oficial del Distrito de Cartagena. Es importante desde ahora adelantar los trámites conducentes para que la vigencia 2022 se pueda contar oportunamente con la renovación de la misma.
Anexo: Póliza de seguros vigente.</t>
  </si>
  <si>
    <t>Se mantiene como corte oficial de matrícula conforme el formulario 6A del SIMAT, la información reportada con corte a 30 de septiembre de 2021. La misma corresponde a los estudiantes matriculados en el sistema educativo oficial incluyendo jóvenes y adultos y contratados. 
Los soportes ya fueron subido en el corte de septiembre de evaluación de Plan de desarrollo.</t>
  </si>
  <si>
    <t>A la fecha se cuenta con un 95% de la meta proyectada cumplida, lo que corresponde a las certificaciones de tercera auditoría realizada a los 46 contratos de matrícula, de los cuáles está por finalizar al 100% 4 procesos, para la culminación de informe final. Se espera terminar antes de 30 de diciembre como está proyectado.
Anexo: Soportes de avance de tercera auditoría.</t>
  </si>
  <si>
    <t>Se mantiene la oferta reportada en el corte de septiembre con  35 grupos de aceleración del aprendizaje y post-primaria conformados con una atención de 996 estudiantes con extraedad, lo que representa un incremento del 153% de la cobertura comparada con 2020.
Los soportes ya fueron subido en el corte de septiembre de evaluación de Plan de desarrollo.</t>
  </si>
  <si>
    <t>Se adelantó la compra de recursos tecnológicos para la dotación de 18 establecimientos educativos que vienen en ruta de fortalecimiento de la atención a población con extraedad en oferta regular. A corte de 30 de septiembre la atención corresponde a 2.265 estudiantes.
Anexo: Acta de distribución de dispositivos por sede educativa focalizada.</t>
  </si>
  <si>
    <t>Se finalizó el proceso de construcción de los documentos conforme lo proyectado.
Anexo: Documentos con orientaciones.</t>
  </si>
  <si>
    <t>Se realizó el último ciclo de acompañamiento y asistencias técnicas con un cumplimiento del 100% conforme lo planeado.
Aenxo: Soportes de asistencias ejecutadas.</t>
  </si>
  <si>
    <t>Para el cierre de la vigencia se mantiene la cobertura de 449 jóvenes y adultos en procesos de alfabetización, superando la meta de Plan de desarrollo prevista de 400 jóvenes para la vigencia 2021. 
Los soportes ya fueron subido en el corte de septiembre de evaluación de Plan de desarrollo.</t>
  </si>
  <si>
    <t>Esta actividad se ejecutó con corte a junio dando cumplimiento al 100% conforme a lo planeado.
Los soportes ya fueron subido en el corte de junio de evaluación de Plan de desarrollo.</t>
  </si>
  <si>
    <t>Se adelantó la compra de recursos tecnológicos para la dotación los establecimientos educativos que vienen en ruta de fortalecimiento de la atención a población de jóvenes y adultos.
Anexo: Acta de distribución de dispositivos por sede educativa focalizada.</t>
  </si>
  <si>
    <t>Se finaliza la vigencia con el acompañamiento a los 15 Establecimientos educativos focalizados conforme la proyección.
Anexo: soportes de acompañamiento a establecimientos educativos.</t>
  </si>
  <si>
    <t>Se logró mantener el funcionamiento de las 3 Unidades móviles conformadas para el acompañamiento a población diversa y establecimientos educativos en el fortalecimiento de la oferta educativa. 
Anexo: soportes de acompañamiento a establecimientos educativos.</t>
  </si>
  <si>
    <t>Se adelantó la compra de recursos tecnológicos para la dotación los establecimientos educativos que vienen en ruta de fortalecimiento de la atención a población diversa.
Anexo: Acta de distribución de dispositivos por sede educativa focalizada.</t>
  </si>
  <si>
    <t>Si bien se adelantó el proceso para la contratación, la misma no se llevó a término tomando en cuenta los tiempos de contratación y la necesidad de prestación del servicio conforme calendario académico 2021.</t>
  </si>
  <si>
    <t>Para el trimestre de entregaron 843 apoyos más llegando a una cobertura total acumulado de 19.068 estudiantes focalizados con transporte escolar y otras estrategias de permanencia superando la meta proyectada.
Anexo: Soportes de gestión adelantada.</t>
  </si>
  <si>
    <t>Se logró mantener el funcionamiento de las 3 Unidades móviles conformadas para el acompañamiento en cuanto a estrategias de permanencia. 
Anexo: soportes de gestión adelantada.</t>
  </si>
  <si>
    <t>Para la vigencia 2021, el programa cierra con una focalización de 59.936 estudiantes en 111 sedes educativas. 
Se recuerda que las 93 sedes restantes son atendidas mediante el proyecto de regalías aprobado en este bienio para tal fin, logrando una cobetura del 100% de estudiantes conforme los criterios de focalización del programa.
Anexo: soportes de la gestión adelantada.</t>
  </si>
  <si>
    <t>Se mantiene la participación activa desde la Secretaría de Educación Distrital en lo que respecta a orientaciones y lineamientos impartidos por la Unidad Administrativa Especial de Alimentación escolar - UApA.
Anexo: Se adjunta soportes de participación y el documento construído.</t>
  </si>
  <si>
    <t>Se anexa  Informe de avance del cruce de KoboCollet con SIMAT de las coberturas alcanzadas en el marco de la ejecución de este proyecto.
Anexo: Informe de avance del cruce de KoboCollet con SIMAT.</t>
  </si>
  <si>
    <t>Se mantiene la matrícula a corte de 30 de septiembre con 11.767 estudiantes, lo que equivale al 92% de lo proyectado. La cobertura sigue afectada por la matrícula privada. Se hace necesario revisar la medición de este proyecto en cuanto a Meta Producto de Plan de desarrollo por las razones expuestas. Tal como se informó en el corte anterior, se presentó un replanteamiento de la Meta de Plan de desarrollo pero aun se desconoce su estado en cuanto a aprobación para ajuste.
Los soportes ya fueron subido en el corte de junio de evaluación de Plan de desarrollo.</t>
  </si>
  <si>
    <t>Se finaliza el proceso de acompañamiento y asistencias técnicas conforme lo planeado con un avance de  100%.
Anexo: Soportes de asistencias ejecutadas.</t>
  </si>
  <si>
    <t>Se finaliza el acompañamiento y asistencia técnica a 20 EE focalizados conforme lo proyectado para la vigencia 2021. 
Anexo: Soportes de gestiones adelantadas.</t>
  </si>
  <si>
    <t>Se realizó la estrategia del Equipo de Modernización de la Alcaldía Mayor de Cartagena "Ruta de la Modrnización, el día 2 de noviembre, socializando a todo el personal de la SED el proyecto presentado para su aprobación ante el Concejo Distrital, la cuál fué aplazada para la vigencia 2022
La ruta crítica sólo se ajusta para articular programación del equipo de modernización de la Alcaldía</t>
  </si>
  <si>
    <t xml:space="preserve">Los eventos de capacitación a 30 de septiembre, se cumplieron conforme a lo planificado. Adicionalmente se realizaron eventos de sensibilización en Implementación de SGC en la IEO Buen Aire.  </t>
  </si>
  <si>
    <t xml:space="preserve">Cumplidas las asistencias técnicas programas de acuerdo a los temas, se continuaron para asegurar correcta implementación del SGC y generación de los productos correspondientes en las IEO focalizadas </t>
  </si>
  <si>
    <t xml:space="preserve">Se realizaron las auditorías de la SED ISO 9001:2015 y procesos por el ente auditor del primera semana de noviembre.  </t>
  </si>
  <si>
    <t>2 PROGRAMAS</t>
  </si>
  <si>
    <t>Articulación con SENA para instructores en formación técnica en las IEO, IEO han solicitado adecuación de infraestructura, dotación, equipo y materiales para garantizar el proceso de los aprendices.
Débil articulación con IES y sector privado
Ecopetrol, aporta$ 400 millones para adecuar los salones de media técnica, adquirir equipos, compra e instalación de aires acondicionados y abanicos, mobiliario para CASD.                                                                                                       $717 millones para ambientes de aprendizaje fueron trasladados para la construcción de la infraestructura de la IEO JUAN FELIPE NERI, por lo que será un compromiso que estaremos sugiriendo presupuestar y ejecutar para el próximo ano 2022.</t>
  </si>
  <si>
    <t>A través del programa Juventud con éxito, líderado desde la Secretaría de Educación Distrital, se beneficiaron 508  Estudiantes de grado 10 y 11 en competencias socioemocionales que es una de las áreas que evalúa el ICFES. La meta se alcanzo en un 100% ya que fueron  beneficiados  y formados  508 estudiantes en competencias socioemocionales. 
Para este proceso, se hizo la contratación de 3 profesionales que desarrollaron el  acompañamiento in situ en las instituciones focalizadas. 
Instituciones Educativas Focalizadas:
- IE Jorge Artel
- IE República de Argentina
- IE Clemente Manuel Zabala
- IE Pies descalzos
- IE Luis Carlos Galan
- Adicionalmente, se realizó el pago de Pruebas Saber 2021 a 10,868 Estudiantes de 83  IEO.</t>
  </si>
  <si>
    <t xml:space="preserve">Se encuentra en ejecucion contrato CM-SED-UAC-032-2021  cuyo objeto es "el acompañamiento y formacion  para el fortalecimiento de la calidad educativa en las instituciones educativas oficiales del distrito de cartagena" el cual impacta a 239 docentes de 15 instituciones educativas capacitandolos en aprender a evaluar por competencias que evalua la prueba saber desde cada una de sus areas. Este contrato tiene fecha de finalizacion 20 de diciembre y con la ejecucion de este podemos decir que esta meta se cumple en un 100%.
IE Beneficiadas:
1. Institucion Educativa 20 de Julio
2. Institucion Educativa Camilo Torres Del Pozon
3. Institucion Educativa Clemente Manuel Zabala
4. Institucion Educativa De Ternera
5. Institucion Educativa Francisco de Paula Santander
6. Institucion Educativa Fulgencio Lequerica Velez
7. Institucion Educativa Fundacion Pies Descalzos
8. Institucion Educativa Hijos de Maria
9. Institucion Educativa Jorge Artel
10. Institucion Educativa Luis Carlos Galan Sarmiento
11. Institucion Educativa Luis Carlos Lopez
12. Institucion Educativa Republica de Argentina
13. Institucion Educativa San Felipe Neri
14. Institucion Educativa San Lucas
15. Institucion Educativa Villa Estrella
</t>
  </si>
  <si>
    <t>Sistema de informacion implementado , desarrollado, socializado y compartido a cada uno de las instituciones.</t>
  </si>
  <si>
    <r>
      <rPr>
        <sz val="18"/>
        <color rgb="FF000000"/>
        <rFont val="Calibri, Arial"/>
      </rPr>
      <t xml:space="preserve">Se entregó Aula STEAM en alianza con Fundación 21CR y la Asociación Colombiana de Oficiales de Infantería de Marina-Anfibios. 1,053 Estudiantes  de </t>
    </r>
    <r>
      <rPr>
        <b/>
        <sz val="18"/>
        <color rgb="FF000000"/>
        <rFont val="Calibri, Arial"/>
      </rPr>
      <t>IE La Boquilla,</t>
    </r>
    <r>
      <rPr>
        <sz val="18"/>
        <color rgb="FF000000"/>
        <rFont val="Calibri, Arial"/>
      </rPr>
      <t xml:space="preserve">  tienen acceso  al aula STEAM (Ciencia, Tecnología, Ingeniería y Matemáticas).
Otras Instituciones Educativas beneficiadas
</t>
    </r>
    <r>
      <rPr>
        <b/>
        <sz val="18"/>
        <color rgb="FF000000"/>
        <rFont val="Calibri, Arial"/>
      </rPr>
      <t xml:space="preserve">IE Jose Maria Cordoba de Pasacaballo
IE Tecnica de Pasacaballos
</t>
    </r>
    <r>
      <rPr>
        <sz val="18"/>
        <color rgb="FF000000"/>
        <rFont val="Calibri, Arial"/>
      </rPr>
      <t xml:space="preserve">
Con su experiencia en el programa y feria VIBRASTEAM 2021 con el apoyo de TRASO:
En esta feria se presentaron proyectos de innovación; sobre Clasificación de  residuos sólidos con ayuda de Robots, Entrega de medicamentos a través de robots, Plataforma de Empleo para personas con discapacidad, juegos para construir una huerta, entre otros proyectos de Ciencia, Innovación y Tecnología. 
-Se suscribió y legalizó el convenio interadministrativo con el programa computadores para educar por valor de $ 149.226.789,88; mediante el cual se entregarán 3 laboratorios STEAM, en beneficio a las siguientes instituciones educativas oficiales:
- Institucion Educativa Olga Gonzalez Arraut
- Institucion Educativa Ana Maria Velez De Trujillo
- Institucion Educativa Luis C Galan Sarmiento
-PROYECTO RADIO ESCOLAR: FORMACIÓN A ESTUDIANTES RADIALISTAS:
Total de estudiantes formados: 120 estudiantes
Instituciones focalizadas:
- Jorge Artel
- Ambientalista de Cartagena
- Bertha Gedeón de Baladí
- Soledad Acosta de Samper
- Arroyo de Piedra
- Fundación Pies descalzo
- Liceo de Bolívar
- Fredonia
- La Libertad
- Manuela Vergara de Curi
- Promoción Social
- Nuestra Señora del Buen Aire
- Pies Descalzos
PROGRAMA MALETINES VIAJEROS:
Objetivo general: objetivo es fomentar la lectura llevando libros y actividades asociadas a la lectura, a colegios del sector oficial que por su condición socioeconómica o físicas no cuentan con una biblioteca.
BENEFICIARIOS: 24 Sedes Educativas y 15 Bibliotecarios Escolares de Instituciones Educativas 
Listado de IEO Beneficiarias:
- Alberto Elías Fernández Baena.
- Manuela Beltrán
- Nuevo Bosque (Sede Principal y José María Córdoba).
- Rafael Núñez (Sede Ciudad de Santa Marta y  Simón J. Vélez).
- San Juan de Damasco (Sede Nuestra Señora del Rosario y José Antonio Galán).
- Antonio Nariño (Sede Eduardo Santos Montejo).
- Gabriel García Márquez.
- Hijos de María.
- María Reina.
- San Felipe Neri.
- El Salvador (Sede el Pozón).
- Villa Estrella.
- Playas de Acapulco
- Juan José Nieto (Sede el Educador).
- Luís Carlos López.
- República de Argentina 
- Soledad Acosta de Samper.
- Arroyo de Piedra.
- Bayunca (Sede Ceibal).
- Boquilla (Sede Marlinda).
- Leticia (Sede Principal y  Recreo).
- Puerto Rey.
- Ana María Vélez de Trujillo.
- Antonia Santos  (Sede Juan Salvador Gaviotas y San Luís Gonzaga).
ALIADO: COOPERACIÓN INTERNACIONAL-PROYECTO EDUCOMUNICACIÓN (RADIO ESCOLAR Y PAZ TERRITORIAL) XARXA SOLIDARIA Y GRUPO COMUNICATE.
Objetivo: generar una cultural de convivencia y Paz Territorial fortaleciendo las capacidades y competencias en comunicación y uso de los recursos y lenguaje mediáticos como la RADIO ESCOLAR para fortalecer los liderazgos juveniles en la construcción de una cultura de Paz y Convivencia en los distintos territorios del país. 
Duración: 40 horas
Fecha: 24 de julio a 13 noviembre de 2021
Beneficiarios:  22 Estudiantes
Instituciones Focalizadas:
- Escuela Normal Superior
- Ambientalista de Cartagena
- Bertha Gedeón de Baladí
- Soledad Acosta de Samper
- Luís Felipe Cabrera de Barú
- Pies Descalzo</t>
    </r>
  </si>
  <si>
    <t>Instrituciones Educativas con PEC revisados, ajustados y resemantizados:
1. IE Arroyo de Piedra
2. IE Domingo Benkos Bioho de Bocachica
3. IE Santa Cruz del Islote
4. IE Santa Ana
5. IE Tierrabaja
6. IE La Boquilla
7. IE Puerto Rey</t>
  </si>
  <si>
    <t>18  IE con Avances significativos en capacitaciones seminarios, encuentros, talleres sobre lineamientos y orientaciones curriculares CEA, y etnopedagógicas con juntanza con entidades aliadas como Centro de Memorias Étnicas de la Universidad del Cauca, Instituto de Educación e Investigación Manuel Zapata Olivella y el Observatorio para el Patrimonio Cultural de la Universidad de Cartagena, con actores educativos (docentes, directivos) para la construcción colectiva de orientaciones y lineamientos curriculares para la cátedra de estudios afrocolombianos; retroalimentación, apropiación de insumos etnopedagógicos, acorde con procesos etnopedagógicos en contextos urbanos</t>
  </si>
  <si>
    <t>Se ha desarrollado un total de 7 talleres etnolinguisticos para fortalecimiento de la Escuela de lengua criolla palenquera en las instituciones educativas: Pedro Romero, Antonia Santos y Mercedes Abrego.</t>
  </si>
  <si>
    <t>Se realizó acompañamiento a 3 instituciónes etnoeducativas para la implementación de cátedra de estudios afrocolombianos:
Instituciones Educativas Beneficiadas:
1. IE Mercedes Abrego (ya implementó cátedra)
2. Pedro Romero
3.  Ana Mar{ia Velez de Trujillo</t>
  </si>
  <si>
    <t>Se han desarrollado las siguientes actividades etnopedagógicas:
1. Conmemoración del día mundial para la prevención del racismo y discriminación racial
2. Conmemoración del aniversario de José Prudencio Padilla
3. Actividad de aniversario de la Ley 70 de 1993: Ley de comunidades negras, afrocolombianas y palenqueras.
4.  Conmemoración del día nacional de los derechos humanos: cátedra de estudios colombianos.
5. Dia Nacional de la Afrocolombianidad
6.  Dia Nacional de las Lenguas Nativas y Criollas</t>
  </si>
  <si>
    <t>Se formó un total de 316 docentes en ambientes de aprendizaje mediado por TIC, a continuación se relacionan los detalles:
159 Docentes  de las IEO  formados en apropiación de ambientes de aprendizaje mediados por tecnología(Alianza con USAID), 
26 docentes diplomado de Innovacion y Pedagogía (IE Salim Bechara) (Fundacion Puerto),  
44 docentes recibieron formacion con TRASO IE Clemente Manuel Zabala
PROYECTO RADIO ESCOLAR: FORMACIÓN A  DOCENTES EN RADIO ESCOLAR:
Total de Docentes formados: 32 docentes
Instituciones focalizadas:
- Jorge Artel
- Ambientalista de Cartagena
- Bertha Gedeón de Baladí
- Soledad Acosta de Samper
- Arroyo de Piedra
- Fundación Pies descalzo
- Liceo de Bolívar
- Fredonia
- La Libertad
- Manuela Vergara de Curi
- Promoción Social
- Nuestra Señora del Buen Aire
- Pies Descalzos
TRASO:  37 docentes formados a través de VIBRASTEAM, apuesta por fomentar la ciencia, la tecnología y la innovación, con el fin de fortalecer la capacidad de generar ideas y transformarlas en soluciones de impacto en su entorno,formados en STEAM Innovación que Transforma
Fundación Telefonica: 18 docentes</t>
  </si>
  <si>
    <t>La meta de implementación de Programa en formación biligue se alcanzó de la mano de aliados, quienes implementaron diversos proceso de formación con estudiantes y docentes de las Instituciones Educativas Oficiales. Es importante mencionar que para este año 2021 que es impactar 5 IEO pertenecientes al programa Colegios Amigos del Turismo con una inversión de $ 513.946.223, no se pudo realizar la ejecución del proyecto de inversión, puesto que hubo inconvenientes en el proceso de contratación quedando este desierto en las dos veces que fue publicada la oferta en el secop, no se pudo abrir nuevamente porque ya se terminaba el calendario académico. No obstante, complementamos y sumamos a la meta participando como ETC Focalizada por el programa nacional de Bilingüismo del Ministerio de Educación en las diferentes actividades y estrategias mediadas por TIC con la cual no sólo impactamos a las instituciones educativas oficiales pertenecientes a los Colegios Amigos del Turismo sino también a otras Instituciones del distrito de Cartagena, en total fueron 11 que participaron activamente en las diferentes estrategias que se implementaron. Se utilizaron plataformas como Be the one challenge, webex, teams, estrategias como inspiring teachers, teacher influencer, inglés para turismo, capacitación docente en el área de francés en alianza con alianza colombo francesa entre otras, teniendo en cuenta lo anterior podríamos decir que desde el punto de vista de la meta si bien es cierto no hubo inversión, si superamos la meta de IEO impactadas que inicialmente era de 5IEO e impactamos 11 IEO. 
INSTITUCIONES BENEFICIADAS:
- Inglés Para Turismo
Escuelas Profesionales Salesianas
Nuestra Sra. De Fátima
Luis Carlos Galán
- ELT INFLUENCER
Nuestra Sra. De la Consolata
Nuestra Sra. Del Carmen
- Franco- Alianza Francesa
Hijos de María
- Clubes de Conversación Talkative
La Boquilla
- Be the one Challenge
Seminario de Cartagena
Gabriel Garcia Marqués Sede- Principal
Nuestra Señora del Carmen
Clemente Manuel Zabala
Nuestra Señora del Buen Aire
Luis Carlos López</t>
  </si>
  <si>
    <t>Se formó un total de 409 docentes en esta vigencia mediante distintos proyectos, incluyendo la ejecución del proyecto de inversión y gestión con aliados:
-Se suscribió convenio con ICETEX (BECA OLGA VILLEGAS ROBLES) mediante el cual se entregaron becas a 66 Docentes de IEO para estudios posgraduales en especializaciones y maestrias. Los beneficiarios ya efectuaron su proceso de legalización con el ICETEX e iniciarán estudios postgraduales en 2022.
 - Se suscribió Adicional a la Adhesión No.1 y  Modificación  No.4  del  Contrato Interadministrativo Número 261 de 2019, para entrega de 79 Becas para estudios posgraduales para la vigencia 2022  Inversión:  $2,981.153,441
 -  60  directivos, docentes y administrativos, formados en diplomado en competencias socioemocionales de transformacion de cultura educativa (Fundación Puerto) 
- PROGRAMA MALETINES VIAJEROS:
Objetivo general: objetivo es fomentar la lectura llevando libros y actividades asociadas a la lectura, a colegios del sector oficial que por su condición socioeconómica o físicas no cuentan con una biblioteca.
BENEFICIARIOS:  35 Docentes 
Listado de IEO Beneficiarias:
- Alberto Elías Fernández Baena.
- Manuela Beltrán
- Nuevo Bosque (Sede Principal y José María Córdoba).
- Rafael Núñez (Sede Ciudad de Santa Marta y  Simón J. Vélez).
- San Juan de Damasco (Sede Nuestra Señora del Rosario y José Antonio Galán).
- Antonio Nariño (Sede Eduardo Santos Montejo).
- Gabriel García Márquez.
- Hijos de María.
- María Reina.
- San Felipe Neri.
- El Salvador (Sede el Pozón).
- Villa Estrella.
- Playas de Acapulco
- Juan José Nieto (Sede el Educador).
- Luís Carlos López.
- República de Argentina 
- Soledad Acosta de Samper.
- Arroyo de Piedra.
- Bayunca (Sede Ceibal).
- Boquilla (Sede Marlinda).
- Leticia (Sede Principal y  Recreo).
- Puerto Rey.
- Ana María Vélez de Trujillo.
- Antonia Santos  (Sede Juan Salvador Gaviotas y San Luís Gonzaga).
ALIADO: COOPERACIÓN INTERNACIONAL-PROYECTO EDUCOMUNICACIÓN (RADIO ESCOLAR Y PAZ TERRITORIAL) XARXA SOLIDARIA Y GRUPO COMUNICATE.
Objetivo: generar una cultural de convivencia y Paz Territorial fortaleciendo las capacidades y competencias en comunicación y uso de los recursos y lenguaje mediáticos como la RADIO ESCOLAR para fortalecer los liderazgos juveniles en la construcción de una cultura de Paz y Convivencia en los distintos territorios del país. 
Duración: 40 horas
Fecha: 24 de julio a 13 noviembre de 2021
Beneficiarios: 25 Docentes 
Instituciones Focalizadas:
- Escuela Normal Superior
- Ambientalista de Cartagena
- Bertha Gedeón de Baladí
- Soledad Acosta de Samper
- Luís Felipe Cabrera de Barú
- Pies Descalzos
PROYECTO VIVE TU BIBLIOTECA ESCOLAR
Objetivo: fortalecer las bibliotecas escolares, los programas de formación de docentes en lectura y escritura y  a mediadores de lectura (Bibliotecarios Escolares).
Beneficiados:  224 DOCENTES</t>
  </si>
  <si>
    <r>
      <rPr>
        <sz val="18"/>
        <color rgb="FF000000"/>
        <rFont val="Calibri, Arial"/>
      </rPr>
      <t xml:space="preserve">✔ 15 IEO en proceso de acompañamiento en el fortalecimiento de la gestión escolar mediante el contrato 036 con la UdeC.
✔ 58 IEO revisión, ajuste y resemantización de los Proyectos Educativos Institucionales- PEI. Desde GESTIONAR-TÉ 
✔ 5 IEO revisión y seguimiento a las HGE Herramientas de gestión escolar) Desde GESTIONAR-TÉ 
✔ 37 IEO que recibieron revisión y retroalimentación de sus Planes de Regreso a Clases.
✔ 175 sedes recibieron asistencia técnica en bioseguridad
✔ 68 IE privadas con PEI  revisados con recomendaciones para mejora en el marco del proceso de Banco de Oferentes 2022 - 2021. 
Se suscribió Convenio Interadministrativo con la Universidad de Cartagena cuyo objeto es: “Acompañamiento pedagógico para el fortalecimiento de la gestión escolar y el mejoramiento de la calidad educativa de las instituciones educativas oficiales focalizadas del distrito de Cartagena”.  
✔  Inversión: $ 308,000,000
✔ Avance del Proyecto: 80% 
</t>
    </r>
    <r>
      <rPr>
        <b/>
        <sz val="18"/>
        <color rgb="FF000000"/>
        <rFont val="Calibri, Arial"/>
      </rPr>
      <t>Listado de IEO con herramientas de gestión escolar acompañadas, con lo cual se alcanza la meta para esta vigencia:</t>
    </r>
    <r>
      <rPr>
        <sz val="18"/>
        <color rgb="FF000000"/>
        <rFont val="Calibri, Arial"/>
      </rPr>
      <t xml:space="preserve">
1. IE Tierra Baja 
2. IE Ararca0020
3. IE Bayunca 
4. IE San Juan De Damasco 
5. IE Fernández Baena 
6. IE Soledad Román De Núñez 
7. IE Omaira Sánchez Garzón 
8. IE Las Gaviotas 
9. IE Pedro Romero
10. IE Ana María Vélez De Trujillo 
11. IE Corazón De María 
12. IE Antonia Santos 
13. IE Fe Y Alegría El Progreso 
14. IE José Manuel Rodríguez Torices 
15. IE San Francisco De Asís
Se implementa el programa de mejoramiento de la gestión escolar para la calidad educativa GESTIONAR-TÉ
10 IEO que ofrecen Jornada única recibieron 3 asistencias técnicas con apoyo del MEN y la SED.
155 sedes oficiales regresaron a la presencialidad</t>
    </r>
  </si>
  <si>
    <r>
      <rPr>
        <sz val="18"/>
        <color theme="1"/>
        <rFont val="Calibri, Arial"/>
      </rPr>
      <t xml:space="preserve">Se dio inicio a las asistencias técnicas para el fortalecimiento del gobierno escolar acompañando a los estamentos que lo conforman, realizando jornadas por Unaldes con cada una y para un total de 35 para esta vigencia. Los estamentos acompañados fueron Comités de Convivencia, Concejos Directivos, Concejos Académicos y Concejos Estudiantiles. 
</t>
    </r>
    <r>
      <rPr>
        <b/>
        <sz val="18"/>
        <color theme="1"/>
        <rFont val="Calibri, Arial"/>
      </rPr>
      <t>Instituciones Educativas Oficiales beneficiadas durante la vigencia:</t>
    </r>
    <r>
      <rPr>
        <sz val="18"/>
        <color theme="1"/>
        <rFont val="Calibri, Arial"/>
      </rPr>
      <t xml:space="preserve">
1 San Juan de Damasco
2 Manuela Beltrán 
3 Soledad Román de Núñez 
4 Fernando de la Vega 
5 Nuevo Bosque 
6 Fernandez Baena
7 Bertha Gedeon de Baladí
8 San Francisco de Asís 
9 INEM
10 San Lucas 
11 Ternera
12 IEO Mercedes Abrego
13 IEO Juan José Nieto
14 Arroyo De Piedra
15 Arroyo Grande 
16 Leticia
17 Ararca
18 Santa Ana
19 Buen Aire
20 Bayunca 
21 Colegio  Naval  de  Crespo 
22 Esc  Pfnles  Salesianas 
23 La  Milagrosa 
24 Ana  María  Vélez  de  Trujillo 
25 Liceo  de  Bolívar 
26 Santa  María 
27 Luis Carlos Galan Sarmiento
28 Fredonia
29 San Felipe Neri
30 Maria Reina
31 Playas De Acapulco
32 Camilo Torres
33 Ciudad De Tunja
34 Francisco de Paula Santander
35 Ntra. Señora del Perpetuo Socorro</t>
    </r>
  </si>
  <si>
    <t xml:space="preserve">31 Instituciones Educativas Oficiales con Proyectos Pedagógicos Asistidos Técnicamente y  Fortalecidos, distribuidos según su implementación de esta manera:
- 12  IEO recibieron asistencia técnica para el fortalecimiento y acompañamiento  en los Proyectos Pedagógicos Transversales de Cultura:
1        IE Nuevo Bosque
2        IE Jose De La Vega
3        IE Ambientalista Cartagena
4        IE Manuela Vergara De Curi
5        IE San Francisco De Asis
6        IE Domingo Benkos Bioho Bocachica
7        IE Jose Maria Cordoba Pasacaballos
8        IE Pontezuela
9        IE Boquilla
10        IE Liceo De Bolivar
11        IE Fe Y Alegria Las Americas
12        IE Pedro Romero
- 5 IEO recibieronfortalecimiento en sus Proyectos de Escuelas de  Padres:
1. IE Salesianas
2. IE Fernandez Baena
3. IE Ternera
4. IE Manuela Beltran
5. IE Juan José Nieto
- 14 IEO (21 sedes) Actualizaron y Fortalecieron sus Proyectos de Planes Escolares para la Gestión de  Riesgo. (Se entregaron 15.000 textos Alianzas Corpoeducacion &amp; Ecopetrol para el fortalecimiento de los mismos):
1        San Jose Caño Del Oro
2        Ararca
3        Leticia Canal De Dique
4        Santa Ana
5        Tierra Bomba
6        Domingo Benkos Bioho Bocachica
7        Leticia Sede El Recreo
8        Islas Del Rosario
9        Tierra Bomba Sede Punta Arena
10        Nuestra Sra Del Buen Aire Ppal Pasacaballos
11        20 De Julio
12        20 De Julio Yira Castro
13        Jomaco Sede Ppal Pasacaballos
14        Jomaco Bajo Del Tigre
15        Salim Bechara Sede Ppal Albornoz
16        Salim Bechara Sede Albornoz
17        San Francisco De Asis Sede Membrillal
18        San Francisco De Asis Sede Pedro Pascasio
19        San Francisco De Asis Sede Policarpa
</t>
  </si>
  <si>
    <t>Se realizó Encuentro de  experiencias significativas y buenas prácticas para el intercambio del  saber pedagógico. Se presentaron un total de 11 Experiencias de las instituciones educativas oficiales. El encuentro se realizó el 29 de septiembre de 2021 en el auditorio de la Universidad Libre.</t>
  </si>
  <si>
    <t xml:space="preserve">Se desarrolló Foro Educativo Distrital "EDUCAR DESDE LA RESILIENCIA"  los días 03 y 04 de Diciembre de 2021 en el auditorio del CIS COMFAMILIAR. Se contó con la participación de ponentes locales y nacionales. </t>
  </si>
  <si>
    <t xml:space="preserve">Se ejecutó inicio al Contrato No. MC-SED- PS-057-2021,  cuyo objeto: “Prestación de servicios para el desarrollo de actividades de promoción, formación, prevención y protección de los derechos humanos de las mujeres, en las 35 I.E.O. Focalizadas en el distrito de Cartagena”.   Inversión $   63.224.700
Tal como se indicó en el proyecto de inversión, las instituciones programadas para esta vigencia eran 35, por lo cual,  se cumplió la meta programada. Se relaciona listado de Instituciones Educativas atendidas por el proyecto:
1        Juan Jose Nieto 
2        Ternera
3        Antonia Santos
4        Bayunca 
5        Santa Maria 
6        Bocachica
7        Puerto Rey
8        Luis Carlos Galan
9        Valores Unidos 
10        Liceo Bolivar 
11        El Salvador
12        Jose Maria Cordoba 
13        CorazÓN De Maria
14        Ana Maria Velez 
15        Hijos De Maria 
16        CaÑO Del Oro 
17        Normal Superior
18        Arroyo Grande
19        Islas Del Rosario
20        Pontezuela 
21        14 De Febrero
22        Santa Ana 
23        Punta Canoa
24        Ararca
25        San Juan De Damasco
26        La Libertad
27        San Felipe Nery 
28        Manzanillo Del Mar
29        Antonio NariÑO
30        Inem
31        Maria Cano
32        La Milagrosa
33        Mercedes Abrego
34        Tierra Bomba 
35        Fernando De La Vega
NOTA: Durante la presente vigencia se desarrolló toda la gestión pertinente para que el proceso de contratación de la entidad ejecutora se realizara de manera satisfactoria, sin embargo, al momento de llegar el proceso a la instancia del Comité de Contratación, no fue posible incluir la contratación de la actividad de la elaboración de las cartillas dentro del objeto contractual debido a que no fue aprobado por dicho comité.
</t>
  </si>
  <si>
    <t>Ficha de Estructuración de la Política Publica, con concepto Positivo Oficio fecha dic 14/2021 - Socializacida ante diferentes actores.</t>
  </si>
  <si>
    <t>Microsoft Power BI-Evidencia_1</t>
  </si>
  <si>
    <t>Presentación de avances  del proyecto  a la Jefe de la Oficina Jurídica de la Alcaldía, para sensibilización y articulación de la participación y revisión del Proyecto de Acuerdo de Política Pública a presentar al Concejo Dttal en octubre del 2022.</t>
  </si>
  <si>
    <t>INVENTARIOS 20211224_Evidencia  2</t>
  </si>
  <si>
    <t>Revisión, organización y preparación para la realización de las actividades en la vigencia 2022</t>
  </si>
  <si>
    <t>Fotos ruta Modernización SED_ Evidencia 3</t>
  </si>
  <si>
    <t xml:space="preserve">Los eventos de capacitación a 30 de septiembre, se cumplieron conforme a lo planificado. Adicionalmente se realizaron eventos de sensibilización en Implementación de SGC en las  IEO Pedro Romero (semana institucional oct 2021)  y Buen Aire (semana institucional (nov 2021).  </t>
  </si>
  <si>
    <t>Consolidado Asistencias Capacitaciones oct-dic 2021_evidencia 4</t>
  </si>
  <si>
    <t>Cumplidas las asistencias técnicas programadas de acuerdo a los temas, se continuaron para asegurar correcta implementación del SGC y generación de los productos correspondientes en las IEO focalizadas.
En la SED , se acompañó a los porcesos para la definición de los planes de acción de las (2) No conformidades producto de la auditoría externa</t>
  </si>
  <si>
    <t>Asistencias Técnicas_ evidencia 5</t>
  </si>
  <si>
    <t xml:space="preserve">Se realizaron las auditorías de la SED ISO 9001:2015 y de procesos por el ente auditor en la primera semana de noviembre.  </t>
  </si>
  <si>
    <t>Actas Icontec _ evidencia 6</t>
  </si>
  <si>
    <t xml:space="preserve">Ficha de Estructuración de la Política Publica, con concepto Positivo Oficio fecha dic 14/2021 - Socializacida ante diferentes actores.
Presentación de avances  del proyecto  a la Jefe de la Oficina Jurídica de la Alcaldía, para sensibilización y articulación de la participación y revisión del Proyecto de Acuerdo de Política Pública a presentar al Concejo Dttal en octubre del 2022.
Revisión, organización y preparación para la realización de las actividades en la vigencia 2022
</t>
  </si>
  <si>
    <t>Oficio AMC-OFI-0156982-2021Concepto Etapa Alistamiento_evidencia 7</t>
  </si>
  <si>
    <t xml:space="preserve">Con corte a 31 de diciembre de 2021, Durante el presente periodo, en convenio con el Fondo de financiamiento de Infraestructura educativa (FFIE) se priorizaron la atención de 47 sedes educativas del Distrito de Cartagena debido a las afectaciones por la tormenta IOTA. Por lo anterior descrito se permite informar que ya se encuentra ejecutadas y entregadas las adecuaciones e intervenciones en las instituciones educativa Arroyo de Piedra sede Punta Canoa, la Institución Educativa de Leticia y sede el recreo así mismo se ha entregado en la zona urbana en las IE Villa Estrella, IE Luis Carlos Galán, IE Juan Jose Nieto sede el Educador, IE Bertha Gedeón, IE Corazón de María e IE Camilo Torres sede Chulianes con un valor de inversión de aproximadamente $ 633.937.401.
Se atendieron necesidades de infraestructura, dentro del cual nos permitimos realizar transferencias a las siguientes instituciones educativas: IE Jorge Artel, IE Clemente Manuel Zabala, IE Bayunca, IE Ciudad de Tunja; IE Puerto Rey; IE Boquilla; IE José María Córdoba Pasacaballo; IE San Francisco sede Membrillal; IE Gaviotas sedes Moisés Gossain Lajud; IE Luis Carlos López; IE CASD Manuela Beltrán; IE Benkos Bioho; IE San Juan Damasco sede Nuestra Señora del Rosario; IE Nuestro Esfuerzo; IE Fulgencio Lequerica Vélez; IE Pontezuela; IE Jose Manuel Rodríguez Torices, IE José de la Vega Sede Antonio José Irisarri, IE Pedro Romero Sede la Victoria, IE Manuela Beltrán Sede Hijos del Chofer, IE Nuestra Señora del Buen Aire, IE Santa Cruz del Islote, IE José Manuel Rodríguez Torices INEM, IE Islas del Rosario, IE Hijos de María, IE Luis Carlos Galán Sarmiento, IE Antonia Santos sede Juan Salvador Gaviota e IE Manuela Beltrán CASD por un valor que asciende a los $ 657.080.732
</t>
  </si>
  <si>
    <t>Por parte de la secretaria de educación distrital se han priorizado 26 sedes de Instituciones Educativas para “realizar obras de mantenimiento y reparación en las instituciones educativas oficiales del distrito de Cartagena de Indias” Actualmente la secretaria de educación adelanto gestiones ante el Ministerio de Educación Nacional – MEN y la Financiera de Desarrollo Territorial – FINDETER, mediante el cual se suscribió un contrato administrativo identificado con el número 062 de 2021, para la ejecución de las actividades por un valor de $ 2.460.265.193,35.</t>
  </si>
  <si>
    <t>Se está gestionando ante el ministerio de educación en mesas de trabajo para la dotación de la nueva infraestructura educativa entregada y por entregar a la administración distrital la cual son: IE  Politécnico de El Pozón, IE de Pontezuela, IE de Bayunca, IE Gabriel García Márquez.</t>
  </si>
  <si>
    <t>Se presentó la iniciativa para la construcción de la IE de Tierra Baja por un valor de $16.015.605.983 y de los estudios y diseños de la IE Alberto Elías Fernández Baena por un valor de $ 380.000.000, para que estas sean financiadas con recursos del Sistema General de Regalías, dentro del cual se dio aprobación dentro de las mesas técnicas por lo que nos encontramos recopilando la documentación para finalizar y obtener los recursos pertinentes.
Se avanza en la construcción de la Institución Educativa Politécnico del Pozón, dentro del cual se llegó a un avance del 100% en el proceso de construcción y se dio entrega del mismo el dia 28 de diciembre de 2021, igualmente se expidió la licencia de construcción para la institución educativa Villas de Aranjuez dentro del cual se dará inicio de obra para el 02 de noviembre de 2021.</t>
  </si>
  <si>
    <r>
      <rPr>
        <b/>
        <sz val="20"/>
        <color theme="1"/>
        <rFont val="Calibri"/>
        <family val="2"/>
        <scheme val="minor"/>
      </rPr>
      <t>BECAS FONDO EDUCATIVO BICENTENARIO (FEBIC):</t>
    </r>
    <r>
      <rPr>
        <sz val="20"/>
        <color theme="1"/>
        <rFont val="Calibri"/>
        <family val="2"/>
        <scheme val="minor"/>
      </rPr>
      <t xml:space="preserve"> Se entregaron 197 becas relacionadas en al Acta No 39 de febrero 01 de 2021 y Adición Acta 39  de Feb 08.21 ,  se realizo convocatoria correspondiente al periodo 2021-2 con un total 108 aprobado en el acta 41 de fecha 27 de julio 2021, se realizó Otrosí No. 16 de adición al convenio No. 2015-0169   por valor de $2.429.359.367, con CDP No. 246 y RP No. 1454para los trámites pertinentes de la convocatoria FEBIC 2022-1.
</t>
    </r>
    <r>
      <rPr>
        <b/>
        <sz val="20"/>
        <color theme="1"/>
        <rFont val="Calibri"/>
        <family val="2"/>
        <scheme val="minor"/>
      </rPr>
      <t>Becas SER PILO VA CARTAGENA:</t>
    </r>
    <r>
      <rPr>
        <sz val="20"/>
        <color theme="1"/>
        <rFont val="Calibri"/>
        <family val="2"/>
        <scheme val="minor"/>
      </rPr>
      <t xml:space="preserve"> Se entregaron 30 becas para los mejores egresados oficiales, relacionadas en el Acta 11 de febrero 08 de 2021. Se realizó Otrosí No. 08 de adición al convenio No. 2016-0422 por valor de $1.200.000.000, con CDP No. 245 y RP No. 1366 mediante el cual se otorgaron 30 becas universitarias para los egresados de nuestras Instituciones de Educación Oficiales con los mejores resultados en las pruebas ICFES 2021, registrado mediante acta No. 13 del 27 de diciembre de 2021.                                                                                                                                                                           Becas </t>
    </r>
    <r>
      <rPr>
        <b/>
        <sz val="20"/>
        <color theme="1"/>
        <rFont val="Calibri"/>
        <family val="2"/>
        <scheme val="minor"/>
      </rPr>
      <t xml:space="preserve">FONDO EDUCATIVO INCLUSIVO:  </t>
    </r>
    <r>
      <rPr>
        <sz val="20"/>
        <color theme="1"/>
        <rFont val="Calibri"/>
        <family val="2"/>
        <scheme val="minor"/>
      </rPr>
      <t xml:space="preserve">Se otorgaron 55 becas mediante acta 03 y 04,  CDP 97 Y 236, Registros 729 y 2296, por valor total de $1.400.000.000, adicionalmente, se realizó Otrosí No. 02 de adición al convenio No. 2020-0563 por valor de $1.200.000.000, con CDP No. 244 y RP No. 1453 mediante el cual se otorgarán 57 becas universitarias para los egresados de nuestras Instituciones de Educación Oficiales, que pertenecen a la poblacion de las etnias determinadas, sea miembro de la población con discapacidad o población víctima del conflicto armado.
</t>
    </r>
    <r>
      <rPr>
        <b/>
        <sz val="20"/>
        <color theme="1"/>
        <rFont val="Calibri"/>
        <family val="2"/>
        <scheme val="minor"/>
      </rPr>
      <t xml:space="preserve"> Alianza CERES</t>
    </r>
    <r>
      <rPr>
        <sz val="20"/>
        <color theme="1"/>
        <rFont val="Calibri"/>
        <family val="2"/>
        <scheme val="minor"/>
      </rPr>
      <t xml:space="preserve">. se formalizó el  Otrosi N° 09 de Adición al Convenio 296- 03.para la adicion de recursos por $ 700 millones actualmente se encuentra la convocatoria abierta, en el mes de octubre se condono la deuda a 136 beneficiarios que cumplieron los requisitos para tal fin. 
</t>
    </r>
    <r>
      <rPr>
        <b/>
        <sz val="20"/>
        <color theme="1"/>
        <rFont val="Calibri"/>
        <family val="2"/>
        <scheme val="minor"/>
      </rPr>
      <t>CONVENIOS INTERADMINISTRATIVOS:</t>
    </r>
    <r>
      <rPr>
        <sz val="20"/>
        <color theme="1"/>
        <rFont val="Calibri"/>
        <family val="2"/>
        <scheme val="minor"/>
      </rPr>
      <t xml:space="preserve"> Se suscribió contrato No. 053 con la UNAD por valor de $89,964,000, para la atención de 76 estudiantes matriculados, CDP 105 del 04 de mayo del 2021. Se solicitó cdp 82 $339.783.520 para suscribir convenio con UMAYOR. </t>
    </r>
  </si>
  <si>
    <t>Se modificó el proyecto de inversión y  se gestionó los recursos para los años 2022 y
2023.</t>
  </si>
  <si>
    <t>Participacion  de 34 docentes directivos docentes y admisnitrativos en la fase nacional de los Juegos Deportivos del Magisterio llevados a cabo del 24 al 29 de Octubre de 2021 y   13 respresentantes en las modalidades de Musica y Teatro  en el Encuentro Folclorico y cultural del Magisterio realizado en el municipio de Melgar del 1 al 3 de Noviembtre. reconociendoce  gasto por comision de servicios por la suma de $ 46,365,120</t>
  </si>
  <si>
    <t>Se entregaron 10 Auxilios a los funcionarios administrativos de la siguiente manera: 6 Auxilios Educativos, 1 Aux. Nacimiento, 2 de Aux. Funerario, 1 Aux de lentes y se realizo tramite de pago de la prima de alto riesgo 2021 a 66 funcionarios. Reconocimiento de Compensacion Salarial a 83 funcionarios administrativos de los cargos secretaria ejecutiva y tecnico operativo, y contratacion de bonos redimibles para el reconocimiento en especies del estimulo por permanencia laboral para 71 funcioanrios administrativos que cumplienron tiempo de servicio de acuerso a los esticupulado en el acuerdo sindical 2019 en la vigencia 2020, y Reconocimiento a 342 Bonos navideños para hijos de funcionarios adminiatrativos, para una total de 572 beneficiaos a funcionarios q ascienden a la suma de $379,467,978. Se entregaron quinquenios por estimulo de permanencia en la entidad para redimir 213 tarejtas canjeables por la usma de $189.605.448,00, Se cancelo la compensacion laboral por la suma de $24.900.000 para los tecnicos y asistenciales que no se beneficiarion del aumento del acuerdo distrital del 5.5% a traves del bienestar social. Se reconocio reembolso de auxilio educativo por la suma de $5.777.367</t>
  </si>
  <si>
    <t xml:space="preserve">se expidieron los certificadoss de las  capacitaciones realizadas de induccion y reinduccion de los docentes y directivos docentes en armonia con la alianza estrategica realizada con COMFAMILIAR  y la entidad </t>
  </si>
  <si>
    <t>Charla y examen de mama -funcionarios planta central
Spa laboral, actividad lúdica escalera SST, recorrido de pausas activas – planta central
Spa laboral, actividad lúdica camino a la prevención SST, tamizaje de riesgo cardiovascular – planta central
Pausas saludables, ejercicios para mejorar la memoria – planta central
Intervención SST en capacitación DADIS</t>
  </si>
  <si>
    <t>1. Se gestionó el pago de gastos de registro en la Oficina de Registro de Instrumentos Públicos de dos escrituras públicas de cesión de predios de IEO.</t>
  </si>
  <si>
    <t xml:space="preserve">2. Se proyectó Acta de Colindancias de predio cedido por la Fundación Santo Domingo al Distrito, en donde se construirá la institución educativa Villas de Aranjuez. </t>
  </si>
  <si>
    <t xml:space="preserve">1. Arroyo de Piedra sede Punta Canoa, </t>
  </si>
  <si>
    <t>IOTA</t>
  </si>
  <si>
    <t>3. Se ha gestionado y proyectado documentos varios dentro del trámite de cesión gratuita que hará Fundación Santo Domingo al Distrito de predio consistente en la manzana EQ28 de ciudad del Bicentenario en donde se construirá el Colegio No. 4.  y su viabilidad técnica.</t>
  </si>
  <si>
    <t xml:space="preserve">2. Institución Educativa de Leticia y sede el recreo con un valor de inversión de aproximadamente $ 195.480.442. </t>
  </si>
  <si>
    <t>4. Se proyectó certificaciones sobre sana posesión y propiedad de predios en donde funcionan para participar en convocatoria MEN para mejoramientos por daños ocasionados por la tormenta IOTA.  37 SEDES.</t>
  </si>
  <si>
    <t>1. IE Jorge Artel,
2. IE Clemente Manuel Zabala, 
3. IE Bayunca, 
4. IE Ciudad de Tunja; 
5. IE Puerto Rey; 
6. IE Boquilla; 
7. IE José María Córdoba Pasacaballo; 
8. IE San Francisco sede Membrillal;
 9. IE Gaviotas sedes Moisés Gossain Lajud; 
10. IE Luis Carlos López; 
11. IE CASD Manuela Beltrán; 
12. IE Benkos Bioho; 
13. IE San Juan Damasco sede Nuestra Señora del Rosario; 
14. IE Nuestro Esfuerzo;
15. IE Fulgencio Lequerica Vélez; 
16. IE Pontezuela; 
17. IE Jose Manuel Rodríguez Torices,
 por un valor que asciende a los $ 478.544.236</t>
  </si>
  <si>
    <t>TRANSFERENCIA</t>
  </si>
  <si>
    <t>4. Se proyectó certificaciones sobre sana posesión y propiedad para participar en convocatoria MEN mejoramiento de sedes rurales.</t>
  </si>
  <si>
    <t>Se hizo revisión de los predios que deben legalizarse para hacer la escogencia de 15 instituciones educativas que serán objeto de trámites para su legalización con la ANT.</t>
  </si>
  <si>
    <t>Se gestiona con la ANT la legalización de 6 predios rurales de IEO del Distrito.</t>
  </si>
  <si>
    <t xml:space="preserve">Se ha apoyado el tema de la obtención de licencia de construcción de la Institución educativa Villas de Aranjuez, ante la Curaduría urbana No. 1. </t>
  </si>
  <si>
    <t>Se sostuvo reunión con la Representante Legal de la Asociación Provivienda San Vicente de Paul, propietaria del predio en donde funciona la Institución Educativa Liceo de Bolívar, sede La Paz, y se acordó la cesión del predio a titulo gratuito a favor del Distrito.</t>
  </si>
  <si>
    <t>Se proyectó oficio dirigido al Ministerio de Educación Nacional, relacionado con tema de propiedad de la Institución Educativa José Manuel Rodríguez Torices -INEM-, con la finalidad que nos señalen si autorizan al Distrito de Cartagena para que registre en la Oficina de Registro de Instrumentos Públicos de Cartagena.</t>
  </si>
  <si>
    <t>Reporte Meta de Bienestar 2021</t>
  </si>
  <si>
    <t>ACUMULADO META PRODUCTO 2021</t>
  </si>
  <si>
    <t>ACUMULADO ACTIVIDADES PROYECTO 2021</t>
  </si>
  <si>
    <t>El 20% de la meta proyectada para 2021 corresponde a 2.600 niñas y niños con al menos 3 atenciones focalizados en 20 establecimientos educativos así:
2600 niñas y niños atendidos en 20 EE que operan en 36 sedes educativas, 81 aulas de transición, 113 grupos de transición, con 108 docentes de transición vinculados a la ruta de fortalecimiento pedagógico, con formación docente, transferencias de recursos para dotación de ambientes pedagógicos y asistencias técnicas.
11.814 niñas y niños recibieron complementos nutricionales durante el año a través del programa de alimentación escolar.
56.000 niñas y niños de todas las escuelas públicas del DISTRITO, correspondiente al 29% participación en campañas de vacunación contra la Rubiola y sarampión.
1.530 niñas y niños recibieron útiles escolares y kits de apoyo psicosocial.
850 niñas y niños de 8 EE que iniciaron con formación presencial en las aulas, vinculados a la ruta de escenarios de participación de la niñez.</t>
  </si>
  <si>
    <t>AVANCE PLAN DE DESARROLLO SECRETARÍA DE EDUCACIÓN DISTRITAL A DICIEMBRE 31 DE 2021</t>
  </si>
  <si>
    <t>ASIGNACIÓN PRESUPUESTAL INICIAL A DICIEMBRE 31 DE 2021 SEGÚN PREDIS</t>
  </si>
  <si>
    <t>ASIGNACIÓN PRESUPUESTAL DEFINITIVA A DICIEMBRE 31  DE 2021 SEGÚN PREDIS</t>
  </si>
  <si>
    <t>EJECUCIÓN PRESUPUESTAL DEFINITIVA, A DICIEMBRE 31  DE 2021 SEGÚN PREDIS</t>
  </si>
  <si>
    <t xml:space="preserve">PORCENTAJE DE EJECUCIÓN PRESUPUESTAL SEGÚN FUENTE </t>
  </si>
  <si>
    <t>INGRESOS CORRIENTES DE LIBRE DESTINACION</t>
  </si>
  <si>
    <t>INGRESOS CORRIENTES DE LIBRE DESTINACION
MOVILIZACION EDUCATIVA  -FORTALECIMIENTO DE LA GESTION EDUCATIVA DEL DISTRITO - INGRESOS CORRIENTES DE LIBRE DESTINACION</t>
  </si>
  <si>
    <t xml:space="preserve">INGRESOS CORRIENTES DE LIBRE DESTINACION 
MOVILIZACION EDUCATIVA - MEJORAMIENTO DEL BIENESTAR Y PORTECCION LOS FUNCIONARIOS DEL SECTOR EDUCATIVO </t>
  </si>
  <si>
    <t>FUENTE DE FINANCIACIÓN-RUBRO PRESUPUESTAL</t>
  </si>
  <si>
    <t xml:space="preserve">RENDIMIENTOS FINANCIEROS FONDO EDUCATIVO BICENTENARIO </t>
  </si>
  <si>
    <t xml:space="preserve"> INGRESOS CORRIENTES DE LIBRE DESTINACION</t>
  </si>
  <si>
    <t>SGP - EDUCACION</t>
  </si>
  <si>
    <t>EJECUCIÓN PRESUPUESTO PROGRAMA EMTIC</t>
  </si>
  <si>
    <t>REGALIAS</t>
  </si>
  <si>
    <t xml:space="preserve"> CONTRAPRESTACIONES PORTUARIAS</t>
  </si>
  <si>
    <t xml:space="preserve"> SGP - PROPOSITO GENERAL</t>
  </si>
  <si>
    <t>SGP - ALIMENTACION ESCOLAR</t>
  </si>
  <si>
    <t>RENDIMIENTOS FINANCIEROS S.G.P-PROPOSITO GENERAL</t>
  </si>
  <si>
    <t>RENDIMIENTOS FINANCIEROS SGP ALIMENTACION ESCOLAR</t>
  </si>
  <si>
    <t>TRANSFERENCIAS FONPET-SGP EDUCACION</t>
  </si>
  <si>
    <t xml:space="preserve"> ASIGNACION ESPECIAL FONPET-SGP EDUCACION</t>
  </si>
  <si>
    <t>IMPUESTO TRANSPORTE POR OLEODUCTO Y GASODUCTO</t>
  </si>
  <si>
    <t xml:space="preserve"> DIVIDENDOS SOCIEDAD PORTUARIA</t>
  </si>
  <si>
    <t>RENDIMIENTOS FINANCIEROS FONDO DE MITIGACION DE EMERGENCIA - FOME</t>
  </si>
  <si>
    <t>EJECUCIÓN PRESUPUESTAL SECRETARÍA DE EDUCACIÓN DISTRITAL DICIEMBRE 31 DE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</si>
</sst>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1" formatCode="_-* #,##0_-;\-* #,##0_-;_-* &quot;-&quot;_-;_-@_-"/>
    <numFmt numFmtId="43" formatCode="_-* #,##0.00_-;\-* #,##0.00_-;_-* &quot;-&quot;??_-;_-@_-"/>
    <numFmt numFmtId="164" formatCode="&quot;$&quot;\ #,##0;\-&quot;$&quot;\ #,##0"/>
    <numFmt numFmtId="165" formatCode="&quot;$&quot;\ #,##0;[Red]\-&quot;$&quot;\ #,##0"/>
    <numFmt numFmtId="166" formatCode="&quot;$&quot;\ #,##0.00;\-&quot;$&quot;\ #,##0.00"/>
    <numFmt numFmtId="167" formatCode="&quot;$&quot;\ #,##0.00;[Red]\-&quot;$&quot;\ #,##0.00"/>
    <numFmt numFmtId="168" formatCode="_-&quot;$&quot;\ * #,##0_-;\-&quot;$&quot;\ * #,##0_-;_-&quot;$&quot;\ * &quot;-&quot;_-;_-@_-"/>
    <numFmt numFmtId="169" formatCode="_-&quot;$&quot;\ * #,##0.00_-;\-&quot;$&quot;\ * #,##0.00_-;_-&quot;$&quot;\ * &quot;-&quot;??_-;_-@_-"/>
    <numFmt numFmtId="170" formatCode="&quot;$&quot;#,##0;[Red]\-&quot;$&quot;#,##0"/>
    <numFmt numFmtId="171" formatCode="&quot;$&quot;#,##0.00;[Red]\-&quot;$&quot;#,##0.00"/>
    <numFmt numFmtId="172" formatCode="_-&quot;$&quot;* #,##0.00_-;\-&quot;$&quot;* #,##0.00_-;_-&quot;$&quot;* &quot;-&quot;??_-;_-@_-"/>
    <numFmt numFmtId="173" formatCode="&quot;$&quot;\ #,##0"/>
    <numFmt numFmtId="174" formatCode="_-&quot;$&quot;* #,##0_-;\-&quot;$&quot;* #,##0_-;_-&quot;$&quot;* &quot;-&quot;??_-;_-@_-"/>
    <numFmt numFmtId="175" formatCode="&quot;$&quot;#,##0"/>
    <numFmt numFmtId="176" formatCode="_-&quot;$&quot;* #,##0.00_-;\-&quot;$&quot;* #,##0.00_-;_-&quot;$&quot;* &quot;-&quot;_-;_-@_-"/>
    <numFmt numFmtId="177" formatCode="_-[$$-240A]* #,##0.00_-;\-[$$-240A]* #,##0.00_-;_-[$$-240A]* &quot;-&quot;??_-;_-@_-"/>
    <numFmt numFmtId="178" formatCode="_-&quot;$&quot;\ * #,##0_-;\-&quot;$&quot;\ * #,##0_-;_-&quot;$&quot;\ * &quot;-&quot;??_-;_-@_-"/>
    <numFmt numFmtId="179" formatCode="#&quot;NA&quot;"/>
    <numFmt numFmtId="180" formatCode="&quot;$&quot;#,##0.00"/>
    <numFmt numFmtId="181" formatCode="&quot;$&quot;\ #,##0.00"/>
    <numFmt numFmtId="182" formatCode="[$ $]#,##0"/>
    <numFmt numFmtId="183" formatCode="0.0000"/>
  </numFmts>
  <fonts count="81">
    <font>
      <sz val="11"/>
      <color theme="1"/>
      <name val="Calibri"/>
      <family val="2"/>
      <scheme val="minor"/>
    </font>
    <font>
      <sz val="11"/>
      <color theme="1"/>
      <name val="Calibri"/>
      <family val="2"/>
      <scheme val="minor"/>
    </font>
    <font>
      <sz val="14"/>
      <color rgb="FFFF0000"/>
      <name val="Calibri"/>
      <family val="2"/>
      <scheme val="minor"/>
    </font>
    <font>
      <b/>
      <sz val="9"/>
      <color indexed="81"/>
      <name val="Tahoma"/>
      <family val="2"/>
    </font>
    <font>
      <sz val="9"/>
      <color indexed="81"/>
      <name val="Tahoma"/>
      <family val="2"/>
    </font>
    <font>
      <sz val="8"/>
      <name val="Calibri"/>
      <family val="2"/>
      <scheme val="minor"/>
    </font>
    <font>
      <sz val="14"/>
      <color theme="1"/>
      <name val="Calibri"/>
      <family val="2"/>
      <scheme val="minor"/>
    </font>
    <font>
      <sz val="11"/>
      <color rgb="FFFF0000"/>
      <name val="Calibri"/>
      <family val="2"/>
      <scheme val="minor"/>
    </font>
    <font>
      <b/>
      <sz val="11"/>
      <color theme="1"/>
      <name val="Calibri"/>
      <family val="2"/>
      <scheme val="minor"/>
    </font>
    <font>
      <b/>
      <sz val="12"/>
      <name val="Calibri"/>
      <family val="2"/>
      <scheme val="minor"/>
    </font>
    <font>
      <sz val="8"/>
      <color theme="1"/>
      <name val="Calibri"/>
      <family val="2"/>
      <scheme val="minor"/>
    </font>
    <font>
      <sz val="10"/>
      <color theme="1"/>
      <name val="Calibri"/>
      <family val="2"/>
      <scheme val="minor"/>
    </font>
    <font>
      <sz val="9"/>
      <color theme="1"/>
      <name val="Calibri"/>
      <family val="2"/>
      <scheme val="minor"/>
    </font>
    <font>
      <sz val="8"/>
      <color rgb="FFFF0000"/>
      <name val="Calibri"/>
      <family val="2"/>
      <scheme val="minor"/>
    </font>
    <font>
      <sz val="20"/>
      <name val="Calibri"/>
      <family val="2"/>
      <scheme val="minor"/>
    </font>
    <font>
      <u/>
      <sz val="11"/>
      <color theme="10"/>
      <name val="Calibri"/>
      <family val="2"/>
      <scheme val="minor"/>
    </font>
    <font>
      <sz val="20"/>
      <color theme="1"/>
      <name val="Calibri"/>
      <family val="2"/>
      <scheme val="minor"/>
    </font>
    <font>
      <b/>
      <sz val="20"/>
      <color theme="1"/>
      <name val="Calibri"/>
      <family val="2"/>
      <scheme val="minor"/>
    </font>
    <font>
      <b/>
      <sz val="20"/>
      <name val="Calibri"/>
      <family val="2"/>
      <scheme val="minor"/>
    </font>
    <font>
      <b/>
      <sz val="20"/>
      <color rgb="FF000000"/>
      <name val="Arial"/>
      <family val="2"/>
    </font>
    <font>
      <b/>
      <sz val="20"/>
      <name val="Arial"/>
      <family val="2"/>
    </font>
    <font>
      <sz val="20"/>
      <color theme="1"/>
      <name val="Arial"/>
      <family val="2"/>
    </font>
    <font>
      <sz val="20"/>
      <name val="Arial"/>
      <family val="2"/>
    </font>
    <font>
      <sz val="20"/>
      <color rgb="FFFF0000"/>
      <name val="Calibri"/>
      <family val="2"/>
      <scheme val="minor"/>
    </font>
    <font>
      <sz val="20"/>
      <color rgb="FFFF0000"/>
      <name val="Arial"/>
      <family val="2"/>
    </font>
    <font>
      <b/>
      <sz val="20"/>
      <color theme="1"/>
      <name val="Arial"/>
      <family val="2"/>
    </font>
    <font>
      <b/>
      <sz val="20"/>
      <color indexed="8"/>
      <name val="Calibri"/>
      <family val="2"/>
    </font>
    <font>
      <sz val="20"/>
      <color indexed="8"/>
      <name val="Calibri"/>
      <family val="2"/>
    </font>
    <font>
      <sz val="20"/>
      <color rgb="FF000000"/>
      <name val="Arial"/>
      <family val="2"/>
    </font>
    <font>
      <i/>
      <sz val="20"/>
      <color indexed="8"/>
      <name val="Calibri"/>
      <family val="2"/>
    </font>
    <font>
      <u/>
      <sz val="20"/>
      <color theme="10"/>
      <name val="Calibri"/>
      <family val="2"/>
      <scheme val="minor"/>
    </font>
    <font>
      <sz val="16"/>
      <color indexed="81"/>
      <name val="Tahoma"/>
      <family val="2"/>
    </font>
    <font>
      <sz val="18"/>
      <color indexed="81"/>
      <name val="Tahoma"/>
      <family val="2"/>
    </font>
    <font>
      <b/>
      <sz val="20"/>
      <color rgb="FFFF0000"/>
      <name val="Arial"/>
      <family val="2"/>
    </font>
    <font>
      <sz val="24"/>
      <color theme="1"/>
      <name val="Calibri"/>
      <family val="2"/>
      <scheme val="minor"/>
    </font>
    <font>
      <b/>
      <sz val="24"/>
      <color theme="1"/>
      <name val="Calibri"/>
      <family val="2"/>
      <scheme val="minor"/>
    </font>
    <font>
      <sz val="20"/>
      <color indexed="81"/>
      <name val="Tahoma"/>
      <family val="2"/>
    </font>
    <font>
      <b/>
      <sz val="20"/>
      <color rgb="FFFF0000"/>
      <name val="Calibri"/>
      <family val="2"/>
      <scheme val="minor"/>
    </font>
    <font>
      <b/>
      <sz val="24"/>
      <color rgb="FFFF0000"/>
      <name val="Calibri"/>
      <family val="2"/>
      <scheme val="minor"/>
    </font>
    <font>
      <b/>
      <sz val="18"/>
      <color theme="1"/>
      <name val="Calibri"/>
      <family val="2"/>
      <scheme val="minor"/>
    </font>
    <font>
      <sz val="18"/>
      <color theme="1"/>
      <name val="Calibri"/>
      <family val="2"/>
      <scheme val="minor"/>
    </font>
    <font>
      <sz val="20"/>
      <color theme="1"/>
      <name val="Arial Narrow"/>
      <family val="2"/>
    </font>
    <font>
      <sz val="20"/>
      <color theme="1"/>
      <name val="Arial"/>
      <family val="2"/>
    </font>
    <font>
      <sz val="20"/>
      <color rgb="FF000000"/>
      <name val="Calibri"/>
      <family val="2"/>
    </font>
    <font>
      <sz val="20"/>
      <color rgb="FF000000"/>
      <name val="Arial"/>
      <family val="2"/>
    </font>
    <font>
      <sz val="24"/>
      <color theme="1"/>
      <name val="Arial"/>
      <family val="2"/>
    </font>
    <font>
      <sz val="11"/>
      <name val="Arial"/>
      <family val="2"/>
    </font>
    <font>
      <sz val="18"/>
      <color theme="1"/>
      <name val="Arial"/>
      <family val="2"/>
    </font>
    <font>
      <sz val="11"/>
      <name val="Arial"/>
      <family val="2"/>
    </font>
    <font>
      <sz val="20"/>
      <name val="Calibri"/>
      <family val="2"/>
    </font>
    <font>
      <sz val="20"/>
      <color theme="1"/>
      <name val="Calibri"/>
      <family val="2"/>
    </font>
    <font>
      <sz val="24"/>
      <color rgb="FF000000"/>
      <name val="Arial"/>
      <family val="2"/>
    </font>
    <font>
      <sz val="18"/>
      <color theme="1"/>
      <name val="Arial"/>
      <family val="2"/>
    </font>
    <font>
      <b/>
      <sz val="18"/>
      <color theme="1"/>
      <name val="Arial"/>
      <family val="2"/>
    </font>
    <font>
      <sz val="24"/>
      <color theme="1"/>
      <name val="Arial"/>
      <family val="2"/>
    </font>
    <font>
      <sz val="18"/>
      <color rgb="FF000000"/>
      <name val="Arial"/>
      <family val="2"/>
    </font>
    <font>
      <b/>
      <sz val="18"/>
      <color rgb="FF000000"/>
      <name val="Arial"/>
      <family val="2"/>
    </font>
    <font>
      <sz val="20"/>
      <color rgb="FF000000"/>
      <name val="Calibri"/>
      <family val="2"/>
    </font>
    <font>
      <sz val="22"/>
      <name val="Calibri"/>
      <family val="2"/>
      <scheme val="minor"/>
    </font>
    <font>
      <sz val="24"/>
      <name val="Calibri"/>
      <family val="2"/>
      <scheme val="minor"/>
    </font>
    <font>
      <b/>
      <sz val="20"/>
      <color rgb="FFFF0000"/>
      <name val="Calibri"/>
      <family val="2"/>
    </font>
    <font>
      <b/>
      <sz val="20"/>
      <color theme="1"/>
      <name val="Calibri"/>
      <family val="2"/>
    </font>
    <font>
      <sz val="11"/>
      <color theme="1"/>
      <name val="Arial"/>
      <family val="2"/>
    </font>
    <font>
      <b/>
      <sz val="9"/>
      <color rgb="FF000000"/>
      <name val="Tahoma"/>
      <family val="2"/>
    </font>
    <font>
      <sz val="9"/>
      <color rgb="FF000000"/>
      <name val="Tahoma"/>
      <family val="2"/>
    </font>
    <font>
      <sz val="16"/>
      <color rgb="FF000000"/>
      <name val="Tahoma"/>
      <family val="2"/>
    </font>
    <font>
      <b/>
      <sz val="18"/>
      <color indexed="81"/>
      <name val="Tahoma"/>
      <family val="2"/>
    </font>
    <font>
      <sz val="18"/>
      <color theme="1"/>
      <name val="Calibri"/>
      <family val="2"/>
    </font>
    <font>
      <sz val="18"/>
      <color rgb="FF000000"/>
      <name val="Calibri"/>
      <family val="2"/>
    </font>
    <font>
      <sz val="18"/>
      <color rgb="FF000000"/>
      <name val="Calibri, Arial"/>
    </font>
    <font>
      <b/>
      <sz val="18"/>
      <color rgb="FF000000"/>
      <name val="Calibri, Arial"/>
    </font>
    <font>
      <sz val="18"/>
      <color theme="1"/>
      <name val="Calibri, Arial"/>
    </font>
    <font>
      <b/>
      <sz val="18"/>
      <color theme="1"/>
      <name val="Calibri, Arial"/>
    </font>
    <font>
      <b/>
      <sz val="24"/>
      <color rgb="FFFF0000"/>
      <name val="Calibri"/>
      <family val="2"/>
    </font>
    <font>
      <sz val="20"/>
      <color theme="1"/>
      <name val="Arial"/>
      <family val="2"/>
    </font>
    <font>
      <b/>
      <sz val="20"/>
      <color theme="1"/>
      <name val="Arial"/>
      <family val="2"/>
    </font>
    <font>
      <sz val="20"/>
      <color theme="1"/>
      <name val="Calibri"/>
      <family val="2"/>
    </font>
    <font>
      <sz val="18"/>
      <color theme="1"/>
      <name val="Calibri"/>
      <family val="2"/>
    </font>
    <font>
      <sz val="18"/>
      <color rgb="FF000000"/>
      <name val="Calibri"/>
      <family val="2"/>
    </font>
    <font>
      <b/>
      <sz val="14"/>
      <color theme="1"/>
      <name val="Calibri"/>
      <family val="2"/>
      <scheme val="minor"/>
    </font>
    <font>
      <b/>
      <sz val="22"/>
      <color rgb="FFFF0000"/>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8D42C6"/>
        <bgColor indexed="64"/>
      </patternFill>
    </fill>
    <fill>
      <patternFill patternType="solid">
        <fgColor theme="4" tint="0.79998168889431442"/>
        <bgColor indexed="64"/>
      </patternFill>
    </fill>
    <fill>
      <patternFill patternType="solid">
        <fgColor rgb="FFFF0000"/>
        <bgColor indexed="64"/>
      </patternFill>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rgb="FF000000"/>
      </right>
      <top style="thin">
        <color indexed="64"/>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rgb="FF000000"/>
      </right>
      <top/>
      <bottom style="thin">
        <color indexed="64"/>
      </bottom>
      <diagonal/>
    </border>
    <border>
      <left/>
      <right style="thin">
        <color indexed="64"/>
      </right>
      <top style="thin">
        <color indexed="64"/>
      </top>
      <bottom/>
      <diagonal/>
    </border>
    <border>
      <left style="thin">
        <color rgb="FF000000"/>
      </left>
      <right/>
      <top style="thin">
        <color rgb="FF000000"/>
      </top>
      <bottom/>
      <diagonal/>
    </border>
    <border>
      <left/>
      <right style="thin">
        <color indexed="64"/>
      </right>
      <top/>
      <bottom/>
      <diagonal/>
    </border>
    <border>
      <left style="thin">
        <color rgb="FF000000"/>
      </left>
      <right/>
      <top/>
      <bottom style="thin">
        <color rgb="FF000000"/>
      </bottom>
      <diagonal/>
    </border>
    <border>
      <left/>
      <right style="thin">
        <color indexed="64"/>
      </right>
      <top/>
      <bottom style="thin">
        <color indexed="64"/>
      </bottom>
      <diagonal/>
    </border>
    <border>
      <left style="thin">
        <color indexed="64"/>
      </left>
      <right style="thin">
        <color indexed="64"/>
      </right>
      <top/>
      <bottom style="thin">
        <color rgb="FF000000"/>
      </bottom>
      <diagonal/>
    </border>
    <border>
      <left style="thin">
        <color indexed="64"/>
      </left>
      <right/>
      <top style="thin">
        <color rgb="FF000000"/>
      </top>
      <bottom/>
      <diagonal/>
    </border>
    <border>
      <left style="thin">
        <color rgb="FF000000"/>
      </left>
      <right style="thin">
        <color indexed="64"/>
      </right>
      <top/>
      <bottom style="thin">
        <color indexed="64"/>
      </bottom>
      <diagonal/>
    </border>
    <border>
      <left style="thin">
        <color rgb="FF000000"/>
      </left>
      <right style="thin">
        <color indexed="64"/>
      </right>
      <top/>
      <bottom/>
      <diagonal/>
    </border>
    <border>
      <left style="thin">
        <color rgb="FF000000"/>
      </left>
      <right style="thin">
        <color indexed="64"/>
      </right>
      <top style="thin">
        <color indexed="64"/>
      </top>
      <bottom/>
      <diagonal/>
    </border>
    <border>
      <left style="thin">
        <color indexed="64"/>
      </left>
      <right style="thin">
        <color rgb="FF000000"/>
      </right>
      <top/>
      <bottom/>
      <diagonal/>
    </border>
    <border>
      <left style="thin">
        <color rgb="FF000000"/>
      </left>
      <right style="thin">
        <color rgb="FF000000"/>
      </right>
      <top/>
      <bottom style="thin">
        <color indexed="64"/>
      </bottom>
      <diagonal/>
    </border>
    <border>
      <left style="thin">
        <color rgb="FF000000"/>
      </left>
      <right style="thin">
        <color rgb="FF000000"/>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rgb="FF000000"/>
      </right>
      <top style="thin">
        <color rgb="FF000000"/>
      </top>
      <bottom style="thin">
        <color rgb="FF000000"/>
      </bottom>
      <diagonal/>
    </border>
    <border>
      <left style="thin">
        <color rgb="FF000000"/>
      </left>
      <right/>
      <top/>
      <bottom/>
      <diagonal/>
    </border>
    <border>
      <left style="thin">
        <color indexed="64"/>
      </left>
      <right/>
      <top style="thin">
        <color rgb="FF000000"/>
      </top>
      <bottom style="thin">
        <color rgb="FF000000"/>
      </bottom>
      <diagonal/>
    </border>
    <border>
      <left/>
      <right style="thin">
        <color indexed="64"/>
      </right>
      <top style="thin">
        <color rgb="FF000000"/>
      </top>
      <bottom/>
      <diagonal/>
    </border>
    <border>
      <left/>
      <right/>
      <top/>
      <bottom style="thin">
        <color rgb="FF000000"/>
      </bottom>
      <diagonal/>
    </border>
    <border>
      <left style="thin">
        <color rgb="FF000000"/>
      </left>
      <right/>
      <top style="thin">
        <color rgb="FF000000"/>
      </top>
      <bottom style="thin">
        <color indexed="64"/>
      </bottom>
      <diagonal/>
    </border>
    <border>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rgb="FF000000"/>
      </top>
      <bottom style="thin">
        <color rgb="FF000000"/>
      </bottom>
      <diagonal/>
    </border>
    <border>
      <left/>
      <right style="thin">
        <color rgb="FF000000"/>
      </right>
      <top/>
      <bottom/>
      <diagonal/>
    </border>
  </borders>
  <cellStyleXfs count="11">
    <xf numFmtId="0" fontId="0" fillId="0" borderId="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5" fillId="0" borderId="0" applyNumberForma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169" fontId="1" fillId="0" borderId="0" applyFont="0" applyFill="0" applyBorder="0" applyAlignment="0" applyProtection="0"/>
    <xf numFmtId="168" fontId="1" fillId="0" borderId="0" applyFont="0" applyFill="0" applyBorder="0" applyAlignment="0" applyProtection="0"/>
  </cellStyleXfs>
  <cellXfs count="903">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9" fillId="3" borderId="2" xfId="0" applyFont="1" applyFill="1" applyBorder="1" applyAlignment="1">
      <alignment horizontal="center" vertical="center" wrapText="1"/>
    </xf>
    <xf numFmtId="0" fontId="8" fillId="0" borderId="2" xfId="0" applyFont="1" applyBorder="1" applyAlignment="1">
      <alignment horizontal="center" vertical="center"/>
    </xf>
    <xf numFmtId="0" fontId="0" fillId="0" borderId="2" xfId="0" applyBorder="1" applyAlignment="1">
      <alignment horizontal="center" vertical="center"/>
    </xf>
    <xf numFmtId="0" fontId="9" fillId="4" borderId="2" xfId="0" applyFont="1" applyFill="1" applyBorder="1" applyAlignment="1">
      <alignment horizontal="center" vertical="center" wrapText="1"/>
    </xf>
    <xf numFmtId="0" fontId="10" fillId="2" borderId="2" xfId="0" applyFont="1" applyFill="1" applyBorder="1" applyAlignment="1">
      <alignment horizontal="center" vertical="center" wrapText="1"/>
    </xf>
    <xf numFmtId="0" fontId="11" fillId="0" borderId="2" xfId="0" applyFont="1" applyBorder="1" applyAlignment="1">
      <alignment vertical="center" wrapText="1"/>
    </xf>
    <xf numFmtId="9" fontId="0" fillId="0" borderId="2" xfId="4" applyFont="1" applyBorder="1" applyAlignment="1">
      <alignment horizontal="center" vertical="center"/>
    </xf>
    <xf numFmtId="0" fontId="0" fillId="0" borderId="2" xfId="0" applyBorder="1" applyAlignment="1">
      <alignment horizontal="center" vertical="center" wrapText="1"/>
    </xf>
    <xf numFmtId="0" fontId="0" fillId="0" borderId="2" xfId="0" applyBorder="1"/>
    <xf numFmtId="0" fontId="0" fillId="0" borderId="2" xfId="0" applyBorder="1" applyAlignment="1">
      <alignment horizontal="center"/>
    </xf>
    <xf numFmtId="0" fontId="10" fillId="0" borderId="2" xfId="0" applyFont="1" applyBorder="1" applyAlignment="1">
      <alignment horizontal="center" vertical="center" wrapText="1"/>
    </xf>
    <xf numFmtId="0" fontId="10" fillId="2" borderId="2" xfId="0" applyFont="1" applyFill="1" applyBorder="1" applyAlignment="1">
      <alignment vertical="center" wrapText="1"/>
    </xf>
    <xf numFmtId="0" fontId="10" fillId="0" borderId="2" xfId="0" applyFont="1" applyBorder="1" applyAlignment="1">
      <alignment vertical="center" wrapText="1"/>
    </xf>
    <xf numFmtId="0" fontId="10" fillId="0" borderId="2" xfId="0" applyFont="1" applyBorder="1" applyAlignment="1">
      <alignment wrapText="1"/>
    </xf>
    <xf numFmtId="0" fontId="11" fillId="0" borderId="2" xfId="0" applyFont="1" applyBorder="1" applyAlignment="1">
      <alignment horizontal="center" vertical="center"/>
    </xf>
    <xf numFmtId="0" fontId="12" fillId="0" borderId="2" xfId="0" applyFont="1" applyBorder="1" applyAlignment="1">
      <alignment horizontal="center" vertical="center" wrapText="1"/>
    </xf>
    <xf numFmtId="0" fontId="0" fillId="0" borderId="5" xfId="0" applyBorder="1" applyAlignment="1">
      <alignment vertical="center"/>
    </xf>
    <xf numFmtId="0" fontId="6" fillId="0" borderId="4" xfId="0" applyFont="1" applyBorder="1" applyAlignment="1">
      <alignment horizontal="center" vertical="center"/>
    </xf>
    <xf numFmtId="9" fontId="6" fillId="0" borderId="4" xfId="0" applyNumberFormat="1" applyFont="1" applyBorder="1" applyAlignment="1">
      <alignment horizontal="center" vertical="center"/>
    </xf>
    <xf numFmtId="0" fontId="11" fillId="2" borderId="2" xfId="0" applyFont="1" applyFill="1" applyBorder="1" applyAlignment="1">
      <alignment horizontal="left" vertical="center" wrapText="1"/>
    </xf>
    <xf numFmtId="0" fontId="6" fillId="0" borderId="2" xfId="0" applyFont="1" applyBorder="1" applyAlignment="1">
      <alignment horizontal="center" vertical="center"/>
    </xf>
    <xf numFmtId="9" fontId="6" fillId="0" borderId="2" xfId="0" applyNumberFormat="1" applyFont="1" applyBorder="1" applyAlignment="1">
      <alignment horizontal="center" vertical="center"/>
    </xf>
    <xf numFmtId="0" fontId="13" fillId="0" borderId="2" xfId="0" applyFont="1" applyBorder="1" applyAlignment="1">
      <alignment horizontal="center" vertical="center" wrapText="1"/>
    </xf>
    <xf numFmtId="0" fontId="7" fillId="0" borderId="2" xfId="0" applyFont="1" applyBorder="1" applyAlignment="1">
      <alignment horizontal="center" vertical="center" wrapText="1"/>
    </xf>
    <xf numFmtId="0" fontId="7" fillId="0" borderId="2" xfId="0" applyFont="1" applyBorder="1" applyAlignment="1">
      <alignment horizontal="center" vertical="center"/>
    </xf>
    <xf numFmtId="9" fontId="2" fillId="0" borderId="2" xfId="0" applyNumberFormat="1" applyFont="1" applyBorder="1" applyAlignment="1">
      <alignment horizontal="center" vertical="center"/>
    </xf>
    <xf numFmtId="0" fontId="11" fillId="0" borderId="2" xfId="0" applyFont="1" applyBorder="1" applyAlignment="1">
      <alignment horizontal="center" vertical="center" wrapText="1"/>
    </xf>
    <xf numFmtId="0" fontId="11" fillId="5" borderId="2" xfId="0" applyFont="1" applyFill="1" applyBorder="1" applyAlignment="1">
      <alignment vertical="center" wrapText="1"/>
    </xf>
    <xf numFmtId="0" fontId="12" fillId="5" borderId="2" xfId="0" applyFont="1" applyFill="1" applyBorder="1" applyAlignment="1">
      <alignment horizontal="center" vertical="center" wrapText="1"/>
    </xf>
    <xf numFmtId="0" fontId="0" fillId="5" borderId="2" xfId="0" applyFill="1" applyBorder="1" applyAlignment="1">
      <alignment horizontal="center" vertical="center" wrapText="1"/>
    </xf>
    <xf numFmtId="0" fontId="0" fillId="0" borderId="0" xfId="0" applyAlignment="1">
      <alignment horizontal="center"/>
    </xf>
    <xf numFmtId="0" fontId="0" fillId="6" borderId="0" xfId="0" applyFill="1"/>
    <xf numFmtId="0" fontId="16" fillId="3" borderId="0" xfId="0" applyFont="1" applyFill="1" applyAlignment="1">
      <alignment horizontal="center"/>
    </xf>
    <xf numFmtId="0" fontId="16" fillId="3" borderId="2" xfId="0" applyFont="1" applyFill="1" applyBorder="1" applyAlignment="1">
      <alignment horizontal="center"/>
    </xf>
    <xf numFmtId="3" fontId="14" fillId="3" borderId="2" xfId="0" applyNumberFormat="1" applyFont="1" applyFill="1" applyBorder="1" applyAlignment="1">
      <alignment horizontal="center" vertical="center" wrapText="1"/>
    </xf>
    <xf numFmtId="9" fontId="22" fillId="3" borderId="6" xfId="4" applyFont="1" applyFill="1" applyBorder="1" applyAlignment="1">
      <alignment horizontal="center" vertical="center" wrapText="1"/>
    </xf>
    <xf numFmtId="180" fontId="23" fillId="3" borderId="21" xfId="4" applyNumberFormat="1" applyFont="1" applyFill="1" applyBorder="1" applyAlignment="1">
      <alignment horizontal="center" vertical="center" wrapText="1"/>
    </xf>
    <xf numFmtId="10" fontId="22" fillId="3" borderId="2" xfId="0" applyNumberFormat="1" applyFont="1" applyFill="1" applyBorder="1" applyAlignment="1">
      <alignment horizontal="center" vertical="center"/>
    </xf>
    <xf numFmtId="169" fontId="16" fillId="3" borderId="3" xfId="2" applyFont="1" applyFill="1" applyBorder="1" applyAlignment="1">
      <alignment horizontal="center" vertical="center"/>
    </xf>
    <xf numFmtId="0" fontId="20" fillId="3" borderId="2" xfId="0" applyFont="1" applyFill="1" applyBorder="1" applyAlignment="1">
      <alignment horizontal="center" vertical="center" wrapText="1"/>
    </xf>
    <xf numFmtId="0" fontId="33" fillId="3" borderId="3" xfId="0" applyFont="1" applyFill="1" applyBorder="1" applyAlignment="1">
      <alignment horizontal="center" vertical="center" wrapText="1"/>
    </xf>
    <xf numFmtId="180" fontId="23" fillId="3" borderId="2" xfId="4" applyNumberFormat="1" applyFont="1" applyFill="1" applyBorder="1" applyAlignment="1">
      <alignment horizontal="center" vertical="center" wrapText="1"/>
    </xf>
    <xf numFmtId="0" fontId="14" fillId="3" borderId="0" xfId="0" applyFont="1" applyFill="1" applyAlignment="1">
      <alignment horizontal="center"/>
    </xf>
    <xf numFmtId="0" fontId="23" fillId="3" borderId="0" xfId="0" applyFont="1" applyFill="1" applyAlignment="1">
      <alignment horizontal="center"/>
    </xf>
    <xf numFmtId="9" fontId="16" fillId="3" borderId="0" xfId="0" applyNumberFormat="1" applyFont="1" applyFill="1" applyAlignment="1">
      <alignment horizontal="center"/>
    </xf>
    <xf numFmtId="181" fontId="23" fillId="3" borderId="0" xfId="0" applyNumberFormat="1" applyFont="1" applyFill="1" applyAlignment="1">
      <alignment horizontal="center"/>
    </xf>
    <xf numFmtId="181" fontId="23" fillId="3" borderId="0" xfId="2" applyNumberFormat="1" applyFont="1" applyFill="1" applyAlignment="1">
      <alignment horizontal="center"/>
    </xf>
    <xf numFmtId="0" fontId="16" fillId="3" borderId="0" xfId="0" applyFont="1" applyFill="1" applyBorder="1" applyAlignment="1">
      <alignment horizontal="center"/>
    </xf>
    <xf numFmtId="0" fontId="19" fillId="3" borderId="5" xfId="0" applyFont="1" applyFill="1" applyBorder="1" applyAlignment="1">
      <alignment vertical="center" textRotation="90" wrapText="1"/>
    </xf>
    <xf numFmtId="0" fontId="16" fillId="3" borderId="6" xfId="0" applyFont="1" applyFill="1" applyBorder="1" applyAlignment="1">
      <alignment horizontal="center" vertical="center" wrapText="1"/>
    </xf>
    <xf numFmtId="0" fontId="22" fillId="3" borderId="6" xfId="0" applyFont="1" applyFill="1" applyBorder="1" applyAlignment="1">
      <alignment horizontal="center" vertical="center" wrapText="1"/>
    </xf>
    <xf numFmtId="9" fontId="22" fillId="3" borderId="6" xfId="0" applyNumberFormat="1" applyFont="1" applyFill="1" applyBorder="1" applyAlignment="1">
      <alignment horizontal="center" vertical="center" wrapText="1"/>
    </xf>
    <xf numFmtId="0" fontId="20" fillId="3" borderId="3"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16" fillId="3" borderId="2" xfId="0" applyFont="1" applyFill="1" applyBorder="1" applyAlignment="1">
      <alignment horizontal="center" vertical="center" wrapText="1"/>
    </xf>
    <xf numFmtId="171" fontId="16" fillId="3" borderId="6" xfId="0" applyNumberFormat="1" applyFont="1" applyFill="1" applyBorder="1" applyAlignment="1">
      <alignment horizontal="center" vertical="center" wrapText="1"/>
    </xf>
    <xf numFmtId="169" fontId="23" fillId="3" borderId="6" xfId="2" applyFont="1" applyFill="1" applyBorder="1" applyAlignment="1">
      <alignment horizontal="center" vertical="center" wrapText="1"/>
    </xf>
    <xf numFmtId="0" fontId="23" fillId="3" borderId="6" xfId="0" applyFont="1" applyFill="1" applyBorder="1" applyAlignment="1">
      <alignment horizontal="center" vertical="center" wrapText="1"/>
    </xf>
    <xf numFmtId="0" fontId="16" fillId="3" borderId="2" xfId="0" applyFont="1" applyFill="1" applyBorder="1" applyAlignment="1">
      <alignment horizontal="left" vertical="center" wrapText="1"/>
    </xf>
    <xf numFmtId="0" fontId="14" fillId="3" borderId="2"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6" xfId="0" applyFont="1" applyFill="1" applyBorder="1" applyAlignment="1">
      <alignment horizontal="center" vertical="center" wrapText="1"/>
    </xf>
    <xf numFmtId="1" fontId="14" fillId="3" borderId="2" xfId="0" applyNumberFormat="1" applyFont="1" applyFill="1" applyBorder="1" applyAlignment="1">
      <alignment horizontal="center" vertical="center" wrapText="1"/>
    </xf>
    <xf numFmtId="0" fontId="21" fillId="3" borderId="2" xfId="0" applyFont="1" applyFill="1" applyBorder="1" applyAlignment="1">
      <alignment horizontal="center" vertical="center"/>
    </xf>
    <xf numFmtId="170" fontId="16" fillId="3" borderId="6" xfId="0" applyNumberFormat="1" applyFont="1" applyFill="1" applyBorder="1" applyAlignment="1">
      <alignment horizontal="center" vertical="center" wrapText="1"/>
    </xf>
    <xf numFmtId="0" fontId="16" fillId="3" borderId="2" xfId="0" applyFont="1" applyFill="1" applyBorder="1" applyAlignment="1">
      <alignment horizontal="center" vertical="center"/>
    </xf>
    <xf numFmtId="169" fontId="23" fillId="3" borderId="3" xfId="2" applyFont="1" applyFill="1" applyBorder="1" applyAlignment="1">
      <alignment horizontal="center" vertical="center"/>
    </xf>
    <xf numFmtId="1" fontId="14" fillId="0" borderId="2" xfId="0" applyNumberFormat="1" applyFont="1" applyFill="1" applyBorder="1" applyAlignment="1">
      <alignment horizontal="center" vertical="center" wrapText="1"/>
    </xf>
    <xf numFmtId="0" fontId="14" fillId="0" borderId="2"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0" borderId="2" xfId="0" applyFont="1" applyFill="1" applyBorder="1" applyAlignment="1">
      <alignment horizontal="justify" vertical="justify" wrapText="1"/>
    </xf>
    <xf numFmtId="0" fontId="0" fillId="0" borderId="0" xfId="0" applyAlignment="1">
      <alignment vertical="center" wrapText="1"/>
    </xf>
    <xf numFmtId="0" fontId="0" fillId="0" borderId="0" xfId="0" applyAlignment="1">
      <alignment vertical="center"/>
    </xf>
    <xf numFmtId="0" fontId="0" fillId="0" borderId="0" xfId="0" applyAlignment="1">
      <alignment wrapText="1"/>
    </xf>
    <xf numFmtId="0" fontId="79" fillId="0" borderId="0" xfId="0" applyFont="1" applyAlignment="1">
      <alignment horizontal="center" vertical="center" textRotation="90"/>
    </xf>
    <xf numFmtId="0" fontId="16" fillId="0" borderId="2" xfId="0" applyFont="1" applyFill="1" applyBorder="1" applyAlignment="1">
      <alignment horizontal="center" vertical="center" wrapText="1"/>
    </xf>
    <xf numFmtId="3" fontId="16" fillId="0" borderId="2" xfId="0" applyNumberFormat="1" applyFont="1" applyFill="1" applyBorder="1" applyAlignment="1">
      <alignment horizontal="center" vertical="center" wrapText="1"/>
    </xf>
    <xf numFmtId="3" fontId="14" fillId="0" borderId="2" xfId="0" applyNumberFormat="1" applyFont="1" applyFill="1" applyBorder="1" applyAlignment="1">
      <alignment horizontal="center" vertical="center" wrapText="1"/>
    </xf>
    <xf numFmtId="1" fontId="16" fillId="0" borderId="4"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1" fontId="16" fillId="0" borderId="4" xfId="4" applyNumberFormat="1" applyFont="1" applyFill="1" applyBorder="1" applyAlignment="1">
      <alignment horizontal="center" vertical="center" wrapText="1"/>
    </xf>
    <xf numFmtId="1" fontId="16" fillId="0" borderId="5" xfId="4" applyNumberFormat="1" applyFont="1" applyFill="1" applyBorder="1" applyAlignment="1">
      <alignment horizontal="center" vertical="center" wrapText="1"/>
    </xf>
    <xf numFmtId="1" fontId="16" fillId="0" borderId="6" xfId="4" applyNumberFormat="1" applyFont="1" applyFill="1" applyBorder="1" applyAlignment="1">
      <alignment horizontal="center" vertical="center" wrapText="1"/>
    </xf>
    <xf numFmtId="1" fontId="16" fillId="0" borderId="2" xfId="0" applyNumberFormat="1" applyFont="1" applyFill="1" applyBorder="1" applyAlignment="1">
      <alignment horizontal="center" vertical="center" wrapText="1"/>
    </xf>
    <xf numFmtId="0" fontId="43" fillId="0" borderId="2" xfId="0" applyFont="1" applyFill="1" applyBorder="1" applyAlignment="1">
      <alignment horizontal="center" vertical="center" wrapText="1"/>
    </xf>
    <xf numFmtId="0" fontId="43" fillId="0" borderId="6" xfId="0" applyFont="1" applyFill="1" applyBorder="1" applyAlignment="1">
      <alignment horizontal="center" vertical="center" wrapText="1"/>
    </xf>
    <xf numFmtId="179" fontId="16" fillId="0" borderId="2" xfId="0" applyNumberFormat="1" applyFont="1" applyFill="1" applyBorder="1" applyAlignment="1">
      <alignment horizontal="center" vertical="center" wrapText="1"/>
    </xf>
    <xf numFmtId="3" fontId="16" fillId="0" borderId="6"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9" fontId="16" fillId="0" borderId="2" xfId="0" applyNumberFormat="1" applyFont="1" applyFill="1" applyBorder="1" applyAlignment="1">
      <alignment horizontal="center" vertical="center" wrapText="1"/>
    </xf>
    <xf numFmtId="1" fontId="16" fillId="0" borderId="2" xfId="0" applyNumberFormat="1" applyFont="1" applyFill="1" applyBorder="1" applyAlignment="1">
      <alignment horizontal="center" vertical="center"/>
    </xf>
    <xf numFmtId="2" fontId="16" fillId="0" borderId="2" xfId="0" applyNumberFormat="1" applyFont="1" applyFill="1" applyBorder="1" applyAlignment="1">
      <alignment horizontal="center" vertical="center" wrapText="1"/>
    </xf>
    <xf numFmtId="0" fontId="74" fillId="0" borderId="0" xfId="0" applyFont="1" applyFill="1" applyBorder="1" applyAlignment="1">
      <alignment horizontal="center" vertical="center" wrapText="1"/>
    </xf>
    <xf numFmtId="0" fontId="76" fillId="0" borderId="0" xfId="0" applyFont="1" applyFill="1" applyBorder="1" applyAlignment="1">
      <alignment horizontal="center" vertical="center" wrapText="1"/>
    </xf>
    <xf numFmtId="0" fontId="74" fillId="0" borderId="0" xfId="0" applyFont="1" applyFill="1" applyBorder="1" applyAlignment="1">
      <alignment horizontal="center" vertical="center"/>
    </xf>
    <xf numFmtId="0" fontId="75" fillId="0" borderId="0" xfId="0" applyFont="1" applyFill="1" applyBorder="1" applyAlignment="1">
      <alignment horizontal="center" vertical="center" wrapText="1"/>
    </xf>
    <xf numFmtId="1" fontId="74" fillId="0" borderId="0" xfId="0" applyNumberFormat="1" applyFont="1" applyFill="1" applyBorder="1" applyAlignment="1">
      <alignment horizontal="center" vertical="center" wrapText="1"/>
    </xf>
    <xf numFmtId="1" fontId="75" fillId="0" borderId="0" xfId="0" applyNumberFormat="1" applyFont="1" applyFill="1" applyBorder="1" applyAlignment="1">
      <alignment horizontal="center" vertical="center" wrapText="1"/>
    </xf>
    <xf numFmtId="1" fontId="74" fillId="0" borderId="0" xfId="0" applyNumberFormat="1" applyFont="1" applyFill="1" applyBorder="1" applyAlignment="1">
      <alignment horizontal="center" vertical="center"/>
    </xf>
    <xf numFmtId="1" fontId="76" fillId="0" borderId="0" xfId="0" applyNumberFormat="1" applyFont="1" applyFill="1" applyBorder="1" applyAlignment="1">
      <alignment horizontal="center" vertical="center" wrapText="1"/>
    </xf>
    <xf numFmtId="1" fontId="22" fillId="0" borderId="2" xfId="4" applyNumberFormat="1" applyFont="1" applyFill="1" applyBorder="1" applyAlignment="1">
      <alignment horizontal="center" vertical="center"/>
    </xf>
    <xf numFmtId="1" fontId="22" fillId="0" borderId="6" xfId="4" applyNumberFormat="1" applyFont="1" applyFill="1" applyBorder="1" applyAlignment="1">
      <alignment horizontal="center" vertical="center"/>
    </xf>
    <xf numFmtId="0" fontId="16" fillId="0" borderId="2" xfId="0" applyFont="1" applyFill="1" applyBorder="1" applyAlignment="1">
      <alignment horizontal="center"/>
    </xf>
    <xf numFmtId="0" fontId="16" fillId="0" borderId="0" xfId="0" applyFont="1" applyFill="1" applyAlignment="1">
      <alignment horizontal="center"/>
    </xf>
    <xf numFmtId="0" fontId="17" fillId="0" borderId="1"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16" fillId="0" borderId="0" xfId="0" applyFont="1" applyFill="1" applyBorder="1" applyAlignment="1">
      <alignment horizontal="center"/>
    </xf>
    <xf numFmtId="0" fontId="16" fillId="0" borderId="0" xfId="0" applyFont="1" applyFill="1" applyBorder="1" applyAlignment="1">
      <alignment horizontal="justify" vertical="justify"/>
    </xf>
    <xf numFmtId="0" fontId="17" fillId="0" borderId="2" xfId="0" applyFont="1" applyFill="1" applyBorder="1" applyAlignment="1">
      <alignment horizontal="center" vertical="center" wrapText="1"/>
    </xf>
    <xf numFmtId="0" fontId="80"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9" fillId="0" borderId="2"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1" fillId="0" borderId="4" xfId="0" applyFont="1" applyFill="1" applyBorder="1" applyAlignment="1">
      <alignment horizontal="center" vertical="center" wrapText="1"/>
    </xf>
    <xf numFmtId="10" fontId="22" fillId="0" borderId="4" xfId="0" applyNumberFormat="1" applyFont="1" applyFill="1" applyBorder="1" applyAlignment="1">
      <alignment horizontal="center" vertical="center" wrapText="1"/>
    </xf>
    <xf numFmtId="10" fontId="24" fillId="0" borderId="4" xfId="4" applyNumberFormat="1" applyFont="1" applyFill="1" applyBorder="1" applyAlignment="1">
      <alignment horizontal="center" vertical="center" wrapText="1"/>
    </xf>
    <xf numFmtId="10" fontId="16" fillId="0" borderId="2" xfId="4" applyNumberFormat="1" applyFont="1" applyFill="1" applyBorder="1" applyAlignment="1">
      <alignment horizontal="center" vertical="center" wrapText="1"/>
    </xf>
    <xf numFmtId="10" fontId="16" fillId="0" borderId="4" xfId="0" applyNumberFormat="1" applyFont="1" applyFill="1" applyBorder="1" applyAlignment="1">
      <alignment horizontal="center" vertical="center" wrapText="1"/>
    </xf>
    <xf numFmtId="0" fontId="16" fillId="0" borderId="11" xfId="0" applyFont="1" applyFill="1" applyBorder="1" applyAlignment="1">
      <alignment horizontal="center" vertical="center" wrapText="1"/>
    </xf>
    <xf numFmtId="165" fontId="16" fillId="0" borderId="2" xfId="0" applyNumberFormat="1" applyFont="1" applyFill="1" applyBorder="1" applyAlignment="1">
      <alignment horizontal="center" vertical="center" wrapText="1"/>
    </xf>
    <xf numFmtId="169" fontId="14" fillId="0" borderId="3" xfId="2" applyFont="1" applyFill="1" applyBorder="1" applyAlignment="1">
      <alignment horizontal="center" vertical="center" wrapText="1"/>
    </xf>
    <xf numFmtId="181" fontId="14" fillId="0" borderId="2" xfId="4" applyNumberFormat="1" applyFont="1" applyFill="1" applyBorder="1" applyAlignment="1">
      <alignment horizontal="center" vertical="center" wrapText="1"/>
    </xf>
    <xf numFmtId="181" fontId="14" fillId="0" borderId="2" xfId="4" applyNumberFormat="1" applyFont="1" applyFill="1" applyBorder="1" applyAlignment="1">
      <alignment horizontal="right" vertical="center" wrapText="1"/>
    </xf>
    <xf numFmtId="0" fontId="16" fillId="0" borderId="3" xfId="0" applyFont="1" applyFill="1" applyBorder="1" applyAlignment="1">
      <alignment horizontal="left" vertical="center" wrapText="1"/>
    </xf>
    <xf numFmtId="0" fontId="16" fillId="0" borderId="2" xfId="0" applyFont="1" applyFill="1" applyBorder="1" applyAlignment="1">
      <alignment vertical="center" wrapText="1"/>
    </xf>
    <xf numFmtId="0" fontId="16" fillId="0" borderId="2" xfId="0" applyFont="1" applyFill="1" applyBorder="1" applyAlignment="1">
      <alignment horizontal="left" vertical="center" wrapText="1"/>
    </xf>
    <xf numFmtId="0" fontId="21" fillId="0" borderId="5" xfId="0" applyFont="1" applyFill="1" applyBorder="1" applyAlignment="1">
      <alignment horizontal="center" vertical="center" wrapText="1"/>
    </xf>
    <xf numFmtId="10" fontId="22"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wrapText="1"/>
    </xf>
    <xf numFmtId="10" fontId="16" fillId="0" borderId="5" xfId="0" applyNumberFormat="1" applyFont="1" applyFill="1" applyBorder="1" applyAlignment="1">
      <alignment horizontal="center" vertical="center" wrapText="1"/>
    </xf>
    <xf numFmtId="169" fontId="16" fillId="0" borderId="4" xfId="2" applyFont="1" applyFill="1" applyBorder="1" applyAlignment="1">
      <alignment horizontal="center" vertical="center" wrapText="1"/>
    </xf>
    <xf numFmtId="3" fontId="16" fillId="0" borderId="31" xfId="0" applyNumberFormat="1" applyFont="1" applyFill="1" applyBorder="1" applyAlignment="1">
      <alignment horizontal="center" vertical="center" wrapText="1"/>
    </xf>
    <xf numFmtId="3" fontId="16" fillId="0" borderId="3" xfId="0" applyNumberFormat="1" applyFont="1" applyFill="1" applyBorder="1" applyAlignment="1">
      <alignment horizontal="left" vertical="center" wrapText="1"/>
    </xf>
    <xf numFmtId="169" fontId="16" fillId="0" borderId="5" xfId="2" applyFont="1" applyFill="1" applyBorder="1" applyAlignment="1">
      <alignment horizontal="center" vertical="center" wrapText="1"/>
    </xf>
    <xf numFmtId="0" fontId="16" fillId="0" borderId="31" xfId="0" applyFont="1" applyFill="1" applyBorder="1" applyAlignment="1">
      <alignment horizontal="center" vertical="center" wrapText="1"/>
    </xf>
    <xf numFmtId="10" fontId="16" fillId="0" borderId="6" xfId="0" applyNumberFormat="1" applyFont="1" applyFill="1" applyBorder="1" applyAlignment="1">
      <alignment horizontal="center" vertical="center" wrapText="1"/>
    </xf>
    <xf numFmtId="0" fontId="16" fillId="0" borderId="10" xfId="0" applyFont="1" applyFill="1" applyBorder="1" applyAlignment="1">
      <alignment horizontal="center" vertical="center" wrapText="1"/>
    </xf>
    <xf numFmtId="169" fontId="16" fillId="0" borderId="6" xfId="2" applyFont="1" applyFill="1" applyBorder="1" applyAlignment="1">
      <alignment horizontal="center" vertical="center" wrapText="1"/>
    </xf>
    <xf numFmtId="0" fontId="16" fillId="0" borderId="4" xfId="0" applyFont="1" applyFill="1" applyBorder="1" applyAlignment="1">
      <alignment horizontal="center" vertical="center"/>
    </xf>
    <xf numFmtId="167" fontId="16" fillId="0" borderId="4" xfId="0" applyNumberFormat="1" applyFont="1" applyFill="1" applyBorder="1" applyAlignment="1">
      <alignment horizontal="center" vertical="center" wrapText="1"/>
    </xf>
    <xf numFmtId="169" fontId="16" fillId="0" borderId="7" xfId="2" applyFont="1" applyFill="1" applyBorder="1" applyAlignment="1">
      <alignment horizontal="center" vertical="center" wrapText="1"/>
    </xf>
    <xf numFmtId="169" fontId="23" fillId="0" borderId="2" xfId="2" applyFont="1" applyFill="1" applyBorder="1" applyAlignment="1">
      <alignment horizontal="center" vertical="center" wrapText="1"/>
    </xf>
    <xf numFmtId="178" fontId="23" fillId="0" borderId="2" xfId="2" applyNumberFormat="1" applyFont="1" applyFill="1" applyBorder="1" applyAlignment="1">
      <alignment horizontal="center" vertical="center" wrapText="1"/>
    </xf>
    <xf numFmtId="178" fontId="23" fillId="0" borderId="2" xfId="2" applyNumberFormat="1" applyFont="1" applyFill="1" applyBorder="1" applyAlignment="1">
      <alignment vertical="center" wrapText="1"/>
    </xf>
    <xf numFmtId="10" fontId="23" fillId="0" borderId="2" xfId="4" applyNumberFormat="1" applyFont="1" applyFill="1" applyBorder="1" applyAlignment="1">
      <alignment horizontal="center" vertical="center" wrapText="1"/>
    </xf>
    <xf numFmtId="1" fontId="16" fillId="0" borderId="5" xfId="0" applyNumberFormat="1" applyFont="1" applyFill="1" applyBorder="1" applyAlignment="1">
      <alignment horizontal="center" vertical="center" wrapText="1"/>
    </xf>
    <xf numFmtId="0" fontId="16" fillId="0" borderId="5" xfId="0" applyFont="1" applyFill="1" applyBorder="1" applyAlignment="1">
      <alignment horizontal="center" vertical="center"/>
    </xf>
    <xf numFmtId="167" fontId="16" fillId="0" borderId="5" xfId="0" applyNumberFormat="1" applyFont="1" applyFill="1" applyBorder="1" applyAlignment="1">
      <alignment horizontal="center" vertical="center" wrapText="1"/>
    </xf>
    <xf numFmtId="169" fontId="16" fillId="0" borderId="8" xfId="2" applyFont="1" applyFill="1" applyBorder="1" applyAlignment="1">
      <alignment horizontal="center" vertical="center" wrapText="1"/>
    </xf>
    <xf numFmtId="10" fontId="16" fillId="0" borderId="2" xfId="0" applyNumberFormat="1" applyFont="1" applyFill="1" applyBorder="1" applyAlignment="1">
      <alignment horizontal="center" vertical="center" wrapText="1"/>
    </xf>
    <xf numFmtId="0" fontId="16" fillId="0" borderId="6" xfId="0" applyFont="1" applyFill="1" applyBorder="1" applyAlignment="1">
      <alignment horizontal="center" vertical="center"/>
    </xf>
    <xf numFmtId="167" fontId="16" fillId="0" borderId="6" xfId="0" applyNumberFormat="1" applyFont="1" applyFill="1" applyBorder="1" applyAlignment="1">
      <alignment horizontal="center" vertical="center" wrapText="1"/>
    </xf>
    <xf numFmtId="169" fontId="16" fillId="0" borderId="9" xfId="2" applyFont="1" applyFill="1" applyBorder="1" applyAlignment="1">
      <alignment horizontal="center" vertical="center" wrapText="1"/>
    </xf>
    <xf numFmtId="0" fontId="14" fillId="0" borderId="4" xfId="0" applyFont="1" applyFill="1" applyBorder="1" applyAlignment="1">
      <alignment horizontal="center" vertical="center" wrapText="1"/>
    </xf>
    <xf numFmtId="10" fontId="16" fillId="0" borderId="4" xfId="4" applyNumberFormat="1" applyFont="1" applyFill="1" applyBorder="1" applyAlignment="1">
      <alignment horizontal="center" vertical="center" wrapText="1"/>
    </xf>
    <xf numFmtId="49" fontId="16" fillId="0" borderId="4" xfId="0" applyNumberFormat="1" applyFont="1" applyFill="1" applyBorder="1" applyAlignment="1">
      <alignment horizontal="center" vertical="center" wrapText="1"/>
    </xf>
    <xf numFmtId="169" fontId="16" fillId="0" borderId="3" xfId="2" applyFont="1" applyFill="1" applyBorder="1" applyAlignment="1">
      <alignment horizontal="center" vertical="center" wrapText="1"/>
    </xf>
    <xf numFmtId="180" fontId="14" fillId="0" borderId="4" xfId="4" applyNumberFormat="1" applyFont="1" applyFill="1" applyBorder="1" applyAlignment="1">
      <alignment horizontal="center" vertical="center" wrapText="1"/>
    </xf>
    <xf numFmtId="0" fontId="16" fillId="0" borderId="17" xfId="0" applyFont="1" applyFill="1" applyBorder="1" applyAlignment="1">
      <alignment horizontal="center" vertical="center"/>
    </xf>
    <xf numFmtId="0" fontId="16" fillId="0" borderId="3" xfId="0" applyFont="1" applyFill="1" applyBorder="1" applyAlignment="1">
      <alignment vertical="center" wrapText="1"/>
    </xf>
    <xf numFmtId="0" fontId="16" fillId="0" borderId="4" xfId="0" applyFont="1" applyFill="1" applyBorder="1" applyAlignment="1">
      <alignment horizontal="left" vertical="center" wrapText="1"/>
    </xf>
    <xf numFmtId="0" fontId="16" fillId="0" borderId="4" xfId="0" applyFont="1" applyFill="1" applyBorder="1" applyAlignment="1">
      <alignment horizontal="justify" vertical="justify" wrapText="1"/>
    </xf>
    <xf numFmtId="0" fontId="14" fillId="0" borderId="5" xfId="0" applyFont="1" applyFill="1" applyBorder="1" applyAlignment="1">
      <alignment horizontal="center" vertical="center" wrapText="1"/>
    </xf>
    <xf numFmtId="10" fontId="16" fillId="0" borderId="6" xfId="4" applyNumberFormat="1" applyFont="1" applyFill="1" applyBorder="1" applyAlignment="1">
      <alignment horizontal="center" vertical="center" wrapText="1"/>
    </xf>
    <xf numFmtId="10" fontId="16" fillId="0" borderId="5" xfId="4" applyNumberFormat="1" applyFont="1" applyFill="1" applyBorder="1" applyAlignment="1">
      <alignment horizontal="center" vertical="center" wrapText="1"/>
    </xf>
    <xf numFmtId="49" fontId="16" fillId="0" borderId="6" xfId="0" applyNumberFormat="1" applyFont="1" applyFill="1" applyBorder="1" applyAlignment="1">
      <alignment horizontal="center" vertical="center" wrapText="1"/>
    </xf>
    <xf numFmtId="0" fontId="16" fillId="0" borderId="4" xfId="0" applyFont="1" applyFill="1" applyBorder="1" applyAlignment="1">
      <alignment vertical="center" wrapText="1"/>
    </xf>
    <xf numFmtId="169" fontId="16" fillId="0" borderId="7" xfId="2" applyFont="1" applyFill="1" applyBorder="1" applyAlignment="1">
      <alignment vertical="center"/>
    </xf>
    <xf numFmtId="169" fontId="16" fillId="0" borderId="7" xfId="2" applyFont="1" applyFill="1" applyBorder="1" applyAlignment="1">
      <alignment horizontal="center" vertical="center"/>
    </xf>
    <xf numFmtId="10" fontId="38" fillId="0" borderId="4" xfId="4" applyNumberFormat="1" applyFont="1" applyFill="1" applyBorder="1" applyAlignment="1">
      <alignment horizontal="center" vertical="center" wrapText="1"/>
    </xf>
    <xf numFmtId="180" fontId="14" fillId="0" borderId="17" xfId="4" applyNumberFormat="1" applyFont="1" applyFill="1" applyBorder="1" applyAlignment="1">
      <alignment horizontal="center" vertical="center" wrapText="1"/>
    </xf>
    <xf numFmtId="0" fontId="16" fillId="0" borderId="6" xfId="0" applyFont="1" applyFill="1" applyBorder="1" applyAlignment="1">
      <alignment vertical="center" wrapText="1"/>
    </xf>
    <xf numFmtId="169" fontId="16" fillId="0" borderId="9" xfId="2" applyFont="1" applyFill="1" applyBorder="1" applyAlignment="1">
      <alignment vertical="center"/>
    </xf>
    <xf numFmtId="169" fontId="16" fillId="0" borderId="9" xfId="2" applyFont="1" applyFill="1" applyBorder="1" applyAlignment="1">
      <alignment horizontal="center" vertical="center"/>
    </xf>
    <xf numFmtId="180" fontId="14" fillId="0" borderId="21" xfId="4" applyNumberFormat="1" applyFont="1" applyFill="1" applyBorder="1" applyAlignment="1">
      <alignment horizontal="center" vertical="center" wrapText="1"/>
    </xf>
    <xf numFmtId="1" fontId="16" fillId="0" borderId="2" xfId="4" applyNumberFormat="1" applyFont="1" applyFill="1" applyBorder="1" applyAlignment="1">
      <alignment horizontal="center" vertical="center" wrapText="1"/>
    </xf>
    <xf numFmtId="169" fontId="16" fillId="0" borderId="2" xfId="2" applyFont="1" applyFill="1" applyBorder="1" applyAlignment="1">
      <alignment horizontal="center" vertical="center"/>
    </xf>
    <xf numFmtId="180" fontId="14" fillId="0" borderId="2" xfId="4" applyNumberFormat="1" applyFont="1" applyFill="1" applyBorder="1" applyAlignment="1">
      <alignment horizontal="center" vertical="center" wrapText="1"/>
    </xf>
    <xf numFmtId="0" fontId="16" fillId="0" borderId="31" xfId="0" applyFont="1" applyFill="1" applyBorder="1" applyAlignment="1">
      <alignment horizontal="center" vertical="center"/>
    </xf>
    <xf numFmtId="49" fontId="16" fillId="0" borderId="5" xfId="0" applyNumberFormat="1" applyFont="1" applyFill="1" applyBorder="1" applyAlignment="1">
      <alignment horizontal="center" vertical="center" wrapText="1"/>
    </xf>
    <xf numFmtId="0" fontId="16" fillId="0" borderId="5" xfId="0" applyFont="1" applyFill="1" applyBorder="1" applyAlignment="1">
      <alignment vertical="center" wrapText="1"/>
    </xf>
    <xf numFmtId="169" fontId="16" fillId="0" borderId="8" xfId="2" applyFont="1" applyFill="1" applyBorder="1" applyAlignment="1">
      <alignment horizontal="center" vertical="center"/>
    </xf>
    <xf numFmtId="10" fontId="38" fillId="0" borderId="19" xfId="4" applyNumberFormat="1" applyFont="1" applyFill="1" applyBorder="1" applyAlignment="1">
      <alignment horizontal="center" vertical="center" wrapText="1"/>
    </xf>
    <xf numFmtId="0" fontId="16" fillId="0" borderId="19" xfId="0" applyFont="1" applyFill="1" applyBorder="1" applyAlignment="1">
      <alignment horizontal="center"/>
    </xf>
    <xf numFmtId="0" fontId="16" fillId="0" borderId="2" xfId="0" applyFont="1" applyFill="1" applyBorder="1" applyAlignment="1">
      <alignment horizontal="justify" vertical="justify"/>
    </xf>
    <xf numFmtId="169" fontId="23" fillId="0" borderId="3" xfId="2" applyFont="1" applyFill="1" applyBorder="1" applyAlignment="1">
      <alignment horizontal="center" vertical="center" wrapText="1"/>
    </xf>
    <xf numFmtId="169" fontId="23" fillId="0" borderId="8" xfId="2" applyFont="1" applyFill="1" applyBorder="1" applyAlignment="1">
      <alignment horizontal="center" vertical="center" wrapText="1"/>
    </xf>
    <xf numFmtId="169" fontId="24" fillId="0" borderId="7" xfId="2" applyFont="1" applyFill="1" applyBorder="1" applyAlignment="1">
      <alignment horizontal="center" vertical="center" wrapText="1"/>
    </xf>
    <xf numFmtId="169" fontId="24" fillId="0" borderId="8" xfId="2" applyFont="1" applyFill="1" applyBorder="1" applyAlignment="1">
      <alignment horizontal="center" vertical="center" wrapText="1"/>
    </xf>
    <xf numFmtId="0" fontId="21" fillId="0" borderId="2" xfId="0" applyFont="1" applyFill="1" applyBorder="1" applyAlignment="1">
      <alignment horizontal="center" vertical="center"/>
    </xf>
    <xf numFmtId="169" fontId="21" fillId="0" borderId="3" xfId="2" applyFont="1" applyFill="1" applyBorder="1" applyAlignment="1">
      <alignment horizontal="center" vertical="center"/>
    </xf>
    <xf numFmtId="169" fontId="21" fillId="0" borderId="9" xfId="2" applyFont="1" applyFill="1" applyBorder="1" applyAlignment="1">
      <alignment horizontal="center" vertical="center"/>
    </xf>
    <xf numFmtId="0" fontId="16" fillId="0" borderId="2" xfId="0" applyFont="1" applyFill="1" applyBorder="1" applyAlignment="1">
      <alignment horizontal="center" wrapText="1"/>
    </xf>
    <xf numFmtId="169" fontId="24" fillId="0" borderId="9" xfId="2" applyFont="1" applyFill="1" applyBorder="1" applyAlignment="1">
      <alignment horizontal="center" vertical="center"/>
    </xf>
    <xf numFmtId="169" fontId="21" fillId="0" borderId="2" xfId="2" applyFont="1" applyFill="1" applyBorder="1" applyAlignment="1">
      <alignment horizontal="center" vertical="center"/>
    </xf>
    <xf numFmtId="0" fontId="16" fillId="0" borderId="3" xfId="0" applyFont="1" applyFill="1" applyBorder="1" applyAlignment="1">
      <alignment horizontal="justify" vertical="justify" wrapText="1"/>
    </xf>
    <xf numFmtId="178" fontId="21" fillId="0" borderId="9" xfId="2" applyNumberFormat="1" applyFont="1" applyFill="1" applyBorder="1" applyAlignment="1">
      <alignment horizontal="center" vertical="center"/>
    </xf>
    <xf numFmtId="169" fontId="14" fillId="0" borderId="2" xfId="2" applyFont="1" applyFill="1" applyBorder="1" applyAlignment="1">
      <alignment horizontal="right" vertical="center" wrapText="1"/>
    </xf>
    <xf numFmtId="169" fontId="14" fillId="0" borderId="2" xfId="2" applyFont="1" applyFill="1" applyBorder="1" applyAlignment="1">
      <alignment horizontal="center" vertical="center" wrapText="1"/>
    </xf>
    <xf numFmtId="0" fontId="14" fillId="0" borderId="6" xfId="0" applyFont="1" applyFill="1" applyBorder="1" applyAlignment="1">
      <alignment horizontal="center" vertical="center" wrapText="1"/>
    </xf>
    <xf numFmtId="0" fontId="21" fillId="0" borderId="5" xfId="0" applyFont="1" applyFill="1" applyBorder="1" applyAlignment="1">
      <alignment horizontal="center" vertical="center"/>
    </xf>
    <xf numFmtId="169" fontId="21" fillId="0" borderId="21" xfId="2" applyFont="1" applyFill="1" applyBorder="1" applyAlignment="1">
      <alignment horizontal="center" vertical="center"/>
    </xf>
    <xf numFmtId="0" fontId="16" fillId="0" borderId="21" xfId="0" applyFont="1" applyFill="1" applyBorder="1" applyAlignment="1">
      <alignment horizontal="center" wrapText="1"/>
    </xf>
    <xf numFmtId="49" fontId="16" fillId="0" borderId="2" xfId="0" applyNumberFormat="1" applyFont="1" applyFill="1" applyBorder="1" applyAlignment="1">
      <alignment horizontal="center" vertical="center" wrapText="1"/>
    </xf>
    <xf numFmtId="171" fontId="16" fillId="0" borderId="4" xfId="0" applyNumberFormat="1" applyFont="1" applyFill="1" applyBorder="1" applyAlignment="1">
      <alignment horizontal="center" vertical="center" wrapText="1"/>
    </xf>
    <xf numFmtId="0" fontId="23" fillId="0" borderId="4" xfId="0" applyFont="1" applyFill="1" applyBorder="1" applyAlignment="1">
      <alignment horizontal="center" vertical="center" wrapText="1"/>
    </xf>
    <xf numFmtId="171" fontId="16" fillId="0" borderId="3" xfId="5" applyNumberFormat="1" applyFont="1" applyFill="1" applyBorder="1" applyAlignment="1">
      <alignment horizontal="center" vertical="center" wrapText="1"/>
    </xf>
    <xf numFmtId="0" fontId="16" fillId="0" borderId="2" xfId="0" applyFont="1" applyFill="1" applyBorder="1" applyAlignment="1"/>
    <xf numFmtId="0" fontId="16" fillId="0" borderId="2" xfId="0" applyFont="1" applyFill="1" applyBorder="1" applyAlignment="1">
      <alignment horizontal="left" wrapText="1"/>
    </xf>
    <xf numFmtId="171" fontId="16" fillId="0" borderId="5" xfId="0" applyNumberFormat="1" applyFont="1" applyFill="1" applyBorder="1" applyAlignment="1">
      <alignment horizontal="center" vertical="center" wrapText="1"/>
    </xf>
    <xf numFmtId="0" fontId="23" fillId="0" borderId="5" xfId="0" applyFont="1" applyFill="1" applyBorder="1" applyAlignment="1">
      <alignment horizontal="center" vertical="center" wrapText="1"/>
    </xf>
    <xf numFmtId="0" fontId="16" fillId="0" borderId="3" xfId="0" applyFont="1" applyFill="1" applyBorder="1" applyAlignment="1">
      <alignment horizontal="center" vertical="center" wrapText="1"/>
    </xf>
    <xf numFmtId="10" fontId="14" fillId="0" borderId="2" xfId="4" applyNumberFormat="1" applyFont="1" applyFill="1" applyBorder="1" applyAlignment="1">
      <alignment horizontal="center" vertical="center" wrapText="1"/>
    </xf>
    <xf numFmtId="0" fontId="14" fillId="0" borderId="2" xfId="0" applyFont="1" applyFill="1" applyBorder="1" applyAlignment="1">
      <alignment horizontal="justify" vertical="justify" wrapText="1"/>
    </xf>
    <xf numFmtId="0" fontId="21" fillId="0" borderId="6" xfId="0" applyFont="1" applyFill="1" applyBorder="1" applyAlignment="1">
      <alignment horizontal="center" vertical="center" wrapText="1"/>
    </xf>
    <xf numFmtId="10" fontId="22" fillId="0" borderId="6" xfId="0" applyNumberFormat="1" applyFont="1" applyFill="1" applyBorder="1" applyAlignment="1">
      <alignment horizontal="center" vertical="center" wrapText="1"/>
    </xf>
    <xf numFmtId="10" fontId="24" fillId="0" borderId="6" xfId="4" applyNumberFormat="1" applyFont="1" applyFill="1" applyBorder="1" applyAlignment="1">
      <alignment horizontal="center" vertical="center" wrapText="1"/>
    </xf>
    <xf numFmtId="171" fontId="16" fillId="0" borderId="6" xfId="0" applyNumberFormat="1" applyFont="1" applyFill="1" applyBorder="1" applyAlignment="1">
      <alignment horizontal="center" vertical="center" wrapText="1"/>
    </xf>
    <xf numFmtId="0" fontId="23" fillId="0" borderId="6" xfId="0" applyFont="1" applyFill="1" applyBorder="1" applyAlignment="1">
      <alignment horizontal="center" vertical="center" wrapText="1"/>
    </xf>
    <xf numFmtId="0" fontId="16" fillId="0" borderId="9" xfId="0" applyFont="1" applyFill="1" applyBorder="1" applyAlignment="1">
      <alignment horizontal="center" vertical="center" wrapText="1"/>
    </xf>
    <xf numFmtId="1" fontId="59" fillId="0" borderId="2" xfId="4" applyNumberFormat="1" applyFont="1" applyFill="1" applyBorder="1" applyAlignment="1">
      <alignment horizontal="center" vertical="center" wrapText="1"/>
    </xf>
    <xf numFmtId="0" fontId="41" fillId="0" borderId="2" xfId="0" applyFont="1" applyFill="1" applyBorder="1" applyAlignment="1">
      <alignment horizontal="left" wrapText="1"/>
    </xf>
    <xf numFmtId="0" fontId="57" fillId="0" borderId="2" xfId="0" applyFont="1" applyFill="1" applyBorder="1" applyAlignment="1">
      <alignment horizontal="center" vertical="center" wrapText="1"/>
    </xf>
    <xf numFmtId="0" fontId="16" fillId="0" borderId="13" xfId="0" applyFont="1" applyFill="1" applyBorder="1" applyAlignment="1">
      <alignment horizontal="center" vertical="center" wrapText="1"/>
    </xf>
    <xf numFmtId="3" fontId="16" fillId="0" borderId="11" xfId="0" applyNumberFormat="1" applyFont="1" applyFill="1" applyBorder="1" applyAlignment="1">
      <alignment horizontal="center" vertical="center" wrapText="1"/>
    </xf>
    <xf numFmtId="173" fontId="16" fillId="0" borderId="2" xfId="0" applyNumberFormat="1" applyFont="1" applyFill="1" applyBorder="1" applyAlignment="1">
      <alignment horizontal="center" vertical="center" wrapText="1"/>
    </xf>
    <xf numFmtId="173" fontId="16" fillId="0" borderId="4" xfId="0" applyNumberFormat="1" applyFont="1" applyFill="1" applyBorder="1" applyAlignment="1">
      <alignment horizontal="center" vertical="center" wrapText="1"/>
    </xf>
    <xf numFmtId="0" fontId="57" fillId="0" borderId="6" xfId="0" applyFont="1" applyFill="1" applyBorder="1" applyAlignment="1">
      <alignment horizontal="center" vertical="center" wrapText="1"/>
    </xf>
    <xf numFmtId="0" fontId="16" fillId="0" borderId="27" xfId="0" applyFont="1" applyFill="1" applyBorder="1" applyAlignment="1">
      <alignment horizontal="center" vertical="center" wrapText="1"/>
    </xf>
    <xf numFmtId="173" fontId="16" fillId="0" borderId="5" xfId="0" applyNumberFormat="1" applyFont="1" applyFill="1" applyBorder="1" applyAlignment="1">
      <alignment horizontal="center" vertical="center" wrapText="1"/>
    </xf>
    <xf numFmtId="0" fontId="16" fillId="0" borderId="2" xfId="0" applyFont="1" applyFill="1" applyBorder="1" applyAlignment="1">
      <alignment horizontal="left" vertical="center"/>
    </xf>
    <xf numFmtId="0" fontId="16" fillId="0" borderId="16" xfId="0" applyFont="1" applyFill="1" applyBorder="1" applyAlignment="1">
      <alignment horizontal="center" vertical="center" wrapText="1"/>
    </xf>
    <xf numFmtId="173" fontId="16" fillId="0" borderId="6" xfId="0" applyNumberFormat="1" applyFont="1" applyFill="1" applyBorder="1" applyAlignment="1">
      <alignment horizontal="center" vertical="center" wrapText="1"/>
    </xf>
    <xf numFmtId="1" fontId="21" fillId="0" borderId="2" xfId="0" applyNumberFormat="1" applyFont="1" applyFill="1" applyBorder="1" applyAlignment="1">
      <alignment horizontal="center" vertical="center" wrapText="1"/>
    </xf>
    <xf numFmtId="1" fontId="24" fillId="0" borderId="2" xfId="0" applyNumberFormat="1" applyFont="1" applyFill="1" applyBorder="1" applyAlignment="1">
      <alignment horizontal="center" vertical="center" wrapText="1"/>
    </xf>
    <xf numFmtId="49" fontId="16" fillId="0" borderId="11" xfId="0" applyNumberFormat="1" applyFont="1" applyFill="1" applyBorder="1" applyAlignment="1">
      <alignment horizontal="center" vertical="center" wrapText="1"/>
    </xf>
    <xf numFmtId="165" fontId="16" fillId="0" borderId="4" xfId="0" applyNumberFormat="1" applyFont="1" applyFill="1" applyBorder="1" applyAlignment="1">
      <alignment horizontal="center" vertical="center" wrapText="1"/>
    </xf>
    <xf numFmtId="166" fontId="16" fillId="0" borderId="4" xfId="2" applyNumberFormat="1" applyFont="1" applyFill="1" applyBorder="1" applyAlignment="1">
      <alignment horizontal="center" vertical="center" wrapText="1"/>
    </xf>
    <xf numFmtId="181" fontId="14" fillId="0" borderId="17" xfId="4" applyNumberFormat="1" applyFont="1" applyFill="1" applyBorder="1" applyAlignment="1">
      <alignment horizontal="center" vertical="center" wrapText="1"/>
    </xf>
    <xf numFmtId="165" fontId="16" fillId="0" borderId="5" xfId="0" applyNumberFormat="1" applyFont="1" applyFill="1" applyBorder="1" applyAlignment="1">
      <alignment horizontal="center" vertical="center" wrapText="1"/>
    </xf>
    <xf numFmtId="166" fontId="16" fillId="0" borderId="5" xfId="2" applyNumberFormat="1" applyFont="1" applyFill="1" applyBorder="1" applyAlignment="1">
      <alignment horizontal="center" vertical="center" wrapText="1"/>
    </xf>
    <xf numFmtId="165" fontId="16" fillId="0" borderId="6" xfId="0" applyNumberFormat="1" applyFont="1" applyFill="1" applyBorder="1" applyAlignment="1">
      <alignment horizontal="center" vertical="center" wrapText="1"/>
    </xf>
    <xf numFmtId="166" fontId="16" fillId="0" borderId="6" xfId="2" applyNumberFormat="1" applyFont="1" applyFill="1" applyBorder="1" applyAlignment="1">
      <alignment horizontal="center" vertical="center" wrapText="1"/>
    </xf>
    <xf numFmtId="181" fontId="14" fillId="0" borderId="2" xfId="4" applyNumberFormat="1" applyFont="1" applyFill="1" applyBorder="1" applyAlignment="1">
      <alignment vertical="center" wrapText="1"/>
    </xf>
    <xf numFmtId="164" fontId="16" fillId="0" borderId="4" xfId="1" applyNumberFormat="1" applyFont="1" applyFill="1" applyBorder="1" applyAlignment="1">
      <alignment horizontal="center" vertical="center" wrapText="1"/>
    </xf>
    <xf numFmtId="164" fontId="16" fillId="0" borderId="5" xfId="1" applyNumberFormat="1" applyFont="1" applyFill="1" applyBorder="1" applyAlignment="1">
      <alignment horizontal="center" vertical="center" wrapText="1"/>
    </xf>
    <xf numFmtId="0" fontId="16" fillId="0" borderId="2" xfId="0" applyFont="1" applyFill="1" applyBorder="1" applyAlignment="1">
      <alignment horizontal="left" vertical="top" wrapText="1"/>
    </xf>
    <xf numFmtId="164" fontId="16" fillId="0" borderId="6" xfId="1" applyNumberFormat="1" applyFont="1" applyFill="1" applyBorder="1" applyAlignment="1">
      <alignment horizontal="center" vertical="center" wrapText="1"/>
    </xf>
    <xf numFmtId="10" fontId="38" fillId="0" borderId="31" xfId="4" applyNumberFormat="1" applyFont="1" applyFill="1" applyBorder="1" applyAlignment="1">
      <alignment horizontal="center" vertical="center" wrapText="1"/>
    </xf>
    <xf numFmtId="0" fontId="16" fillId="0" borderId="3" xfId="0" applyFont="1" applyFill="1" applyBorder="1" applyAlignment="1">
      <alignment horizontal="left" vertical="top" wrapText="1"/>
    </xf>
    <xf numFmtId="0" fontId="22" fillId="0" borderId="6" xfId="0" applyFont="1" applyFill="1" applyBorder="1" applyAlignment="1">
      <alignment horizontal="center" vertical="center"/>
    </xf>
    <xf numFmtId="1" fontId="22" fillId="0" borderId="4" xfId="4" applyNumberFormat="1" applyFont="1" applyFill="1" applyBorder="1" applyAlignment="1">
      <alignment horizontal="center" vertical="center"/>
    </xf>
    <xf numFmtId="10" fontId="24" fillId="0" borderId="4" xfId="4" applyNumberFormat="1" applyFont="1" applyFill="1" applyBorder="1" applyAlignment="1">
      <alignment horizontal="center" vertical="center"/>
    </xf>
    <xf numFmtId="10" fontId="16" fillId="0" borderId="4" xfId="0" applyNumberFormat="1" applyFont="1" applyFill="1" applyBorder="1" applyAlignment="1">
      <alignment horizontal="center" vertical="center"/>
    </xf>
    <xf numFmtId="169" fontId="16" fillId="0" borderId="2" xfId="2" applyFont="1" applyFill="1" applyBorder="1" applyAlignment="1">
      <alignment horizontal="center" vertical="center" wrapText="1"/>
    </xf>
    <xf numFmtId="168" fontId="16" fillId="0" borderId="4" xfId="3" applyFont="1" applyFill="1" applyBorder="1" applyAlignment="1">
      <alignment horizontal="center" vertical="center" wrapText="1"/>
    </xf>
    <xf numFmtId="180" fontId="14" fillId="0" borderId="31" xfId="4" applyNumberFormat="1" applyFont="1" applyFill="1" applyBorder="1" applyAlignment="1">
      <alignment horizontal="right" vertical="center" wrapText="1"/>
    </xf>
    <xf numFmtId="0" fontId="16" fillId="0" borderId="3" xfId="0" applyFont="1" applyFill="1" applyBorder="1" applyAlignment="1">
      <alignment vertical="top" wrapText="1"/>
    </xf>
    <xf numFmtId="0" fontId="16" fillId="0" borderId="2" xfId="0" applyFont="1" applyFill="1" applyBorder="1" applyAlignment="1">
      <alignment horizontal="justify" wrapText="1"/>
    </xf>
    <xf numFmtId="0" fontId="22" fillId="0" borderId="2" xfId="0" applyFont="1" applyFill="1" applyBorder="1" applyAlignment="1">
      <alignment horizontal="center" vertical="center"/>
    </xf>
    <xf numFmtId="10" fontId="16" fillId="0" borderId="5" xfId="0" applyNumberFormat="1" applyFont="1" applyFill="1" applyBorder="1" applyAlignment="1">
      <alignment horizontal="center" vertical="center"/>
    </xf>
    <xf numFmtId="168" fontId="16" fillId="0" borderId="5" xfId="3" applyFont="1" applyFill="1" applyBorder="1" applyAlignment="1">
      <alignment horizontal="center" vertical="center" wrapText="1"/>
    </xf>
    <xf numFmtId="0" fontId="16" fillId="0" borderId="2" xfId="0" applyFont="1" applyFill="1" applyBorder="1" applyAlignment="1">
      <alignment horizontal="justify" vertical="center" wrapText="1"/>
    </xf>
    <xf numFmtId="0" fontId="24" fillId="0" borderId="6" xfId="0" applyFont="1" applyFill="1" applyBorder="1" applyAlignment="1">
      <alignment horizontal="center" vertical="center"/>
    </xf>
    <xf numFmtId="10" fontId="24" fillId="0" borderId="6" xfId="4" applyNumberFormat="1" applyFont="1" applyFill="1" applyBorder="1" applyAlignment="1">
      <alignment horizontal="center" vertical="center"/>
    </xf>
    <xf numFmtId="168" fontId="16" fillId="0" borderId="6" xfId="3" applyFont="1" applyFill="1" applyBorder="1" applyAlignment="1">
      <alignment horizontal="center" vertical="center" wrapText="1"/>
    </xf>
    <xf numFmtId="0" fontId="28" fillId="0" borderId="2" xfId="0" applyFont="1" applyFill="1" applyBorder="1" applyAlignment="1">
      <alignment horizontal="center" vertical="center" wrapText="1"/>
    </xf>
    <xf numFmtId="0" fontId="22" fillId="0" borderId="3" xfId="0" applyFont="1" applyFill="1" applyBorder="1" applyAlignment="1">
      <alignment horizontal="center" vertical="center"/>
    </xf>
    <xf numFmtId="9" fontId="22" fillId="0" borderId="3" xfId="0" applyNumberFormat="1" applyFont="1" applyFill="1" applyBorder="1" applyAlignment="1">
      <alignment horizontal="center" vertical="center"/>
    </xf>
    <xf numFmtId="10" fontId="22" fillId="0" borderId="3" xfId="4" applyNumberFormat="1" applyFont="1" applyFill="1" applyBorder="1" applyAlignment="1">
      <alignment horizontal="center" vertical="center"/>
    </xf>
    <xf numFmtId="0" fontId="24" fillId="0" borderId="3" xfId="0" applyNumberFormat="1" applyFont="1" applyFill="1" applyBorder="1" applyAlignment="1">
      <alignment horizontal="center" vertical="center"/>
    </xf>
    <xf numFmtId="10" fontId="24" fillId="0" borderId="3" xfId="0" applyNumberFormat="1" applyFont="1" applyFill="1" applyBorder="1" applyAlignment="1">
      <alignment horizontal="center" vertical="center"/>
    </xf>
    <xf numFmtId="10" fontId="24" fillId="0" borderId="3" xfId="4" applyNumberFormat="1" applyFont="1" applyFill="1" applyBorder="1" applyAlignment="1">
      <alignment horizontal="center" vertical="center"/>
    </xf>
    <xf numFmtId="180" fontId="14" fillId="0" borderId="31" xfId="4" applyNumberFormat="1" applyFont="1" applyFill="1" applyBorder="1" applyAlignment="1">
      <alignment horizontal="center" vertical="center" wrapText="1"/>
    </xf>
    <xf numFmtId="0" fontId="21" fillId="0" borderId="2" xfId="0" applyFont="1" applyFill="1" applyBorder="1" applyAlignment="1">
      <alignment horizontal="center" vertical="center" wrapText="1"/>
    </xf>
    <xf numFmtId="0" fontId="24" fillId="0" borderId="2" xfId="0" applyFont="1" applyFill="1" applyBorder="1" applyAlignment="1">
      <alignment horizontal="center" vertical="center"/>
    </xf>
    <xf numFmtId="1" fontId="24" fillId="0" borderId="2" xfId="0" applyNumberFormat="1" applyFont="1" applyFill="1" applyBorder="1" applyAlignment="1">
      <alignment horizontal="center" vertical="center"/>
    </xf>
    <xf numFmtId="10" fontId="24" fillId="0" borderId="2" xfId="4" applyNumberFormat="1" applyFont="1" applyFill="1" applyBorder="1" applyAlignment="1">
      <alignment horizontal="center" vertical="center"/>
    </xf>
    <xf numFmtId="10" fontId="16" fillId="0" borderId="6" xfId="0" applyNumberFormat="1" applyFont="1" applyFill="1" applyBorder="1" applyAlignment="1">
      <alignment horizontal="center" vertical="center"/>
    </xf>
    <xf numFmtId="10" fontId="38" fillId="0" borderId="2" xfId="4" applyNumberFormat="1" applyFont="1" applyFill="1" applyBorder="1" applyAlignment="1">
      <alignment horizontal="center" vertical="center" wrapText="1"/>
    </xf>
    <xf numFmtId="10" fontId="38" fillId="0" borderId="31" xfId="4" applyNumberFormat="1" applyFont="1" applyFill="1" applyBorder="1" applyAlignment="1">
      <alignment horizontal="right" vertical="center" wrapText="1"/>
    </xf>
    <xf numFmtId="0" fontId="40" fillId="0" borderId="3" xfId="0" applyFont="1" applyFill="1" applyBorder="1" applyAlignment="1">
      <alignment horizontal="left" wrapText="1"/>
    </xf>
    <xf numFmtId="0" fontId="21" fillId="0" borderId="8" xfId="0" applyFont="1" applyFill="1" applyBorder="1" applyAlignment="1">
      <alignment horizontal="center" vertical="center" wrapText="1"/>
    </xf>
    <xf numFmtId="10" fontId="33" fillId="0" borderId="5" xfId="4" applyNumberFormat="1" applyFont="1" applyFill="1" applyBorder="1" applyAlignment="1">
      <alignment horizontal="center" vertical="center" wrapText="1"/>
    </xf>
    <xf numFmtId="10" fontId="33" fillId="0" borderId="8" xfId="4" applyNumberFormat="1" applyFont="1" applyFill="1" applyBorder="1" applyAlignment="1">
      <alignment horizontal="center" vertical="center" wrapText="1"/>
    </xf>
    <xf numFmtId="10" fontId="20" fillId="0" borderId="0" xfId="4" applyNumberFormat="1" applyFont="1" applyFill="1" applyBorder="1" applyAlignment="1">
      <alignment horizontal="center" vertical="center" wrapText="1"/>
    </xf>
    <xf numFmtId="49" fontId="16" fillId="0" borderId="30" xfId="0" applyNumberFormat="1" applyFont="1" applyFill="1" applyBorder="1" applyAlignment="1">
      <alignment horizontal="center" vertical="center" wrapText="1"/>
    </xf>
    <xf numFmtId="49" fontId="16" fillId="0" borderId="31" xfId="0" applyNumberFormat="1" applyFont="1" applyFill="1" applyBorder="1" applyAlignment="1">
      <alignment horizontal="center" vertical="center" wrapText="1"/>
    </xf>
    <xf numFmtId="169" fontId="17" fillId="0" borderId="30" xfId="2" applyFont="1" applyFill="1" applyBorder="1" applyAlignment="1">
      <alignment horizontal="center" vertical="center" wrapText="1"/>
    </xf>
    <xf numFmtId="10" fontId="38" fillId="0" borderId="30" xfId="4" applyNumberFormat="1" applyFont="1" applyFill="1" applyBorder="1" applyAlignment="1">
      <alignment horizontal="center" vertical="center" wrapText="1"/>
    </xf>
    <xf numFmtId="169" fontId="18" fillId="0" borderId="2" xfId="0" applyNumberFormat="1" applyFont="1" applyFill="1" applyBorder="1" applyAlignment="1">
      <alignment vertical="center" wrapText="1"/>
    </xf>
    <xf numFmtId="169" fontId="37" fillId="0" borderId="2" xfId="2" applyFont="1" applyFill="1" applyBorder="1" applyAlignment="1">
      <alignment horizontal="center" vertical="center" wrapText="1"/>
    </xf>
    <xf numFmtId="178" fontId="37" fillId="0" borderId="2" xfId="2" applyNumberFormat="1" applyFont="1" applyFill="1" applyBorder="1" applyAlignment="1">
      <alignment horizontal="center" vertical="center" wrapText="1"/>
    </xf>
    <xf numFmtId="10" fontId="37" fillId="0" borderId="2" xfId="4" applyNumberFormat="1" applyFont="1" applyFill="1" applyBorder="1" applyAlignment="1">
      <alignment horizontal="center" vertical="center" wrapText="1"/>
    </xf>
    <xf numFmtId="0" fontId="17" fillId="0" borderId="30" xfId="0" applyFont="1" applyFill="1" applyBorder="1" applyAlignment="1">
      <alignment vertical="center" wrapText="1"/>
    </xf>
    <xf numFmtId="0" fontId="16" fillId="0" borderId="3" xfId="0" applyFont="1" applyFill="1" applyBorder="1" applyAlignment="1">
      <alignment horizontal="center"/>
    </xf>
    <xf numFmtId="169" fontId="16" fillId="0" borderId="4" xfId="2" applyFont="1" applyFill="1" applyBorder="1" applyAlignment="1">
      <alignment horizontal="center" vertical="center"/>
    </xf>
    <xf numFmtId="169" fontId="16" fillId="0" borderId="5" xfId="2" applyFont="1" applyFill="1" applyBorder="1" applyAlignment="1">
      <alignment horizontal="center" vertical="center"/>
    </xf>
    <xf numFmtId="169" fontId="16" fillId="0" borderId="6" xfId="2" applyFont="1" applyFill="1" applyBorder="1" applyAlignment="1">
      <alignment horizontal="center" vertical="center"/>
    </xf>
    <xf numFmtId="1" fontId="22" fillId="0" borderId="3" xfId="0" applyNumberFormat="1" applyFont="1" applyFill="1" applyBorder="1" applyAlignment="1">
      <alignment horizontal="center" vertical="center" wrapText="1"/>
    </xf>
    <xf numFmtId="1" fontId="24" fillId="0" borderId="3" xfId="0" applyNumberFormat="1" applyFont="1" applyFill="1" applyBorder="1" applyAlignment="1">
      <alignment horizontal="center" vertical="center" wrapText="1"/>
    </xf>
    <xf numFmtId="10" fontId="24" fillId="0" borderId="3" xfId="4"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30" xfId="0" applyFont="1" applyFill="1" applyBorder="1" applyAlignment="1">
      <alignment horizontal="center" vertical="center" wrapText="1"/>
    </xf>
    <xf numFmtId="0" fontId="21" fillId="0" borderId="31" xfId="0" applyFont="1" applyFill="1" applyBorder="1" applyAlignment="1">
      <alignment horizontal="center" vertical="center" wrapText="1"/>
    </xf>
    <xf numFmtId="10" fontId="33" fillId="0" borderId="2" xfId="4" applyNumberFormat="1" applyFont="1" applyFill="1" applyBorder="1" applyAlignment="1">
      <alignment horizontal="center" vertical="center" wrapText="1"/>
    </xf>
    <xf numFmtId="181" fontId="14" fillId="0" borderId="1" xfId="4" applyNumberFormat="1" applyFont="1" applyFill="1" applyBorder="1" applyAlignment="1">
      <alignment horizontal="center" vertical="center"/>
    </xf>
    <xf numFmtId="178" fontId="37" fillId="0" borderId="2" xfId="0" applyNumberFormat="1" applyFont="1" applyFill="1" applyBorder="1" applyAlignment="1">
      <alignment horizontal="center" vertical="center" wrapText="1"/>
    </xf>
    <xf numFmtId="178" fontId="37" fillId="0" borderId="2" xfId="0" applyNumberFormat="1" applyFont="1" applyFill="1" applyBorder="1" applyAlignment="1">
      <alignment vertical="center" wrapText="1"/>
    </xf>
    <xf numFmtId="10" fontId="23" fillId="0" borderId="2" xfId="4" applyNumberFormat="1" applyFont="1" applyFill="1" applyBorder="1" applyAlignment="1">
      <alignment horizontal="center" vertical="center"/>
    </xf>
    <xf numFmtId="49" fontId="67" fillId="0" borderId="0" xfId="0" applyNumberFormat="1" applyFont="1" applyFill="1" applyAlignment="1">
      <alignment horizontal="justify" vertical="justify" wrapText="1"/>
    </xf>
    <xf numFmtId="0" fontId="42" fillId="0" borderId="11"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74" fillId="0" borderId="11" xfId="0" applyFont="1" applyFill="1" applyBorder="1" applyAlignment="1">
      <alignment horizontal="center" vertical="center" wrapText="1"/>
    </xf>
    <xf numFmtId="0" fontId="21" fillId="0" borderId="11" xfId="0" applyFont="1" applyFill="1" applyBorder="1" applyAlignment="1">
      <alignment horizontal="center" vertical="center" wrapText="1"/>
    </xf>
    <xf numFmtId="165" fontId="45" fillId="0" borderId="18" xfId="0" applyNumberFormat="1" applyFont="1" applyFill="1" applyBorder="1" applyAlignment="1">
      <alignment horizontal="center" vertical="center"/>
    </xf>
    <xf numFmtId="169" fontId="14" fillId="0" borderId="4" xfId="2" applyFont="1" applyFill="1" applyBorder="1" applyAlignment="1">
      <alignment horizontal="center" vertical="center" wrapText="1"/>
    </xf>
    <xf numFmtId="165" fontId="45" fillId="0" borderId="10" xfId="0" applyNumberFormat="1" applyFont="1" applyFill="1" applyBorder="1" applyAlignment="1">
      <alignment horizontal="center" vertical="center" wrapText="1"/>
    </xf>
    <xf numFmtId="0" fontId="21" fillId="0" borderId="0" xfId="0" applyFont="1" applyFill="1" applyBorder="1" applyAlignment="1">
      <alignment horizontal="left" vertical="top" wrapText="1"/>
    </xf>
    <xf numFmtId="0" fontId="47" fillId="0" borderId="12" xfId="0" applyFont="1" applyFill="1" applyBorder="1" applyAlignment="1">
      <alignment horizontal="left" vertical="center" wrapText="1"/>
    </xf>
    <xf numFmtId="49" fontId="50" fillId="0" borderId="11" xfId="0" applyNumberFormat="1" applyFont="1" applyFill="1" applyBorder="1" applyAlignment="1">
      <alignment horizontal="left" wrapText="1"/>
    </xf>
    <xf numFmtId="49" fontId="77" fillId="0" borderId="0" xfId="0" applyNumberFormat="1" applyFont="1" applyFill="1" applyBorder="1" applyAlignment="1">
      <alignment horizontal="justify" vertical="justify" wrapText="1"/>
    </xf>
    <xf numFmtId="0" fontId="42" fillId="0" borderId="12" xfId="0" applyFont="1" applyFill="1" applyBorder="1" applyAlignment="1">
      <alignment horizontal="center" vertical="center" wrapText="1"/>
    </xf>
    <xf numFmtId="0" fontId="46" fillId="0" borderId="34" xfId="0" applyFont="1" applyFill="1" applyBorder="1"/>
    <xf numFmtId="169" fontId="14" fillId="0" borderId="5" xfId="2" applyFont="1" applyFill="1" applyBorder="1" applyAlignment="1">
      <alignment horizontal="center" vertical="center" wrapText="1"/>
    </xf>
    <xf numFmtId="0" fontId="46" fillId="0" borderId="14" xfId="0" applyFont="1" applyFill="1" applyBorder="1"/>
    <xf numFmtId="0" fontId="47" fillId="0" borderId="39" xfId="0" applyFont="1" applyFill="1" applyBorder="1" applyAlignment="1">
      <alignment horizontal="left" vertical="center" wrapText="1"/>
    </xf>
    <xf numFmtId="49" fontId="21" fillId="0" borderId="11" xfId="0" applyNumberFormat="1" applyFont="1" applyFill="1" applyBorder="1" applyAlignment="1">
      <alignment horizontal="left" vertical="center" wrapText="1"/>
    </xf>
    <xf numFmtId="49" fontId="77" fillId="0" borderId="11" xfId="0" applyNumberFormat="1" applyFont="1" applyFill="1" applyBorder="1" applyAlignment="1">
      <alignment horizontal="justify" vertical="justify" wrapText="1"/>
    </xf>
    <xf numFmtId="0" fontId="21" fillId="0" borderId="37" xfId="0" applyFont="1" applyFill="1" applyBorder="1" applyAlignment="1">
      <alignment horizontal="center" vertical="center" wrapText="1"/>
    </xf>
    <xf numFmtId="0" fontId="22" fillId="0" borderId="3" xfId="0" applyFont="1" applyFill="1" applyBorder="1" applyAlignment="1">
      <alignment horizontal="center" vertical="center" wrapText="1"/>
    </xf>
    <xf numFmtId="1" fontId="22" fillId="0" borderId="3" xfId="4" applyNumberFormat="1" applyFont="1" applyFill="1" applyBorder="1" applyAlignment="1">
      <alignment horizontal="center" vertical="center" wrapText="1"/>
    </xf>
    <xf numFmtId="1" fontId="74" fillId="0" borderId="11" xfId="0" applyNumberFormat="1" applyFont="1" applyFill="1" applyBorder="1" applyAlignment="1">
      <alignment horizontal="center" vertical="center" wrapText="1"/>
    </xf>
    <xf numFmtId="0" fontId="24" fillId="0" borderId="3"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22" fillId="0" borderId="11" xfId="0" applyFont="1" applyFill="1" applyBorder="1" applyAlignment="1">
      <alignment horizontal="center" vertical="center" wrapText="1"/>
    </xf>
    <xf numFmtId="0" fontId="46" fillId="0" borderId="20" xfId="0" applyFont="1" applyFill="1" applyBorder="1"/>
    <xf numFmtId="169" fontId="14" fillId="0" borderId="6" xfId="2" applyFont="1" applyFill="1" applyBorder="1" applyAlignment="1">
      <alignment horizontal="center" vertical="center" wrapText="1"/>
    </xf>
    <xf numFmtId="0" fontId="46" fillId="0" borderId="15" xfId="0" applyFont="1" applyFill="1" applyBorder="1"/>
    <xf numFmtId="0" fontId="21" fillId="0" borderId="33" xfId="0" applyFont="1" applyFill="1" applyBorder="1" applyAlignment="1">
      <alignment horizontal="center" vertical="center" wrapText="1"/>
    </xf>
    <xf numFmtId="0" fontId="21" fillId="0" borderId="20" xfId="0" applyFont="1" applyFill="1" applyBorder="1" applyAlignment="1">
      <alignment horizontal="left" vertical="top" wrapText="1"/>
    </xf>
    <xf numFmtId="49" fontId="50" fillId="0" borderId="10" xfId="0" applyNumberFormat="1" applyFont="1" applyFill="1" applyBorder="1" applyAlignment="1">
      <alignment horizontal="left" wrapText="1"/>
    </xf>
    <xf numFmtId="49" fontId="16" fillId="0" borderId="2" xfId="0" applyNumberFormat="1" applyFont="1" applyFill="1" applyBorder="1" applyAlignment="1">
      <alignment vertical="center" wrapText="1"/>
    </xf>
    <xf numFmtId="49" fontId="78" fillId="0" borderId="11" xfId="0" applyNumberFormat="1" applyFont="1" applyFill="1" applyBorder="1" applyAlignment="1">
      <alignment horizontal="justify" vertical="justify" wrapText="1"/>
    </xf>
    <xf numFmtId="0" fontId="14" fillId="0" borderId="3" xfId="0" applyFont="1" applyFill="1" applyBorder="1" applyAlignment="1">
      <alignment horizontal="center" vertical="center" wrapText="1"/>
    </xf>
    <xf numFmtId="0" fontId="44" fillId="0" borderId="12" xfId="0" applyFont="1" applyFill="1" applyBorder="1" applyAlignment="1">
      <alignment horizontal="center" vertical="center" wrapText="1"/>
    </xf>
    <xf numFmtId="0" fontId="44" fillId="0" borderId="2" xfId="0" applyFont="1" applyFill="1" applyBorder="1" applyAlignment="1">
      <alignment horizontal="center" vertical="center" wrapText="1"/>
    </xf>
    <xf numFmtId="10" fontId="14" fillId="0" borderId="4" xfId="0" applyNumberFormat="1" applyFont="1" applyFill="1" applyBorder="1" applyAlignment="1">
      <alignment horizontal="center" vertical="center" wrapText="1"/>
    </xf>
    <xf numFmtId="0" fontId="43" fillId="0" borderId="11" xfId="0" applyFont="1" applyFill="1" applyBorder="1" applyAlignment="1">
      <alignment horizontal="center" vertical="center" wrapText="1"/>
    </xf>
    <xf numFmtId="0" fontId="28" fillId="0" borderId="11" xfId="0" applyFont="1" applyFill="1" applyBorder="1" applyAlignment="1">
      <alignment horizontal="center" vertical="center" wrapText="1"/>
    </xf>
    <xf numFmtId="169" fontId="14" fillId="0" borderId="2" xfId="2" applyFont="1" applyFill="1" applyBorder="1" applyAlignment="1">
      <alignment horizontal="center" vertical="center"/>
    </xf>
    <xf numFmtId="165" fontId="45" fillId="0" borderId="10" xfId="0" applyNumberFormat="1" applyFont="1" applyFill="1" applyBorder="1" applyAlignment="1">
      <alignment horizontal="center" vertical="center"/>
    </xf>
    <xf numFmtId="0" fontId="14" fillId="0" borderId="2" xfId="0" applyFont="1" applyFill="1" applyBorder="1" applyAlignment="1">
      <alignment horizontal="center" vertical="center"/>
    </xf>
    <xf numFmtId="169" fontId="14" fillId="0" borderId="4" xfId="2" applyFont="1" applyFill="1" applyBorder="1" applyAlignment="1">
      <alignment horizontal="center" vertical="center"/>
    </xf>
    <xf numFmtId="0" fontId="21" fillId="0" borderId="12" xfId="0" applyFont="1" applyFill="1" applyBorder="1" applyAlignment="1">
      <alignment horizontal="left" vertical="top" wrapText="1"/>
    </xf>
    <xf numFmtId="0" fontId="43" fillId="0" borderId="12" xfId="0" applyFont="1" applyFill="1" applyBorder="1" applyAlignment="1">
      <alignment horizontal="center" vertical="center" wrapText="1"/>
    </xf>
    <xf numFmtId="0" fontId="76" fillId="0" borderId="11" xfId="0" applyFont="1" applyFill="1" applyBorder="1" applyAlignment="1">
      <alignment horizontal="center" vertical="center" wrapText="1"/>
    </xf>
    <xf numFmtId="10" fontId="14" fillId="0" borderId="5" xfId="0" applyNumberFormat="1" applyFont="1" applyFill="1" applyBorder="1" applyAlignment="1">
      <alignment horizontal="center" vertical="center" wrapText="1"/>
    </xf>
    <xf numFmtId="169" fontId="14" fillId="0" borderId="5" xfId="2" applyFont="1" applyFill="1" applyBorder="1" applyAlignment="1">
      <alignment horizontal="center" vertical="center"/>
    </xf>
    <xf numFmtId="0" fontId="47" fillId="0" borderId="12" xfId="0" applyFont="1" applyFill="1" applyBorder="1" applyAlignment="1">
      <alignment horizontal="left" vertical="top" wrapText="1"/>
    </xf>
    <xf numFmtId="10" fontId="14" fillId="0" borderId="6" xfId="0" applyNumberFormat="1" applyFont="1" applyFill="1" applyBorder="1" applyAlignment="1">
      <alignment horizontal="center" vertical="center" wrapText="1"/>
    </xf>
    <xf numFmtId="0" fontId="60" fillId="0" borderId="11" xfId="0" applyFont="1" applyFill="1" applyBorder="1" applyAlignment="1">
      <alignment horizontal="center" vertical="center" wrapText="1"/>
    </xf>
    <xf numFmtId="0" fontId="28" fillId="0" borderId="12" xfId="0" applyFont="1" applyFill="1" applyBorder="1" applyAlignment="1">
      <alignment horizontal="center" vertical="center"/>
    </xf>
    <xf numFmtId="0" fontId="28" fillId="0" borderId="2" xfId="0" applyFont="1" applyFill="1" applyBorder="1" applyAlignment="1">
      <alignment horizontal="center" vertical="center"/>
    </xf>
    <xf numFmtId="0" fontId="44" fillId="0" borderId="12" xfId="0" applyFont="1" applyFill="1" applyBorder="1" applyAlignment="1">
      <alignment horizontal="center" vertical="center"/>
    </xf>
    <xf numFmtId="0" fontId="44" fillId="0" borderId="2" xfId="0" applyFont="1" applyFill="1" applyBorder="1" applyAlignment="1">
      <alignment horizontal="center" vertical="center"/>
    </xf>
    <xf numFmtId="0" fontId="74" fillId="0" borderId="11" xfId="0" applyFont="1" applyFill="1" applyBorder="1" applyAlignment="1">
      <alignment horizontal="center" vertical="center"/>
    </xf>
    <xf numFmtId="10" fontId="28" fillId="0" borderId="4" xfId="0" applyNumberFormat="1" applyFont="1" applyFill="1" applyBorder="1" applyAlignment="1">
      <alignment horizontal="center" vertical="center"/>
    </xf>
    <xf numFmtId="0" fontId="28" fillId="0" borderId="11" xfId="0" applyFont="1" applyFill="1" applyBorder="1" applyAlignment="1">
      <alignment horizontal="center" vertical="center"/>
    </xf>
    <xf numFmtId="49" fontId="50" fillId="0" borderId="11" xfId="0" applyNumberFormat="1" applyFont="1" applyFill="1" applyBorder="1" applyAlignment="1">
      <alignment horizontal="left" vertical="center" wrapText="1"/>
    </xf>
    <xf numFmtId="10" fontId="28" fillId="0" borderId="6" xfId="0" applyNumberFormat="1" applyFont="1" applyFill="1" applyBorder="1" applyAlignment="1">
      <alignment horizontal="center" vertical="center"/>
    </xf>
    <xf numFmtId="10" fontId="33" fillId="0" borderId="6" xfId="4" applyNumberFormat="1" applyFont="1" applyFill="1" applyBorder="1" applyAlignment="1">
      <alignment horizontal="center" vertical="center"/>
    </xf>
    <xf numFmtId="10" fontId="33" fillId="0" borderId="9" xfId="4" applyNumberFormat="1" applyFont="1" applyFill="1" applyBorder="1" applyAlignment="1">
      <alignment horizontal="center" vertical="center"/>
    </xf>
    <xf numFmtId="14" fontId="16" fillId="0" borderId="30" xfId="0" applyNumberFormat="1" applyFont="1" applyFill="1" applyBorder="1" applyAlignment="1">
      <alignment horizontal="center" vertical="center" wrapText="1"/>
    </xf>
    <xf numFmtId="14" fontId="16" fillId="0" borderId="31" xfId="0" applyNumberFormat="1" applyFont="1" applyFill="1" applyBorder="1" applyAlignment="1">
      <alignment horizontal="center" vertical="center" wrapText="1"/>
    </xf>
    <xf numFmtId="0" fontId="16" fillId="0" borderId="6" xfId="0" applyFont="1" applyFill="1" applyBorder="1" applyAlignment="1">
      <alignment horizontal="center"/>
    </xf>
    <xf numFmtId="0" fontId="22" fillId="0" borderId="2" xfId="0" applyFont="1" applyFill="1" applyBorder="1" applyAlignment="1">
      <alignment horizontal="center" vertical="center" wrapText="1"/>
    </xf>
    <xf numFmtId="1" fontId="22" fillId="0" borderId="2" xfId="4" applyNumberFormat="1" applyFont="1" applyFill="1" applyBorder="1" applyAlignment="1">
      <alignment horizontal="center" vertical="center" wrapText="1"/>
    </xf>
    <xf numFmtId="0" fontId="24" fillId="0" borderId="2" xfId="0" applyFont="1" applyFill="1" applyBorder="1" applyAlignment="1">
      <alignment horizontal="center" vertical="center" wrapText="1"/>
    </xf>
    <xf numFmtId="10" fontId="24" fillId="0" borderId="2" xfId="4" applyNumberFormat="1" applyFont="1" applyFill="1" applyBorder="1" applyAlignment="1">
      <alignment horizontal="center" vertical="center" wrapText="1"/>
    </xf>
    <xf numFmtId="0" fontId="21" fillId="0" borderId="39" xfId="0" applyFont="1" applyFill="1" applyBorder="1" applyAlignment="1">
      <alignment horizontal="center" vertical="center" wrapText="1"/>
    </xf>
    <xf numFmtId="0" fontId="50" fillId="0" borderId="11" xfId="0" applyFont="1" applyFill="1" applyBorder="1" applyAlignment="1">
      <alignment horizontal="center" vertical="center" wrapText="1"/>
    </xf>
    <xf numFmtId="0" fontId="28" fillId="0" borderId="4" xfId="0" applyFont="1" applyFill="1" applyBorder="1" applyAlignment="1">
      <alignment horizontal="center" vertical="center" wrapText="1"/>
    </xf>
    <xf numFmtId="169" fontId="28" fillId="0" borderId="4" xfId="2" applyFont="1" applyFill="1" applyBorder="1" applyAlignment="1">
      <alignment horizontal="center" vertical="center"/>
    </xf>
    <xf numFmtId="165" fontId="51" fillId="0" borderId="18" xfId="0" applyNumberFormat="1" applyFont="1" applyFill="1" applyBorder="1" applyAlignment="1">
      <alignment horizontal="center" vertical="center"/>
    </xf>
    <xf numFmtId="0" fontId="28" fillId="0" borderId="7" xfId="0" applyFont="1" applyFill="1" applyBorder="1" applyAlignment="1">
      <alignment horizontal="center" vertical="center" wrapText="1"/>
    </xf>
    <xf numFmtId="0" fontId="28" fillId="0" borderId="2" xfId="0" applyFont="1" applyFill="1" applyBorder="1" applyAlignment="1">
      <alignment vertical="center" wrapText="1"/>
    </xf>
    <xf numFmtId="169" fontId="28" fillId="0" borderId="0" xfId="2" applyFont="1" applyFill="1" applyBorder="1" applyAlignment="1">
      <alignment horizontal="center" vertical="center" wrapText="1"/>
    </xf>
    <xf numFmtId="165" fontId="51" fillId="0" borderId="14" xfId="0" applyNumberFormat="1" applyFont="1" applyFill="1" applyBorder="1" applyAlignment="1">
      <alignment horizontal="center" vertical="center" wrapText="1"/>
    </xf>
    <xf numFmtId="0" fontId="22" fillId="0" borderId="12" xfId="0" applyFont="1" applyFill="1" applyBorder="1" applyAlignment="1">
      <alignment horizontal="left" vertical="top" wrapText="1"/>
    </xf>
    <xf numFmtId="0" fontId="52" fillId="0" borderId="11" xfId="0" applyFont="1" applyFill="1" applyBorder="1" applyAlignment="1">
      <alignment horizontal="left" vertical="center" wrapText="1"/>
    </xf>
    <xf numFmtId="49" fontId="67" fillId="0" borderId="2" xfId="0" applyNumberFormat="1" applyFont="1" applyFill="1" applyBorder="1" applyAlignment="1">
      <alignment horizontal="justify" vertical="justify" wrapText="1"/>
    </xf>
    <xf numFmtId="0" fontId="21" fillId="0" borderId="15" xfId="0" applyFont="1" applyFill="1" applyBorder="1" applyAlignment="1">
      <alignment horizontal="center" vertical="center" wrapText="1"/>
    </xf>
    <xf numFmtId="1" fontId="24" fillId="0" borderId="6" xfId="0" applyNumberFormat="1"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11" xfId="0" applyFont="1" applyFill="1" applyBorder="1" applyAlignment="1">
      <alignment horizontal="center" vertical="center"/>
    </xf>
    <xf numFmtId="0" fontId="28" fillId="0" borderId="5" xfId="0" applyFont="1" applyFill="1" applyBorder="1" applyAlignment="1">
      <alignment horizontal="center" vertical="center"/>
    </xf>
    <xf numFmtId="169" fontId="28" fillId="0" borderId="5" xfId="2" applyFont="1" applyFill="1" applyBorder="1" applyAlignment="1">
      <alignment horizontal="center" vertical="center"/>
    </xf>
    <xf numFmtId="0" fontId="48" fillId="0" borderId="34" xfId="0" applyFont="1" applyFill="1" applyBorder="1"/>
    <xf numFmtId="0" fontId="28" fillId="0" borderId="8" xfId="0" applyFont="1" applyFill="1" applyBorder="1" applyAlignment="1">
      <alignment horizontal="center" vertical="center" wrapText="1"/>
    </xf>
    <xf numFmtId="0" fontId="48" fillId="0" borderId="14" xfId="0" applyFont="1" applyFill="1" applyBorder="1"/>
    <xf numFmtId="0" fontId="52" fillId="0" borderId="11" xfId="0" applyFont="1" applyFill="1" applyBorder="1" applyAlignment="1">
      <alignment horizontal="left" vertical="top" wrapText="1"/>
    </xf>
    <xf numFmtId="49" fontId="21" fillId="0" borderId="11" xfId="0" applyNumberFormat="1" applyFont="1" applyFill="1" applyBorder="1" applyAlignment="1">
      <alignment horizontal="left" vertical="top" wrapText="1"/>
    </xf>
    <xf numFmtId="49" fontId="67" fillId="0" borderId="15" xfId="0" applyNumberFormat="1" applyFont="1" applyFill="1" applyBorder="1" applyAlignment="1">
      <alignment horizontal="justify" vertical="justify" wrapText="1"/>
    </xf>
    <xf numFmtId="0" fontId="28" fillId="0" borderId="12" xfId="0" applyFont="1" applyFill="1" applyBorder="1" applyAlignment="1">
      <alignment horizontal="center" vertical="center" wrapText="1"/>
    </xf>
    <xf numFmtId="1" fontId="74" fillId="0" borderId="33" xfId="0" applyNumberFormat="1" applyFont="1" applyFill="1" applyBorder="1" applyAlignment="1">
      <alignment horizontal="center" vertical="center" wrapText="1"/>
    </xf>
    <xf numFmtId="0" fontId="28" fillId="0" borderId="6" xfId="0" applyFont="1" applyFill="1" applyBorder="1" applyAlignment="1">
      <alignment horizontal="center" vertical="center"/>
    </xf>
    <xf numFmtId="169" fontId="28" fillId="0" borderId="6" xfId="2" applyFont="1" applyFill="1" applyBorder="1" applyAlignment="1">
      <alignment horizontal="center" vertical="center"/>
    </xf>
    <xf numFmtId="0" fontId="28" fillId="0" borderId="9" xfId="0" applyFont="1" applyFill="1" applyBorder="1" applyAlignment="1">
      <alignment horizontal="center" vertical="center" wrapText="1"/>
    </xf>
    <xf numFmtId="169" fontId="28" fillId="0" borderId="1" xfId="2" applyFont="1" applyFill="1" applyBorder="1" applyAlignment="1">
      <alignment horizontal="center" vertical="center" wrapText="1"/>
    </xf>
    <xf numFmtId="0" fontId="48" fillId="0" borderId="15" xfId="0" applyFont="1" applyFill="1" applyBorder="1"/>
    <xf numFmtId="49" fontId="67" fillId="0" borderId="11" xfId="0" applyNumberFormat="1" applyFont="1" applyFill="1" applyBorder="1" applyAlignment="1">
      <alignment horizontal="justify" vertical="justify" wrapText="1"/>
    </xf>
    <xf numFmtId="0" fontId="21" fillId="0" borderId="44" xfId="0" applyFont="1" applyFill="1" applyBorder="1" applyAlignment="1">
      <alignment horizontal="center" vertical="center" wrapText="1"/>
    </xf>
    <xf numFmtId="0" fontId="28" fillId="0" borderId="14" xfId="0" applyFont="1" applyFill="1" applyBorder="1" applyAlignment="1">
      <alignment horizontal="center" vertical="center" wrapText="1"/>
    </xf>
    <xf numFmtId="169" fontId="28" fillId="0" borderId="34" xfId="2" applyFont="1" applyFill="1" applyBorder="1" applyAlignment="1">
      <alignment horizontal="center" vertical="center"/>
    </xf>
    <xf numFmtId="165" fontId="51" fillId="0" borderId="2" xfId="0" applyNumberFormat="1" applyFont="1" applyFill="1" applyBorder="1" applyAlignment="1">
      <alignment horizontal="center" vertical="center"/>
    </xf>
    <xf numFmtId="0" fontId="28" fillId="0" borderId="0" xfId="0" applyFont="1" applyFill="1" applyBorder="1" applyAlignment="1">
      <alignment horizontal="center" vertical="center" wrapText="1"/>
    </xf>
    <xf numFmtId="169" fontId="28" fillId="0" borderId="32" xfId="2" applyFont="1" applyFill="1" applyBorder="1" applyAlignment="1">
      <alignment horizontal="center" vertical="center" wrapText="1"/>
    </xf>
    <xf numFmtId="165" fontId="51" fillId="0" borderId="10" xfId="0" applyNumberFormat="1" applyFont="1" applyFill="1" applyBorder="1" applyAlignment="1">
      <alignment horizontal="center" vertical="center" wrapText="1"/>
    </xf>
    <xf numFmtId="0" fontId="21" fillId="0" borderId="38" xfId="0" applyFont="1" applyFill="1" applyBorder="1" applyAlignment="1">
      <alignment horizontal="left" vertical="top" wrapText="1"/>
    </xf>
    <xf numFmtId="0" fontId="22" fillId="0" borderId="14" xfId="0" applyFont="1" applyFill="1" applyBorder="1" applyAlignment="1">
      <alignment horizontal="center"/>
    </xf>
    <xf numFmtId="169" fontId="22" fillId="0" borderId="34" xfId="2" applyFont="1" applyFill="1" applyBorder="1" applyAlignment="1">
      <alignment horizontal="center"/>
    </xf>
    <xf numFmtId="0" fontId="48" fillId="0" borderId="2" xfId="0" applyFont="1" applyFill="1" applyBorder="1"/>
    <xf numFmtId="0" fontId="22" fillId="0" borderId="0" xfId="0" applyFont="1" applyFill="1" applyBorder="1" applyAlignment="1">
      <alignment horizontal="center"/>
    </xf>
    <xf numFmtId="0" fontId="21" fillId="0" borderId="3" xfId="0" applyFont="1" applyFill="1" applyBorder="1" applyAlignment="1">
      <alignment horizontal="left" vertical="top" wrapText="1"/>
    </xf>
    <xf numFmtId="0" fontId="28" fillId="0" borderId="4" xfId="0" applyFont="1" applyFill="1" applyBorder="1" applyAlignment="1">
      <alignment vertical="center" wrapText="1"/>
    </xf>
    <xf numFmtId="0" fontId="21" fillId="0" borderId="20" xfId="0" applyFont="1" applyFill="1" applyBorder="1" applyAlignment="1">
      <alignment vertical="top" wrapText="1"/>
    </xf>
    <xf numFmtId="10" fontId="33" fillId="0" borderId="2" xfId="4" applyNumberFormat="1" applyFont="1" applyFill="1" applyBorder="1" applyAlignment="1">
      <alignment horizontal="center" vertical="center"/>
    </xf>
    <xf numFmtId="10" fontId="33" fillId="0" borderId="3" xfId="4" applyNumberFormat="1" applyFont="1" applyFill="1" applyBorder="1" applyAlignment="1">
      <alignment horizontal="center" vertical="center"/>
    </xf>
    <xf numFmtId="10" fontId="37" fillId="0" borderId="5" xfId="0" applyNumberFormat="1" applyFont="1" applyFill="1" applyBorder="1" applyAlignment="1">
      <alignment horizontal="center" vertical="center" wrapText="1"/>
    </xf>
    <xf numFmtId="10" fontId="17" fillId="0" borderId="35" xfId="0" applyNumberFormat="1" applyFont="1" applyFill="1" applyBorder="1" applyAlignment="1">
      <alignment horizontal="center" vertical="center" wrapText="1"/>
    </xf>
    <xf numFmtId="10" fontId="17" fillId="0" borderId="43" xfId="0" applyNumberFormat="1" applyFont="1" applyFill="1" applyBorder="1" applyAlignment="1">
      <alignment horizontal="center" vertical="center" wrapText="1"/>
    </xf>
    <xf numFmtId="10" fontId="17" fillId="0" borderId="19" xfId="0" applyNumberFormat="1" applyFont="1" applyFill="1" applyBorder="1" applyAlignment="1">
      <alignment horizontal="center" vertical="center" wrapText="1"/>
    </xf>
    <xf numFmtId="14" fontId="16" fillId="0" borderId="2" xfId="0" applyNumberFormat="1" applyFont="1" applyFill="1" applyBorder="1" applyAlignment="1">
      <alignment horizontal="center" vertical="center" wrapText="1"/>
    </xf>
    <xf numFmtId="10" fontId="38" fillId="0" borderId="8" xfId="4" applyNumberFormat="1" applyFont="1" applyFill="1" applyBorder="1" applyAlignment="1">
      <alignment horizontal="center" vertical="center" wrapText="1"/>
    </xf>
    <xf numFmtId="178" fontId="80" fillId="0" borderId="2" xfId="0" applyNumberFormat="1" applyFont="1" applyFill="1" applyBorder="1" applyAlignment="1">
      <alignment horizontal="center" vertical="center" wrapText="1"/>
    </xf>
    <xf numFmtId="10" fontId="80" fillId="0" borderId="2" xfId="4" applyNumberFormat="1" applyFont="1" applyFill="1" applyBorder="1" applyAlignment="1">
      <alignment horizontal="center" vertical="center" wrapText="1"/>
    </xf>
    <xf numFmtId="1" fontId="75" fillId="0" borderId="11" xfId="0" applyNumberFormat="1" applyFont="1" applyFill="1" applyBorder="1" applyAlignment="1">
      <alignment horizontal="center" vertical="center" wrapText="1"/>
    </xf>
    <xf numFmtId="0" fontId="16" fillId="0" borderId="17" xfId="0" applyFont="1" applyFill="1" applyBorder="1" applyAlignment="1">
      <alignment horizontal="center" vertical="center" wrapText="1"/>
    </xf>
    <xf numFmtId="175" fontId="16" fillId="0" borderId="2" xfId="0" applyNumberFormat="1" applyFont="1" applyFill="1" applyBorder="1" applyAlignment="1">
      <alignment horizontal="center" vertical="center" wrapText="1"/>
    </xf>
    <xf numFmtId="165" fontId="54" fillId="0" borderId="18" xfId="0" applyNumberFormat="1" applyFont="1" applyFill="1" applyBorder="1" applyAlignment="1">
      <alignment horizontal="center" vertical="center" wrapText="1"/>
    </xf>
    <xf numFmtId="165" fontId="54" fillId="0" borderId="14" xfId="0" applyNumberFormat="1" applyFont="1" applyFill="1" applyBorder="1" applyAlignment="1">
      <alignment horizontal="center" vertical="center" wrapText="1"/>
    </xf>
    <xf numFmtId="0" fontId="21" fillId="0" borderId="2" xfId="0" applyFont="1" applyFill="1" applyBorder="1" applyAlignment="1">
      <alignment horizontal="left" vertical="top" wrapText="1"/>
    </xf>
    <xf numFmtId="0" fontId="52" fillId="0" borderId="0" xfId="0" applyFont="1" applyFill="1" applyBorder="1" applyAlignment="1">
      <alignment horizontal="left" vertical="center" wrapText="1"/>
    </xf>
    <xf numFmtId="49" fontId="21" fillId="0" borderId="11" xfId="0" applyNumberFormat="1" applyFont="1" applyFill="1" applyBorder="1" applyAlignment="1">
      <alignment horizontal="left" wrapText="1"/>
    </xf>
    <xf numFmtId="0" fontId="16" fillId="0" borderId="19" xfId="0" applyFont="1" applyFill="1" applyBorder="1" applyAlignment="1">
      <alignment horizontal="center" vertical="center" wrapText="1"/>
    </xf>
    <xf numFmtId="0" fontId="52" fillId="0" borderId="33" xfId="0" applyFont="1" applyFill="1" applyBorder="1" applyAlignment="1">
      <alignment horizontal="left" vertical="top" wrapText="1"/>
    </xf>
    <xf numFmtId="1" fontId="21" fillId="0" borderId="11" xfId="0" applyNumberFormat="1" applyFont="1" applyFill="1" applyBorder="1" applyAlignment="1">
      <alignment horizontal="center" vertical="center" wrapText="1"/>
    </xf>
    <xf numFmtId="0" fontId="47" fillId="0" borderId="33" xfId="0" applyFont="1" applyFill="1" applyBorder="1" applyAlignment="1">
      <alignment horizontal="left" vertical="top" wrapText="1"/>
    </xf>
    <xf numFmtId="1" fontId="74" fillId="0" borderId="11" xfId="0" applyNumberFormat="1" applyFont="1" applyFill="1" applyBorder="1" applyAlignment="1">
      <alignment horizontal="center" vertical="center"/>
    </xf>
    <xf numFmtId="0" fontId="28" fillId="0" borderId="2" xfId="0" applyFont="1" applyFill="1" applyBorder="1" applyAlignment="1">
      <alignment horizontal="left" vertical="top" wrapText="1"/>
    </xf>
    <xf numFmtId="0" fontId="52" fillId="0" borderId="40" xfId="0" applyFont="1" applyFill="1" applyBorder="1" applyAlignment="1">
      <alignment horizontal="left" vertical="top" wrapText="1"/>
    </xf>
    <xf numFmtId="0" fontId="55" fillId="0" borderId="31" xfId="0" applyFont="1" applyFill="1" applyBorder="1" applyAlignment="1">
      <alignment horizontal="left" vertical="top" wrapText="1"/>
    </xf>
    <xf numFmtId="0" fontId="16" fillId="0" borderId="21" xfId="0" applyFont="1" applyFill="1" applyBorder="1" applyAlignment="1">
      <alignment horizontal="center" vertical="center" wrapText="1"/>
    </xf>
    <xf numFmtId="0" fontId="48" fillId="0" borderId="20" xfId="0" applyFont="1" applyFill="1" applyBorder="1"/>
    <xf numFmtId="0" fontId="14" fillId="0" borderId="22" xfId="0" applyFont="1" applyFill="1" applyBorder="1" applyAlignment="1">
      <alignment horizontal="center" vertical="center" wrapText="1"/>
    </xf>
    <xf numFmtId="0" fontId="52" fillId="0" borderId="41" xfId="0" applyFont="1" applyFill="1" applyBorder="1" applyAlignment="1">
      <alignment horizontal="left" vertical="top" wrapText="1"/>
    </xf>
    <xf numFmtId="0" fontId="28" fillId="0" borderId="11" xfId="0" applyFont="1" applyFill="1" applyBorder="1" applyAlignment="1">
      <alignment horizontal="center" vertical="top" wrapText="1"/>
    </xf>
    <xf numFmtId="0" fontId="49" fillId="0" borderId="12" xfId="0" applyFont="1" applyFill="1" applyBorder="1" applyAlignment="1">
      <alignment horizontal="center" vertical="center" wrapText="1"/>
    </xf>
    <xf numFmtId="0" fontId="49" fillId="0" borderId="2" xfId="0" applyFont="1" applyFill="1" applyBorder="1" applyAlignment="1">
      <alignment horizontal="center" vertical="center" wrapText="1"/>
    </xf>
    <xf numFmtId="0" fontId="49" fillId="0" borderId="0" xfId="0" applyFont="1" applyFill="1" applyAlignment="1">
      <alignment horizontal="center" vertical="center" wrapText="1"/>
    </xf>
    <xf numFmtId="0" fontId="49" fillId="0" borderId="11" xfId="0" applyFont="1" applyFill="1" applyBorder="1" applyAlignment="1">
      <alignment horizontal="center" vertical="center" wrapText="1"/>
    </xf>
    <xf numFmtId="0" fontId="16" fillId="0" borderId="26" xfId="0" applyFont="1" applyFill="1" applyBorder="1" applyAlignment="1">
      <alignment horizontal="center" vertical="center" wrapText="1"/>
    </xf>
    <xf numFmtId="169" fontId="28" fillId="0" borderId="23" xfId="2" applyFont="1" applyFill="1" applyBorder="1" applyAlignment="1">
      <alignment horizontal="center" vertical="center"/>
    </xf>
    <xf numFmtId="0" fontId="51" fillId="0" borderId="10" xfId="0" applyFont="1" applyFill="1" applyBorder="1" applyAlignment="1">
      <alignment horizontal="center" vertical="center"/>
    </xf>
    <xf numFmtId="0" fontId="28" fillId="0" borderId="39" xfId="0" applyFont="1" applyFill="1" applyBorder="1" applyAlignment="1">
      <alignment horizontal="center" vertical="center" wrapText="1"/>
    </xf>
    <xf numFmtId="0" fontId="16" fillId="0" borderId="25" xfId="0" applyFont="1" applyFill="1" applyBorder="1" applyAlignment="1">
      <alignment horizontal="center" vertical="center" wrapText="1"/>
    </xf>
    <xf numFmtId="169" fontId="28" fillId="0" borderId="8" xfId="2" applyFont="1" applyFill="1" applyBorder="1" applyAlignment="1">
      <alignment horizontal="center" vertical="center"/>
    </xf>
    <xf numFmtId="0" fontId="28" fillId="0" borderId="5" xfId="0" applyFont="1" applyFill="1" applyBorder="1" applyAlignment="1">
      <alignment horizontal="center" vertical="center" wrapText="1"/>
    </xf>
    <xf numFmtId="1" fontId="76" fillId="0" borderId="11" xfId="0" applyNumberFormat="1" applyFont="1" applyFill="1" applyBorder="1" applyAlignment="1">
      <alignment horizontal="center" vertical="center" wrapText="1"/>
    </xf>
    <xf numFmtId="0" fontId="28" fillId="0" borderId="4" xfId="0" applyFont="1" applyFill="1" applyBorder="1" applyAlignment="1">
      <alignment horizontal="center" vertical="center"/>
    </xf>
    <xf numFmtId="10" fontId="17" fillId="0" borderId="5" xfId="0" applyNumberFormat="1" applyFont="1" applyFill="1" applyBorder="1" applyAlignment="1">
      <alignment horizontal="center" vertical="center" wrapText="1"/>
    </xf>
    <xf numFmtId="182" fontId="73" fillId="0" borderId="11" xfId="0" applyNumberFormat="1" applyFont="1" applyFill="1" applyBorder="1" applyAlignment="1">
      <alignment horizontal="center" vertical="center" wrapText="1"/>
    </xf>
    <xf numFmtId="0" fontId="14" fillId="0" borderId="19" xfId="0" applyFont="1" applyFill="1" applyBorder="1" applyAlignment="1">
      <alignment horizontal="center" vertical="center" wrapText="1"/>
    </xf>
    <xf numFmtId="175" fontId="16" fillId="0" borderId="5" xfId="0" applyNumberFormat="1" applyFont="1" applyFill="1" applyBorder="1" applyAlignment="1">
      <alignment horizontal="center" vertical="center" wrapText="1"/>
    </xf>
    <xf numFmtId="176" fontId="16" fillId="0" borderId="5" xfId="3" applyNumberFormat="1" applyFont="1" applyFill="1" applyBorder="1" applyAlignment="1">
      <alignment horizontal="center" vertical="center"/>
    </xf>
    <xf numFmtId="177" fontId="16" fillId="0" borderId="4" xfId="2" applyNumberFormat="1" applyFont="1" applyFill="1" applyBorder="1" applyAlignment="1">
      <alignment horizontal="center" vertical="center" wrapText="1"/>
    </xf>
    <xf numFmtId="0" fontId="30" fillId="0" borderId="3" xfId="6" applyFont="1" applyFill="1" applyBorder="1" applyAlignment="1">
      <alignment vertical="center" wrapText="1"/>
    </xf>
    <xf numFmtId="2" fontId="16" fillId="0" borderId="3" xfId="0" applyNumberFormat="1" applyFont="1" applyFill="1" applyBorder="1" applyAlignment="1">
      <alignment horizontal="center" vertical="center" wrapText="1"/>
    </xf>
    <xf numFmtId="177" fontId="16" fillId="0" borderId="5" xfId="2" applyNumberFormat="1" applyFont="1" applyFill="1" applyBorder="1" applyAlignment="1">
      <alignment horizontal="center" vertical="center"/>
    </xf>
    <xf numFmtId="0" fontId="16" fillId="0" borderId="3" xfId="0" applyFont="1" applyFill="1" applyBorder="1" applyAlignment="1"/>
    <xf numFmtId="0" fontId="40" fillId="0" borderId="2" xfId="0" applyFont="1" applyFill="1" applyBorder="1" applyAlignment="1">
      <alignment horizontal="left" wrapText="1"/>
    </xf>
    <xf numFmtId="0" fontId="40" fillId="0" borderId="2" xfId="0" applyFont="1" applyFill="1" applyBorder="1" applyAlignment="1">
      <alignment horizontal="justify" vertical="justify" wrapText="1"/>
    </xf>
    <xf numFmtId="2" fontId="16" fillId="0" borderId="3" xfId="0" applyNumberFormat="1" applyFont="1" applyFill="1" applyBorder="1" applyAlignment="1">
      <alignment horizontal="left" wrapText="1"/>
    </xf>
    <xf numFmtId="2" fontId="16" fillId="0" borderId="3" xfId="0" applyNumberFormat="1" applyFont="1" applyFill="1" applyBorder="1" applyAlignment="1">
      <alignment horizontal="justify" vertical="justify" wrapText="1"/>
    </xf>
    <xf numFmtId="0" fontId="16" fillId="0" borderId="19" xfId="0" applyFont="1" applyFill="1" applyBorder="1" applyAlignment="1">
      <alignment horizontal="center" vertical="center"/>
    </xf>
    <xf numFmtId="2" fontId="16" fillId="0" borderId="3" xfId="0" applyNumberFormat="1" applyFont="1" applyFill="1" applyBorder="1" applyAlignment="1">
      <alignment horizontal="left" vertical="center" wrapText="1"/>
    </xf>
    <xf numFmtId="1" fontId="16" fillId="0" borderId="19" xfId="0" applyNumberFormat="1" applyFont="1" applyFill="1" applyBorder="1" applyAlignment="1">
      <alignment horizontal="center" vertical="center" wrapText="1"/>
    </xf>
    <xf numFmtId="0" fontId="23" fillId="0" borderId="2" xfId="0" applyFont="1" applyFill="1" applyBorder="1" applyAlignment="1">
      <alignment horizontal="center" vertical="center" wrapText="1"/>
    </xf>
    <xf numFmtId="0" fontId="16" fillId="0" borderId="19" xfId="0" applyFont="1" applyFill="1" applyBorder="1" applyAlignment="1"/>
    <xf numFmtId="0" fontId="21" fillId="0" borderId="9" xfId="0" applyFont="1" applyFill="1" applyBorder="1" applyAlignment="1">
      <alignment horizontal="center" vertical="center" wrapText="1"/>
    </xf>
    <xf numFmtId="0" fontId="14" fillId="0" borderId="21" xfId="0" applyFont="1" applyFill="1" applyBorder="1" applyAlignment="1">
      <alignment horizontal="center" vertical="center" wrapText="1"/>
    </xf>
    <xf numFmtId="175" fontId="16" fillId="0" borderId="6" xfId="0" applyNumberFormat="1" applyFont="1" applyFill="1" applyBorder="1" applyAlignment="1">
      <alignment horizontal="center" vertical="center" wrapText="1"/>
    </xf>
    <xf numFmtId="176" fontId="16" fillId="0" borderId="6" xfId="3" applyNumberFormat="1" applyFont="1" applyFill="1" applyBorder="1" applyAlignment="1">
      <alignment horizontal="center" vertical="center"/>
    </xf>
    <xf numFmtId="177" fontId="16" fillId="0" borderId="6" xfId="2" applyNumberFormat="1" applyFont="1" applyFill="1" applyBorder="1" applyAlignment="1">
      <alignment horizontal="center" vertical="center"/>
    </xf>
    <xf numFmtId="0" fontId="16" fillId="0" borderId="21" xfId="0" applyFont="1" applyFill="1" applyBorder="1" applyAlignment="1"/>
    <xf numFmtId="10" fontId="17" fillId="0" borderId="30" xfId="0" applyNumberFormat="1" applyFont="1" applyFill="1" applyBorder="1" applyAlignment="1">
      <alignment horizontal="center" vertical="center" wrapText="1"/>
    </xf>
    <xf numFmtId="10" fontId="35" fillId="0" borderId="30" xfId="4" applyNumberFormat="1" applyFont="1" applyFill="1" applyBorder="1" applyAlignment="1">
      <alignment horizontal="center" vertical="center" wrapText="1"/>
    </xf>
    <xf numFmtId="0" fontId="28" fillId="0" borderId="6" xfId="0" applyFont="1" applyFill="1" applyBorder="1" applyAlignment="1">
      <alignment horizontal="center" vertical="center" wrapText="1"/>
    </xf>
    <xf numFmtId="172" fontId="16" fillId="0" borderId="4" xfId="2" applyNumberFormat="1" applyFont="1" applyFill="1" applyBorder="1" applyAlignment="1">
      <alignment horizontal="center" vertical="center"/>
    </xf>
    <xf numFmtId="169" fontId="23" fillId="0" borderId="4" xfId="2" applyFont="1" applyFill="1" applyBorder="1" applyAlignment="1">
      <alignment horizontal="center" vertical="center" wrapText="1"/>
    </xf>
    <xf numFmtId="169" fontId="23" fillId="0" borderId="2" xfId="2" applyFont="1" applyFill="1" applyBorder="1" applyAlignment="1">
      <alignment vertical="center" wrapText="1"/>
    </xf>
    <xf numFmtId="1" fontId="24" fillId="0" borderId="6" xfId="0" applyNumberFormat="1" applyFont="1" applyFill="1" applyBorder="1" applyAlignment="1">
      <alignment horizontal="center" vertical="center"/>
    </xf>
    <xf numFmtId="172" fontId="16" fillId="0" borderId="6" xfId="2" applyNumberFormat="1" applyFont="1" applyFill="1" applyBorder="1" applyAlignment="1">
      <alignment horizontal="center" vertical="center"/>
    </xf>
    <xf numFmtId="169" fontId="23" fillId="0" borderId="6" xfId="2" applyFont="1" applyFill="1" applyBorder="1" applyAlignment="1">
      <alignment horizontal="center" vertical="center" wrapText="1"/>
    </xf>
    <xf numFmtId="174" fontId="16" fillId="0" borderId="2" xfId="2" applyNumberFormat="1" applyFont="1" applyFill="1" applyBorder="1" applyAlignment="1">
      <alignment horizontal="center" vertical="center"/>
    </xf>
    <xf numFmtId="0" fontId="16" fillId="0" borderId="31" xfId="0" applyFont="1" applyFill="1" applyBorder="1" applyAlignment="1">
      <alignment horizontal="left" vertical="center" wrapText="1"/>
    </xf>
    <xf numFmtId="0" fontId="16" fillId="0" borderId="3" xfId="0" applyFont="1" applyFill="1" applyBorder="1" applyAlignment="1">
      <alignment horizontal="center" vertical="center"/>
    </xf>
    <xf numFmtId="0" fontId="40" fillId="0" borderId="2" xfId="0" applyFont="1" applyFill="1" applyBorder="1" applyAlignment="1">
      <alignment vertical="center" wrapText="1"/>
    </xf>
    <xf numFmtId="172" fontId="16" fillId="0" borderId="2" xfId="2" applyNumberFormat="1" applyFont="1" applyFill="1" applyBorder="1" applyAlignment="1">
      <alignment vertical="center"/>
    </xf>
    <xf numFmtId="172" fontId="16" fillId="0" borderId="2" xfId="2" applyNumberFormat="1" applyFont="1" applyFill="1" applyBorder="1" applyAlignment="1">
      <alignment horizontal="center" vertical="center"/>
    </xf>
    <xf numFmtId="169" fontId="16" fillId="0" borderId="2" xfId="2" applyFont="1" applyFill="1" applyBorder="1" applyAlignment="1">
      <alignment vertical="center" wrapText="1"/>
    </xf>
    <xf numFmtId="169" fontId="14" fillId="0" borderId="2" xfId="2" applyFont="1" applyFill="1" applyBorder="1" applyAlignment="1">
      <alignment vertical="center" wrapText="1"/>
    </xf>
    <xf numFmtId="9" fontId="28" fillId="0" borderId="2" xfId="0" applyNumberFormat="1"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9" fontId="22" fillId="0" borderId="6" xfId="0" applyNumberFormat="1" applyFont="1" applyFill="1" applyBorder="1" applyAlignment="1">
      <alignment horizontal="center" vertical="center"/>
    </xf>
    <xf numFmtId="9" fontId="24" fillId="0" borderId="6" xfId="0" applyNumberFormat="1" applyFont="1" applyFill="1" applyBorder="1" applyAlignment="1">
      <alignment horizontal="center" vertical="center"/>
    </xf>
    <xf numFmtId="1" fontId="24" fillId="0" borderId="2" xfId="4" applyNumberFormat="1" applyFont="1" applyFill="1" applyBorder="1" applyAlignment="1">
      <alignment horizontal="center" vertical="center"/>
    </xf>
    <xf numFmtId="172" fontId="16" fillId="0" borderId="6" xfId="2" applyNumberFormat="1" applyFont="1" applyFill="1" applyBorder="1" applyAlignment="1">
      <alignment vertical="center"/>
    </xf>
    <xf numFmtId="168" fontId="38" fillId="0" borderId="21" xfId="3" applyFont="1" applyFill="1" applyBorder="1" applyAlignment="1">
      <alignment horizontal="center" vertical="center" wrapText="1"/>
    </xf>
    <xf numFmtId="169" fontId="23" fillId="0" borderId="2" xfId="2" applyFont="1" applyFill="1" applyBorder="1" applyAlignment="1">
      <alignment vertical="center"/>
    </xf>
    <xf numFmtId="10" fontId="38" fillId="0" borderId="2" xfId="4" applyNumberFormat="1" applyFont="1" applyFill="1" applyBorder="1" applyAlignment="1">
      <alignment vertical="center" wrapText="1"/>
    </xf>
    <xf numFmtId="10" fontId="17" fillId="0" borderId="0" xfId="0" applyNumberFormat="1" applyFont="1" applyFill="1" applyBorder="1" applyAlignment="1">
      <alignment horizontal="center" vertical="center" wrapText="1"/>
    </xf>
    <xf numFmtId="170" fontId="16" fillId="0" borderId="4" xfId="0" applyNumberFormat="1" applyFont="1" applyFill="1" applyBorder="1" applyAlignment="1">
      <alignment horizontal="center" vertical="center" wrapText="1"/>
    </xf>
    <xf numFmtId="0" fontId="16" fillId="0" borderId="31" xfId="0" applyFont="1" applyFill="1" applyBorder="1" applyAlignment="1">
      <alignment horizontal="center"/>
    </xf>
    <xf numFmtId="170" fontId="16" fillId="0" borderId="5" xfId="0" applyNumberFormat="1" applyFont="1" applyFill="1" applyBorder="1" applyAlignment="1">
      <alignment horizontal="center" vertical="center" wrapText="1"/>
    </xf>
    <xf numFmtId="180" fontId="14" fillId="0" borderId="19" xfId="4" applyNumberFormat="1" applyFont="1" applyFill="1" applyBorder="1" applyAlignment="1">
      <alignment horizontal="center" vertical="center" wrapText="1"/>
    </xf>
    <xf numFmtId="0" fontId="23" fillId="0" borderId="2" xfId="0" applyFont="1" applyFill="1" applyBorder="1" applyAlignment="1">
      <alignment vertical="center" wrapText="1"/>
    </xf>
    <xf numFmtId="170" fontId="16" fillId="0" borderId="6" xfId="0" applyNumberFormat="1" applyFont="1" applyFill="1" applyBorder="1" applyAlignment="1">
      <alignment horizontal="center" vertical="center" wrapText="1"/>
    </xf>
    <xf numFmtId="0" fontId="16" fillId="0" borderId="3" xfId="0" applyFont="1" applyFill="1" applyBorder="1" applyAlignment="1">
      <alignment horizontal="left" wrapText="1"/>
    </xf>
    <xf numFmtId="10" fontId="14" fillId="0" borderId="4" xfId="4" applyNumberFormat="1"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80" fontId="16" fillId="0" borderId="17" xfId="4" applyNumberFormat="1" applyFont="1" applyFill="1" applyBorder="1" applyAlignment="1">
      <alignment horizontal="center" vertical="center" wrapText="1"/>
    </xf>
    <xf numFmtId="10" fontId="14" fillId="0" borderId="5" xfId="4" applyNumberFormat="1" applyFont="1" applyFill="1" applyBorder="1" applyAlignment="1">
      <alignment horizontal="center" vertical="center" wrapText="1"/>
    </xf>
    <xf numFmtId="180" fontId="16" fillId="0" borderId="19" xfId="4"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0" fontId="16" fillId="0" borderId="3" xfId="0" applyFont="1" applyFill="1" applyBorder="1" applyAlignment="1">
      <alignment horizontal="justify" vertical="center" wrapText="1"/>
    </xf>
    <xf numFmtId="10" fontId="14" fillId="0" borderId="6" xfId="4" applyNumberFormat="1" applyFont="1" applyFill="1" applyBorder="1" applyAlignment="1">
      <alignment horizontal="center" vertical="center" wrapText="1"/>
    </xf>
    <xf numFmtId="1" fontId="14" fillId="0" borderId="6" xfId="0" applyNumberFormat="1" applyFont="1" applyFill="1" applyBorder="1" applyAlignment="1">
      <alignment horizontal="center" vertical="center" wrapText="1"/>
    </xf>
    <xf numFmtId="180" fontId="16" fillId="0" borderId="21" xfId="4" applyNumberFormat="1" applyFont="1" applyFill="1" applyBorder="1" applyAlignment="1">
      <alignment horizontal="center" vertical="center" wrapText="1"/>
    </xf>
    <xf numFmtId="10" fontId="22" fillId="0" borderId="2" xfId="0" applyNumberFormat="1" applyFont="1" applyFill="1" applyBorder="1" applyAlignment="1">
      <alignment horizontal="center" vertical="center"/>
    </xf>
    <xf numFmtId="10" fontId="24" fillId="0" borderId="2" xfId="0" applyNumberFormat="1" applyFont="1" applyFill="1" applyBorder="1" applyAlignment="1">
      <alignment horizontal="center" vertical="center"/>
    </xf>
    <xf numFmtId="10" fontId="16" fillId="0" borderId="2" xfId="0" applyNumberFormat="1" applyFont="1" applyFill="1" applyBorder="1" applyAlignment="1">
      <alignment horizontal="center" vertical="center"/>
    </xf>
    <xf numFmtId="169" fontId="16" fillId="0" borderId="3" xfId="2" applyFont="1" applyFill="1" applyBorder="1" applyAlignment="1">
      <alignment horizontal="center" vertical="center"/>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16" fillId="0" borderId="0" xfId="0" applyFont="1" applyFill="1" applyBorder="1" applyAlignment="1">
      <alignment horizontal="center" vertical="center"/>
    </xf>
    <xf numFmtId="0" fontId="16" fillId="0" borderId="0" xfId="0" applyFont="1" applyFill="1" applyAlignment="1">
      <alignment horizontal="center" vertical="center"/>
    </xf>
    <xf numFmtId="0" fontId="19" fillId="0" borderId="6"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14" fontId="16" fillId="0" borderId="1" xfId="0" applyNumberFormat="1" applyFont="1" applyFill="1" applyBorder="1" applyAlignment="1">
      <alignment horizontal="center" vertical="center" wrapText="1"/>
    </xf>
    <xf numFmtId="14" fontId="16" fillId="0" borderId="21" xfId="0" applyNumberFormat="1" applyFont="1" applyFill="1" applyBorder="1" applyAlignment="1">
      <alignment horizontal="center" vertical="center" wrapText="1"/>
    </xf>
    <xf numFmtId="169" fontId="80" fillId="0" borderId="2" xfId="0" applyNumberFormat="1" applyFont="1" applyFill="1" applyBorder="1" applyAlignment="1">
      <alignment horizontal="center" vertical="center" wrapText="1"/>
    </xf>
    <xf numFmtId="0" fontId="23" fillId="0" borderId="2" xfId="0" applyFont="1" applyFill="1" applyBorder="1" applyAlignment="1">
      <alignment horizontal="center" vertical="center"/>
    </xf>
    <xf numFmtId="10" fontId="14" fillId="0" borderId="2" xfId="0" applyNumberFormat="1" applyFont="1" applyFill="1" applyBorder="1" applyAlignment="1">
      <alignment horizontal="center" vertical="center"/>
    </xf>
    <xf numFmtId="10" fontId="23" fillId="0" borderId="2" xfId="0" applyNumberFormat="1" applyFont="1" applyFill="1" applyBorder="1" applyAlignment="1">
      <alignment horizontal="center" vertical="center"/>
    </xf>
    <xf numFmtId="0" fontId="16" fillId="0" borderId="30" xfId="0" applyFont="1" applyFill="1" applyBorder="1" applyAlignment="1">
      <alignment horizontal="center" vertical="center"/>
    </xf>
    <xf numFmtId="10" fontId="37" fillId="0" borderId="2" xfId="0" applyNumberFormat="1" applyFont="1" applyFill="1" applyBorder="1" applyAlignment="1">
      <alignment horizontal="center" vertical="center" wrapText="1"/>
    </xf>
    <xf numFmtId="0" fontId="14" fillId="0" borderId="0" xfId="0" applyFont="1" applyFill="1" applyAlignment="1">
      <alignment horizontal="center"/>
    </xf>
    <xf numFmtId="0" fontId="23" fillId="0" borderId="0" xfId="0" applyFont="1" applyFill="1" applyAlignment="1">
      <alignment horizontal="center"/>
    </xf>
    <xf numFmtId="0" fontId="19" fillId="0" borderId="5" xfId="0" applyFont="1" applyFill="1" applyBorder="1" applyAlignment="1">
      <alignment vertical="center" textRotation="90" wrapText="1"/>
    </xf>
    <xf numFmtId="0" fontId="19" fillId="0" borderId="6" xfId="0" applyFont="1" applyFill="1" applyBorder="1" applyAlignment="1">
      <alignment vertical="center" textRotation="90" wrapText="1"/>
    </xf>
    <xf numFmtId="0" fontId="16" fillId="0" borderId="4" xfId="0"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21" fillId="0" borderId="6" xfId="0" applyFont="1" applyFill="1" applyBorder="1" applyAlignment="1">
      <alignment horizontal="center" vertical="center" wrapText="1"/>
    </xf>
    <xf numFmtId="3" fontId="24" fillId="0" borderId="4" xfId="1" applyNumberFormat="1" applyFont="1" applyFill="1" applyBorder="1" applyAlignment="1">
      <alignment horizontal="center" vertical="center" wrapText="1"/>
    </xf>
    <xf numFmtId="3" fontId="24" fillId="0" borderId="5" xfId="1" applyNumberFormat="1" applyFont="1" applyFill="1" applyBorder="1" applyAlignment="1">
      <alignment horizontal="center" vertical="center" wrapText="1"/>
    </xf>
    <xf numFmtId="3" fontId="24" fillId="0" borderId="6" xfId="1" applyNumberFormat="1" applyFont="1" applyFill="1" applyBorder="1" applyAlignment="1">
      <alignment horizontal="center" vertical="center" wrapText="1"/>
    </xf>
    <xf numFmtId="10" fontId="24" fillId="0" borderId="4" xfId="4" applyNumberFormat="1" applyFont="1" applyFill="1" applyBorder="1" applyAlignment="1">
      <alignment horizontal="center" vertical="center" wrapText="1"/>
    </xf>
    <xf numFmtId="10" fontId="24" fillId="0" borderId="5" xfId="4" applyNumberFormat="1" applyFont="1" applyFill="1" applyBorder="1" applyAlignment="1">
      <alignment horizontal="center" vertical="center" wrapText="1"/>
    </xf>
    <xf numFmtId="10" fontId="24" fillId="0" borderId="6" xfId="4" applyNumberFormat="1" applyFont="1" applyFill="1" applyBorder="1" applyAlignment="1">
      <alignment horizontal="center" vertical="center" wrapText="1"/>
    </xf>
    <xf numFmtId="0" fontId="38" fillId="0" borderId="2" xfId="0" applyFont="1" applyFill="1" applyBorder="1" applyAlignment="1">
      <alignment horizontal="center" vertical="center" wrapText="1"/>
    </xf>
    <xf numFmtId="178" fontId="38" fillId="0" borderId="2" xfId="0" applyNumberFormat="1" applyFont="1" applyFill="1" applyBorder="1" applyAlignment="1">
      <alignment horizontal="center" vertical="center"/>
    </xf>
    <xf numFmtId="0" fontId="38" fillId="0" borderId="2" xfId="0" applyFont="1" applyFill="1" applyBorder="1" applyAlignment="1">
      <alignment horizontal="center" vertical="center"/>
    </xf>
    <xf numFmtId="10" fontId="38" fillId="0" borderId="2" xfId="4" applyNumberFormat="1" applyFont="1" applyFill="1" applyBorder="1" applyAlignment="1">
      <alignment horizontal="center" vertical="center"/>
    </xf>
    <xf numFmtId="10" fontId="21" fillId="0" borderId="4" xfId="4" applyNumberFormat="1" applyFont="1" applyFill="1" applyBorder="1" applyAlignment="1">
      <alignment horizontal="center" vertical="center" wrapText="1"/>
    </xf>
    <xf numFmtId="10" fontId="21" fillId="0" borderId="5" xfId="4" applyNumberFormat="1" applyFont="1" applyFill="1" applyBorder="1" applyAlignment="1">
      <alignment horizontal="center" vertical="center" wrapText="1"/>
    </xf>
    <xf numFmtId="10" fontId="21" fillId="0" borderId="6" xfId="4" applyNumberFormat="1" applyFont="1" applyFill="1" applyBorder="1" applyAlignment="1">
      <alignment horizontal="center" vertical="center" wrapText="1"/>
    </xf>
    <xf numFmtId="10" fontId="24" fillId="0" borderId="4" xfId="4" applyNumberFormat="1" applyFont="1" applyFill="1" applyBorder="1" applyAlignment="1">
      <alignment horizontal="center" vertical="center"/>
    </xf>
    <xf numFmtId="10" fontId="24" fillId="0" borderId="5" xfId="4" applyNumberFormat="1" applyFont="1" applyFill="1" applyBorder="1" applyAlignment="1">
      <alignment horizontal="center" vertical="center"/>
    </xf>
    <xf numFmtId="10" fontId="24" fillId="0" borderId="6" xfId="4" applyNumberFormat="1" applyFont="1" applyFill="1" applyBorder="1" applyAlignment="1">
      <alignment horizontal="center" vertical="center"/>
    </xf>
    <xf numFmtId="1" fontId="16" fillId="0" borderId="4" xfId="0" applyNumberFormat="1" applyFont="1" applyFill="1" applyBorder="1" applyAlignment="1">
      <alignment horizontal="center" vertical="center" wrapText="1"/>
    </xf>
    <xf numFmtId="1" fontId="16" fillId="0" borderId="5" xfId="0" applyNumberFormat="1" applyFont="1" applyFill="1" applyBorder="1" applyAlignment="1">
      <alignment horizontal="center" vertical="center" wrapText="1"/>
    </xf>
    <xf numFmtId="1" fontId="16" fillId="0" borderId="6" xfId="0" applyNumberFormat="1" applyFont="1" applyFill="1" applyBorder="1" applyAlignment="1">
      <alignment horizontal="center" vertical="center" wrapText="1"/>
    </xf>
    <xf numFmtId="169" fontId="23" fillId="0" borderId="2" xfId="2" applyFont="1" applyFill="1" applyBorder="1" applyAlignment="1">
      <alignment horizontal="center" vertical="center" wrapText="1"/>
    </xf>
    <xf numFmtId="178" fontId="23" fillId="0" borderId="2" xfId="2" applyNumberFormat="1" applyFont="1" applyFill="1" applyBorder="1" applyAlignment="1">
      <alignment horizontal="center" vertical="center" wrapText="1"/>
    </xf>
    <xf numFmtId="10" fontId="23" fillId="0" borderId="7" xfId="4" applyNumberFormat="1" applyFont="1" applyFill="1" applyBorder="1" applyAlignment="1">
      <alignment horizontal="center" vertical="center" wrapText="1"/>
    </xf>
    <xf numFmtId="10" fontId="23" fillId="0" borderId="9" xfId="4" applyNumberFormat="1" applyFont="1" applyFill="1" applyBorder="1" applyAlignment="1">
      <alignment horizontal="center" vertical="center" wrapText="1"/>
    </xf>
    <xf numFmtId="10" fontId="23" fillId="0" borderId="8" xfId="4" applyNumberFormat="1" applyFont="1" applyFill="1" applyBorder="1" applyAlignment="1">
      <alignment horizontal="center" vertical="center" wrapText="1"/>
    </xf>
    <xf numFmtId="178" fontId="23" fillId="0" borderId="4" xfId="2" applyNumberFormat="1" applyFont="1" applyFill="1" applyBorder="1" applyAlignment="1">
      <alignment horizontal="center" vertical="center" wrapText="1"/>
    </xf>
    <xf numFmtId="178" fontId="23" fillId="0" borderId="5" xfId="2" applyNumberFormat="1" applyFont="1" applyFill="1" applyBorder="1" applyAlignment="1">
      <alignment horizontal="center" vertical="center" wrapText="1"/>
    </xf>
    <xf numFmtId="178" fontId="23" fillId="0" borderId="6" xfId="2" applyNumberFormat="1" applyFont="1" applyFill="1" applyBorder="1" applyAlignment="1">
      <alignment horizontal="center" vertical="center" wrapText="1"/>
    </xf>
    <xf numFmtId="10" fontId="23" fillId="0" borderId="4" xfId="4" applyNumberFormat="1" applyFont="1" applyFill="1" applyBorder="1" applyAlignment="1">
      <alignment horizontal="center" vertical="center" wrapText="1"/>
    </xf>
    <xf numFmtId="10" fontId="23" fillId="0" borderId="5" xfId="4" applyNumberFormat="1" applyFont="1" applyFill="1" applyBorder="1" applyAlignment="1">
      <alignment horizontal="center" vertical="center" wrapText="1"/>
    </xf>
    <xf numFmtId="10" fontId="23" fillId="0" borderId="6" xfId="4" applyNumberFormat="1" applyFont="1" applyFill="1" applyBorder="1" applyAlignment="1">
      <alignment horizontal="center" vertical="center" wrapText="1"/>
    </xf>
    <xf numFmtId="169" fontId="23" fillId="0" borderId="4" xfId="2" applyFont="1" applyFill="1" applyBorder="1" applyAlignment="1">
      <alignment horizontal="center" vertical="center" wrapText="1"/>
    </xf>
    <xf numFmtId="169" fontId="23" fillId="0" borderId="6" xfId="2" applyFont="1" applyFill="1" applyBorder="1" applyAlignment="1">
      <alignment horizontal="center" vertical="center" wrapText="1"/>
    </xf>
    <xf numFmtId="0" fontId="23"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169" fontId="23" fillId="0" borderId="5" xfId="2" applyFont="1" applyFill="1" applyBorder="1" applyAlignment="1">
      <alignment horizontal="center" vertical="center" wrapText="1"/>
    </xf>
    <xf numFmtId="178" fontId="23" fillId="0" borderId="4" xfId="2" applyNumberFormat="1" applyFont="1" applyFill="1" applyBorder="1" applyAlignment="1">
      <alignment horizontal="center" vertical="center"/>
    </xf>
    <xf numFmtId="178" fontId="23" fillId="0" borderId="5" xfId="2" applyNumberFormat="1" applyFont="1" applyFill="1" applyBorder="1" applyAlignment="1">
      <alignment horizontal="center" vertical="center"/>
    </xf>
    <xf numFmtId="178" fontId="23" fillId="0" borderId="6" xfId="2" applyNumberFormat="1" applyFont="1" applyFill="1" applyBorder="1" applyAlignment="1">
      <alignment horizontal="center" vertical="center"/>
    </xf>
    <xf numFmtId="178" fontId="23" fillId="0" borderId="2" xfId="2" applyNumberFormat="1" applyFont="1" applyFill="1" applyBorder="1" applyAlignment="1">
      <alignment horizontal="center" vertical="center"/>
    </xf>
    <xf numFmtId="10" fontId="23" fillId="0" borderId="4" xfId="4" applyNumberFormat="1" applyFont="1" applyFill="1" applyBorder="1" applyAlignment="1">
      <alignment horizontal="center" vertical="center"/>
    </xf>
    <xf numFmtId="10" fontId="23" fillId="0" borderId="5" xfId="4" applyNumberFormat="1" applyFont="1" applyFill="1" applyBorder="1" applyAlignment="1">
      <alignment horizontal="center" vertical="center"/>
    </xf>
    <xf numFmtId="0" fontId="33" fillId="0" borderId="3" xfId="0" applyFont="1" applyFill="1" applyBorder="1" applyAlignment="1">
      <alignment horizontal="center" vertical="center" wrapText="1"/>
    </xf>
    <xf numFmtId="0" fontId="33" fillId="0" borderId="30" xfId="0" applyFont="1" applyFill="1" applyBorder="1" applyAlignment="1">
      <alignment horizontal="center" vertical="center" wrapText="1"/>
    </xf>
    <xf numFmtId="0" fontId="33" fillId="0" borderId="31" xfId="0" applyFont="1" applyFill="1" applyBorder="1" applyAlignment="1">
      <alignment horizontal="center" vertical="center" wrapText="1"/>
    </xf>
    <xf numFmtId="169" fontId="24" fillId="0" borderId="4" xfId="2" applyFont="1" applyFill="1" applyBorder="1" applyAlignment="1">
      <alignment horizontal="center" vertical="center" wrapText="1"/>
    </xf>
    <xf numFmtId="169" fontId="24" fillId="0" borderId="5" xfId="2" applyFont="1" applyFill="1" applyBorder="1" applyAlignment="1">
      <alignment horizontal="center" vertical="center" wrapText="1"/>
    </xf>
    <xf numFmtId="169" fontId="24" fillId="0" borderId="6" xfId="2" applyFont="1" applyFill="1" applyBorder="1" applyAlignment="1">
      <alignment horizontal="center" vertical="center" wrapText="1"/>
    </xf>
    <xf numFmtId="178" fontId="24" fillId="0" borderId="4" xfId="2" applyNumberFormat="1" applyFont="1" applyFill="1" applyBorder="1" applyAlignment="1">
      <alignment horizontal="center" vertical="center" wrapText="1"/>
    </xf>
    <xf numFmtId="178" fontId="24" fillId="0" borderId="5" xfId="2" applyNumberFormat="1" applyFont="1" applyFill="1" applyBorder="1" applyAlignment="1">
      <alignment horizontal="center" vertical="center" wrapText="1"/>
    </xf>
    <xf numFmtId="178" fontId="24" fillId="0" borderId="6" xfId="2" applyNumberFormat="1" applyFont="1" applyFill="1" applyBorder="1" applyAlignment="1">
      <alignment horizontal="center" vertical="center" wrapText="1"/>
    </xf>
    <xf numFmtId="0" fontId="37" fillId="0" borderId="8" xfId="0" applyFont="1" applyFill="1" applyBorder="1" applyAlignment="1">
      <alignment horizontal="center" vertical="center" wrapText="1"/>
    </xf>
    <xf numFmtId="0" fontId="37" fillId="0" borderId="0" xfId="0" applyFont="1" applyFill="1" applyBorder="1" applyAlignment="1">
      <alignment horizontal="center" vertical="center" wrapText="1"/>
    </xf>
    <xf numFmtId="0" fontId="37" fillId="0" borderId="19" xfId="0" applyFont="1" applyFill="1" applyBorder="1" applyAlignment="1">
      <alignment horizontal="center" vertical="center" wrapText="1"/>
    </xf>
    <xf numFmtId="169" fontId="23" fillId="0" borderId="26" xfId="2" applyFont="1" applyFill="1" applyBorder="1" applyAlignment="1">
      <alignment horizontal="center" vertical="center" wrapText="1"/>
    </xf>
    <xf numFmtId="169" fontId="23" fillId="0" borderId="25" xfId="2" applyFont="1" applyFill="1" applyBorder="1" applyAlignment="1">
      <alignment horizontal="center" vertical="center" wrapText="1"/>
    </xf>
    <xf numFmtId="169" fontId="23" fillId="0" borderId="24" xfId="2" applyFont="1" applyFill="1" applyBorder="1" applyAlignment="1">
      <alignment horizontal="center" vertical="center" wrapText="1"/>
    </xf>
    <xf numFmtId="10" fontId="23" fillId="0" borderId="26" xfId="4" applyNumberFormat="1" applyFont="1" applyFill="1" applyBorder="1" applyAlignment="1">
      <alignment horizontal="center" vertical="center" wrapText="1"/>
    </xf>
    <xf numFmtId="10" fontId="23" fillId="0" borderId="25" xfId="4" applyNumberFormat="1" applyFont="1" applyFill="1" applyBorder="1" applyAlignment="1">
      <alignment horizontal="center" vertical="center" wrapText="1"/>
    </xf>
    <xf numFmtId="10" fontId="23" fillId="0" borderId="24" xfId="4" applyNumberFormat="1" applyFont="1" applyFill="1" applyBorder="1" applyAlignment="1">
      <alignment horizontal="center" vertical="center" wrapText="1"/>
    </xf>
    <xf numFmtId="0" fontId="23" fillId="0" borderId="26" xfId="0" applyFont="1" applyFill="1" applyBorder="1" applyAlignment="1">
      <alignment horizontal="center" vertical="center"/>
    </xf>
    <xf numFmtId="0" fontId="23" fillId="0" borderId="25" xfId="0" applyFont="1" applyFill="1" applyBorder="1" applyAlignment="1">
      <alignment horizontal="center" vertical="center"/>
    </xf>
    <xf numFmtId="0" fontId="23" fillId="0" borderId="24" xfId="0" applyFont="1" applyFill="1" applyBorder="1" applyAlignment="1">
      <alignment horizontal="center" vertical="center"/>
    </xf>
    <xf numFmtId="178" fontId="23" fillId="0" borderId="26" xfId="2" applyNumberFormat="1" applyFont="1" applyFill="1" applyBorder="1" applyAlignment="1">
      <alignment horizontal="center" vertical="center"/>
    </xf>
    <xf numFmtId="178" fontId="23" fillId="0" borderId="25" xfId="2" applyNumberFormat="1" applyFont="1" applyFill="1" applyBorder="1" applyAlignment="1">
      <alignment horizontal="center" vertical="center"/>
    </xf>
    <xf numFmtId="178" fontId="23" fillId="0" borderId="24" xfId="2" applyNumberFormat="1" applyFont="1" applyFill="1" applyBorder="1" applyAlignment="1">
      <alignment horizontal="center" vertical="center"/>
    </xf>
    <xf numFmtId="10" fontId="23" fillId="0" borderId="26" xfId="4" applyNumberFormat="1" applyFont="1" applyFill="1" applyBorder="1" applyAlignment="1">
      <alignment horizontal="center" vertical="center"/>
    </xf>
    <xf numFmtId="10" fontId="23" fillId="0" borderId="25" xfId="4" applyNumberFormat="1" applyFont="1" applyFill="1" applyBorder="1" applyAlignment="1">
      <alignment horizontal="center" vertical="center"/>
    </xf>
    <xf numFmtId="10" fontId="23" fillId="0" borderId="24" xfId="4" applyNumberFormat="1" applyFont="1" applyFill="1" applyBorder="1" applyAlignment="1">
      <alignment horizontal="center" vertical="center"/>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6" xfId="0" applyFont="1" applyFill="1" applyBorder="1" applyAlignment="1">
      <alignment horizontal="center" vertical="center" wrapText="1"/>
    </xf>
    <xf numFmtId="10" fontId="37" fillId="0" borderId="4" xfId="4" applyNumberFormat="1" applyFont="1" applyFill="1" applyBorder="1" applyAlignment="1">
      <alignment horizontal="center" vertical="center" wrapText="1"/>
    </xf>
    <xf numFmtId="10" fontId="37" fillId="0" borderId="5" xfId="4" applyNumberFormat="1" applyFont="1" applyFill="1" applyBorder="1" applyAlignment="1">
      <alignment horizontal="center" vertical="center" wrapText="1"/>
    </xf>
    <xf numFmtId="10" fontId="37" fillId="0" borderId="6" xfId="4" applyNumberFormat="1"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37" fillId="0" borderId="30" xfId="0" applyFont="1" applyFill="1" applyBorder="1" applyAlignment="1">
      <alignment horizontal="center" vertical="center" wrapText="1"/>
    </xf>
    <xf numFmtId="0" fontId="37" fillId="0" borderId="31" xfId="0" applyFont="1" applyFill="1" applyBorder="1" applyAlignment="1">
      <alignment horizontal="center" vertical="center" wrapText="1"/>
    </xf>
    <xf numFmtId="0" fontId="16" fillId="0" borderId="4" xfId="0" applyFont="1" applyFill="1" applyBorder="1" applyAlignment="1">
      <alignment horizontal="justify" vertical="justify" wrapText="1"/>
    </xf>
    <xf numFmtId="0" fontId="16" fillId="0" borderId="6" xfId="0" applyFont="1" applyFill="1" applyBorder="1" applyAlignment="1">
      <alignment horizontal="justify" vertical="justify" wrapText="1"/>
    </xf>
    <xf numFmtId="0" fontId="40" fillId="0" borderId="4" xfId="0" applyFont="1" applyFill="1" applyBorder="1" applyAlignment="1">
      <alignment horizontal="left" vertical="center" wrapText="1"/>
    </xf>
    <xf numFmtId="0" fontId="40" fillId="0" borderId="6" xfId="0" applyFont="1" applyFill="1" applyBorder="1" applyAlignment="1">
      <alignment horizontal="left" vertical="center"/>
    </xf>
    <xf numFmtId="0" fontId="16" fillId="0" borderId="7"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16" fillId="0" borderId="31" xfId="0" applyFont="1" applyFill="1" applyBorder="1" applyAlignment="1">
      <alignment horizontal="center"/>
    </xf>
    <xf numFmtId="180" fontId="14" fillId="0" borderId="4" xfId="4" applyNumberFormat="1" applyFont="1" applyFill="1" applyBorder="1" applyAlignment="1">
      <alignment horizontal="center" vertical="center" wrapText="1"/>
    </xf>
    <xf numFmtId="180" fontId="14" fillId="0" borderId="6" xfId="4" applyNumberFormat="1" applyFont="1" applyFill="1" applyBorder="1" applyAlignment="1">
      <alignment horizontal="center" vertical="center" wrapText="1"/>
    </xf>
    <xf numFmtId="180" fontId="14" fillId="0" borderId="5" xfId="4" applyNumberFormat="1" applyFont="1" applyFill="1" applyBorder="1" applyAlignment="1">
      <alignment horizontal="center" vertical="center" wrapText="1"/>
    </xf>
    <xf numFmtId="0" fontId="28" fillId="0" borderId="2" xfId="0" applyFont="1" applyFill="1" applyBorder="1" applyAlignment="1">
      <alignment horizontal="left" vertical="center" wrapText="1"/>
    </xf>
    <xf numFmtId="0" fontId="22" fillId="0" borderId="2" xfId="0" applyFont="1" applyFill="1" applyBorder="1" applyAlignment="1">
      <alignment horizontal="left" vertical="center"/>
    </xf>
    <xf numFmtId="0" fontId="16" fillId="0" borderId="4" xfId="0" applyFont="1" applyFill="1" applyBorder="1" applyAlignment="1">
      <alignment horizontal="left" vertical="center" wrapText="1"/>
    </xf>
    <xf numFmtId="0" fontId="16" fillId="0" borderId="6" xfId="0" applyFont="1" applyFill="1" applyBorder="1" applyAlignment="1">
      <alignment horizontal="left" vertical="center"/>
    </xf>
    <xf numFmtId="49" fontId="50" fillId="0" borderId="10" xfId="0" applyNumberFormat="1" applyFont="1" applyFill="1" applyBorder="1" applyAlignment="1">
      <alignment horizontal="left" vertical="center" wrapText="1"/>
    </xf>
    <xf numFmtId="0" fontId="62" fillId="0" borderId="14" xfId="0" applyFont="1" applyFill="1" applyBorder="1" applyAlignment="1">
      <alignment vertical="center"/>
    </xf>
    <xf numFmtId="0" fontId="62" fillId="0" borderId="15" xfId="0" applyFont="1" applyFill="1" applyBorder="1" applyAlignment="1">
      <alignment vertical="center"/>
    </xf>
    <xf numFmtId="0" fontId="16" fillId="0" borderId="6" xfId="0" applyFont="1" applyFill="1" applyBorder="1" applyAlignment="1">
      <alignment horizontal="left" vertical="center" wrapText="1"/>
    </xf>
    <xf numFmtId="0" fontId="16" fillId="0" borderId="4" xfId="0" applyFont="1" applyFill="1" applyBorder="1" applyAlignment="1">
      <alignment horizontal="left" wrapText="1"/>
    </xf>
    <xf numFmtId="0" fontId="16" fillId="0" borderId="6" xfId="0" applyFont="1" applyFill="1" applyBorder="1" applyAlignment="1">
      <alignment horizontal="left"/>
    </xf>
    <xf numFmtId="182" fontId="45" fillId="0" borderId="10" xfId="0" applyNumberFormat="1" applyFont="1" applyFill="1" applyBorder="1" applyAlignment="1">
      <alignment horizontal="center" vertical="center"/>
    </xf>
    <xf numFmtId="0" fontId="46" fillId="0" borderId="14" xfId="0" applyFont="1" applyFill="1" applyBorder="1"/>
    <xf numFmtId="0" fontId="46" fillId="0" borderId="15" xfId="0" applyFont="1" applyFill="1" applyBorder="1"/>
    <xf numFmtId="182" fontId="45" fillId="0" borderId="14" xfId="0" applyNumberFormat="1" applyFont="1" applyFill="1" applyBorder="1" applyAlignment="1">
      <alignment horizontal="center" vertical="center"/>
    </xf>
    <xf numFmtId="49" fontId="68" fillId="0" borderId="10" xfId="0" applyNumberFormat="1" applyFont="1" applyFill="1" applyBorder="1" applyAlignment="1">
      <alignment horizontal="justify" vertical="justify" wrapText="1"/>
    </xf>
    <xf numFmtId="0" fontId="46" fillId="0" borderId="14" xfId="0" applyFont="1" applyFill="1" applyBorder="1" applyAlignment="1">
      <alignment horizontal="justify" vertical="justify"/>
    </xf>
    <xf numFmtId="0" fontId="46" fillId="0" borderId="15" xfId="0" applyFont="1" applyFill="1" applyBorder="1" applyAlignment="1">
      <alignment horizontal="justify" vertical="justify"/>
    </xf>
    <xf numFmtId="182" fontId="45" fillId="0" borderId="10" xfId="0" applyNumberFormat="1" applyFont="1" applyFill="1" applyBorder="1" applyAlignment="1">
      <alignment horizontal="center" vertical="center" wrapText="1"/>
    </xf>
    <xf numFmtId="49" fontId="67" fillId="0" borderId="44" xfId="0" applyNumberFormat="1" applyFont="1" applyFill="1" applyBorder="1" applyAlignment="1">
      <alignment horizontal="justify" vertical="justify" wrapText="1"/>
    </xf>
    <xf numFmtId="0" fontId="46" fillId="0" borderId="41" xfId="0" applyFont="1" applyFill="1" applyBorder="1" applyAlignment="1">
      <alignment horizontal="justify" vertical="justify"/>
    </xf>
    <xf numFmtId="49" fontId="67" fillId="0" borderId="10" xfId="0" applyNumberFormat="1" applyFont="1" applyFill="1" applyBorder="1" applyAlignment="1">
      <alignment horizontal="justify" vertical="justify" wrapText="1"/>
    </xf>
    <xf numFmtId="180" fontId="16" fillId="0" borderId="4" xfId="4" applyNumberFormat="1" applyFont="1" applyFill="1" applyBorder="1" applyAlignment="1">
      <alignment horizontal="center" vertical="center" wrapText="1"/>
    </xf>
    <xf numFmtId="180" fontId="16" fillId="0" borderId="5" xfId="4" applyNumberFormat="1" applyFont="1" applyFill="1" applyBorder="1" applyAlignment="1">
      <alignment horizontal="center" vertical="center" wrapText="1"/>
    </xf>
    <xf numFmtId="180" fontId="16" fillId="0" borderId="6" xfId="4" applyNumberFormat="1" applyFont="1" applyFill="1" applyBorder="1" applyAlignment="1">
      <alignment horizontal="center" vertical="center" wrapText="1"/>
    </xf>
    <xf numFmtId="169" fontId="17" fillId="0" borderId="8" xfId="0" applyNumberFormat="1" applyFont="1" applyFill="1" applyBorder="1" applyAlignment="1">
      <alignment horizontal="center" vertical="center" wrapText="1"/>
    </xf>
    <xf numFmtId="169" fontId="17" fillId="0" borderId="0" xfId="0" applyNumberFormat="1" applyFont="1" applyFill="1" applyBorder="1" applyAlignment="1">
      <alignment horizontal="center" vertical="center" wrapText="1"/>
    </xf>
    <xf numFmtId="180" fontId="14" fillId="0" borderId="2" xfId="4" applyNumberFormat="1" applyFont="1" applyFill="1" applyBorder="1" applyAlignment="1">
      <alignment horizontal="center" vertical="center" wrapText="1"/>
    </xf>
    <xf numFmtId="180" fontId="58" fillId="0" borderId="4" xfId="4" applyNumberFormat="1" applyFont="1" applyFill="1" applyBorder="1" applyAlignment="1">
      <alignment horizontal="center" vertical="center" wrapText="1"/>
    </xf>
    <xf numFmtId="180" fontId="58" fillId="0" borderId="5" xfId="4" applyNumberFormat="1" applyFont="1" applyFill="1" applyBorder="1" applyAlignment="1">
      <alignment horizontal="center" vertical="center" wrapText="1"/>
    </xf>
    <xf numFmtId="180" fontId="58" fillId="0" borderId="6" xfId="4" applyNumberFormat="1" applyFont="1" applyFill="1" applyBorder="1" applyAlignment="1">
      <alignment horizontal="center" vertical="center" wrapText="1"/>
    </xf>
    <xf numFmtId="0" fontId="22" fillId="0" borderId="2" xfId="0" applyFont="1" applyFill="1" applyBorder="1" applyAlignment="1">
      <alignment horizontal="left" vertical="top" wrapText="1"/>
    </xf>
    <xf numFmtId="0" fontId="16" fillId="0" borderId="17" xfId="0" applyFont="1" applyFill="1" applyBorder="1" applyAlignment="1">
      <alignment horizontal="center" vertical="top" wrapText="1"/>
    </xf>
    <xf numFmtId="0" fontId="16" fillId="0" borderId="19" xfId="0" applyFont="1" applyFill="1" applyBorder="1" applyAlignment="1">
      <alignment horizontal="center" vertical="top" wrapText="1"/>
    </xf>
    <xf numFmtId="0" fontId="16" fillId="0" borderId="21" xfId="0" applyFont="1" applyFill="1" applyBorder="1" applyAlignment="1">
      <alignment horizontal="center" vertical="top" wrapText="1"/>
    </xf>
    <xf numFmtId="0" fontId="21" fillId="0" borderId="18" xfId="0" applyFont="1" applyFill="1" applyBorder="1" applyAlignment="1">
      <alignment horizontal="left" vertical="center" wrapText="1"/>
    </xf>
    <xf numFmtId="0" fontId="22" fillId="0" borderId="34" xfId="0" applyFont="1" applyFill="1" applyBorder="1" applyAlignment="1">
      <alignment vertical="center"/>
    </xf>
    <xf numFmtId="0" fontId="22" fillId="0" borderId="20" xfId="0" applyFont="1" applyFill="1" applyBorder="1" applyAlignment="1">
      <alignment vertical="center"/>
    </xf>
    <xf numFmtId="0" fontId="23" fillId="0" borderId="7" xfId="0" applyFont="1" applyFill="1" applyBorder="1" applyAlignment="1">
      <alignment horizontal="center" vertical="center" wrapText="1"/>
    </xf>
    <xf numFmtId="0" fontId="23" fillId="0" borderId="9" xfId="0" applyFont="1" applyFill="1" applyBorder="1" applyAlignment="1">
      <alignment horizontal="center" vertical="center" wrapText="1"/>
    </xf>
    <xf numFmtId="169" fontId="23" fillId="0" borderId="2" xfId="2" applyFont="1" applyFill="1" applyBorder="1" applyAlignment="1">
      <alignment horizontal="center" vertical="center"/>
    </xf>
    <xf numFmtId="0" fontId="24" fillId="0" borderId="26" xfId="0" applyFont="1" applyFill="1" applyBorder="1" applyAlignment="1">
      <alignment horizontal="center" vertical="center" wrapText="1"/>
    </xf>
    <xf numFmtId="0" fontId="24" fillId="0" borderId="25" xfId="0" applyFont="1" applyFill="1" applyBorder="1" applyAlignment="1">
      <alignment horizontal="center" vertical="center" wrapText="1"/>
    </xf>
    <xf numFmtId="0" fontId="24" fillId="0" borderId="24" xfId="0" applyFont="1" applyFill="1" applyBorder="1" applyAlignment="1">
      <alignment horizontal="center" vertical="center" wrapText="1"/>
    </xf>
    <xf numFmtId="0" fontId="47" fillId="0" borderId="36" xfId="0" applyFont="1" applyFill="1" applyBorder="1" applyAlignment="1">
      <alignment horizontal="left" vertical="top" wrapText="1"/>
    </xf>
    <xf numFmtId="0" fontId="52" fillId="0" borderId="19" xfId="0" applyFont="1" applyFill="1" applyBorder="1" applyAlignment="1">
      <alignment horizontal="left" vertical="top" wrapText="1"/>
    </xf>
    <xf numFmtId="0" fontId="52" fillId="0" borderId="21" xfId="0" applyFont="1" applyFill="1" applyBorder="1" applyAlignment="1">
      <alignment horizontal="left" vertical="top" wrapText="1"/>
    </xf>
    <xf numFmtId="181" fontId="14" fillId="0" borderId="4" xfId="4" applyNumberFormat="1" applyFont="1" applyFill="1" applyBorder="1" applyAlignment="1">
      <alignment horizontal="center" vertical="center" wrapText="1"/>
    </xf>
    <xf numFmtId="181" fontId="14" fillId="0" borderId="5" xfId="4" applyNumberFormat="1" applyFont="1" applyFill="1" applyBorder="1" applyAlignment="1">
      <alignment horizontal="center" vertical="center" wrapText="1"/>
    </xf>
    <xf numFmtId="181" fontId="14" fillId="0" borderId="6" xfId="4" applyNumberFormat="1" applyFont="1" applyFill="1" applyBorder="1" applyAlignment="1">
      <alignment horizontal="center" vertical="center" wrapText="1"/>
    </xf>
    <xf numFmtId="181" fontId="14" fillId="0" borderId="4" xfId="4" applyNumberFormat="1" applyFont="1" applyFill="1" applyBorder="1" applyAlignment="1">
      <alignment horizontal="center" vertical="center"/>
    </xf>
    <xf numFmtId="181" fontId="14" fillId="0" borderId="5" xfId="4" applyNumberFormat="1" applyFont="1" applyFill="1" applyBorder="1" applyAlignment="1">
      <alignment horizontal="center" vertical="center"/>
    </xf>
    <xf numFmtId="181" fontId="14" fillId="0" borderId="6" xfId="4" applyNumberFormat="1" applyFont="1" applyFill="1" applyBorder="1" applyAlignment="1">
      <alignment horizontal="center" vertical="center"/>
    </xf>
    <xf numFmtId="0" fontId="18" fillId="0" borderId="17" xfId="0" applyFont="1" applyFill="1" applyBorder="1" applyAlignment="1">
      <alignment horizontal="center"/>
    </xf>
    <xf numFmtId="0" fontId="18" fillId="0" borderId="21" xfId="0" applyFont="1" applyFill="1" applyBorder="1" applyAlignment="1">
      <alignment horizontal="center"/>
    </xf>
    <xf numFmtId="0" fontId="16" fillId="0" borderId="19" xfId="0" applyFont="1" applyFill="1" applyBorder="1" applyAlignment="1">
      <alignment horizontal="left" vertical="center" wrapText="1"/>
    </xf>
    <xf numFmtId="0" fontId="16" fillId="0" borderId="21" xfId="0" applyFont="1" applyFill="1" applyBorder="1" applyAlignment="1">
      <alignment horizontal="left" vertical="center" wrapText="1"/>
    </xf>
    <xf numFmtId="2" fontId="16" fillId="0" borderId="7" xfId="0" applyNumberFormat="1" applyFont="1" applyFill="1" applyBorder="1" applyAlignment="1">
      <alignment horizontal="left" vertical="center" wrapText="1"/>
    </xf>
    <xf numFmtId="2" fontId="16" fillId="0" borderId="9" xfId="0" applyNumberFormat="1" applyFont="1" applyFill="1" applyBorder="1" applyAlignment="1">
      <alignment horizontal="left" vertical="center" wrapText="1"/>
    </xf>
    <xf numFmtId="49" fontId="50" fillId="0" borderId="15" xfId="0" applyNumberFormat="1" applyFont="1" applyFill="1" applyBorder="1" applyAlignment="1">
      <alignment horizontal="left" vertical="center" wrapText="1"/>
    </xf>
    <xf numFmtId="0" fontId="40" fillId="0" borderId="2" xfId="0" applyFont="1" applyFill="1" applyBorder="1" applyAlignment="1">
      <alignment horizontal="left" vertical="center" wrapText="1"/>
    </xf>
    <xf numFmtId="0" fontId="40" fillId="0" borderId="2" xfId="0" applyFont="1" applyFill="1" applyBorder="1" applyAlignment="1">
      <alignment horizontal="left" vertical="center"/>
    </xf>
    <xf numFmtId="178" fontId="24" fillId="0" borderId="26" xfId="2" applyNumberFormat="1" applyFont="1" applyFill="1" applyBorder="1" applyAlignment="1">
      <alignment horizontal="center" vertical="center" wrapText="1"/>
    </xf>
    <xf numFmtId="178" fontId="24" fillId="0" borderId="25" xfId="2" applyNumberFormat="1" applyFont="1" applyFill="1" applyBorder="1" applyAlignment="1">
      <alignment horizontal="center" vertical="center" wrapText="1"/>
    </xf>
    <xf numFmtId="178" fontId="24" fillId="0" borderId="24" xfId="2" applyNumberFormat="1" applyFont="1" applyFill="1" applyBorder="1" applyAlignment="1">
      <alignment horizontal="center" vertical="center" wrapText="1"/>
    </xf>
    <xf numFmtId="10" fontId="24" fillId="0" borderId="26" xfId="4" applyNumberFormat="1" applyFont="1" applyFill="1" applyBorder="1" applyAlignment="1">
      <alignment horizontal="center" vertical="center" wrapText="1"/>
    </xf>
    <xf numFmtId="10" fontId="24" fillId="0" borderId="25" xfId="4" applyNumberFormat="1" applyFont="1" applyFill="1" applyBorder="1" applyAlignment="1">
      <alignment horizontal="center" vertical="center" wrapText="1"/>
    </xf>
    <xf numFmtId="10" fontId="24" fillId="0" borderId="24" xfId="4" applyNumberFormat="1" applyFont="1" applyFill="1" applyBorder="1" applyAlignment="1">
      <alignment horizontal="center" vertical="center" wrapText="1"/>
    </xf>
    <xf numFmtId="0" fontId="37" fillId="0" borderId="9"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7" fillId="0" borderId="21" xfId="0" applyFont="1" applyFill="1" applyBorder="1" applyAlignment="1">
      <alignment horizontal="center" vertical="center" wrapText="1"/>
    </xf>
    <xf numFmtId="1" fontId="21" fillId="0" borderId="4" xfId="0" applyNumberFormat="1" applyFont="1" applyFill="1" applyBorder="1" applyAlignment="1">
      <alignment horizontal="center" vertical="center" wrapText="1"/>
    </xf>
    <xf numFmtId="1" fontId="21" fillId="0" borderId="6" xfId="0" applyNumberFormat="1" applyFont="1" applyFill="1" applyBorder="1" applyAlignment="1">
      <alignment horizontal="center" vertical="center" wrapText="1"/>
    </xf>
    <xf numFmtId="183" fontId="16" fillId="0" borderId="4" xfId="0" applyNumberFormat="1" applyFont="1" applyFill="1" applyBorder="1" applyAlignment="1">
      <alignment horizontal="center" vertical="center" wrapText="1"/>
    </xf>
    <xf numFmtId="183" fontId="16" fillId="0" borderId="5" xfId="0" applyNumberFormat="1" applyFont="1" applyFill="1" applyBorder="1" applyAlignment="1">
      <alignment horizontal="center" vertical="center" wrapText="1"/>
    </xf>
    <xf numFmtId="183" fontId="16" fillId="0" borderId="6" xfId="0" applyNumberFormat="1"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6" xfId="0" applyFont="1" applyFill="1" applyBorder="1" applyAlignment="1">
      <alignment horizontal="center" vertical="center" wrapText="1"/>
    </xf>
    <xf numFmtId="1" fontId="14" fillId="0" borderId="4" xfId="0" applyNumberFormat="1" applyFont="1" applyFill="1" applyBorder="1" applyAlignment="1">
      <alignment horizontal="center" vertical="center" wrapText="1"/>
    </xf>
    <xf numFmtId="1" fontId="14" fillId="0" borderId="5" xfId="0" applyNumberFormat="1" applyFont="1" applyFill="1" applyBorder="1" applyAlignment="1">
      <alignment horizontal="center" vertical="center" wrapText="1"/>
    </xf>
    <xf numFmtId="1" fontId="14" fillId="0" borderId="6" xfId="0" applyNumberFormat="1" applyFont="1" applyFill="1" applyBorder="1" applyAlignment="1">
      <alignment horizontal="center" vertical="center" wrapText="1"/>
    </xf>
    <xf numFmtId="0" fontId="37" fillId="0" borderId="7" xfId="0" applyFont="1" applyFill="1" applyBorder="1" applyAlignment="1">
      <alignment horizontal="center" vertical="center" wrapText="1"/>
    </xf>
    <xf numFmtId="0" fontId="37" fillId="0" borderId="32" xfId="0" applyFont="1" applyFill="1" applyBorder="1" applyAlignment="1">
      <alignment horizontal="center" vertical="center" wrapText="1"/>
    </xf>
    <xf numFmtId="0" fontId="37" fillId="0" borderId="17" xfId="0" applyFont="1" applyFill="1" applyBorder="1" applyAlignment="1">
      <alignment horizontal="center" vertical="center" wrapText="1"/>
    </xf>
    <xf numFmtId="169" fontId="23" fillId="0" borderId="8" xfId="2" applyFont="1" applyFill="1" applyBorder="1" applyAlignment="1">
      <alignment horizontal="center" vertical="center" wrapText="1"/>
    </xf>
    <xf numFmtId="169" fontId="23" fillId="0" borderId="9" xfId="2" applyFont="1" applyFill="1" applyBorder="1" applyAlignment="1">
      <alignment horizontal="center" vertical="center" wrapText="1"/>
    </xf>
    <xf numFmtId="178" fontId="23" fillId="0" borderId="7" xfId="2" applyNumberFormat="1" applyFont="1" applyFill="1" applyBorder="1" applyAlignment="1">
      <alignment horizontal="center" vertical="center" wrapText="1"/>
    </xf>
    <xf numFmtId="178" fontId="23" fillId="0" borderId="8" xfId="2" applyNumberFormat="1" applyFont="1" applyFill="1" applyBorder="1" applyAlignment="1">
      <alignment horizontal="center" vertical="center" wrapText="1"/>
    </xf>
    <xf numFmtId="178" fontId="23" fillId="0" borderId="9" xfId="2" applyNumberFormat="1" applyFont="1" applyFill="1" applyBorder="1" applyAlignment="1">
      <alignment horizontal="center" vertical="center" wrapText="1"/>
    </xf>
    <xf numFmtId="0" fontId="22" fillId="0" borderId="4"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0" fillId="0" borderId="4" xfId="0" applyFont="1" applyFill="1" applyBorder="1" applyAlignment="1">
      <alignment horizontal="center" vertical="center" textRotation="90" wrapText="1"/>
    </xf>
    <xf numFmtId="0" fontId="20" fillId="0" borderId="5" xfId="0" applyFont="1" applyFill="1" applyBorder="1" applyAlignment="1">
      <alignment horizontal="center" vertical="center" textRotation="90" wrapText="1"/>
    </xf>
    <xf numFmtId="0" fontId="20" fillId="0" borderId="6" xfId="0" applyFont="1" applyFill="1" applyBorder="1" applyAlignment="1">
      <alignment horizontal="center" vertical="center" textRotation="90" wrapText="1"/>
    </xf>
    <xf numFmtId="0" fontId="24" fillId="0" borderId="4" xfId="1" applyNumberFormat="1" applyFont="1" applyFill="1" applyBorder="1" applyAlignment="1">
      <alignment horizontal="center" vertical="center" wrapText="1"/>
    </xf>
    <xf numFmtId="0" fontId="24" fillId="0" borderId="5" xfId="1" applyNumberFormat="1" applyFont="1" applyFill="1" applyBorder="1" applyAlignment="1">
      <alignment horizontal="center" vertical="center" wrapText="1"/>
    </xf>
    <xf numFmtId="0" fontId="24" fillId="0" borderId="6" xfId="1" applyNumberFormat="1" applyFont="1" applyFill="1" applyBorder="1" applyAlignment="1">
      <alignment horizontal="center" vertical="center" wrapText="1"/>
    </xf>
    <xf numFmtId="1" fontId="24" fillId="0" borderId="4" xfId="0" applyNumberFormat="1" applyFont="1" applyFill="1" applyBorder="1" applyAlignment="1">
      <alignment horizontal="center" vertical="center" wrapText="1"/>
    </xf>
    <xf numFmtId="1" fontId="24" fillId="0" borderId="5" xfId="0" applyNumberFormat="1" applyFont="1" applyFill="1" applyBorder="1" applyAlignment="1">
      <alignment horizontal="center" vertical="center" wrapText="1"/>
    </xf>
    <xf numFmtId="1" fontId="24" fillId="0" borderId="6" xfId="0" applyNumberFormat="1" applyFont="1" applyFill="1" applyBorder="1" applyAlignment="1">
      <alignment horizontal="center" vertical="center" wrapText="1"/>
    </xf>
    <xf numFmtId="0" fontId="24" fillId="0" borderId="4" xfId="0" applyFont="1" applyFill="1" applyBorder="1" applyAlignment="1">
      <alignment horizontal="center" vertical="center"/>
    </xf>
    <xf numFmtId="0" fontId="24" fillId="0" borderId="5" xfId="0" applyFont="1" applyFill="1" applyBorder="1" applyAlignment="1">
      <alignment horizontal="center" vertical="center"/>
    </xf>
    <xf numFmtId="0" fontId="24" fillId="0" borderId="6" xfId="0" applyFont="1" applyFill="1" applyBorder="1" applyAlignment="1">
      <alignment horizontal="center" vertical="center"/>
    </xf>
    <xf numFmtId="10" fontId="22" fillId="0" borderId="4" xfId="4" applyNumberFormat="1" applyFont="1" applyFill="1" applyBorder="1" applyAlignment="1">
      <alignment horizontal="center" vertical="center" wrapText="1"/>
    </xf>
    <xf numFmtId="10" fontId="22" fillId="0" borderId="6" xfId="4" applyNumberFormat="1" applyFont="1" applyFill="1" applyBorder="1" applyAlignment="1">
      <alignment horizontal="center" vertical="center" wrapText="1"/>
    </xf>
    <xf numFmtId="9" fontId="24" fillId="0" borderId="4" xfId="0" applyNumberFormat="1" applyFont="1" applyFill="1" applyBorder="1" applyAlignment="1">
      <alignment horizontal="center" vertical="center" wrapText="1"/>
    </xf>
    <xf numFmtId="9" fontId="24" fillId="0" borderId="6" xfId="0" applyNumberFormat="1" applyFont="1" applyFill="1" applyBorder="1" applyAlignment="1">
      <alignment horizontal="center" vertical="center" wrapText="1"/>
    </xf>
    <xf numFmtId="0" fontId="24" fillId="0" borderId="13" xfId="0" applyFont="1" applyFill="1" applyBorder="1" applyAlignment="1">
      <alignment horizontal="center" vertical="center" wrapText="1"/>
    </xf>
    <xf numFmtId="0" fontId="24" fillId="0" borderId="27" xfId="0" applyFont="1" applyFill="1" applyBorder="1" applyAlignment="1">
      <alignment horizontal="center" vertical="center" wrapText="1"/>
    </xf>
    <xf numFmtId="0" fontId="24" fillId="0" borderId="16" xfId="0" applyFont="1" applyFill="1" applyBorder="1" applyAlignment="1">
      <alignment horizontal="center" vertical="center" wrapText="1"/>
    </xf>
    <xf numFmtId="10" fontId="24" fillId="0" borderId="4" xfId="0" applyNumberFormat="1" applyFont="1" applyFill="1" applyBorder="1" applyAlignment="1">
      <alignment horizontal="center" vertical="center" wrapText="1"/>
    </xf>
    <xf numFmtId="10" fontId="24" fillId="0" borderId="5" xfId="0" applyNumberFormat="1" applyFont="1" applyFill="1" applyBorder="1" applyAlignment="1">
      <alignment horizontal="center" vertical="center" wrapText="1"/>
    </xf>
    <xf numFmtId="10" fontId="24" fillId="0" borderId="6" xfId="0" applyNumberFormat="1" applyFont="1" applyFill="1" applyBorder="1" applyAlignment="1">
      <alignment horizontal="center" vertical="center" wrapText="1"/>
    </xf>
    <xf numFmtId="0" fontId="22" fillId="0" borderId="4" xfId="0" applyFont="1" applyFill="1" applyBorder="1" applyAlignment="1">
      <alignment horizontal="center" vertical="center"/>
    </xf>
    <xf numFmtId="0" fontId="22" fillId="0" borderId="5" xfId="0" applyFont="1" applyFill="1" applyBorder="1" applyAlignment="1">
      <alignment horizontal="center" vertical="center"/>
    </xf>
    <xf numFmtId="0" fontId="22" fillId="0" borderId="6" xfId="0" applyFont="1" applyFill="1" applyBorder="1" applyAlignment="1">
      <alignment horizontal="center" vertical="center"/>
    </xf>
    <xf numFmtId="10" fontId="24" fillId="0" borderId="29" xfId="4" applyNumberFormat="1" applyFont="1" applyFill="1" applyBorder="1" applyAlignment="1">
      <alignment horizontal="center" vertical="center"/>
    </xf>
    <xf numFmtId="10" fontId="24" fillId="0" borderId="14" xfId="4" applyNumberFormat="1" applyFont="1" applyFill="1" applyBorder="1" applyAlignment="1">
      <alignment horizontal="center" vertical="center"/>
    </xf>
    <xf numFmtId="10" fontId="24" fillId="0" borderId="28" xfId="4" applyNumberFormat="1" applyFont="1" applyFill="1" applyBorder="1" applyAlignment="1">
      <alignment horizontal="center" vertical="center"/>
    </xf>
    <xf numFmtId="1" fontId="24" fillId="0" borderId="4" xfId="4" applyNumberFormat="1" applyFont="1" applyFill="1" applyBorder="1" applyAlignment="1">
      <alignment horizontal="center" vertical="center" wrapText="1"/>
    </xf>
    <xf numFmtId="1" fontId="24" fillId="0" borderId="6" xfId="4" applyNumberFormat="1" applyFont="1" applyFill="1" applyBorder="1" applyAlignment="1">
      <alignment horizontal="center" vertical="center" wrapText="1"/>
    </xf>
    <xf numFmtId="0" fontId="22" fillId="0" borderId="4" xfId="4" applyNumberFormat="1" applyFont="1" applyFill="1" applyBorder="1" applyAlignment="1">
      <alignment horizontal="center" vertical="center" wrapText="1"/>
    </xf>
    <xf numFmtId="0" fontId="22" fillId="0" borderId="6" xfId="4" applyNumberFormat="1" applyFont="1" applyFill="1" applyBorder="1" applyAlignment="1">
      <alignment horizontal="center" vertical="center" wrapText="1"/>
    </xf>
    <xf numFmtId="1" fontId="16" fillId="0" borderId="4" xfId="0" applyNumberFormat="1" applyFont="1" applyFill="1" applyBorder="1" applyAlignment="1">
      <alignment horizontal="center" vertical="center"/>
    </xf>
    <xf numFmtId="1" fontId="16" fillId="0" borderId="6" xfId="0" applyNumberFormat="1" applyFont="1" applyFill="1" applyBorder="1" applyAlignment="1">
      <alignment horizontal="center" vertical="center"/>
    </xf>
    <xf numFmtId="0" fontId="28" fillId="0" borderId="4" xfId="0" applyFont="1" applyFill="1" applyBorder="1" applyAlignment="1">
      <alignment horizontal="center" vertical="center" wrapText="1"/>
    </xf>
    <xf numFmtId="0" fontId="28" fillId="0" borderId="6" xfId="0" applyFont="1" applyFill="1" applyBorder="1" applyAlignment="1">
      <alignment horizontal="center" vertical="center" wrapText="1"/>
    </xf>
    <xf numFmtId="1" fontId="16" fillId="0" borderId="5" xfId="0" applyNumberFormat="1" applyFont="1" applyFill="1" applyBorder="1" applyAlignment="1">
      <alignment horizontal="center" vertical="center"/>
    </xf>
    <xf numFmtId="1" fontId="22" fillId="0" borderId="4" xfId="4" applyNumberFormat="1" applyFont="1" applyFill="1" applyBorder="1" applyAlignment="1">
      <alignment horizontal="center" vertical="center" wrapText="1"/>
    </xf>
    <xf numFmtId="1" fontId="22" fillId="0" borderId="6" xfId="4" applyNumberFormat="1" applyFont="1" applyFill="1" applyBorder="1" applyAlignment="1">
      <alignment horizontal="center" vertical="center" wrapText="1"/>
    </xf>
    <xf numFmtId="0" fontId="16" fillId="0" borderId="2" xfId="0" applyFont="1" applyFill="1" applyBorder="1" applyAlignment="1">
      <alignment horizontal="center" vertical="center" wrapText="1"/>
    </xf>
    <xf numFmtId="0" fontId="19" fillId="0" borderId="4" xfId="0" applyFont="1" applyFill="1" applyBorder="1" applyAlignment="1">
      <alignment horizontal="center" vertical="center" textRotation="90" wrapText="1"/>
    </xf>
    <xf numFmtId="0" fontId="19" fillId="0" borderId="5" xfId="0" applyFont="1" applyFill="1" applyBorder="1" applyAlignment="1">
      <alignment horizontal="center" vertical="center" textRotation="90" wrapText="1"/>
    </xf>
    <xf numFmtId="0" fontId="19" fillId="0" borderId="6" xfId="0" applyFont="1" applyFill="1" applyBorder="1" applyAlignment="1">
      <alignment horizontal="center" vertical="center" textRotation="90" wrapText="1"/>
    </xf>
    <xf numFmtId="0" fontId="17" fillId="0" borderId="3" xfId="0" applyFont="1" applyFill="1" applyBorder="1" applyAlignment="1">
      <alignment horizontal="center" vertical="center" wrapText="1"/>
    </xf>
    <xf numFmtId="0" fontId="17" fillId="0" borderId="30" xfId="0" applyFont="1" applyFill="1" applyBorder="1" applyAlignment="1">
      <alignment horizontal="center" vertical="center" wrapText="1"/>
    </xf>
    <xf numFmtId="0" fontId="17" fillId="0" borderId="35" xfId="0" applyFont="1" applyFill="1" applyBorder="1" applyAlignment="1">
      <alignment horizontal="center" vertical="center" wrapText="1"/>
    </xf>
    <xf numFmtId="0" fontId="17" fillId="0" borderId="42"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16" fillId="0" borderId="9" xfId="0" applyFont="1" applyFill="1" applyBorder="1" applyAlignment="1">
      <alignment horizontal="center" vertical="center" wrapText="1"/>
    </xf>
    <xf numFmtId="0" fontId="34" fillId="0" borderId="7" xfId="0" applyFont="1" applyFill="1" applyBorder="1" applyAlignment="1">
      <alignment horizontal="left" vertical="center" wrapText="1"/>
    </xf>
    <xf numFmtId="0" fontId="34" fillId="0" borderId="9"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2" xfId="0" applyFont="1" applyFill="1" applyBorder="1" applyAlignment="1">
      <alignment horizontal="left" vertical="center"/>
    </xf>
    <xf numFmtId="0" fontId="16" fillId="0" borderId="9" xfId="0" applyFont="1" applyFill="1" applyBorder="1" applyAlignment="1">
      <alignment horizontal="left" vertical="center"/>
    </xf>
    <xf numFmtId="0" fontId="16" fillId="0" borderId="17" xfId="0" applyFont="1" applyFill="1" applyBorder="1" applyAlignment="1">
      <alignment horizontal="center" vertical="center" wrapText="1"/>
    </xf>
    <xf numFmtId="0" fontId="16" fillId="0" borderId="21" xfId="0" applyFont="1" applyFill="1" applyBorder="1" applyAlignment="1">
      <alignment horizontal="center" vertical="center"/>
    </xf>
    <xf numFmtId="0" fontId="16" fillId="0" borderId="36" xfId="0" applyFont="1" applyFill="1" applyBorder="1" applyAlignment="1">
      <alignment horizontal="center" vertical="center" wrapText="1"/>
    </xf>
    <xf numFmtId="0" fontId="16" fillId="0" borderId="19" xfId="0" applyFont="1" applyFill="1" applyBorder="1" applyAlignment="1">
      <alignment horizontal="center" vertical="center" wrapText="1"/>
    </xf>
    <xf numFmtId="0" fontId="16" fillId="0" borderId="21" xfId="0" applyFont="1" applyFill="1" applyBorder="1" applyAlignment="1">
      <alignment horizontal="center" vertical="center" wrapText="1"/>
    </xf>
    <xf numFmtId="169" fontId="23" fillId="0" borderId="7" xfId="2" applyFont="1" applyFill="1" applyBorder="1" applyAlignment="1">
      <alignment horizontal="center" vertical="center" wrapText="1"/>
    </xf>
    <xf numFmtId="169" fontId="23" fillId="0" borderId="4" xfId="2" applyFont="1" applyFill="1" applyBorder="1" applyAlignment="1">
      <alignment horizontal="center" vertical="center"/>
    </xf>
    <xf numFmtId="169" fontId="23" fillId="0" borderId="5" xfId="2" applyFont="1" applyFill="1" applyBorder="1" applyAlignment="1">
      <alignment horizontal="center" vertical="center"/>
    </xf>
    <xf numFmtId="169" fontId="23" fillId="0" borderId="6" xfId="2" applyFont="1" applyFill="1" applyBorder="1" applyAlignment="1">
      <alignment horizontal="center" vertical="center"/>
    </xf>
    <xf numFmtId="2" fontId="16" fillId="0" borderId="4" xfId="0" applyNumberFormat="1" applyFont="1" applyFill="1" applyBorder="1" applyAlignment="1">
      <alignment horizontal="center" vertical="center" wrapText="1"/>
    </xf>
    <xf numFmtId="2" fontId="16" fillId="0" borderId="5" xfId="0" applyNumberFormat="1" applyFont="1" applyFill="1" applyBorder="1" applyAlignment="1">
      <alignment horizontal="center" vertical="center" wrapText="1"/>
    </xf>
    <xf numFmtId="2" fontId="16" fillId="0" borderId="6" xfId="0" applyNumberFormat="1" applyFont="1" applyFill="1" applyBorder="1" applyAlignment="1">
      <alignment horizontal="center" vertical="center" wrapText="1"/>
    </xf>
    <xf numFmtId="0" fontId="16" fillId="0" borderId="4" xfId="0" applyFont="1" applyFill="1" applyBorder="1" applyAlignment="1">
      <alignment horizontal="center"/>
    </xf>
    <xf numFmtId="0" fontId="16" fillId="0" borderId="6" xfId="0" applyFont="1" applyFill="1" applyBorder="1" applyAlignment="1">
      <alignment horizontal="center"/>
    </xf>
    <xf numFmtId="0" fontId="16" fillId="0" borderId="31" xfId="0" applyFont="1" applyFill="1" applyBorder="1" applyAlignment="1">
      <alignment horizontal="center" vertical="center"/>
    </xf>
    <xf numFmtId="0" fontId="28" fillId="0" borderId="26" xfId="0" applyFont="1" applyFill="1" applyBorder="1" applyAlignment="1">
      <alignment horizontal="center" vertical="center" wrapText="1"/>
    </xf>
    <xf numFmtId="0" fontId="28" fillId="0" borderId="25" xfId="0" applyFont="1" applyFill="1" applyBorder="1" applyAlignment="1">
      <alignment horizontal="center" vertical="center" wrapText="1"/>
    </xf>
    <xf numFmtId="0" fontId="28" fillId="0" borderId="24" xfId="0" applyFont="1" applyFill="1" applyBorder="1" applyAlignment="1">
      <alignment horizontal="center" vertical="center" wrapText="1"/>
    </xf>
    <xf numFmtId="0" fontId="24" fillId="0" borderId="13" xfId="0" applyFont="1" applyFill="1" applyBorder="1" applyAlignment="1">
      <alignment horizontal="center" vertical="center"/>
    </xf>
    <xf numFmtId="0" fontId="24" fillId="0" borderId="27" xfId="0" applyFont="1" applyFill="1" applyBorder="1" applyAlignment="1">
      <alignment horizontal="center" vertical="center"/>
    </xf>
    <xf numFmtId="0" fontId="24" fillId="0" borderId="16" xfId="0" applyFont="1" applyFill="1" applyBorder="1" applyAlignment="1">
      <alignment horizontal="center" vertical="center"/>
    </xf>
    <xf numFmtId="10" fontId="23" fillId="0" borderId="4" xfId="0" applyNumberFormat="1" applyFont="1" applyFill="1" applyBorder="1" applyAlignment="1">
      <alignment horizontal="center" vertical="center" wrapText="1"/>
    </xf>
    <xf numFmtId="10" fontId="23" fillId="0" borderId="5" xfId="0" applyNumberFormat="1" applyFont="1" applyFill="1" applyBorder="1" applyAlignment="1">
      <alignment horizontal="center" vertical="center" wrapText="1"/>
    </xf>
    <xf numFmtId="10" fontId="23" fillId="0" borderId="6" xfId="0" applyNumberFormat="1" applyFont="1" applyFill="1" applyBorder="1" applyAlignment="1">
      <alignment horizontal="center" vertical="center" wrapText="1"/>
    </xf>
    <xf numFmtId="0" fontId="16" fillId="0" borderId="6" xfId="0" applyFont="1" applyFill="1" applyBorder="1" applyAlignment="1">
      <alignment horizontal="justify" vertical="justify"/>
    </xf>
    <xf numFmtId="181" fontId="14" fillId="0" borderId="4" xfId="4" applyNumberFormat="1" applyFont="1" applyFill="1" applyBorder="1" applyAlignment="1">
      <alignment horizontal="right" vertical="center" wrapText="1"/>
    </xf>
    <xf numFmtId="181" fontId="14" fillId="0" borderId="5" xfId="4" applyNumberFormat="1" applyFont="1" applyFill="1" applyBorder="1" applyAlignment="1">
      <alignment horizontal="right" vertical="center" wrapText="1"/>
    </xf>
    <xf numFmtId="181" fontId="14" fillId="0" borderId="6" xfId="4" applyNumberFormat="1" applyFont="1" applyFill="1" applyBorder="1" applyAlignment="1">
      <alignment horizontal="right" vertical="center" wrapText="1"/>
    </xf>
    <xf numFmtId="181" fontId="14" fillId="0" borderId="2" xfId="4" applyNumberFormat="1" applyFont="1" applyFill="1" applyBorder="1" applyAlignment="1">
      <alignment horizontal="right" vertical="center" wrapText="1"/>
    </xf>
    <xf numFmtId="181" fontId="14" fillId="0" borderId="2" xfId="4" applyNumberFormat="1" applyFont="1" applyFill="1" applyBorder="1" applyAlignment="1">
      <alignment vertical="center" wrapText="1"/>
    </xf>
    <xf numFmtId="0" fontId="33" fillId="0" borderId="8"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19"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1" xfId="0" applyFont="1" applyFill="1" applyBorder="1" applyAlignment="1">
      <alignment horizontal="center" vertical="center" wrapText="1"/>
    </xf>
    <xf numFmtId="0" fontId="24" fillId="0" borderId="4" xfId="4" applyNumberFormat="1" applyFont="1" applyFill="1" applyBorder="1" applyAlignment="1">
      <alignment horizontal="center" vertical="center" wrapText="1"/>
    </xf>
    <xf numFmtId="0" fontId="24" fillId="0" borderId="6" xfId="4" applyNumberFormat="1" applyFont="1" applyFill="1" applyBorder="1" applyAlignment="1">
      <alignment horizontal="center" vertical="center" wrapText="1"/>
    </xf>
    <xf numFmtId="10" fontId="38" fillId="0" borderId="4" xfId="4" applyNumberFormat="1" applyFont="1" applyFill="1" applyBorder="1" applyAlignment="1">
      <alignment horizontal="center" vertical="center"/>
    </xf>
    <xf numFmtId="10" fontId="38" fillId="0" borderId="6" xfId="4" applyNumberFormat="1" applyFont="1" applyFill="1" applyBorder="1" applyAlignment="1">
      <alignment horizontal="center" vertical="center"/>
    </xf>
    <xf numFmtId="0" fontId="38" fillId="0" borderId="7" xfId="0" applyFont="1" applyFill="1" applyBorder="1" applyAlignment="1">
      <alignment horizontal="center" vertical="center" wrapText="1"/>
    </xf>
    <xf numFmtId="0" fontId="38" fillId="0" borderId="32" xfId="0" applyFont="1" applyFill="1" applyBorder="1" applyAlignment="1">
      <alignment horizontal="center" vertical="center" wrapText="1"/>
    </xf>
    <xf numFmtId="0" fontId="38" fillId="0" borderId="17" xfId="0" applyFont="1" applyFill="1" applyBorder="1" applyAlignment="1">
      <alignment horizontal="center" vertical="center" wrapText="1"/>
    </xf>
    <xf numFmtId="0" fontId="38" fillId="0" borderId="9"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8" fillId="0" borderId="21" xfId="0" applyFont="1" applyFill="1" applyBorder="1" applyAlignment="1">
      <alignment horizontal="center" vertical="center" wrapText="1"/>
    </xf>
    <xf numFmtId="0" fontId="21" fillId="3" borderId="2" xfId="0" applyFont="1" applyFill="1" applyBorder="1" applyAlignment="1">
      <alignment horizontal="center" vertical="center" wrapText="1"/>
    </xf>
    <xf numFmtId="0" fontId="21" fillId="3" borderId="4" xfId="0" applyFont="1" applyFill="1" applyBorder="1" applyAlignment="1">
      <alignment horizontal="center" vertical="center" wrapText="1"/>
    </xf>
    <xf numFmtId="0" fontId="21" fillId="3" borderId="5" xfId="0" applyFont="1" applyFill="1" applyBorder="1" applyAlignment="1">
      <alignment horizontal="center" vertical="center" wrapText="1"/>
    </xf>
    <xf numFmtId="0" fontId="22" fillId="3" borderId="4" xfId="0" applyFont="1" applyFill="1" applyBorder="1" applyAlignment="1">
      <alignment horizontal="center" vertical="center" wrapText="1"/>
    </xf>
    <xf numFmtId="0" fontId="22" fillId="3" borderId="5" xfId="0" applyFont="1" applyFill="1" applyBorder="1" applyAlignment="1">
      <alignment horizontal="center" vertical="center" wrapText="1"/>
    </xf>
    <xf numFmtId="0" fontId="22" fillId="3" borderId="2" xfId="0" applyFont="1" applyFill="1" applyBorder="1" applyAlignment="1">
      <alignment horizontal="center" vertical="center" wrapText="1"/>
    </xf>
    <xf numFmtId="0" fontId="25" fillId="3" borderId="5" xfId="0" applyFont="1" applyFill="1" applyBorder="1" applyAlignment="1">
      <alignment horizontal="center" vertical="center" wrapText="1"/>
    </xf>
    <xf numFmtId="0" fontId="16" fillId="3" borderId="4" xfId="0" applyFont="1" applyFill="1" applyBorder="1" applyAlignment="1">
      <alignment horizontal="center" vertical="center" wrapText="1"/>
    </xf>
    <xf numFmtId="0" fontId="16" fillId="3" borderId="6" xfId="0" applyFont="1" applyFill="1" applyBorder="1" applyAlignment="1">
      <alignment horizontal="center" vertical="center" wrapText="1"/>
    </xf>
    <xf numFmtId="0" fontId="22" fillId="3" borderId="2" xfId="4" applyNumberFormat="1" applyFont="1" applyFill="1" applyBorder="1" applyAlignment="1">
      <alignment horizontal="center" vertical="center" wrapText="1"/>
    </xf>
    <xf numFmtId="1" fontId="22" fillId="3" borderId="4" xfId="4" applyNumberFormat="1" applyFont="1" applyFill="1" applyBorder="1" applyAlignment="1">
      <alignment horizontal="center" vertical="center" wrapText="1"/>
    </xf>
    <xf numFmtId="1" fontId="22" fillId="3" borderId="5" xfId="4" applyNumberFormat="1" applyFont="1" applyFill="1" applyBorder="1" applyAlignment="1">
      <alignment horizontal="center" vertical="center" wrapText="1"/>
    </xf>
    <xf numFmtId="0" fontId="22" fillId="3" borderId="6" xfId="0" applyFont="1" applyFill="1" applyBorder="1" applyAlignment="1">
      <alignment horizontal="center" vertical="center" wrapText="1"/>
    </xf>
    <xf numFmtId="0" fontId="16" fillId="3" borderId="5" xfId="0" applyFont="1" applyFill="1" applyBorder="1" applyAlignment="1">
      <alignment horizontal="center" vertical="center" wrapText="1"/>
    </xf>
    <xf numFmtId="169" fontId="23" fillId="3" borderId="4" xfId="2" applyFont="1" applyFill="1" applyBorder="1" applyAlignment="1">
      <alignment horizontal="center" vertical="center" wrapText="1"/>
    </xf>
    <xf numFmtId="169" fontId="23" fillId="3" borderId="5" xfId="2" applyFont="1" applyFill="1" applyBorder="1" applyAlignment="1">
      <alignment horizontal="center" vertical="center" wrapText="1"/>
    </xf>
    <xf numFmtId="180" fontId="23" fillId="3" borderId="4" xfId="4" applyNumberFormat="1" applyFont="1" applyFill="1" applyBorder="1" applyAlignment="1">
      <alignment horizontal="center" vertical="center" wrapText="1"/>
    </xf>
    <xf numFmtId="180" fontId="23" fillId="3" borderId="5" xfId="4" applyNumberFormat="1" applyFont="1" applyFill="1" applyBorder="1" applyAlignment="1">
      <alignment horizontal="center" vertical="center" wrapText="1"/>
    </xf>
    <xf numFmtId="0" fontId="19" fillId="3" borderId="4" xfId="0" applyFont="1" applyFill="1" applyBorder="1" applyAlignment="1">
      <alignment horizontal="center" vertical="center" textRotation="90" wrapText="1"/>
    </xf>
    <xf numFmtId="0" fontId="19" fillId="3" borderId="5" xfId="0" applyFont="1" applyFill="1" applyBorder="1" applyAlignment="1">
      <alignment horizontal="center" vertical="center" textRotation="90" wrapText="1"/>
    </xf>
    <xf numFmtId="0" fontId="19" fillId="3" borderId="2" xfId="0" applyFont="1" applyFill="1" applyBorder="1" applyAlignment="1">
      <alignment horizontal="center" vertical="center" textRotation="90" wrapText="1"/>
    </xf>
    <xf numFmtId="169" fontId="16" fillId="3" borderId="4" xfId="2" applyFont="1" applyFill="1" applyBorder="1" applyAlignment="1">
      <alignment horizontal="center" vertical="center"/>
    </xf>
    <xf numFmtId="169" fontId="16" fillId="3" borderId="5" xfId="2" applyFont="1" applyFill="1" applyBorder="1" applyAlignment="1">
      <alignment horizontal="center" vertical="center"/>
    </xf>
    <xf numFmtId="170" fontId="16" fillId="3" borderId="4" xfId="0" applyNumberFormat="1" applyFont="1" applyFill="1" applyBorder="1" applyAlignment="1">
      <alignment horizontal="center" vertical="center" wrapText="1"/>
    </xf>
    <xf numFmtId="170" fontId="16" fillId="3" borderId="5" xfId="0" applyNumberFormat="1" applyFont="1" applyFill="1" applyBorder="1" applyAlignment="1">
      <alignment horizontal="center" vertical="center" wrapText="1"/>
    </xf>
    <xf numFmtId="0" fontId="16" fillId="3" borderId="2" xfId="0" applyFont="1" applyFill="1" applyBorder="1" applyAlignment="1">
      <alignment horizontal="center" vertical="center" wrapText="1"/>
    </xf>
    <xf numFmtId="1" fontId="16" fillId="3" borderId="2" xfId="0" applyNumberFormat="1" applyFont="1" applyFill="1" applyBorder="1" applyAlignment="1">
      <alignment horizontal="center" vertical="center"/>
    </xf>
    <xf numFmtId="0" fontId="0" fillId="0" borderId="0" xfId="0" applyAlignment="1">
      <alignment horizontal="center" vertical="center"/>
    </xf>
    <xf numFmtId="0" fontId="0" fillId="0" borderId="2" xfId="0" applyBorder="1" applyAlignment="1">
      <alignment horizontal="center" vertical="center" wrapText="1"/>
    </xf>
    <xf numFmtId="0" fontId="10" fillId="0" borderId="4" xfId="0" applyFont="1" applyBorder="1" applyAlignment="1">
      <alignment horizontal="center"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11" fillId="0" borderId="2" xfId="0" applyFont="1" applyBorder="1" applyAlignment="1">
      <alignment horizontal="center" vertical="center" wrapText="1"/>
    </xf>
    <xf numFmtId="0" fontId="0" fillId="0" borderId="0" xfId="0" applyAlignment="1">
      <alignment horizontal="center" wrapText="1"/>
    </xf>
  </cellXfs>
  <cellStyles count="11">
    <cellStyle name="Hipervínculo" xfId="6" builtinId="8"/>
    <cellStyle name="Millares" xfId="5" builtinId="3"/>
    <cellStyle name="Millares [0]" xfId="1" builtinId="6"/>
    <cellStyle name="Millares [0] 2" xfId="8" xr:uid="{00000000-0005-0000-0000-000003000000}"/>
    <cellStyle name="Millares 2" xfId="7" xr:uid="{00000000-0005-0000-0000-000004000000}"/>
    <cellStyle name="Moneda" xfId="2" builtinId="4"/>
    <cellStyle name="Moneda [0]" xfId="3" builtinId="7"/>
    <cellStyle name="Moneda [0] 2" xfId="10" xr:uid="{00000000-0005-0000-0000-000007000000}"/>
    <cellStyle name="Moneda 2" xfId="9" xr:uid="{00000000-0005-0000-0000-000008000000}"/>
    <cellStyle name="Normal" xfId="0" builtinId="0"/>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mineducaciongovco-my.sharepoint.com/:f:/g/personal/jcastro_sedcartagena_gov_co/ElconR_laSdIjG9lUgExUVwB-3EWyTBzBGGDxOLcw8SOLw?e=N3u4gM" TargetMode="External"/><Relationship Id="rId7" Type="http://schemas.openxmlformats.org/officeDocument/2006/relationships/comments" Target="../comments1.xml"/><Relationship Id="rId2" Type="http://schemas.openxmlformats.org/officeDocument/2006/relationships/hyperlink" Target="https://mineducaciongovco-my.sharepoint.com/:f:/g/personal/jcastro_sedcartagena_gov_co/Ehmrn76Wx4VOvllzsdFprKYBskN37wcWebmUD36zSzdagA?e=1yNZmj" TargetMode="External"/><Relationship Id="rId1" Type="http://schemas.openxmlformats.org/officeDocument/2006/relationships/hyperlink" Target="https://mineducaciongovco-my.sharepoint.com/:f:/g/personal/jcastro_sedcartagena_gov_co/Ehmrn76Wx4VOvllzsdFprKYBskN37wcWebmUD36zSzdagA?e=1yNZmj"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s://mineducaciongovco-my.sharepoint.com/:f:/g/personal/dacosta_sedcartagena_gov_co/EnisxgUuYNZElJhYneeh6lIByJYiX2b4SCRbxBHDPXXNug?e=KAPSXV" TargetMode="Externa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M890"/>
  <sheetViews>
    <sheetView tabSelected="1" topLeftCell="E2" zoomScale="20" zoomScaleNormal="20" workbookViewId="0">
      <pane ySplit="1" topLeftCell="A15" activePane="bottomLeft" state="frozen"/>
      <selection activeCell="P2" sqref="P2"/>
      <selection pane="bottomLeft" activeCell="V3" sqref="V3:V7"/>
    </sheetView>
  </sheetViews>
  <sheetFormatPr baseColWidth="10" defaultColWidth="11.453125" defaultRowHeight="26"/>
  <cols>
    <col min="1" max="1" width="26.26953125" style="108" customWidth="1"/>
    <col min="2" max="2" width="31.1796875" style="108" customWidth="1"/>
    <col min="3" max="3" width="25.1796875" style="108" customWidth="1"/>
    <col min="4" max="4" width="15.7265625" style="108" customWidth="1"/>
    <col min="5" max="6" width="24.26953125" style="108" customWidth="1"/>
    <col min="7" max="7" width="36.453125" style="108" customWidth="1"/>
    <col min="8" max="8" width="42.26953125" style="108" customWidth="1"/>
    <col min="9" max="9" width="24.7265625" style="108" customWidth="1"/>
    <col min="10" max="10" width="38.81640625" style="108" customWidth="1"/>
    <col min="11" max="11" width="33.7265625" style="108" customWidth="1"/>
    <col min="12" max="12" width="38" style="573" customWidth="1"/>
    <col min="13" max="14" width="38.453125" style="573" customWidth="1"/>
    <col min="15" max="16" width="36.1796875" style="573" customWidth="1"/>
    <col min="17" max="18" width="38.453125" style="574" customWidth="1"/>
    <col min="19" max="20" width="36.1796875" style="574" customWidth="1"/>
    <col min="21" max="21" width="30" style="108" customWidth="1"/>
    <col min="22" max="22" width="40.54296875" style="108" customWidth="1"/>
    <col min="23" max="23" width="36.1796875" style="108" customWidth="1"/>
    <col min="24" max="24" width="62.26953125" style="108" customWidth="1"/>
    <col min="25" max="25" width="36" style="108" customWidth="1"/>
    <col min="26" max="29" width="38.7265625" style="108" customWidth="1"/>
    <col min="30" max="30" width="38.7265625" style="108" hidden="1" customWidth="1"/>
    <col min="31" max="32" width="38.7265625" style="108" customWidth="1"/>
    <col min="33" max="33" width="35.453125" style="108" customWidth="1"/>
    <col min="34" max="36" width="34.81640625" style="108" customWidth="1"/>
    <col min="37" max="44" width="42.81640625" style="108" customWidth="1"/>
    <col min="45" max="45" width="62.453125" style="108" customWidth="1"/>
    <col min="46" max="47" width="42.81640625" style="108" customWidth="1"/>
    <col min="48" max="48" width="43.81640625" style="574" customWidth="1"/>
    <col min="49" max="49" width="49.1796875" style="574" customWidth="1"/>
    <col min="50" max="50" width="71" style="574" customWidth="1"/>
    <col min="51" max="51" width="61" style="574" customWidth="1"/>
    <col min="52" max="52" width="75.26953125" style="574" customWidth="1"/>
    <col min="53" max="53" width="78" style="574" customWidth="1"/>
    <col min="54" max="54" width="66.1796875" style="574" customWidth="1"/>
    <col min="55" max="55" width="57.453125" style="108" hidden="1" customWidth="1"/>
    <col min="56" max="56" width="84.1796875" style="108" hidden="1" customWidth="1"/>
    <col min="57" max="57" width="78.26953125" style="108" hidden="1" customWidth="1"/>
    <col min="58" max="58" width="84.453125" style="107" hidden="1" customWidth="1"/>
    <col min="59" max="59" width="0.453125" style="113" customWidth="1"/>
    <col min="60" max="60" width="126.26953125" style="114" customWidth="1"/>
    <col min="61" max="61" width="49.54296875" style="113" customWidth="1"/>
    <col min="62" max="65" width="11.453125" style="113"/>
    <col min="66" max="16384" width="11.453125" style="108"/>
  </cols>
  <sheetData>
    <row r="1" spans="1:60" ht="117" hidden="1" customHeight="1">
      <c r="E1" s="109" t="s">
        <v>360</v>
      </c>
      <c r="F1" s="109"/>
      <c r="G1" s="109"/>
      <c r="H1" s="109"/>
      <c r="I1" s="109"/>
      <c r="J1" s="109"/>
      <c r="K1" s="109"/>
      <c r="L1" s="109"/>
      <c r="M1" s="109"/>
      <c r="N1" s="109"/>
      <c r="O1" s="109"/>
      <c r="P1" s="109"/>
      <c r="Q1" s="110"/>
      <c r="R1" s="110"/>
      <c r="S1" s="110"/>
      <c r="T1" s="110"/>
      <c r="U1" s="109"/>
      <c r="V1" s="109"/>
      <c r="W1" s="109"/>
      <c r="X1" s="109"/>
      <c r="Y1" s="109"/>
      <c r="Z1" s="109"/>
      <c r="AA1" s="109"/>
      <c r="AB1" s="109"/>
      <c r="AC1" s="109"/>
      <c r="AD1" s="109"/>
      <c r="AE1" s="109"/>
      <c r="AF1" s="109"/>
      <c r="AG1" s="109"/>
      <c r="AH1" s="109"/>
      <c r="AI1" s="109"/>
      <c r="AJ1" s="109"/>
      <c r="AK1" s="109"/>
      <c r="AL1" s="109"/>
      <c r="AM1" s="109"/>
      <c r="AN1" s="109"/>
      <c r="AO1" s="111"/>
      <c r="AP1" s="111"/>
      <c r="AQ1" s="111"/>
      <c r="AR1" s="111"/>
      <c r="AS1" s="111"/>
      <c r="AT1" s="111"/>
      <c r="AU1" s="111"/>
      <c r="AV1" s="112"/>
      <c r="AW1" s="112"/>
      <c r="AX1" s="112"/>
      <c r="AY1" s="112"/>
      <c r="AZ1" s="112"/>
      <c r="BA1" s="112"/>
      <c r="BB1" s="112"/>
    </row>
    <row r="2" spans="1:60" ht="166.5" customHeight="1">
      <c r="A2" s="115" t="s">
        <v>0</v>
      </c>
      <c r="B2" s="115" t="s">
        <v>1</v>
      </c>
      <c r="C2" s="115" t="s">
        <v>2</v>
      </c>
      <c r="D2" s="115" t="s">
        <v>3</v>
      </c>
      <c r="E2" s="115" t="s">
        <v>4</v>
      </c>
      <c r="F2" s="116" t="s">
        <v>1002</v>
      </c>
      <c r="G2" s="115" t="s">
        <v>5</v>
      </c>
      <c r="H2" s="115" t="s">
        <v>6</v>
      </c>
      <c r="I2" s="115" t="s">
        <v>3</v>
      </c>
      <c r="J2" s="117" t="s">
        <v>7</v>
      </c>
      <c r="K2" s="115" t="s">
        <v>8</v>
      </c>
      <c r="L2" s="118" t="s">
        <v>359</v>
      </c>
      <c r="M2" s="118" t="s">
        <v>424</v>
      </c>
      <c r="N2" s="118" t="s">
        <v>645</v>
      </c>
      <c r="O2" s="118" t="s">
        <v>774</v>
      </c>
      <c r="P2" s="118" t="s">
        <v>892</v>
      </c>
      <c r="Q2" s="119" t="s">
        <v>640</v>
      </c>
      <c r="R2" s="119" t="s">
        <v>1003</v>
      </c>
      <c r="S2" s="119" t="s">
        <v>541</v>
      </c>
      <c r="T2" s="119" t="s">
        <v>641</v>
      </c>
      <c r="U2" s="115" t="s">
        <v>9</v>
      </c>
      <c r="V2" s="115" t="s">
        <v>10</v>
      </c>
      <c r="W2" s="115" t="s">
        <v>11</v>
      </c>
      <c r="X2" s="115" t="s">
        <v>12</v>
      </c>
      <c r="Y2" s="115" t="s">
        <v>274</v>
      </c>
      <c r="Z2" s="115" t="s">
        <v>425</v>
      </c>
      <c r="AA2" s="115" t="s">
        <v>646</v>
      </c>
      <c r="AB2" s="115" t="s">
        <v>856</v>
      </c>
      <c r="AC2" s="115" t="s">
        <v>893</v>
      </c>
      <c r="AD2" s="119" t="s">
        <v>1004</v>
      </c>
      <c r="AE2" s="119" t="s">
        <v>594</v>
      </c>
      <c r="AF2" s="119" t="s">
        <v>595</v>
      </c>
      <c r="AG2" s="120" t="s">
        <v>650</v>
      </c>
      <c r="AH2" s="120" t="s">
        <v>651</v>
      </c>
      <c r="AI2" s="120" t="s">
        <v>650</v>
      </c>
      <c r="AJ2" s="120" t="s">
        <v>651</v>
      </c>
      <c r="AK2" s="115" t="s">
        <v>13</v>
      </c>
      <c r="AL2" s="120" t="s">
        <v>653</v>
      </c>
      <c r="AM2" s="120" t="s">
        <v>652</v>
      </c>
      <c r="AN2" s="115" t="s">
        <v>14</v>
      </c>
      <c r="AO2" s="115" t="s">
        <v>15</v>
      </c>
      <c r="AP2" s="115" t="s">
        <v>16</v>
      </c>
      <c r="AQ2" s="115" t="s">
        <v>647</v>
      </c>
      <c r="AR2" s="115" t="s">
        <v>17</v>
      </c>
      <c r="AS2" s="115" t="s">
        <v>18</v>
      </c>
      <c r="AT2" s="115" t="s">
        <v>427</v>
      </c>
      <c r="AU2" s="115" t="s">
        <v>648</v>
      </c>
      <c r="AV2" s="115" t="s">
        <v>775</v>
      </c>
      <c r="AW2" s="115" t="s">
        <v>894</v>
      </c>
      <c r="AX2" s="119" t="s">
        <v>1014</v>
      </c>
      <c r="AY2" s="119" t="s">
        <v>1007</v>
      </c>
      <c r="AZ2" s="119" t="s">
        <v>1008</v>
      </c>
      <c r="BA2" s="119" t="s">
        <v>1009</v>
      </c>
      <c r="BB2" s="119" t="s">
        <v>1010</v>
      </c>
      <c r="BC2" s="115" t="s">
        <v>275</v>
      </c>
      <c r="BD2" s="121" t="s">
        <v>426</v>
      </c>
      <c r="BE2" s="117" t="s">
        <v>649</v>
      </c>
      <c r="BF2" s="115" t="s">
        <v>776</v>
      </c>
      <c r="BH2" s="115" t="s">
        <v>895</v>
      </c>
    </row>
    <row r="3" spans="1:60" ht="111.75" customHeight="1">
      <c r="A3" s="806" t="s">
        <v>19</v>
      </c>
      <c r="B3" s="766" t="s">
        <v>20</v>
      </c>
      <c r="C3" s="122" t="s">
        <v>21</v>
      </c>
      <c r="D3" s="122" t="s">
        <v>22</v>
      </c>
      <c r="E3" s="122" t="s">
        <v>23</v>
      </c>
      <c r="F3" s="122"/>
      <c r="G3" s="652" t="s">
        <v>24</v>
      </c>
      <c r="H3" s="580" t="s">
        <v>25</v>
      </c>
      <c r="I3" s="580" t="s">
        <v>26</v>
      </c>
      <c r="J3" s="580" t="s">
        <v>27</v>
      </c>
      <c r="K3" s="593">
        <v>3.02</v>
      </c>
      <c r="L3" s="593">
        <v>3.6900000000000002E-2</v>
      </c>
      <c r="M3" s="593" t="s">
        <v>542</v>
      </c>
      <c r="N3" s="593" t="s">
        <v>542</v>
      </c>
      <c r="O3" s="593" t="s">
        <v>542</v>
      </c>
      <c r="P3" s="593">
        <v>3.3799999999999997E-2</v>
      </c>
      <c r="Q3" s="586">
        <v>2.3400000000000001E-2</v>
      </c>
      <c r="R3" s="586">
        <f>+P3</f>
        <v>3.3799999999999997E-2</v>
      </c>
      <c r="S3" s="586">
        <f>+R3/L3</f>
        <v>0.91598915989159879</v>
      </c>
      <c r="T3" s="586">
        <f>+((4.02-3.38)/(4.02-3.02))</f>
        <v>0.64</v>
      </c>
      <c r="U3" s="577" t="s">
        <v>28</v>
      </c>
      <c r="V3" s="599">
        <v>2020130010065</v>
      </c>
      <c r="W3" s="577" t="s">
        <v>29</v>
      </c>
      <c r="X3" s="79" t="s">
        <v>30</v>
      </c>
      <c r="Y3" s="79">
        <v>1</v>
      </c>
      <c r="Z3" s="79">
        <v>0</v>
      </c>
      <c r="AA3" s="79">
        <v>0.25</v>
      </c>
      <c r="AB3" s="79">
        <v>0.5</v>
      </c>
      <c r="AC3" s="79">
        <v>0.25</v>
      </c>
      <c r="AD3" s="79">
        <f>+Z3+AA3+AB3+AC3</f>
        <v>1</v>
      </c>
      <c r="AE3" s="125">
        <f>+(Z3+AA3+AB3+AC3)/Y3</f>
        <v>1</v>
      </c>
      <c r="AF3" s="126">
        <f>AVERAGE(AE4:AE7)</f>
        <v>1</v>
      </c>
      <c r="AG3" s="80">
        <v>30</v>
      </c>
      <c r="AH3" s="80">
        <v>30</v>
      </c>
      <c r="AI3" s="79">
        <v>90</v>
      </c>
      <c r="AJ3" s="79">
        <v>90</v>
      </c>
      <c r="AK3" s="93" t="s">
        <v>31</v>
      </c>
      <c r="AL3" s="127" t="s">
        <v>839</v>
      </c>
      <c r="AM3" s="127" t="s">
        <v>839</v>
      </c>
      <c r="AN3" s="93" t="s">
        <v>32</v>
      </c>
      <c r="AO3" s="79" t="s">
        <v>33</v>
      </c>
      <c r="AP3" s="128">
        <v>908475085</v>
      </c>
      <c r="AQ3" s="128">
        <v>908475085</v>
      </c>
      <c r="AR3" s="79"/>
      <c r="AS3" s="72" t="s">
        <v>286</v>
      </c>
      <c r="AT3" s="129">
        <v>319475085</v>
      </c>
      <c r="AU3" s="129">
        <v>908475085</v>
      </c>
      <c r="AV3" s="130">
        <v>551428921</v>
      </c>
      <c r="AW3" s="131">
        <v>584258046</v>
      </c>
      <c r="AX3" s="602" t="s">
        <v>1011</v>
      </c>
      <c r="AY3" s="603">
        <v>47331502715</v>
      </c>
      <c r="AZ3" s="603">
        <v>50493098903</v>
      </c>
      <c r="BA3" s="603">
        <v>50042619868.970001</v>
      </c>
      <c r="BB3" s="604">
        <f>+BA3/AZ3</f>
        <v>0.99107840390435542</v>
      </c>
      <c r="BC3" s="79" t="s">
        <v>322</v>
      </c>
      <c r="BD3" s="132" t="s">
        <v>488</v>
      </c>
      <c r="BE3" s="133" t="s">
        <v>734</v>
      </c>
      <c r="BF3" s="134" t="s">
        <v>798</v>
      </c>
      <c r="BH3" s="74" t="s">
        <v>915</v>
      </c>
    </row>
    <row r="4" spans="1:60" ht="176.25" customHeight="1">
      <c r="A4" s="807"/>
      <c r="B4" s="767"/>
      <c r="C4" s="135"/>
      <c r="D4" s="135"/>
      <c r="E4" s="135"/>
      <c r="F4" s="135"/>
      <c r="G4" s="653"/>
      <c r="H4" s="581"/>
      <c r="I4" s="581"/>
      <c r="J4" s="581"/>
      <c r="K4" s="594"/>
      <c r="L4" s="594"/>
      <c r="M4" s="594"/>
      <c r="N4" s="594"/>
      <c r="O4" s="594"/>
      <c r="P4" s="594"/>
      <c r="Q4" s="587"/>
      <c r="R4" s="587"/>
      <c r="S4" s="587"/>
      <c r="T4" s="587"/>
      <c r="U4" s="578"/>
      <c r="V4" s="600"/>
      <c r="W4" s="578"/>
      <c r="X4" s="79" t="s">
        <v>35</v>
      </c>
      <c r="Y4" s="80">
        <v>44230</v>
      </c>
      <c r="Z4" s="80">
        <v>44183</v>
      </c>
      <c r="AA4" s="80">
        <f>45197-Z4</f>
        <v>1014</v>
      </c>
      <c r="AB4" s="80">
        <v>0</v>
      </c>
      <c r="AC4" s="80">
        <v>0</v>
      </c>
      <c r="AD4" s="79">
        <f t="shared" ref="AD4:AD7" si="0">+Z4+AA4+AB4+AC4</f>
        <v>45197</v>
      </c>
      <c r="AE4" s="125">
        <v>1</v>
      </c>
      <c r="AF4" s="138"/>
      <c r="AG4" s="80">
        <v>120</v>
      </c>
      <c r="AH4" s="80">
        <v>120</v>
      </c>
      <c r="AI4" s="80">
        <v>30</v>
      </c>
      <c r="AJ4" s="80">
        <v>30</v>
      </c>
      <c r="AK4" s="137"/>
      <c r="AL4" s="80">
        <f>+Y4</f>
        <v>44230</v>
      </c>
      <c r="AM4" s="80">
        <f>+AF4+AA4+Z4</f>
        <v>45197</v>
      </c>
      <c r="AN4" s="137"/>
      <c r="AO4" s="93" t="s">
        <v>487</v>
      </c>
      <c r="AP4" s="139">
        <v>68840263800</v>
      </c>
      <c r="AQ4" s="139">
        <v>68840263800</v>
      </c>
      <c r="AR4" s="139" t="s">
        <v>34</v>
      </c>
      <c r="AS4" s="93" t="s">
        <v>285</v>
      </c>
      <c r="AT4" s="139">
        <v>68840263800</v>
      </c>
      <c r="AU4" s="139">
        <v>68840263800</v>
      </c>
      <c r="AV4" s="720">
        <v>65037602394</v>
      </c>
      <c r="AW4" s="845">
        <v>65037602394</v>
      </c>
      <c r="AX4" s="602"/>
      <c r="AY4" s="603"/>
      <c r="AZ4" s="603"/>
      <c r="BA4" s="603"/>
      <c r="BB4" s="606"/>
      <c r="BC4" s="140" t="s">
        <v>323</v>
      </c>
      <c r="BD4" s="141" t="s">
        <v>516</v>
      </c>
      <c r="BE4" s="133" t="s">
        <v>735</v>
      </c>
      <c r="BF4" s="134" t="s">
        <v>799</v>
      </c>
      <c r="BH4" s="74" t="s">
        <v>916</v>
      </c>
    </row>
    <row r="5" spans="1:60" ht="96" customHeight="1">
      <c r="A5" s="807"/>
      <c r="B5" s="767"/>
      <c r="C5" s="135"/>
      <c r="D5" s="135"/>
      <c r="E5" s="135"/>
      <c r="F5" s="135"/>
      <c r="G5" s="653"/>
      <c r="H5" s="581"/>
      <c r="I5" s="581"/>
      <c r="J5" s="581"/>
      <c r="K5" s="594"/>
      <c r="L5" s="594"/>
      <c r="M5" s="594"/>
      <c r="N5" s="594"/>
      <c r="O5" s="594"/>
      <c r="P5" s="594"/>
      <c r="Q5" s="587"/>
      <c r="R5" s="587"/>
      <c r="S5" s="587"/>
      <c r="T5" s="587"/>
      <c r="U5" s="578"/>
      <c r="V5" s="600"/>
      <c r="W5" s="578"/>
      <c r="X5" s="79" t="s">
        <v>36</v>
      </c>
      <c r="Y5" s="80">
        <v>172000</v>
      </c>
      <c r="Z5" s="80">
        <v>172000</v>
      </c>
      <c r="AA5" s="80">
        <v>172000</v>
      </c>
      <c r="AB5" s="80">
        <v>178813</v>
      </c>
      <c r="AC5" s="81">
        <v>185824</v>
      </c>
      <c r="AD5" s="80">
        <f>+AC5</f>
        <v>185824</v>
      </c>
      <c r="AE5" s="125">
        <v>1</v>
      </c>
      <c r="AF5" s="138"/>
      <c r="AG5" s="80">
        <v>182</v>
      </c>
      <c r="AH5" s="80">
        <v>182</v>
      </c>
      <c r="AI5" s="80">
        <v>120</v>
      </c>
      <c r="AJ5" s="80">
        <v>120</v>
      </c>
      <c r="AK5" s="137"/>
      <c r="AL5" s="80">
        <f>+Y5</f>
        <v>172000</v>
      </c>
      <c r="AM5" s="80">
        <f>+AF5</f>
        <v>0</v>
      </c>
      <c r="AN5" s="137"/>
      <c r="AO5" s="137"/>
      <c r="AP5" s="142"/>
      <c r="AQ5" s="142"/>
      <c r="AR5" s="142"/>
      <c r="AS5" s="137"/>
      <c r="AT5" s="142"/>
      <c r="AU5" s="142"/>
      <c r="AV5" s="721"/>
      <c r="AW5" s="846"/>
      <c r="AX5" s="602"/>
      <c r="AY5" s="603"/>
      <c r="AZ5" s="603"/>
      <c r="BA5" s="603"/>
      <c r="BB5" s="605"/>
      <c r="BC5" s="140" t="s">
        <v>324</v>
      </c>
      <c r="BD5" s="141" t="s">
        <v>489</v>
      </c>
      <c r="BE5" s="133" t="s">
        <v>736</v>
      </c>
      <c r="BF5" s="134" t="s">
        <v>800</v>
      </c>
      <c r="BH5" s="74" t="s">
        <v>917</v>
      </c>
    </row>
    <row r="6" spans="1:60" ht="88.5" customHeight="1">
      <c r="A6" s="807"/>
      <c r="B6" s="767"/>
      <c r="C6" s="135"/>
      <c r="D6" s="135"/>
      <c r="E6" s="135"/>
      <c r="F6" s="135"/>
      <c r="G6" s="653"/>
      <c r="H6" s="581"/>
      <c r="I6" s="581"/>
      <c r="J6" s="581"/>
      <c r="K6" s="594"/>
      <c r="L6" s="594"/>
      <c r="M6" s="594"/>
      <c r="N6" s="594"/>
      <c r="O6" s="594"/>
      <c r="P6" s="594"/>
      <c r="Q6" s="587"/>
      <c r="R6" s="587"/>
      <c r="S6" s="587"/>
      <c r="T6" s="587"/>
      <c r="U6" s="578"/>
      <c r="V6" s="600"/>
      <c r="W6" s="578"/>
      <c r="X6" s="79" t="s">
        <v>284</v>
      </c>
      <c r="Y6" s="80">
        <v>182437</v>
      </c>
      <c r="Z6" s="80">
        <v>182531</v>
      </c>
      <c r="AA6" s="80">
        <f>186384-Z6</f>
        <v>3853</v>
      </c>
      <c r="AB6" s="80">
        <v>185824</v>
      </c>
      <c r="AC6" s="80">
        <v>185824</v>
      </c>
      <c r="AD6" s="80">
        <f>+AC6</f>
        <v>185824</v>
      </c>
      <c r="AE6" s="125">
        <v>1</v>
      </c>
      <c r="AF6" s="138"/>
      <c r="AG6" s="92">
        <v>300</v>
      </c>
      <c r="AH6" s="92">
        <v>300</v>
      </c>
      <c r="AI6" s="80">
        <v>182</v>
      </c>
      <c r="AJ6" s="80">
        <v>182</v>
      </c>
      <c r="AK6" s="137"/>
      <c r="AL6" s="80">
        <f>+Y6</f>
        <v>182437</v>
      </c>
      <c r="AM6" s="80">
        <f>+AF6</f>
        <v>0</v>
      </c>
      <c r="AN6" s="137"/>
      <c r="AO6" s="137"/>
      <c r="AP6" s="142"/>
      <c r="AQ6" s="142"/>
      <c r="AR6" s="142"/>
      <c r="AS6" s="137"/>
      <c r="AT6" s="142"/>
      <c r="AU6" s="142"/>
      <c r="AV6" s="721"/>
      <c r="AW6" s="846"/>
      <c r="AX6" s="602" t="s">
        <v>1019</v>
      </c>
      <c r="AY6" s="603">
        <v>0</v>
      </c>
      <c r="AZ6" s="603">
        <v>407052051</v>
      </c>
      <c r="BA6" s="603">
        <v>407052051</v>
      </c>
      <c r="BB6" s="604">
        <f>+BA6/AZ6</f>
        <v>1</v>
      </c>
      <c r="BC6" s="143" t="s">
        <v>353</v>
      </c>
      <c r="BD6" s="141" t="s">
        <v>490</v>
      </c>
      <c r="BE6" s="133" t="s">
        <v>737</v>
      </c>
      <c r="BF6" s="134" t="s">
        <v>801</v>
      </c>
      <c r="BH6" s="74" t="s">
        <v>918</v>
      </c>
    </row>
    <row r="7" spans="1:60" ht="101.25" customHeight="1">
      <c r="A7" s="807"/>
      <c r="B7" s="767"/>
      <c r="C7" s="135"/>
      <c r="D7" s="135"/>
      <c r="E7" s="135"/>
      <c r="F7" s="135"/>
      <c r="G7" s="653"/>
      <c r="H7" s="581"/>
      <c r="I7" s="581"/>
      <c r="J7" s="581"/>
      <c r="K7" s="594"/>
      <c r="L7" s="594"/>
      <c r="M7" s="594"/>
      <c r="N7" s="594"/>
      <c r="O7" s="594"/>
      <c r="P7" s="594"/>
      <c r="Q7" s="587"/>
      <c r="R7" s="587"/>
      <c r="S7" s="587"/>
      <c r="T7" s="587"/>
      <c r="U7" s="579"/>
      <c r="V7" s="601"/>
      <c r="W7" s="579"/>
      <c r="X7" s="79" t="s">
        <v>37</v>
      </c>
      <c r="Y7" s="79">
        <v>2</v>
      </c>
      <c r="Z7" s="79">
        <v>1</v>
      </c>
      <c r="AA7" s="79">
        <v>0.25</v>
      </c>
      <c r="AB7" s="79">
        <v>0.25</v>
      </c>
      <c r="AC7" s="79">
        <v>0.5</v>
      </c>
      <c r="AD7" s="79">
        <f t="shared" si="0"/>
        <v>2</v>
      </c>
      <c r="AE7" s="125">
        <f>+(Z7+AA7+AB7+AC7)/Y7</f>
        <v>1</v>
      </c>
      <c r="AF7" s="144"/>
      <c r="AG7" s="79">
        <v>300</v>
      </c>
      <c r="AH7" s="79">
        <v>240</v>
      </c>
      <c r="AI7" s="92">
        <v>300</v>
      </c>
      <c r="AJ7" s="92">
        <v>290</v>
      </c>
      <c r="AK7" s="92"/>
      <c r="AL7" s="145" t="s">
        <v>839</v>
      </c>
      <c r="AM7" s="145" t="s">
        <v>839</v>
      </c>
      <c r="AN7" s="92"/>
      <c r="AO7" s="92"/>
      <c r="AP7" s="146"/>
      <c r="AQ7" s="146"/>
      <c r="AR7" s="146"/>
      <c r="AS7" s="92"/>
      <c r="AT7" s="146"/>
      <c r="AU7" s="146"/>
      <c r="AV7" s="722"/>
      <c r="AW7" s="847"/>
      <c r="AX7" s="602"/>
      <c r="AY7" s="603"/>
      <c r="AZ7" s="603"/>
      <c r="BA7" s="603"/>
      <c r="BB7" s="605"/>
      <c r="BC7" s="143" t="s">
        <v>324</v>
      </c>
      <c r="BD7" s="132" t="s">
        <v>491</v>
      </c>
      <c r="BE7" s="133" t="s">
        <v>738</v>
      </c>
      <c r="BF7" s="134" t="s">
        <v>802</v>
      </c>
      <c r="BH7" s="74" t="s">
        <v>919</v>
      </c>
    </row>
    <row r="8" spans="1:60" ht="409.5">
      <c r="A8" s="807"/>
      <c r="B8" s="767"/>
      <c r="C8" s="135"/>
      <c r="D8" s="135"/>
      <c r="E8" s="135"/>
      <c r="F8" s="135"/>
      <c r="G8" s="653"/>
      <c r="H8" s="581"/>
      <c r="I8" s="581"/>
      <c r="J8" s="581"/>
      <c r="K8" s="594"/>
      <c r="L8" s="594"/>
      <c r="M8" s="594"/>
      <c r="N8" s="594"/>
      <c r="O8" s="594"/>
      <c r="P8" s="594"/>
      <c r="Q8" s="587"/>
      <c r="R8" s="587"/>
      <c r="S8" s="587"/>
      <c r="T8" s="587"/>
      <c r="U8" s="577" t="s">
        <v>38</v>
      </c>
      <c r="V8" s="599">
        <v>2020130010085</v>
      </c>
      <c r="W8" s="577" t="s">
        <v>39</v>
      </c>
      <c r="X8" s="79" t="s">
        <v>325</v>
      </c>
      <c r="Y8" s="79">
        <v>35</v>
      </c>
      <c r="Z8" s="79">
        <v>35</v>
      </c>
      <c r="AA8" s="79">
        <v>35</v>
      </c>
      <c r="AB8" s="79">
        <v>35</v>
      </c>
      <c r="AC8" s="79">
        <v>35</v>
      </c>
      <c r="AD8" s="79">
        <f>+AC8</f>
        <v>35</v>
      </c>
      <c r="AE8" s="125">
        <f>+AD8/Y8</f>
        <v>1</v>
      </c>
      <c r="AF8" s="126">
        <f>AVERAGE(AE8:AE11)</f>
        <v>1</v>
      </c>
      <c r="AG8" s="79">
        <v>120</v>
      </c>
      <c r="AH8" s="79">
        <v>120</v>
      </c>
      <c r="AI8" s="79">
        <v>35</v>
      </c>
      <c r="AJ8" s="79">
        <v>120</v>
      </c>
      <c r="AK8" s="147" t="s">
        <v>40</v>
      </c>
      <c r="AL8" s="127" t="s">
        <v>839</v>
      </c>
      <c r="AM8" s="127" t="s">
        <v>839</v>
      </c>
      <c r="AN8" s="93" t="s">
        <v>41</v>
      </c>
      <c r="AO8" s="93" t="s">
        <v>33</v>
      </c>
      <c r="AP8" s="148">
        <v>2151931782</v>
      </c>
      <c r="AQ8" s="148">
        <v>2151931782</v>
      </c>
      <c r="AR8" s="93" t="s">
        <v>42</v>
      </c>
      <c r="AS8" s="93" t="s">
        <v>82</v>
      </c>
      <c r="AT8" s="149">
        <v>2151931782</v>
      </c>
      <c r="AU8" s="139">
        <v>1650591782</v>
      </c>
      <c r="AV8" s="720">
        <v>1587826468</v>
      </c>
      <c r="AW8" s="845">
        <v>1749690086</v>
      </c>
      <c r="AX8" s="150" t="s">
        <v>603</v>
      </c>
      <c r="AY8" s="151">
        <v>2610921477</v>
      </c>
      <c r="AZ8" s="152">
        <v>11892375777</v>
      </c>
      <c r="BA8" s="152">
        <v>2610921477</v>
      </c>
      <c r="BB8" s="153">
        <f>+BA8/AZ8</f>
        <v>0.21954582717185528</v>
      </c>
      <c r="BC8" s="143" t="s">
        <v>329</v>
      </c>
      <c r="BD8" s="132" t="s">
        <v>531</v>
      </c>
      <c r="BE8" s="133" t="s">
        <v>739</v>
      </c>
      <c r="BF8" s="134" t="s">
        <v>803</v>
      </c>
      <c r="BH8" s="74" t="s">
        <v>920</v>
      </c>
    </row>
    <row r="9" spans="1:60" ht="147.75" customHeight="1">
      <c r="A9" s="807"/>
      <c r="B9" s="767"/>
      <c r="C9" s="135"/>
      <c r="D9" s="135"/>
      <c r="E9" s="135"/>
      <c r="F9" s="135"/>
      <c r="G9" s="653"/>
      <c r="H9" s="581"/>
      <c r="I9" s="581"/>
      <c r="J9" s="581"/>
      <c r="K9" s="594"/>
      <c r="L9" s="594"/>
      <c r="M9" s="594"/>
      <c r="N9" s="594"/>
      <c r="O9" s="594"/>
      <c r="P9" s="594"/>
      <c r="Q9" s="587"/>
      <c r="R9" s="587"/>
      <c r="S9" s="587"/>
      <c r="T9" s="587"/>
      <c r="U9" s="578"/>
      <c r="V9" s="600"/>
      <c r="W9" s="578"/>
      <c r="X9" s="79" t="s">
        <v>326</v>
      </c>
      <c r="Y9" s="79">
        <v>35</v>
      </c>
      <c r="Z9" s="79">
        <v>0</v>
      </c>
      <c r="AA9" s="79">
        <v>0</v>
      </c>
      <c r="AB9" s="79">
        <v>17</v>
      </c>
      <c r="AC9" s="79">
        <v>18</v>
      </c>
      <c r="AD9" s="79">
        <f>+AC9+AB9+AA9+Z9</f>
        <v>35</v>
      </c>
      <c r="AE9" s="125">
        <f>+AD9/Y9</f>
        <v>1</v>
      </c>
      <c r="AF9" s="138"/>
      <c r="AG9" s="79">
        <v>300</v>
      </c>
      <c r="AH9" s="79">
        <v>250</v>
      </c>
      <c r="AI9" s="79">
        <v>18</v>
      </c>
      <c r="AJ9" s="79">
        <v>300</v>
      </c>
      <c r="AK9" s="155"/>
      <c r="AL9" s="127" t="s">
        <v>839</v>
      </c>
      <c r="AM9" s="127" t="s">
        <v>839</v>
      </c>
      <c r="AN9" s="137"/>
      <c r="AO9" s="137"/>
      <c r="AP9" s="156"/>
      <c r="AQ9" s="156"/>
      <c r="AR9" s="137"/>
      <c r="AS9" s="137"/>
      <c r="AT9" s="157"/>
      <c r="AU9" s="142"/>
      <c r="AV9" s="721"/>
      <c r="AW9" s="846"/>
      <c r="AX9" s="150" t="s">
        <v>1020</v>
      </c>
      <c r="AY9" s="151">
        <v>0</v>
      </c>
      <c r="AZ9" s="152">
        <v>238000000</v>
      </c>
      <c r="BA9" s="152">
        <v>238000000</v>
      </c>
      <c r="BB9" s="153">
        <f>+BA9/AZ9</f>
        <v>1</v>
      </c>
      <c r="BC9" s="143" t="s">
        <v>330</v>
      </c>
      <c r="BD9" s="132" t="s">
        <v>492</v>
      </c>
      <c r="BE9" s="133" t="s">
        <v>740</v>
      </c>
      <c r="BF9" s="134" t="s">
        <v>804</v>
      </c>
      <c r="BH9" s="74" t="s">
        <v>921</v>
      </c>
    </row>
    <row r="10" spans="1:60" ht="288.75" customHeight="1">
      <c r="A10" s="807"/>
      <c r="B10" s="767"/>
      <c r="C10" s="135"/>
      <c r="D10" s="135"/>
      <c r="E10" s="135"/>
      <c r="F10" s="135"/>
      <c r="G10" s="653"/>
      <c r="H10" s="581"/>
      <c r="I10" s="581"/>
      <c r="J10" s="581"/>
      <c r="K10" s="594"/>
      <c r="L10" s="594"/>
      <c r="M10" s="594"/>
      <c r="N10" s="594"/>
      <c r="O10" s="594"/>
      <c r="P10" s="594"/>
      <c r="Q10" s="587"/>
      <c r="R10" s="587"/>
      <c r="S10" s="587"/>
      <c r="T10" s="587"/>
      <c r="U10" s="578"/>
      <c r="V10" s="600"/>
      <c r="W10" s="578"/>
      <c r="X10" s="79" t="s">
        <v>327</v>
      </c>
      <c r="Y10" s="79">
        <v>1</v>
      </c>
      <c r="Z10" s="79">
        <v>0</v>
      </c>
      <c r="AA10" s="79">
        <v>0.25</v>
      </c>
      <c r="AB10" s="79">
        <v>0.25</v>
      </c>
      <c r="AC10" s="79">
        <v>0.5</v>
      </c>
      <c r="AD10" s="79">
        <f t="shared" ref="AD10:AD11" si="1">+AC10+AB10+AA10+Z10</f>
        <v>1</v>
      </c>
      <c r="AE10" s="125">
        <f>+AD10/Y10</f>
        <v>1</v>
      </c>
      <c r="AF10" s="138"/>
      <c r="AG10" s="79">
        <v>300</v>
      </c>
      <c r="AH10" s="79">
        <v>240</v>
      </c>
      <c r="AI10" s="79">
        <v>0.5</v>
      </c>
      <c r="AJ10" s="79">
        <v>300</v>
      </c>
      <c r="AK10" s="155"/>
      <c r="AL10" s="127" t="s">
        <v>839</v>
      </c>
      <c r="AM10" s="127" t="s">
        <v>839</v>
      </c>
      <c r="AN10" s="137"/>
      <c r="AO10" s="137"/>
      <c r="AP10" s="156"/>
      <c r="AQ10" s="156"/>
      <c r="AR10" s="137"/>
      <c r="AS10" s="137"/>
      <c r="AT10" s="157"/>
      <c r="AU10" s="142"/>
      <c r="AV10" s="721"/>
      <c r="AW10" s="846"/>
      <c r="AX10" s="613" t="s">
        <v>1021</v>
      </c>
      <c r="AY10" s="607">
        <v>0</v>
      </c>
      <c r="AZ10" s="607">
        <v>3735964334</v>
      </c>
      <c r="BA10" s="607">
        <v>3735964334</v>
      </c>
      <c r="BB10" s="610">
        <f>+BA10/AZ10</f>
        <v>1</v>
      </c>
      <c r="BC10" s="143" t="s">
        <v>331</v>
      </c>
      <c r="BD10" s="132" t="s">
        <v>493</v>
      </c>
      <c r="BE10" s="133" t="s">
        <v>741</v>
      </c>
      <c r="BF10" s="134" t="s">
        <v>805</v>
      </c>
      <c r="BH10" s="74" t="s">
        <v>922</v>
      </c>
    </row>
    <row r="11" spans="1:60" ht="262.5" customHeight="1">
      <c r="A11" s="807"/>
      <c r="B11" s="767"/>
      <c r="C11" s="135"/>
      <c r="D11" s="135"/>
      <c r="E11" s="135"/>
      <c r="F11" s="135"/>
      <c r="G11" s="653"/>
      <c r="H11" s="581"/>
      <c r="I11" s="581"/>
      <c r="J11" s="581"/>
      <c r="K11" s="594"/>
      <c r="L11" s="594"/>
      <c r="M11" s="594"/>
      <c r="N11" s="594"/>
      <c r="O11" s="594"/>
      <c r="P11" s="594"/>
      <c r="Q11" s="587"/>
      <c r="R11" s="587"/>
      <c r="S11" s="587"/>
      <c r="T11" s="587"/>
      <c r="U11" s="579"/>
      <c r="V11" s="601"/>
      <c r="W11" s="579"/>
      <c r="X11" s="79" t="s">
        <v>328</v>
      </c>
      <c r="Y11" s="79">
        <v>1</v>
      </c>
      <c r="Z11" s="79">
        <v>0</v>
      </c>
      <c r="AA11" s="79">
        <v>0.33329999999999999</v>
      </c>
      <c r="AB11" s="79">
        <v>0.33329999999999999</v>
      </c>
      <c r="AC11" s="158">
        <v>0.33340000000000003</v>
      </c>
      <c r="AD11" s="79">
        <f t="shared" si="1"/>
        <v>1</v>
      </c>
      <c r="AE11" s="125">
        <f>+AD11/Y11</f>
        <v>1</v>
      </c>
      <c r="AF11" s="144"/>
      <c r="AG11" s="79">
        <v>270</v>
      </c>
      <c r="AH11" s="79">
        <v>220</v>
      </c>
      <c r="AI11" s="158">
        <v>0.33340000000000003</v>
      </c>
      <c r="AJ11" s="79">
        <v>270</v>
      </c>
      <c r="AK11" s="159"/>
      <c r="AL11" s="127" t="s">
        <v>839</v>
      </c>
      <c r="AM11" s="127" t="s">
        <v>839</v>
      </c>
      <c r="AN11" s="92"/>
      <c r="AO11" s="92"/>
      <c r="AP11" s="160"/>
      <c r="AQ11" s="160"/>
      <c r="AR11" s="92"/>
      <c r="AS11" s="92"/>
      <c r="AT11" s="161"/>
      <c r="AU11" s="146"/>
      <c r="AV11" s="722"/>
      <c r="AW11" s="847"/>
      <c r="AX11" s="614"/>
      <c r="AY11" s="609"/>
      <c r="AZ11" s="609"/>
      <c r="BA11" s="609"/>
      <c r="BB11" s="612"/>
      <c r="BC11" s="143" t="s">
        <v>332</v>
      </c>
      <c r="BD11" s="132" t="s">
        <v>493</v>
      </c>
      <c r="BE11" s="133" t="s">
        <v>742</v>
      </c>
      <c r="BF11" s="134" t="s">
        <v>806</v>
      </c>
      <c r="BH11" s="74" t="s">
        <v>923</v>
      </c>
    </row>
    <row r="12" spans="1:60" ht="194.25" customHeight="1">
      <c r="A12" s="807"/>
      <c r="B12" s="767"/>
      <c r="C12" s="135"/>
      <c r="D12" s="135"/>
      <c r="E12" s="135"/>
      <c r="F12" s="135"/>
      <c r="G12" s="653"/>
      <c r="H12" s="581"/>
      <c r="I12" s="581"/>
      <c r="J12" s="581"/>
      <c r="K12" s="594"/>
      <c r="L12" s="594"/>
      <c r="M12" s="594"/>
      <c r="N12" s="594"/>
      <c r="O12" s="594"/>
      <c r="P12" s="594"/>
      <c r="Q12" s="587"/>
      <c r="R12" s="587"/>
      <c r="S12" s="587"/>
      <c r="T12" s="587"/>
      <c r="U12" s="749" t="s">
        <v>43</v>
      </c>
      <c r="V12" s="752">
        <v>2020130010057</v>
      </c>
      <c r="W12" s="749" t="s">
        <v>44</v>
      </c>
      <c r="X12" s="93" t="s">
        <v>45</v>
      </c>
      <c r="Y12" s="82">
        <v>81</v>
      </c>
      <c r="Z12" s="82">
        <v>83</v>
      </c>
      <c r="AA12" s="82">
        <v>83</v>
      </c>
      <c r="AB12" s="82">
        <v>83</v>
      </c>
      <c r="AC12" s="82">
        <v>81</v>
      </c>
      <c r="AD12" s="82"/>
      <c r="AE12" s="163">
        <v>1</v>
      </c>
      <c r="AF12" s="163">
        <f>AVERAGE(AE12:AE28)</f>
        <v>1</v>
      </c>
      <c r="AG12" s="82">
        <v>365</v>
      </c>
      <c r="AH12" s="82">
        <v>365</v>
      </c>
      <c r="AI12" s="82"/>
      <c r="AJ12" s="82"/>
      <c r="AK12" s="93" t="s">
        <v>40</v>
      </c>
      <c r="AL12" s="164" t="s">
        <v>840</v>
      </c>
      <c r="AM12" s="164" t="s">
        <v>903</v>
      </c>
      <c r="AN12" s="93" t="s">
        <v>454</v>
      </c>
      <c r="AO12" s="93" t="s">
        <v>287</v>
      </c>
      <c r="AP12" s="139">
        <v>30492704936</v>
      </c>
      <c r="AQ12" s="139">
        <v>35278324541</v>
      </c>
      <c r="AR12" s="93" t="s">
        <v>47</v>
      </c>
      <c r="AS12" s="79" t="s">
        <v>455</v>
      </c>
      <c r="AT12" s="165">
        <v>46164420</v>
      </c>
      <c r="AU12" s="165"/>
      <c r="AV12" s="166">
        <v>46164420</v>
      </c>
      <c r="AW12" s="166">
        <v>0</v>
      </c>
      <c r="AX12" s="615" t="s">
        <v>1017</v>
      </c>
      <c r="AY12" s="607">
        <v>476870122181</v>
      </c>
      <c r="AZ12" s="607">
        <v>482777210886.20001</v>
      </c>
      <c r="BA12" s="607">
        <v>477028665240.31</v>
      </c>
      <c r="BB12" s="610">
        <f>+BA12/AZ12</f>
        <v>0.98809275683220876</v>
      </c>
      <c r="BC12" s="167" t="s">
        <v>683</v>
      </c>
      <c r="BD12" s="168" t="s">
        <v>456</v>
      </c>
      <c r="BE12" s="169" t="s">
        <v>702</v>
      </c>
      <c r="BF12" s="169" t="s">
        <v>792</v>
      </c>
      <c r="BH12" s="170" t="s">
        <v>904</v>
      </c>
    </row>
    <row r="13" spans="1:60" ht="101.25" customHeight="1">
      <c r="A13" s="807"/>
      <c r="B13" s="767"/>
      <c r="C13" s="135"/>
      <c r="D13" s="135"/>
      <c r="E13" s="135"/>
      <c r="F13" s="135"/>
      <c r="G13" s="653"/>
      <c r="H13" s="581"/>
      <c r="I13" s="581"/>
      <c r="J13" s="581"/>
      <c r="K13" s="594"/>
      <c r="L13" s="594"/>
      <c r="M13" s="594"/>
      <c r="N13" s="594"/>
      <c r="O13" s="594"/>
      <c r="P13" s="594"/>
      <c r="Q13" s="587"/>
      <c r="R13" s="587"/>
      <c r="S13" s="587"/>
      <c r="T13" s="587"/>
      <c r="U13" s="750"/>
      <c r="V13" s="753"/>
      <c r="W13" s="750"/>
      <c r="X13" s="92"/>
      <c r="Y13" s="83"/>
      <c r="Z13" s="83"/>
      <c r="AA13" s="83"/>
      <c r="AB13" s="83"/>
      <c r="AC13" s="83"/>
      <c r="AD13" s="83"/>
      <c r="AE13" s="172"/>
      <c r="AF13" s="173"/>
      <c r="AG13" s="83"/>
      <c r="AH13" s="83"/>
      <c r="AI13" s="154"/>
      <c r="AJ13" s="154"/>
      <c r="AK13" s="137"/>
      <c r="AL13" s="174"/>
      <c r="AM13" s="174"/>
      <c r="AN13" s="137"/>
      <c r="AO13" s="137"/>
      <c r="AP13" s="142"/>
      <c r="AQ13" s="142"/>
      <c r="AR13" s="137"/>
      <c r="AS13" s="175"/>
      <c r="AT13" s="176"/>
      <c r="AU13" s="177"/>
      <c r="AV13" s="178"/>
      <c r="AW13" s="178"/>
      <c r="AX13" s="616"/>
      <c r="AY13" s="608"/>
      <c r="AZ13" s="608"/>
      <c r="BA13" s="608"/>
      <c r="BB13" s="611"/>
      <c r="BC13" s="167" t="s">
        <v>683</v>
      </c>
      <c r="BD13" s="169" t="s">
        <v>460</v>
      </c>
      <c r="BE13" s="169" t="s">
        <v>684</v>
      </c>
      <c r="BF13" s="577" t="s">
        <v>684</v>
      </c>
      <c r="BH13" s="664" t="s">
        <v>905</v>
      </c>
    </row>
    <row r="14" spans="1:60" ht="118.5" customHeight="1">
      <c r="A14" s="807"/>
      <c r="B14" s="767"/>
      <c r="C14" s="135"/>
      <c r="D14" s="135"/>
      <c r="E14" s="135"/>
      <c r="F14" s="135"/>
      <c r="G14" s="653"/>
      <c r="H14" s="581"/>
      <c r="I14" s="581"/>
      <c r="J14" s="581"/>
      <c r="K14" s="594"/>
      <c r="L14" s="594"/>
      <c r="M14" s="594"/>
      <c r="N14" s="594"/>
      <c r="O14" s="594"/>
      <c r="P14" s="594"/>
      <c r="Q14" s="587"/>
      <c r="R14" s="587"/>
      <c r="S14" s="587"/>
      <c r="T14" s="587"/>
      <c r="U14" s="750"/>
      <c r="V14" s="753"/>
      <c r="W14" s="750"/>
      <c r="X14" s="93" t="s">
        <v>596</v>
      </c>
      <c r="Y14" s="82">
        <v>173</v>
      </c>
      <c r="Z14" s="82">
        <v>173</v>
      </c>
      <c r="AA14" s="82">
        <v>173</v>
      </c>
      <c r="AB14" s="82">
        <v>173</v>
      </c>
      <c r="AC14" s="82">
        <v>173</v>
      </c>
      <c r="AD14" s="82"/>
      <c r="AE14" s="163">
        <v>1</v>
      </c>
      <c r="AF14" s="173"/>
      <c r="AG14" s="82">
        <v>365</v>
      </c>
      <c r="AH14" s="82">
        <v>365</v>
      </c>
      <c r="AI14" s="154"/>
      <c r="AJ14" s="154"/>
      <c r="AK14" s="137"/>
      <c r="AL14" s="164" t="s">
        <v>840</v>
      </c>
      <c r="AM14" s="164" t="s">
        <v>840</v>
      </c>
      <c r="AN14" s="137"/>
      <c r="AO14" s="137"/>
      <c r="AP14" s="142"/>
      <c r="AQ14" s="142"/>
      <c r="AR14" s="137"/>
      <c r="AS14" s="175" t="s">
        <v>457</v>
      </c>
      <c r="AT14" s="176">
        <v>68269277</v>
      </c>
      <c r="AU14" s="177"/>
      <c r="AV14" s="700">
        <v>68269277</v>
      </c>
      <c r="AW14" s="179">
        <v>0</v>
      </c>
      <c r="AX14" s="616"/>
      <c r="AY14" s="608"/>
      <c r="AZ14" s="608"/>
      <c r="BA14" s="608"/>
      <c r="BB14" s="611"/>
      <c r="BC14" s="726"/>
      <c r="BD14" s="668" t="s">
        <v>460</v>
      </c>
      <c r="BE14" s="832"/>
      <c r="BF14" s="579"/>
      <c r="BH14" s="665"/>
    </row>
    <row r="15" spans="1:60" ht="116.25" customHeight="1">
      <c r="A15" s="807"/>
      <c r="B15" s="767"/>
      <c r="C15" s="135"/>
      <c r="D15" s="135"/>
      <c r="E15" s="135"/>
      <c r="F15" s="135"/>
      <c r="G15" s="653"/>
      <c r="H15" s="581"/>
      <c r="I15" s="581"/>
      <c r="J15" s="581"/>
      <c r="K15" s="594"/>
      <c r="L15" s="594"/>
      <c r="M15" s="594"/>
      <c r="N15" s="594"/>
      <c r="O15" s="594"/>
      <c r="P15" s="594"/>
      <c r="Q15" s="587"/>
      <c r="R15" s="587"/>
      <c r="S15" s="587"/>
      <c r="T15" s="587"/>
      <c r="U15" s="750"/>
      <c r="V15" s="753"/>
      <c r="W15" s="750"/>
      <c r="X15" s="92"/>
      <c r="Y15" s="83"/>
      <c r="Z15" s="83"/>
      <c r="AA15" s="83"/>
      <c r="AB15" s="83"/>
      <c r="AC15" s="83"/>
      <c r="AD15" s="83"/>
      <c r="AE15" s="172"/>
      <c r="AF15" s="173"/>
      <c r="AG15" s="83"/>
      <c r="AH15" s="83"/>
      <c r="AI15" s="154"/>
      <c r="AJ15" s="154"/>
      <c r="AK15" s="137"/>
      <c r="AL15" s="174"/>
      <c r="AM15" s="174"/>
      <c r="AN15" s="137"/>
      <c r="AO15" s="137"/>
      <c r="AP15" s="142"/>
      <c r="AQ15" s="142"/>
      <c r="AR15" s="137"/>
      <c r="AS15" s="180"/>
      <c r="AT15" s="181"/>
      <c r="AU15" s="182"/>
      <c r="AV15" s="700"/>
      <c r="AW15" s="183"/>
      <c r="AX15" s="616"/>
      <c r="AY15" s="608"/>
      <c r="AZ15" s="608"/>
      <c r="BA15" s="608"/>
      <c r="BB15" s="611"/>
      <c r="BC15" s="727"/>
      <c r="BD15" s="669"/>
      <c r="BE15" s="833"/>
      <c r="BF15" s="134" t="s">
        <v>793</v>
      </c>
      <c r="BH15" s="74" t="s">
        <v>906</v>
      </c>
    </row>
    <row r="16" spans="1:60" ht="154.5" customHeight="1">
      <c r="A16" s="807"/>
      <c r="B16" s="767"/>
      <c r="C16" s="135"/>
      <c r="D16" s="135"/>
      <c r="E16" s="135"/>
      <c r="F16" s="135"/>
      <c r="G16" s="653"/>
      <c r="H16" s="581"/>
      <c r="I16" s="581"/>
      <c r="J16" s="581"/>
      <c r="K16" s="594"/>
      <c r="L16" s="594"/>
      <c r="M16" s="594"/>
      <c r="N16" s="594"/>
      <c r="O16" s="594"/>
      <c r="P16" s="594"/>
      <c r="Q16" s="587"/>
      <c r="R16" s="587"/>
      <c r="S16" s="587"/>
      <c r="T16" s="587"/>
      <c r="U16" s="750"/>
      <c r="V16" s="753"/>
      <c r="W16" s="750"/>
      <c r="X16" s="93" t="s">
        <v>46</v>
      </c>
      <c r="Y16" s="82">
        <v>105</v>
      </c>
      <c r="Z16" s="82">
        <v>105</v>
      </c>
      <c r="AA16" s="82">
        <v>105</v>
      </c>
      <c r="AB16" s="184">
        <v>105</v>
      </c>
      <c r="AC16" s="184">
        <v>105</v>
      </c>
      <c r="AD16" s="84"/>
      <c r="AE16" s="163">
        <f>+AA16/Y16</f>
        <v>1</v>
      </c>
      <c r="AF16" s="173"/>
      <c r="AG16" s="82">
        <v>365</v>
      </c>
      <c r="AH16" s="82">
        <v>270</v>
      </c>
      <c r="AI16" s="154"/>
      <c r="AJ16" s="154"/>
      <c r="AK16" s="137"/>
      <c r="AL16" s="164" t="s">
        <v>840</v>
      </c>
      <c r="AM16" s="164" t="s">
        <v>840</v>
      </c>
      <c r="AN16" s="137"/>
      <c r="AO16" s="137"/>
      <c r="AP16" s="142"/>
      <c r="AQ16" s="142"/>
      <c r="AR16" s="137"/>
      <c r="AS16" s="79" t="s">
        <v>458</v>
      </c>
      <c r="AT16" s="185">
        <v>724200433</v>
      </c>
      <c r="AU16" s="107"/>
      <c r="AV16" s="186">
        <v>14671144179</v>
      </c>
      <c r="AW16" s="185">
        <v>14668914166</v>
      </c>
      <c r="AX16" s="616"/>
      <c r="AY16" s="608"/>
      <c r="AZ16" s="608"/>
      <c r="BA16" s="608"/>
      <c r="BB16" s="611"/>
      <c r="BC16" s="187" t="s">
        <v>685</v>
      </c>
      <c r="BD16" s="133" t="s">
        <v>461</v>
      </c>
      <c r="BE16" s="134" t="s">
        <v>47</v>
      </c>
      <c r="BF16" s="134" t="s">
        <v>686</v>
      </c>
      <c r="BH16" s="74" t="s">
        <v>686</v>
      </c>
    </row>
    <row r="17" spans="1:60" ht="138.75" customHeight="1">
      <c r="A17" s="807"/>
      <c r="B17" s="767"/>
      <c r="C17" s="135"/>
      <c r="D17" s="135"/>
      <c r="E17" s="135"/>
      <c r="F17" s="135"/>
      <c r="G17" s="653"/>
      <c r="H17" s="581"/>
      <c r="I17" s="581"/>
      <c r="J17" s="581"/>
      <c r="K17" s="594"/>
      <c r="L17" s="594"/>
      <c r="M17" s="594"/>
      <c r="N17" s="594"/>
      <c r="O17" s="594"/>
      <c r="P17" s="594"/>
      <c r="Q17" s="587"/>
      <c r="R17" s="587"/>
      <c r="S17" s="587"/>
      <c r="T17" s="587"/>
      <c r="U17" s="750"/>
      <c r="V17" s="753"/>
      <c r="W17" s="750"/>
      <c r="X17" s="137"/>
      <c r="Y17" s="154"/>
      <c r="Z17" s="154"/>
      <c r="AA17" s="154"/>
      <c r="AB17" s="184"/>
      <c r="AC17" s="184"/>
      <c r="AD17" s="85"/>
      <c r="AE17" s="173"/>
      <c r="AF17" s="173"/>
      <c r="AG17" s="154"/>
      <c r="AH17" s="154"/>
      <c r="AI17" s="154"/>
      <c r="AJ17" s="154"/>
      <c r="AK17" s="137"/>
      <c r="AL17" s="188"/>
      <c r="AM17" s="188"/>
      <c r="AN17" s="137"/>
      <c r="AO17" s="137"/>
      <c r="AP17" s="142"/>
      <c r="AQ17" s="142"/>
      <c r="AR17" s="137"/>
      <c r="AS17" s="189"/>
      <c r="AT17" s="182"/>
      <c r="AU17" s="190"/>
      <c r="AV17" s="191"/>
      <c r="AW17" s="191"/>
      <c r="AX17" s="617"/>
      <c r="AY17" s="609"/>
      <c r="AZ17" s="609"/>
      <c r="BA17" s="609"/>
      <c r="BB17" s="612"/>
      <c r="BC17" s="192"/>
      <c r="BD17" s="189"/>
      <c r="BE17" s="107" t="s">
        <v>686</v>
      </c>
      <c r="BH17" s="193"/>
    </row>
    <row r="18" spans="1:60" ht="93" customHeight="1">
      <c r="A18" s="807"/>
      <c r="B18" s="767"/>
      <c r="C18" s="135"/>
      <c r="D18" s="135"/>
      <c r="E18" s="135"/>
      <c r="F18" s="135"/>
      <c r="G18" s="653"/>
      <c r="H18" s="581"/>
      <c r="I18" s="581"/>
      <c r="J18" s="581"/>
      <c r="K18" s="594"/>
      <c r="L18" s="594"/>
      <c r="M18" s="594"/>
      <c r="N18" s="594"/>
      <c r="O18" s="594"/>
      <c r="P18" s="594"/>
      <c r="Q18" s="587"/>
      <c r="R18" s="587"/>
      <c r="S18" s="587"/>
      <c r="T18" s="587"/>
      <c r="U18" s="750"/>
      <c r="V18" s="753"/>
      <c r="W18" s="750"/>
      <c r="X18" s="137"/>
      <c r="Y18" s="154"/>
      <c r="Z18" s="154"/>
      <c r="AA18" s="154"/>
      <c r="AB18" s="184"/>
      <c r="AC18" s="184"/>
      <c r="AD18" s="85"/>
      <c r="AE18" s="173"/>
      <c r="AF18" s="173"/>
      <c r="AG18" s="154"/>
      <c r="AH18" s="154"/>
      <c r="AI18" s="154"/>
      <c r="AJ18" s="154"/>
      <c r="AK18" s="137"/>
      <c r="AL18" s="188"/>
      <c r="AM18" s="188"/>
      <c r="AN18" s="137"/>
      <c r="AO18" s="137"/>
      <c r="AP18" s="142"/>
      <c r="AQ18" s="142"/>
      <c r="AR18" s="137"/>
      <c r="AS18" s="189"/>
      <c r="AT18" s="194"/>
      <c r="AU18" s="195"/>
      <c r="AV18" s="191"/>
      <c r="AW18" s="191"/>
      <c r="AX18" s="615" t="s">
        <v>1022</v>
      </c>
      <c r="AY18" s="607">
        <v>3138413472</v>
      </c>
      <c r="AZ18" s="607">
        <v>6974040405</v>
      </c>
      <c r="BA18" s="607">
        <v>3138413472</v>
      </c>
      <c r="BB18" s="610">
        <f>+BA18/AZ18</f>
        <v>0.45001366349267657</v>
      </c>
      <c r="BC18" s="192"/>
      <c r="BD18" s="189"/>
      <c r="BE18" s="107"/>
      <c r="BH18" s="193"/>
    </row>
    <row r="19" spans="1:60" ht="121.5" customHeight="1">
      <c r="A19" s="807"/>
      <c r="B19" s="767"/>
      <c r="C19" s="135"/>
      <c r="D19" s="135"/>
      <c r="E19" s="135"/>
      <c r="F19" s="135"/>
      <c r="G19" s="653"/>
      <c r="H19" s="581"/>
      <c r="I19" s="581"/>
      <c r="J19" s="581"/>
      <c r="K19" s="594"/>
      <c r="L19" s="594"/>
      <c r="M19" s="594"/>
      <c r="N19" s="594"/>
      <c r="O19" s="594"/>
      <c r="P19" s="594"/>
      <c r="Q19" s="587"/>
      <c r="R19" s="587"/>
      <c r="S19" s="587"/>
      <c r="T19" s="587"/>
      <c r="U19" s="750"/>
      <c r="V19" s="753"/>
      <c r="W19" s="750"/>
      <c r="X19" s="137"/>
      <c r="Y19" s="154"/>
      <c r="Z19" s="154"/>
      <c r="AA19" s="154"/>
      <c r="AB19" s="184"/>
      <c r="AC19" s="184"/>
      <c r="AD19" s="85"/>
      <c r="AE19" s="173"/>
      <c r="AF19" s="173"/>
      <c r="AG19" s="154"/>
      <c r="AH19" s="154"/>
      <c r="AI19" s="154"/>
      <c r="AJ19" s="154"/>
      <c r="AK19" s="137"/>
      <c r="AL19" s="188"/>
      <c r="AM19" s="188"/>
      <c r="AN19" s="137"/>
      <c r="AO19" s="137"/>
      <c r="AP19" s="142"/>
      <c r="AQ19" s="142"/>
      <c r="AR19" s="137"/>
      <c r="AS19" s="189"/>
      <c r="AT19" s="196"/>
      <c r="AU19" s="197"/>
      <c r="AV19" s="191"/>
      <c r="AW19" s="191"/>
      <c r="AX19" s="616"/>
      <c r="AY19" s="608"/>
      <c r="AZ19" s="608"/>
      <c r="BA19" s="608"/>
      <c r="BB19" s="611"/>
      <c r="BC19" s="192"/>
      <c r="BD19" s="189"/>
      <c r="BE19" s="107"/>
      <c r="BF19" s="134" t="s">
        <v>462</v>
      </c>
      <c r="BH19" s="74" t="s">
        <v>462</v>
      </c>
    </row>
    <row r="20" spans="1:60" ht="135" customHeight="1">
      <c r="A20" s="807"/>
      <c r="B20" s="767"/>
      <c r="C20" s="135"/>
      <c r="D20" s="135"/>
      <c r="E20" s="135"/>
      <c r="F20" s="135"/>
      <c r="G20" s="653"/>
      <c r="H20" s="581"/>
      <c r="I20" s="581"/>
      <c r="J20" s="581"/>
      <c r="K20" s="594"/>
      <c r="L20" s="594"/>
      <c r="M20" s="594"/>
      <c r="N20" s="594"/>
      <c r="O20" s="594"/>
      <c r="P20" s="594"/>
      <c r="Q20" s="587"/>
      <c r="R20" s="587"/>
      <c r="S20" s="587"/>
      <c r="T20" s="587"/>
      <c r="U20" s="750"/>
      <c r="V20" s="753"/>
      <c r="W20" s="750"/>
      <c r="X20" s="137"/>
      <c r="Y20" s="154"/>
      <c r="Z20" s="154"/>
      <c r="AA20" s="154"/>
      <c r="AB20" s="184"/>
      <c r="AC20" s="184"/>
      <c r="AD20" s="85"/>
      <c r="AE20" s="173"/>
      <c r="AF20" s="173"/>
      <c r="AG20" s="154"/>
      <c r="AH20" s="154"/>
      <c r="AI20" s="154"/>
      <c r="AJ20" s="154"/>
      <c r="AK20" s="137"/>
      <c r="AL20" s="188"/>
      <c r="AM20" s="188"/>
      <c r="AN20" s="137"/>
      <c r="AO20" s="137"/>
      <c r="AP20" s="142"/>
      <c r="AQ20" s="142"/>
      <c r="AR20" s="137"/>
      <c r="AS20" s="198" t="s">
        <v>48</v>
      </c>
      <c r="AT20" s="199">
        <v>1154046556</v>
      </c>
      <c r="AU20" s="200"/>
      <c r="AV20" s="186">
        <v>2000000000</v>
      </c>
      <c r="AW20" s="200">
        <v>1671458129</v>
      </c>
      <c r="AX20" s="616"/>
      <c r="AY20" s="608"/>
      <c r="AZ20" s="608"/>
      <c r="BA20" s="608"/>
      <c r="BB20" s="611"/>
      <c r="BC20" s="79" t="s">
        <v>687</v>
      </c>
      <c r="BD20" s="132" t="s">
        <v>462</v>
      </c>
      <c r="BE20" s="134" t="s">
        <v>462</v>
      </c>
      <c r="BF20" s="134" t="s">
        <v>794</v>
      </c>
      <c r="BH20" s="74" t="s">
        <v>794</v>
      </c>
    </row>
    <row r="21" spans="1:60" ht="102.75" customHeight="1">
      <c r="A21" s="807"/>
      <c r="B21" s="767"/>
      <c r="C21" s="135"/>
      <c r="D21" s="135"/>
      <c r="E21" s="135"/>
      <c r="F21" s="135"/>
      <c r="G21" s="653"/>
      <c r="H21" s="581"/>
      <c r="I21" s="581"/>
      <c r="J21" s="581"/>
      <c r="K21" s="594"/>
      <c r="L21" s="594"/>
      <c r="M21" s="594"/>
      <c r="N21" s="594"/>
      <c r="O21" s="594"/>
      <c r="P21" s="594"/>
      <c r="Q21" s="587"/>
      <c r="R21" s="587"/>
      <c r="S21" s="587"/>
      <c r="T21" s="587"/>
      <c r="U21" s="750"/>
      <c r="V21" s="753"/>
      <c r="W21" s="750"/>
      <c r="X21" s="137"/>
      <c r="Y21" s="154"/>
      <c r="Z21" s="154"/>
      <c r="AA21" s="154"/>
      <c r="AB21" s="184"/>
      <c r="AC21" s="184"/>
      <c r="AD21" s="85"/>
      <c r="AE21" s="173"/>
      <c r="AF21" s="173"/>
      <c r="AG21" s="154"/>
      <c r="AH21" s="154"/>
      <c r="AI21" s="154"/>
      <c r="AJ21" s="154"/>
      <c r="AK21" s="137"/>
      <c r="AL21" s="188"/>
      <c r="AM21" s="188"/>
      <c r="AN21" s="137"/>
      <c r="AO21" s="137"/>
      <c r="AP21" s="142"/>
      <c r="AQ21" s="142"/>
      <c r="AR21" s="137"/>
      <c r="AS21" s="198" t="s">
        <v>49</v>
      </c>
      <c r="AT21" s="200">
        <v>2963149319</v>
      </c>
      <c r="AU21" s="200"/>
      <c r="AV21" s="200">
        <v>12766507788</v>
      </c>
      <c r="AW21" s="200">
        <v>9803358469</v>
      </c>
      <c r="AX21" s="616"/>
      <c r="AY21" s="608"/>
      <c r="AZ21" s="608"/>
      <c r="BA21" s="608"/>
      <c r="BB21" s="611"/>
      <c r="BC21" s="201"/>
      <c r="BD21" s="132" t="s">
        <v>464</v>
      </c>
      <c r="BE21" s="134" t="s">
        <v>464</v>
      </c>
      <c r="BF21" s="134" t="s">
        <v>465</v>
      </c>
      <c r="BH21" s="74" t="s">
        <v>465</v>
      </c>
    </row>
    <row r="22" spans="1:60" ht="124.5" customHeight="1">
      <c r="A22" s="807"/>
      <c r="B22" s="767"/>
      <c r="C22" s="135"/>
      <c r="D22" s="135"/>
      <c r="E22" s="135"/>
      <c r="F22" s="135"/>
      <c r="G22" s="653"/>
      <c r="H22" s="581"/>
      <c r="I22" s="581"/>
      <c r="J22" s="581"/>
      <c r="K22" s="594"/>
      <c r="L22" s="594"/>
      <c r="M22" s="594"/>
      <c r="N22" s="594"/>
      <c r="O22" s="594"/>
      <c r="P22" s="594"/>
      <c r="Q22" s="587"/>
      <c r="R22" s="587"/>
      <c r="S22" s="587"/>
      <c r="T22" s="587"/>
      <c r="U22" s="750"/>
      <c r="V22" s="753"/>
      <c r="W22" s="750"/>
      <c r="X22" s="137"/>
      <c r="Y22" s="154"/>
      <c r="Z22" s="154"/>
      <c r="AA22" s="154"/>
      <c r="AB22" s="184"/>
      <c r="AC22" s="184"/>
      <c r="AD22" s="85"/>
      <c r="AE22" s="173"/>
      <c r="AF22" s="173"/>
      <c r="AG22" s="154"/>
      <c r="AH22" s="154"/>
      <c r="AI22" s="154"/>
      <c r="AJ22" s="154"/>
      <c r="AK22" s="137"/>
      <c r="AL22" s="188"/>
      <c r="AM22" s="188"/>
      <c r="AN22" s="137"/>
      <c r="AO22" s="137"/>
      <c r="AP22" s="142"/>
      <c r="AQ22" s="142"/>
      <c r="AR22" s="137"/>
      <c r="AS22" s="198" t="s">
        <v>597</v>
      </c>
      <c r="AT22" s="200">
        <v>864394763</v>
      </c>
      <c r="AU22" s="200"/>
      <c r="AV22" s="200">
        <v>864394763</v>
      </c>
      <c r="AW22" s="200">
        <v>74035334</v>
      </c>
      <c r="AX22" s="617"/>
      <c r="AY22" s="609"/>
      <c r="AZ22" s="609"/>
      <c r="BA22" s="609"/>
      <c r="BB22" s="612"/>
      <c r="BC22" s="201"/>
      <c r="BD22" s="132" t="s">
        <v>465</v>
      </c>
      <c r="BE22" s="134" t="s">
        <v>465</v>
      </c>
      <c r="BF22" s="134" t="s">
        <v>463</v>
      </c>
      <c r="BH22" s="74" t="s">
        <v>463</v>
      </c>
    </row>
    <row r="23" spans="1:60" ht="71.25" customHeight="1">
      <c r="A23" s="807"/>
      <c r="B23" s="767"/>
      <c r="C23" s="135"/>
      <c r="D23" s="135"/>
      <c r="E23" s="135"/>
      <c r="F23" s="135"/>
      <c r="G23" s="653"/>
      <c r="H23" s="581"/>
      <c r="I23" s="581"/>
      <c r="J23" s="581"/>
      <c r="K23" s="594"/>
      <c r="L23" s="594"/>
      <c r="M23" s="594"/>
      <c r="N23" s="594"/>
      <c r="O23" s="594"/>
      <c r="P23" s="594"/>
      <c r="Q23" s="587"/>
      <c r="R23" s="587"/>
      <c r="S23" s="587"/>
      <c r="T23" s="587"/>
      <c r="U23" s="750"/>
      <c r="V23" s="753"/>
      <c r="W23" s="750"/>
      <c r="X23" s="137"/>
      <c r="Y23" s="154"/>
      <c r="Z23" s="154"/>
      <c r="AA23" s="154"/>
      <c r="AB23" s="184"/>
      <c r="AC23" s="184"/>
      <c r="AD23" s="85"/>
      <c r="AE23" s="173"/>
      <c r="AF23" s="173"/>
      <c r="AG23" s="154"/>
      <c r="AH23" s="154"/>
      <c r="AI23" s="154"/>
      <c r="AJ23" s="154"/>
      <c r="AK23" s="137"/>
      <c r="AL23" s="188"/>
      <c r="AM23" s="188"/>
      <c r="AN23" s="137"/>
      <c r="AO23" s="137"/>
      <c r="AP23" s="142"/>
      <c r="AQ23" s="142"/>
      <c r="AR23" s="137"/>
      <c r="AS23" s="198" t="s">
        <v>688</v>
      </c>
      <c r="AT23" s="202"/>
      <c r="AU23" s="203">
        <v>865454649</v>
      </c>
      <c r="AV23" s="200">
        <v>3000000000</v>
      </c>
      <c r="AW23" s="185">
        <v>10577985789</v>
      </c>
      <c r="AX23" s="615" t="s">
        <v>1023</v>
      </c>
      <c r="AY23" s="607">
        <v>0</v>
      </c>
      <c r="AZ23" s="607">
        <v>345585984</v>
      </c>
      <c r="BA23" s="607">
        <v>345585984</v>
      </c>
      <c r="BB23" s="610">
        <f>+BA23/AZ23</f>
        <v>1</v>
      </c>
      <c r="BC23" s="73" t="s">
        <v>689</v>
      </c>
      <c r="BD23" s="132"/>
      <c r="BE23" s="134" t="s">
        <v>690</v>
      </c>
      <c r="BF23" s="134" t="s">
        <v>795</v>
      </c>
      <c r="BH23" s="204" t="s">
        <v>907</v>
      </c>
    </row>
    <row r="24" spans="1:60" ht="118.5" customHeight="1">
      <c r="A24" s="807"/>
      <c r="B24" s="767"/>
      <c r="C24" s="135"/>
      <c r="D24" s="135"/>
      <c r="E24" s="135"/>
      <c r="F24" s="135"/>
      <c r="G24" s="653"/>
      <c r="H24" s="581"/>
      <c r="I24" s="581"/>
      <c r="J24" s="581"/>
      <c r="K24" s="594"/>
      <c r="L24" s="594"/>
      <c r="M24" s="594"/>
      <c r="N24" s="594"/>
      <c r="O24" s="594"/>
      <c r="P24" s="594"/>
      <c r="Q24" s="587"/>
      <c r="R24" s="587"/>
      <c r="S24" s="587"/>
      <c r="T24" s="587"/>
      <c r="U24" s="750"/>
      <c r="V24" s="753"/>
      <c r="W24" s="750"/>
      <c r="X24" s="137"/>
      <c r="Y24" s="154"/>
      <c r="Z24" s="154"/>
      <c r="AA24" s="154"/>
      <c r="AB24" s="184"/>
      <c r="AC24" s="184"/>
      <c r="AD24" s="85"/>
      <c r="AE24" s="173"/>
      <c r="AF24" s="173"/>
      <c r="AG24" s="154"/>
      <c r="AH24" s="154"/>
      <c r="AI24" s="154"/>
      <c r="AJ24" s="154"/>
      <c r="AK24" s="137"/>
      <c r="AL24" s="188"/>
      <c r="AM24" s="188"/>
      <c r="AN24" s="137"/>
      <c r="AO24" s="137"/>
      <c r="AP24" s="142"/>
      <c r="AQ24" s="142"/>
      <c r="AR24" s="137"/>
      <c r="AS24" s="198" t="s">
        <v>672</v>
      </c>
      <c r="AT24" s="205"/>
      <c r="AU24" s="200">
        <v>937298299</v>
      </c>
      <c r="AV24" s="206">
        <v>8865454643</v>
      </c>
      <c r="AW24" s="185">
        <v>315621480</v>
      </c>
      <c r="AX24" s="616"/>
      <c r="AY24" s="608"/>
      <c r="AZ24" s="608"/>
      <c r="BA24" s="608"/>
      <c r="BB24" s="611"/>
      <c r="BC24" s="73" t="s">
        <v>689</v>
      </c>
      <c r="BD24" s="132"/>
      <c r="BE24" s="134" t="s">
        <v>691</v>
      </c>
      <c r="BF24" s="134" t="s">
        <v>795</v>
      </c>
      <c r="BH24" s="74" t="s">
        <v>908</v>
      </c>
    </row>
    <row r="25" spans="1:60" ht="132" customHeight="1">
      <c r="A25" s="807"/>
      <c r="B25" s="767"/>
      <c r="C25" s="135"/>
      <c r="D25" s="135"/>
      <c r="E25" s="135"/>
      <c r="F25" s="135"/>
      <c r="G25" s="653"/>
      <c r="H25" s="581"/>
      <c r="I25" s="581"/>
      <c r="J25" s="581"/>
      <c r="K25" s="594"/>
      <c r="L25" s="594"/>
      <c r="M25" s="594"/>
      <c r="N25" s="594"/>
      <c r="O25" s="594"/>
      <c r="P25" s="594"/>
      <c r="Q25" s="587"/>
      <c r="R25" s="587"/>
      <c r="S25" s="587"/>
      <c r="T25" s="587"/>
      <c r="U25" s="750"/>
      <c r="V25" s="753"/>
      <c r="W25" s="750"/>
      <c r="X25" s="137"/>
      <c r="Y25" s="154"/>
      <c r="Z25" s="154"/>
      <c r="AA25" s="154"/>
      <c r="AB25" s="184"/>
      <c r="AC25" s="184"/>
      <c r="AD25" s="85"/>
      <c r="AE25" s="173"/>
      <c r="AF25" s="173"/>
      <c r="AG25" s="154"/>
      <c r="AH25" s="154"/>
      <c r="AI25" s="154"/>
      <c r="AJ25" s="154"/>
      <c r="AK25" s="137"/>
      <c r="AL25" s="188"/>
      <c r="AM25" s="188"/>
      <c r="AN25" s="137"/>
      <c r="AO25" s="137"/>
      <c r="AP25" s="142"/>
      <c r="AQ25" s="142"/>
      <c r="AR25" s="137"/>
      <c r="AS25" s="198" t="s">
        <v>673</v>
      </c>
      <c r="AT25" s="205"/>
      <c r="AU25" s="200">
        <v>36371788</v>
      </c>
      <c r="AV25" s="207">
        <v>315621480</v>
      </c>
      <c r="AW25" s="185">
        <v>36371788</v>
      </c>
      <c r="AX25" s="616"/>
      <c r="AY25" s="608"/>
      <c r="AZ25" s="608"/>
      <c r="BA25" s="608"/>
      <c r="BB25" s="611"/>
      <c r="BC25" s="73" t="s">
        <v>689</v>
      </c>
      <c r="BD25" s="132"/>
      <c r="BE25" s="134" t="s">
        <v>692</v>
      </c>
      <c r="BF25" s="134" t="s">
        <v>796</v>
      </c>
      <c r="BH25" s="74" t="s">
        <v>909</v>
      </c>
    </row>
    <row r="26" spans="1:60" ht="132" customHeight="1">
      <c r="A26" s="807"/>
      <c r="B26" s="767"/>
      <c r="C26" s="135"/>
      <c r="D26" s="135"/>
      <c r="E26" s="135"/>
      <c r="F26" s="135"/>
      <c r="G26" s="653"/>
      <c r="H26" s="581"/>
      <c r="I26" s="581"/>
      <c r="J26" s="581"/>
      <c r="K26" s="594"/>
      <c r="L26" s="594"/>
      <c r="M26" s="594"/>
      <c r="N26" s="594"/>
      <c r="O26" s="594"/>
      <c r="P26" s="594"/>
      <c r="Q26" s="587"/>
      <c r="R26" s="587"/>
      <c r="S26" s="587"/>
      <c r="T26" s="587"/>
      <c r="U26" s="750"/>
      <c r="V26" s="753"/>
      <c r="W26" s="750"/>
      <c r="X26" s="137"/>
      <c r="Y26" s="154"/>
      <c r="Z26" s="154"/>
      <c r="AA26" s="154"/>
      <c r="AB26" s="184"/>
      <c r="AC26" s="184"/>
      <c r="AD26" s="85"/>
      <c r="AE26" s="173"/>
      <c r="AF26" s="173"/>
      <c r="AG26" s="154"/>
      <c r="AH26" s="154"/>
      <c r="AI26" s="154"/>
      <c r="AJ26" s="154"/>
      <c r="AK26" s="137"/>
      <c r="AL26" s="188"/>
      <c r="AM26" s="188"/>
      <c r="AN26" s="137"/>
      <c r="AO26" s="137"/>
      <c r="AP26" s="142"/>
      <c r="AQ26" s="142"/>
      <c r="AR26" s="137"/>
      <c r="AS26" s="198" t="s">
        <v>674</v>
      </c>
      <c r="AT26" s="205"/>
      <c r="AU26" s="200">
        <v>17670235.539999999</v>
      </c>
      <c r="AV26" s="207">
        <v>36371788</v>
      </c>
      <c r="AW26" s="207">
        <v>0</v>
      </c>
      <c r="AX26" s="616"/>
      <c r="AY26" s="608"/>
      <c r="AZ26" s="608"/>
      <c r="BA26" s="608"/>
      <c r="BB26" s="611"/>
      <c r="BC26" s="73" t="s">
        <v>689</v>
      </c>
      <c r="BD26" s="132"/>
      <c r="BE26" s="134" t="s">
        <v>693</v>
      </c>
      <c r="BF26" s="134" t="s">
        <v>796</v>
      </c>
      <c r="BH26" s="74" t="s">
        <v>910</v>
      </c>
    </row>
    <row r="27" spans="1:60" ht="82.5" customHeight="1">
      <c r="A27" s="807"/>
      <c r="B27" s="767"/>
      <c r="C27" s="135"/>
      <c r="D27" s="135"/>
      <c r="E27" s="135"/>
      <c r="F27" s="135"/>
      <c r="G27" s="653"/>
      <c r="H27" s="581"/>
      <c r="I27" s="581"/>
      <c r="J27" s="581"/>
      <c r="K27" s="594"/>
      <c r="L27" s="594"/>
      <c r="M27" s="594"/>
      <c r="N27" s="594"/>
      <c r="O27" s="594"/>
      <c r="P27" s="594"/>
      <c r="Q27" s="587"/>
      <c r="R27" s="587"/>
      <c r="S27" s="587"/>
      <c r="T27" s="587"/>
      <c r="U27" s="750"/>
      <c r="V27" s="753"/>
      <c r="W27" s="750"/>
      <c r="X27" s="137"/>
      <c r="Y27" s="154"/>
      <c r="Z27" s="154"/>
      <c r="AA27" s="154"/>
      <c r="AB27" s="184"/>
      <c r="AC27" s="184"/>
      <c r="AD27" s="85"/>
      <c r="AE27" s="173"/>
      <c r="AF27" s="173"/>
      <c r="AG27" s="154"/>
      <c r="AH27" s="154"/>
      <c r="AI27" s="154"/>
      <c r="AJ27" s="154"/>
      <c r="AK27" s="137"/>
      <c r="AL27" s="188"/>
      <c r="AM27" s="188"/>
      <c r="AN27" s="137"/>
      <c r="AO27" s="137"/>
      <c r="AP27" s="142"/>
      <c r="AQ27" s="142"/>
      <c r="AR27" s="137"/>
      <c r="AS27" s="198" t="s">
        <v>675</v>
      </c>
      <c r="AT27" s="205"/>
      <c r="AU27" s="200">
        <v>5049142.87</v>
      </c>
      <c r="AV27" s="200">
        <v>17670235.539999999</v>
      </c>
      <c r="AW27" s="200">
        <v>0</v>
      </c>
      <c r="AX27" s="617"/>
      <c r="AY27" s="609"/>
      <c r="AZ27" s="609"/>
      <c r="BA27" s="609"/>
      <c r="BB27" s="612"/>
      <c r="BC27" s="73" t="s">
        <v>689</v>
      </c>
      <c r="BD27" s="132"/>
      <c r="BE27" s="134" t="s">
        <v>693</v>
      </c>
      <c r="BF27" s="134" t="s">
        <v>796</v>
      </c>
      <c r="BH27" s="74" t="s">
        <v>911</v>
      </c>
    </row>
    <row r="28" spans="1:60" ht="164.25" customHeight="1">
      <c r="A28" s="807"/>
      <c r="B28" s="767"/>
      <c r="C28" s="135"/>
      <c r="D28" s="135"/>
      <c r="E28" s="135"/>
      <c r="F28" s="135"/>
      <c r="G28" s="653"/>
      <c r="H28" s="581"/>
      <c r="I28" s="581"/>
      <c r="J28" s="581"/>
      <c r="K28" s="594"/>
      <c r="L28" s="594"/>
      <c r="M28" s="594"/>
      <c r="N28" s="594"/>
      <c r="O28" s="594"/>
      <c r="P28" s="594"/>
      <c r="Q28" s="587"/>
      <c r="R28" s="587"/>
      <c r="S28" s="587"/>
      <c r="T28" s="587"/>
      <c r="U28" s="751"/>
      <c r="V28" s="754"/>
      <c r="W28" s="751"/>
      <c r="X28" s="92"/>
      <c r="Y28" s="83"/>
      <c r="Z28" s="83"/>
      <c r="AA28" s="83"/>
      <c r="AB28" s="184"/>
      <c r="AC28" s="184"/>
      <c r="AD28" s="86"/>
      <c r="AE28" s="172"/>
      <c r="AF28" s="172"/>
      <c r="AG28" s="83"/>
      <c r="AH28" s="83"/>
      <c r="AI28" s="83"/>
      <c r="AJ28" s="83"/>
      <c r="AK28" s="92"/>
      <c r="AL28" s="174"/>
      <c r="AM28" s="174"/>
      <c r="AN28" s="92"/>
      <c r="AO28" s="92"/>
      <c r="AP28" s="146"/>
      <c r="AQ28" s="146"/>
      <c r="AR28" s="92"/>
      <c r="AS28" s="209" t="s">
        <v>459</v>
      </c>
      <c r="AT28" s="200">
        <v>2235749554</v>
      </c>
      <c r="AU28" s="200"/>
      <c r="AV28" s="203">
        <v>5049142.87</v>
      </c>
      <c r="AW28" s="210"/>
      <c r="AX28" s="615" t="s">
        <v>1024</v>
      </c>
      <c r="AY28" s="607">
        <v>258553907</v>
      </c>
      <c r="AZ28" s="607">
        <v>754536851</v>
      </c>
      <c r="BA28" s="607">
        <v>245436263.15000001</v>
      </c>
      <c r="BB28" s="610">
        <f>+BA28/AZ28</f>
        <v>0.32528068420345452</v>
      </c>
      <c r="BC28" s="211" t="s">
        <v>694</v>
      </c>
      <c r="BD28" s="132" t="s">
        <v>463</v>
      </c>
      <c r="BE28" s="134" t="s">
        <v>463</v>
      </c>
      <c r="BH28" s="193"/>
    </row>
    <row r="29" spans="1:60" ht="218.25" customHeight="1">
      <c r="A29" s="807"/>
      <c r="B29" s="767"/>
      <c r="C29" s="135"/>
      <c r="D29" s="135"/>
      <c r="E29" s="135"/>
      <c r="F29" s="135"/>
      <c r="G29" s="653"/>
      <c r="H29" s="581"/>
      <c r="I29" s="581"/>
      <c r="J29" s="581"/>
      <c r="K29" s="594"/>
      <c r="L29" s="594"/>
      <c r="M29" s="594"/>
      <c r="N29" s="594"/>
      <c r="O29" s="594"/>
      <c r="P29" s="594"/>
      <c r="Q29" s="587"/>
      <c r="R29" s="587"/>
      <c r="S29" s="587"/>
      <c r="T29" s="587"/>
      <c r="U29" s="577" t="s">
        <v>50</v>
      </c>
      <c r="V29" s="599">
        <v>2020130010052</v>
      </c>
      <c r="W29" s="577" t="s">
        <v>51</v>
      </c>
      <c r="X29" s="79" t="s">
        <v>52</v>
      </c>
      <c r="Y29" s="87">
        <v>5700</v>
      </c>
      <c r="Z29" s="87">
        <v>5700</v>
      </c>
      <c r="AA29" s="87">
        <v>5700</v>
      </c>
      <c r="AB29" s="87">
        <v>5700</v>
      </c>
      <c r="AC29" s="87">
        <v>5700</v>
      </c>
      <c r="AD29" s="87"/>
      <c r="AE29" s="125">
        <f>+AA29/Y29</f>
        <v>1</v>
      </c>
      <c r="AF29" s="163">
        <f>AVERAGE(AE29:AE31)</f>
        <v>0.45733333333333331</v>
      </c>
      <c r="AG29" s="87">
        <v>365</v>
      </c>
      <c r="AH29" s="87">
        <v>270</v>
      </c>
      <c r="AI29" s="82">
        <v>365</v>
      </c>
      <c r="AJ29" s="82">
        <v>365</v>
      </c>
      <c r="AK29" s="93" t="s">
        <v>40</v>
      </c>
      <c r="AL29" s="212">
        <v>5700</v>
      </c>
      <c r="AM29" s="212">
        <v>5700</v>
      </c>
      <c r="AN29" s="93" t="s">
        <v>53</v>
      </c>
      <c r="AO29" s="93" t="s">
        <v>288</v>
      </c>
      <c r="AP29" s="213">
        <v>388655998139</v>
      </c>
      <c r="AQ29" s="213">
        <v>389272549938.20001</v>
      </c>
      <c r="AR29" s="93" t="s">
        <v>289</v>
      </c>
      <c r="AS29" s="214" t="s">
        <v>764</v>
      </c>
      <c r="AT29" s="215">
        <v>66819245546</v>
      </c>
      <c r="AU29" s="215">
        <v>163554963849</v>
      </c>
      <c r="AV29" s="186">
        <v>85567619414</v>
      </c>
      <c r="AW29" s="186"/>
      <c r="AX29" s="616"/>
      <c r="AY29" s="608"/>
      <c r="AZ29" s="608"/>
      <c r="BA29" s="608"/>
      <c r="BB29" s="611"/>
      <c r="BC29" s="216"/>
      <c r="BD29" s="168" t="s">
        <v>440</v>
      </c>
      <c r="BE29" s="217" t="s">
        <v>699</v>
      </c>
      <c r="BF29" s="134" t="s">
        <v>823</v>
      </c>
      <c r="BH29" s="74" t="s">
        <v>912</v>
      </c>
    </row>
    <row r="30" spans="1:60" ht="151.5" customHeight="1">
      <c r="A30" s="807"/>
      <c r="B30" s="767"/>
      <c r="C30" s="135"/>
      <c r="D30" s="135"/>
      <c r="E30" s="135"/>
      <c r="F30" s="135"/>
      <c r="G30" s="653"/>
      <c r="H30" s="581"/>
      <c r="I30" s="581"/>
      <c r="J30" s="581"/>
      <c r="K30" s="594"/>
      <c r="L30" s="594"/>
      <c r="M30" s="594"/>
      <c r="N30" s="594"/>
      <c r="O30" s="594"/>
      <c r="P30" s="594"/>
      <c r="Q30" s="587"/>
      <c r="R30" s="587"/>
      <c r="S30" s="587"/>
      <c r="T30" s="587"/>
      <c r="U30" s="578"/>
      <c r="V30" s="600"/>
      <c r="W30" s="578"/>
      <c r="X30" s="79" t="s">
        <v>54</v>
      </c>
      <c r="Y30" s="87">
        <v>750</v>
      </c>
      <c r="Z30" s="87">
        <v>93</v>
      </c>
      <c r="AA30" s="87">
        <v>181</v>
      </c>
      <c r="AB30" s="87">
        <v>5</v>
      </c>
      <c r="AC30" s="87">
        <v>0</v>
      </c>
      <c r="AD30" s="87"/>
      <c r="AE30" s="125">
        <f>+(Z30+AA30+AB30)/Y30</f>
        <v>0.372</v>
      </c>
      <c r="AF30" s="173"/>
      <c r="AG30" s="87">
        <v>365</v>
      </c>
      <c r="AH30" s="87">
        <v>270</v>
      </c>
      <c r="AI30" s="154">
        <v>365</v>
      </c>
      <c r="AJ30" s="154">
        <v>365</v>
      </c>
      <c r="AK30" s="137"/>
      <c r="AL30" s="212">
        <v>181</v>
      </c>
      <c r="AM30" s="212">
        <v>5</v>
      </c>
      <c r="AN30" s="137"/>
      <c r="AO30" s="137"/>
      <c r="AP30" s="218"/>
      <c r="AQ30" s="218"/>
      <c r="AR30" s="137"/>
      <c r="AS30" s="219"/>
      <c r="AT30" s="220" t="s">
        <v>439</v>
      </c>
      <c r="AU30" s="220" t="s">
        <v>763</v>
      </c>
      <c r="AV30" s="221" t="s">
        <v>763</v>
      </c>
      <c r="AW30" s="221"/>
      <c r="AX30" s="616"/>
      <c r="AY30" s="608"/>
      <c r="AZ30" s="608"/>
      <c r="BA30" s="608"/>
      <c r="BB30" s="611"/>
      <c r="BC30" s="216"/>
      <c r="BD30" s="168" t="s">
        <v>441</v>
      </c>
      <c r="BE30" s="134" t="s">
        <v>700</v>
      </c>
      <c r="BF30" s="134" t="s">
        <v>824</v>
      </c>
      <c r="BH30" s="222" t="s">
        <v>913</v>
      </c>
    </row>
    <row r="31" spans="1:60" ht="409.5" customHeight="1">
      <c r="A31" s="807"/>
      <c r="B31" s="767"/>
      <c r="C31" s="135"/>
      <c r="D31" s="135"/>
      <c r="E31" s="135"/>
      <c r="F31" s="135"/>
      <c r="G31" s="653"/>
      <c r="H31" s="582"/>
      <c r="I31" s="582"/>
      <c r="J31" s="582"/>
      <c r="K31" s="595"/>
      <c r="L31" s="595"/>
      <c r="M31" s="595"/>
      <c r="N31" s="595"/>
      <c r="O31" s="595"/>
      <c r="P31" s="595"/>
      <c r="Q31" s="588"/>
      <c r="R31" s="588"/>
      <c r="S31" s="588"/>
      <c r="T31" s="588"/>
      <c r="U31" s="579"/>
      <c r="V31" s="601"/>
      <c r="W31" s="579"/>
      <c r="X31" s="79" t="s">
        <v>55</v>
      </c>
      <c r="Y31" s="87">
        <v>430</v>
      </c>
      <c r="Z31" s="87">
        <v>0</v>
      </c>
      <c r="AA31" s="87">
        <v>0</v>
      </c>
      <c r="AB31" s="87">
        <v>0</v>
      </c>
      <c r="AC31" s="87">
        <v>0</v>
      </c>
      <c r="AD31" s="87"/>
      <c r="AE31" s="125">
        <f>+(Z31+AA31)/Y31</f>
        <v>0</v>
      </c>
      <c r="AF31" s="172"/>
      <c r="AG31" s="87">
        <v>365</v>
      </c>
      <c r="AH31" s="87">
        <v>270</v>
      </c>
      <c r="AI31" s="83">
        <v>365</v>
      </c>
      <c r="AJ31" s="83">
        <v>365</v>
      </c>
      <c r="AK31" s="92"/>
      <c r="AL31" s="212">
        <v>430</v>
      </c>
      <c r="AM31" s="212">
        <v>0</v>
      </c>
      <c r="AN31" s="92"/>
      <c r="AO31" s="92"/>
      <c r="AP31" s="226"/>
      <c r="AQ31" s="226"/>
      <c r="AR31" s="92"/>
      <c r="AS31" s="227"/>
      <c r="AT31" s="228">
        <v>0</v>
      </c>
      <c r="AU31" s="228">
        <v>0</v>
      </c>
      <c r="AV31" s="229">
        <v>0</v>
      </c>
      <c r="AW31" s="229"/>
      <c r="AX31" s="616"/>
      <c r="AY31" s="608"/>
      <c r="AZ31" s="608"/>
      <c r="BA31" s="608"/>
      <c r="BB31" s="611"/>
      <c r="BC31" s="216"/>
      <c r="BD31" s="132" t="s">
        <v>442</v>
      </c>
      <c r="BE31" s="230" t="s">
        <v>701</v>
      </c>
      <c r="BF31" s="134" t="s">
        <v>825</v>
      </c>
      <c r="BH31" s="74" t="s">
        <v>914</v>
      </c>
    </row>
    <row r="32" spans="1:60" ht="172.5" customHeight="1">
      <c r="A32" s="807"/>
      <c r="B32" s="767"/>
      <c r="C32" s="135"/>
      <c r="D32" s="135"/>
      <c r="E32" s="135"/>
      <c r="F32" s="135"/>
      <c r="G32" s="653"/>
      <c r="H32" s="580" t="s">
        <v>56</v>
      </c>
      <c r="I32" s="580" t="s">
        <v>57</v>
      </c>
      <c r="J32" s="580" t="s">
        <v>520</v>
      </c>
      <c r="K32" s="580">
        <v>1200</v>
      </c>
      <c r="L32" s="580">
        <f>300+100</f>
        <v>400</v>
      </c>
      <c r="M32" s="580">
        <v>0</v>
      </c>
      <c r="N32" s="580">
        <f>+AA32</f>
        <v>154</v>
      </c>
      <c r="O32" s="580">
        <v>0</v>
      </c>
      <c r="P32" s="580">
        <f>449-N32</f>
        <v>295</v>
      </c>
      <c r="Q32" s="769">
        <v>0</v>
      </c>
      <c r="R32" s="769">
        <f>SUM(M32:P34)</f>
        <v>449</v>
      </c>
      <c r="S32" s="586">
        <v>1</v>
      </c>
      <c r="T32" s="586">
        <f>+(Q32+R32)/K32</f>
        <v>0.37416666666666665</v>
      </c>
      <c r="U32" s="577" t="s">
        <v>58</v>
      </c>
      <c r="V32" s="829" t="s">
        <v>59</v>
      </c>
      <c r="W32" s="577" t="s">
        <v>60</v>
      </c>
      <c r="X32" s="79" t="s">
        <v>333</v>
      </c>
      <c r="Y32" s="79">
        <v>400</v>
      </c>
      <c r="Z32" s="79">
        <v>0</v>
      </c>
      <c r="AA32" s="231">
        <v>154</v>
      </c>
      <c r="AB32" s="231">
        <v>0</v>
      </c>
      <c r="AC32" s="88">
        <f>+P32</f>
        <v>295</v>
      </c>
      <c r="AD32" s="88"/>
      <c r="AE32" s="125">
        <v>1</v>
      </c>
      <c r="AF32" s="126">
        <f>AVERAGE(AE32:AE34)</f>
        <v>0.98373983739837401</v>
      </c>
      <c r="AG32" s="79">
        <v>300</v>
      </c>
      <c r="AH32" s="79">
        <v>210</v>
      </c>
      <c r="AI32" s="79">
        <v>300</v>
      </c>
      <c r="AJ32" s="79">
        <v>300</v>
      </c>
      <c r="AK32" s="232" t="s">
        <v>40</v>
      </c>
      <c r="AL32" s="127">
        <f>+Y32</f>
        <v>400</v>
      </c>
      <c r="AM32" s="233">
        <f>+AF32+AA32+Z32</f>
        <v>154.98373983739836</v>
      </c>
      <c r="AN32" s="79" t="s">
        <v>41</v>
      </c>
      <c r="AO32" s="79" t="s">
        <v>33</v>
      </c>
      <c r="AP32" s="234">
        <v>1005827769</v>
      </c>
      <c r="AQ32" s="235">
        <v>1005827769</v>
      </c>
      <c r="AR32" s="79" t="s">
        <v>290</v>
      </c>
      <c r="AS32" s="79" t="s">
        <v>291</v>
      </c>
      <c r="AT32" s="149">
        <v>317688438.30000001</v>
      </c>
      <c r="AU32" s="139">
        <v>1004014969</v>
      </c>
      <c r="AV32" s="720">
        <v>915228818.36000001</v>
      </c>
      <c r="AW32" s="845">
        <v>915228818.36000001</v>
      </c>
      <c r="AX32" s="616"/>
      <c r="AY32" s="608"/>
      <c r="AZ32" s="608"/>
      <c r="BA32" s="608"/>
      <c r="BB32" s="611"/>
      <c r="BC32" s="143" t="s">
        <v>323</v>
      </c>
      <c r="BD32" s="132" t="s">
        <v>494</v>
      </c>
      <c r="BE32" s="134" t="s">
        <v>743</v>
      </c>
      <c r="BF32" s="134" t="s">
        <v>807</v>
      </c>
      <c r="BH32" s="74" t="s">
        <v>924</v>
      </c>
    </row>
    <row r="33" spans="1:60" ht="113.25" customHeight="1">
      <c r="A33" s="807"/>
      <c r="B33" s="767"/>
      <c r="C33" s="135"/>
      <c r="D33" s="135"/>
      <c r="E33" s="135"/>
      <c r="F33" s="135"/>
      <c r="G33" s="653"/>
      <c r="H33" s="581"/>
      <c r="I33" s="581"/>
      <c r="J33" s="581"/>
      <c r="K33" s="581"/>
      <c r="L33" s="581"/>
      <c r="M33" s="581"/>
      <c r="N33" s="581"/>
      <c r="O33" s="581"/>
      <c r="P33" s="581"/>
      <c r="Q33" s="770"/>
      <c r="R33" s="770"/>
      <c r="S33" s="587"/>
      <c r="T33" s="587"/>
      <c r="U33" s="578"/>
      <c r="V33" s="830"/>
      <c r="W33" s="578"/>
      <c r="X33" s="79" t="s">
        <v>334</v>
      </c>
      <c r="Y33" s="79">
        <v>1</v>
      </c>
      <c r="Z33" s="79">
        <v>0</v>
      </c>
      <c r="AA33" s="236">
        <v>1</v>
      </c>
      <c r="AB33" s="236">
        <v>0</v>
      </c>
      <c r="AC33" s="89">
        <v>0</v>
      </c>
      <c r="AD33" s="89"/>
      <c r="AE33" s="125">
        <f>+(Z33+AA33+AB33)/Y33</f>
        <v>1</v>
      </c>
      <c r="AF33" s="138"/>
      <c r="AG33" s="79">
        <v>300</v>
      </c>
      <c r="AH33" s="79">
        <v>240</v>
      </c>
      <c r="AI33" s="79">
        <v>300</v>
      </c>
      <c r="AJ33" s="79">
        <v>300</v>
      </c>
      <c r="AK33" s="237"/>
      <c r="AL33" s="127" t="s">
        <v>839</v>
      </c>
      <c r="AM33" s="127" t="s">
        <v>839</v>
      </c>
      <c r="AN33" s="79"/>
      <c r="AO33" s="79"/>
      <c r="AP33" s="234"/>
      <c r="AQ33" s="238"/>
      <c r="AR33" s="79"/>
      <c r="AS33" s="79"/>
      <c r="AT33" s="157"/>
      <c r="AU33" s="142"/>
      <c r="AV33" s="721"/>
      <c r="AW33" s="846"/>
      <c r="AX33" s="617"/>
      <c r="AY33" s="609"/>
      <c r="AZ33" s="609"/>
      <c r="BA33" s="609"/>
      <c r="BB33" s="612"/>
      <c r="BC33" s="143" t="s">
        <v>322</v>
      </c>
      <c r="BD33" s="132" t="s">
        <v>495</v>
      </c>
      <c r="BE33" s="134" t="s">
        <v>744</v>
      </c>
      <c r="BF33" s="239" t="s">
        <v>808</v>
      </c>
      <c r="BH33" s="74" t="s">
        <v>925</v>
      </c>
    </row>
    <row r="34" spans="1:60" ht="221.25" customHeight="1">
      <c r="A34" s="807"/>
      <c r="B34" s="767"/>
      <c r="C34" s="135"/>
      <c r="D34" s="135"/>
      <c r="E34" s="135"/>
      <c r="F34" s="135"/>
      <c r="G34" s="653"/>
      <c r="H34" s="582"/>
      <c r="I34" s="582"/>
      <c r="J34" s="582"/>
      <c r="K34" s="582"/>
      <c r="L34" s="582"/>
      <c r="M34" s="582"/>
      <c r="N34" s="582"/>
      <c r="O34" s="582"/>
      <c r="P34" s="582"/>
      <c r="Q34" s="771"/>
      <c r="R34" s="771"/>
      <c r="S34" s="588"/>
      <c r="T34" s="588"/>
      <c r="U34" s="579"/>
      <c r="V34" s="831"/>
      <c r="W34" s="579"/>
      <c r="X34" s="79" t="s">
        <v>335</v>
      </c>
      <c r="Y34" s="79">
        <v>41</v>
      </c>
      <c r="Z34" s="79">
        <v>0</v>
      </c>
      <c r="AA34" s="236">
        <v>0</v>
      </c>
      <c r="AB34" s="236">
        <v>39</v>
      </c>
      <c r="AC34" s="89">
        <v>0</v>
      </c>
      <c r="AD34" s="89"/>
      <c r="AE34" s="125">
        <f>+(Z34+AA34+AB34+AC34)/Y34</f>
        <v>0.95121951219512191</v>
      </c>
      <c r="AF34" s="144"/>
      <c r="AG34" s="79">
        <v>300</v>
      </c>
      <c r="AH34" s="79">
        <v>240</v>
      </c>
      <c r="AI34" s="79">
        <v>300</v>
      </c>
      <c r="AJ34" s="79">
        <v>300</v>
      </c>
      <c r="AK34" s="240"/>
      <c r="AL34" s="127" t="s">
        <v>839</v>
      </c>
      <c r="AM34" s="127" t="s">
        <v>839</v>
      </c>
      <c r="AN34" s="79"/>
      <c r="AO34" s="79"/>
      <c r="AP34" s="234"/>
      <c r="AQ34" s="241"/>
      <c r="AR34" s="79"/>
      <c r="AS34" s="79"/>
      <c r="AT34" s="161"/>
      <c r="AU34" s="146"/>
      <c r="AV34" s="722"/>
      <c r="AW34" s="847"/>
      <c r="AX34" s="613" t="s">
        <v>598</v>
      </c>
      <c r="AY34" s="607">
        <v>864394763</v>
      </c>
      <c r="AZ34" s="607">
        <v>900766551</v>
      </c>
      <c r="BA34" s="607">
        <v>110407122</v>
      </c>
      <c r="BB34" s="610">
        <f>+BA34/AZ34</f>
        <v>0.12257018411421895</v>
      </c>
      <c r="BC34" s="143" t="s">
        <v>336</v>
      </c>
      <c r="BD34" s="132" t="s">
        <v>496</v>
      </c>
      <c r="BE34" s="134" t="s">
        <v>745</v>
      </c>
      <c r="BF34" s="134" t="s">
        <v>809</v>
      </c>
      <c r="BH34" s="74" t="s">
        <v>926</v>
      </c>
    </row>
    <row r="35" spans="1:60" ht="231.75" customHeight="1">
      <c r="A35" s="807"/>
      <c r="B35" s="767"/>
      <c r="C35" s="135"/>
      <c r="D35" s="135"/>
      <c r="E35" s="135"/>
      <c r="F35" s="135"/>
      <c r="G35" s="653"/>
      <c r="H35" s="580" t="s">
        <v>61</v>
      </c>
      <c r="I35" s="580">
        <v>0</v>
      </c>
      <c r="J35" s="580" t="s">
        <v>62</v>
      </c>
      <c r="K35" s="580">
        <v>45</v>
      </c>
      <c r="L35" s="580">
        <v>5</v>
      </c>
      <c r="M35" s="580">
        <v>13</v>
      </c>
      <c r="N35" s="580">
        <v>5</v>
      </c>
      <c r="O35" s="580">
        <v>0</v>
      </c>
      <c r="P35" s="580">
        <v>0</v>
      </c>
      <c r="Q35" s="772">
        <v>5</v>
      </c>
      <c r="R35" s="772">
        <f>+M35+N35+O35+P35</f>
        <v>18</v>
      </c>
      <c r="S35" s="586">
        <v>1</v>
      </c>
      <c r="T35" s="586">
        <f>+(Q35+M35+N35+O35+P35)/K35</f>
        <v>0.51111111111111107</v>
      </c>
      <c r="U35" s="577" t="s">
        <v>63</v>
      </c>
      <c r="V35" s="599">
        <v>2020130010117</v>
      </c>
      <c r="W35" s="577" t="s">
        <v>64</v>
      </c>
      <c r="X35" s="79" t="s">
        <v>337</v>
      </c>
      <c r="Y35" s="79">
        <v>15</v>
      </c>
      <c r="Z35" s="79">
        <v>13</v>
      </c>
      <c r="AA35" s="231">
        <v>2</v>
      </c>
      <c r="AB35" s="231">
        <v>15</v>
      </c>
      <c r="AC35" s="88">
        <v>15</v>
      </c>
      <c r="AD35" s="88"/>
      <c r="AE35" s="125">
        <v>1</v>
      </c>
      <c r="AF35" s="126">
        <f>AVERAGE(AE35:AE38)</f>
        <v>1</v>
      </c>
      <c r="AG35" s="79">
        <v>198</v>
      </c>
      <c r="AH35" s="79">
        <v>152</v>
      </c>
      <c r="AI35" s="79">
        <v>198</v>
      </c>
      <c r="AJ35" s="79">
        <v>198</v>
      </c>
      <c r="AK35" s="232" t="s">
        <v>40</v>
      </c>
      <c r="AL35" s="244" t="s">
        <v>839</v>
      </c>
      <c r="AM35" s="244" t="s">
        <v>839</v>
      </c>
      <c r="AN35" s="79" t="s">
        <v>733</v>
      </c>
      <c r="AO35" s="79" t="s">
        <v>292</v>
      </c>
      <c r="AP35" s="128">
        <v>2694294594</v>
      </c>
      <c r="AQ35" s="245">
        <v>4101582660</v>
      </c>
      <c r="AR35" s="79" t="s">
        <v>293</v>
      </c>
      <c r="AS35" s="79" t="s">
        <v>765</v>
      </c>
      <c r="AT35" s="139">
        <v>1064000000</v>
      </c>
      <c r="AU35" s="246">
        <v>1213887680</v>
      </c>
      <c r="AV35" s="720">
        <v>1137618932</v>
      </c>
      <c r="AW35" s="247"/>
      <c r="AX35" s="618"/>
      <c r="AY35" s="608"/>
      <c r="AZ35" s="608"/>
      <c r="BA35" s="608"/>
      <c r="BB35" s="611"/>
      <c r="BC35" s="834" t="s">
        <v>339</v>
      </c>
      <c r="BD35" s="132" t="s">
        <v>497</v>
      </c>
      <c r="BE35" s="134" t="s">
        <v>746</v>
      </c>
      <c r="BF35" s="134" t="s">
        <v>810</v>
      </c>
      <c r="BH35" s="74" t="s">
        <v>927</v>
      </c>
    </row>
    <row r="36" spans="1:60" ht="220.5" customHeight="1">
      <c r="A36" s="807"/>
      <c r="B36" s="767"/>
      <c r="C36" s="135"/>
      <c r="D36" s="135"/>
      <c r="E36" s="135"/>
      <c r="F36" s="135"/>
      <c r="G36" s="653"/>
      <c r="H36" s="581"/>
      <c r="I36" s="581"/>
      <c r="J36" s="581"/>
      <c r="K36" s="581"/>
      <c r="L36" s="581"/>
      <c r="M36" s="581"/>
      <c r="N36" s="581"/>
      <c r="O36" s="581"/>
      <c r="P36" s="581"/>
      <c r="Q36" s="773"/>
      <c r="R36" s="773"/>
      <c r="S36" s="587"/>
      <c r="T36" s="587"/>
      <c r="U36" s="578"/>
      <c r="V36" s="600"/>
      <c r="W36" s="578"/>
      <c r="X36" s="79" t="s">
        <v>65</v>
      </c>
      <c r="Y36" s="79">
        <v>3</v>
      </c>
      <c r="Z36" s="79">
        <v>3</v>
      </c>
      <c r="AA36" s="79">
        <v>3</v>
      </c>
      <c r="AB36" s="79">
        <v>0</v>
      </c>
      <c r="AC36" s="79">
        <v>0</v>
      </c>
      <c r="AD36" s="79"/>
      <c r="AE36" s="125">
        <v>1</v>
      </c>
      <c r="AF36" s="138"/>
      <c r="AG36" s="79">
        <v>198</v>
      </c>
      <c r="AH36" s="79">
        <v>152</v>
      </c>
      <c r="AI36" s="79">
        <v>198</v>
      </c>
      <c r="AJ36" s="79">
        <v>198</v>
      </c>
      <c r="AK36" s="237"/>
      <c r="AL36" s="244" t="s">
        <v>839</v>
      </c>
      <c r="AM36" s="244" t="s">
        <v>839</v>
      </c>
      <c r="AN36" s="79"/>
      <c r="AO36" s="79"/>
      <c r="AP36" s="128"/>
      <c r="AQ36" s="248"/>
      <c r="AR36" s="79"/>
      <c r="AS36" s="79"/>
      <c r="AT36" s="142"/>
      <c r="AU36" s="249"/>
      <c r="AV36" s="721"/>
      <c r="AW36" s="848">
        <v>29428736</v>
      </c>
      <c r="AX36" s="618"/>
      <c r="AY36" s="608"/>
      <c r="AZ36" s="608"/>
      <c r="BA36" s="608"/>
      <c r="BB36" s="611"/>
      <c r="BC36" s="834"/>
      <c r="BD36" s="132" t="s">
        <v>521</v>
      </c>
      <c r="BE36" s="134" t="s">
        <v>747</v>
      </c>
      <c r="BF36" s="134" t="s">
        <v>811</v>
      </c>
      <c r="BH36" s="74" t="s">
        <v>928</v>
      </c>
    </row>
    <row r="37" spans="1:60" ht="286">
      <c r="A37" s="807"/>
      <c r="B37" s="767"/>
      <c r="C37" s="135"/>
      <c r="D37" s="135"/>
      <c r="E37" s="135"/>
      <c r="F37" s="135"/>
      <c r="G37" s="653"/>
      <c r="H37" s="581"/>
      <c r="I37" s="581"/>
      <c r="J37" s="581"/>
      <c r="K37" s="581"/>
      <c r="L37" s="581"/>
      <c r="M37" s="581"/>
      <c r="N37" s="581"/>
      <c r="O37" s="581"/>
      <c r="P37" s="581"/>
      <c r="Q37" s="773"/>
      <c r="R37" s="773"/>
      <c r="S37" s="587"/>
      <c r="T37" s="587"/>
      <c r="U37" s="578"/>
      <c r="V37" s="600"/>
      <c r="W37" s="578"/>
      <c r="X37" s="79" t="s">
        <v>66</v>
      </c>
      <c r="Y37" s="79">
        <v>15</v>
      </c>
      <c r="Z37" s="79">
        <v>0</v>
      </c>
      <c r="AA37" s="236">
        <v>0</v>
      </c>
      <c r="AB37" s="236">
        <v>0</v>
      </c>
      <c r="AC37" s="89">
        <v>15</v>
      </c>
      <c r="AD37" s="89"/>
      <c r="AE37" s="125">
        <f>+AC37/Y37</f>
        <v>1</v>
      </c>
      <c r="AF37" s="138"/>
      <c r="AG37" s="79">
        <v>161</v>
      </c>
      <c r="AH37" s="79">
        <v>120</v>
      </c>
      <c r="AI37" s="79">
        <v>161</v>
      </c>
      <c r="AJ37" s="79">
        <v>161</v>
      </c>
      <c r="AK37" s="237"/>
      <c r="AL37" s="244" t="s">
        <v>839</v>
      </c>
      <c r="AM37" s="244" t="s">
        <v>839</v>
      </c>
      <c r="AN37" s="79"/>
      <c r="AO37" s="79"/>
      <c r="AP37" s="128"/>
      <c r="AQ37" s="248"/>
      <c r="AR37" s="79"/>
      <c r="AS37" s="79"/>
      <c r="AT37" s="142"/>
      <c r="AU37" s="249"/>
      <c r="AV37" s="721"/>
      <c r="AW37" s="848"/>
      <c r="AX37" s="618"/>
      <c r="AY37" s="608"/>
      <c r="AZ37" s="608"/>
      <c r="BA37" s="608"/>
      <c r="BB37" s="611"/>
      <c r="BC37" s="834"/>
      <c r="BD37" s="132" t="s">
        <v>498</v>
      </c>
      <c r="BE37" s="134" t="s">
        <v>748</v>
      </c>
      <c r="BF37" s="134" t="s">
        <v>812</v>
      </c>
      <c r="BH37" s="74" t="s">
        <v>929</v>
      </c>
    </row>
    <row r="38" spans="1:60" ht="226.5" customHeight="1">
      <c r="A38" s="807"/>
      <c r="B38" s="767"/>
      <c r="C38" s="135"/>
      <c r="D38" s="135"/>
      <c r="E38" s="135"/>
      <c r="F38" s="135"/>
      <c r="G38" s="653"/>
      <c r="H38" s="582"/>
      <c r="I38" s="582"/>
      <c r="J38" s="582"/>
      <c r="K38" s="582"/>
      <c r="L38" s="582"/>
      <c r="M38" s="582"/>
      <c r="N38" s="582"/>
      <c r="O38" s="582"/>
      <c r="P38" s="582"/>
      <c r="Q38" s="774"/>
      <c r="R38" s="774"/>
      <c r="S38" s="588"/>
      <c r="T38" s="588"/>
      <c r="U38" s="579"/>
      <c r="V38" s="601"/>
      <c r="W38" s="579"/>
      <c r="X38" s="79" t="s">
        <v>338</v>
      </c>
      <c r="Y38" s="79">
        <v>1</v>
      </c>
      <c r="Z38" s="79">
        <v>0</v>
      </c>
      <c r="AA38" s="236">
        <v>0.25</v>
      </c>
      <c r="AB38" s="236">
        <v>0.25</v>
      </c>
      <c r="AC38" s="89">
        <v>0.5</v>
      </c>
      <c r="AD38" s="89"/>
      <c r="AE38" s="125">
        <f>+(Z38+AA38+AB38+AC38)/Y38</f>
        <v>1</v>
      </c>
      <c r="AF38" s="144"/>
      <c r="AG38" s="79">
        <v>198</v>
      </c>
      <c r="AH38" s="79">
        <v>152</v>
      </c>
      <c r="AI38" s="79">
        <v>198</v>
      </c>
      <c r="AJ38" s="79">
        <v>198</v>
      </c>
      <c r="AK38" s="240"/>
      <c r="AL38" s="244" t="s">
        <v>839</v>
      </c>
      <c r="AM38" s="244" t="s">
        <v>839</v>
      </c>
      <c r="AN38" s="79"/>
      <c r="AO38" s="79"/>
      <c r="AP38" s="128"/>
      <c r="AQ38" s="250"/>
      <c r="AR38" s="79"/>
      <c r="AS38" s="79"/>
      <c r="AT38" s="146"/>
      <c r="AU38" s="251"/>
      <c r="AV38" s="722"/>
      <c r="AW38" s="131">
        <v>1130273527</v>
      </c>
      <c r="AX38" s="614"/>
      <c r="AY38" s="609"/>
      <c r="AZ38" s="609"/>
      <c r="BA38" s="609"/>
      <c r="BB38" s="612"/>
      <c r="BC38" s="834"/>
      <c r="BD38" s="132" t="s">
        <v>493</v>
      </c>
      <c r="BE38" s="134" t="s">
        <v>749</v>
      </c>
      <c r="BF38" s="134" t="s">
        <v>805</v>
      </c>
      <c r="BH38" s="74" t="s">
        <v>922</v>
      </c>
    </row>
    <row r="39" spans="1:60" ht="142.5" customHeight="1">
      <c r="A39" s="807"/>
      <c r="B39" s="767"/>
      <c r="C39" s="135"/>
      <c r="D39" s="135"/>
      <c r="E39" s="135"/>
      <c r="F39" s="135"/>
      <c r="G39" s="653"/>
      <c r="H39" s="580" t="s">
        <v>67</v>
      </c>
      <c r="I39" s="580" t="s">
        <v>522</v>
      </c>
      <c r="J39" s="580" t="s">
        <v>68</v>
      </c>
      <c r="K39" s="580">
        <v>100000</v>
      </c>
      <c r="L39" s="580">
        <v>100000</v>
      </c>
      <c r="M39" s="580">
        <f>54903+7001</f>
        <v>61904</v>
      </c>
      <c r="N39" s="580">
        <f>+AA43+AA41</f>
        <v>4713</v>
      </c>
      <c r="O39" s="580">
        <v>0</v>
      </c>
      <c r="P39" s="580">
        <f>126093-(M39+N39+O39)</f>
        <v>59476</v>
      </c>
      <c r="Q39" s="583">
        <v>112024</v>
      </c>
      <c r="R39" s="583">
        <f>+M39+N39+O39+P39</f>
        <v>126093</v>
      </c>
      <c r="S39" s="586">
        <v>1</v>
      </c>
      <c r="T39" s="586">
        <f>+(Q39+R39)/(K39*4)</f>
        <v>0.5952925</v>
      </c>
      <c r="U39" s="577" t="s">
        <v>69</v>
      </c>
      <c r="V39" s="599">
        <v>2020130010082</v>
      </c>
      <c r="W39" s="577" t="s">
        <v>70</v>
      </c>
      <c r="X39" s="79" t="s">
        <v>71</v>
      </c>
      <c r="Y39" s="79">
        <v>1</v>
      </c>
      <c r="Z39" s="79">
        <v>0</v>
      </c>
      <c r="AA39" s="79">
        <v>0.25</v>
      </c>
      <c r="AB39" s="79">
        <v>0.25</v>
      </c>
      <c r="AC39" s="79">
        <v>0.5</v>
      </c>
      <c r="AD39" s="79"/>
      <c r="AE39" s="125">
        <f>+(Z39+AA39+AB39+AC39)/Y39</f>
        <v>1</v>
      </c>
      <c r="AF39" s="126">
        <f>AVERAGE(AE39,AE41,AE42)</f>
        <v>1</v>
      </c>
      <c r="AG39" s="79">
        <v>300</v>
      </c>
      <c r="AH39" s="79">
        <v>215</v>
      </c>
      <c r="AI39" s="79">
        <v>300</v>
      </c>
      <c r="AJ39" s="79">
        <v>300</v>
      </c>
      <c r="AK39" s="79" t="s">
        <v>40</v>
      </c>
      <c r="AL39" s="127" t="s">
        <v>839</v>
      </c>
      <c r="AM39" s="127" t="s">
        <v>839</v>
      </c>
      <c r="AN39" s="79" t="s">
        <v>732</v>
      </c>
      <c r="AO39" s="79" t="s">
        <v>33</v>
      </c>
      <c r="AP39" s="128">
        <v>3705523554</v>
      </c>
      <c r="AQ39" s="245">
        <v>2996711779</v>
      </c>
      <c r="AR39" s="93" t="s">
        <v>600</v>
      </c>
      <c r="AS39" s="79" t="s">
        <v>857</v>
      </c>
      <c r="AT39" s="139">
        <v>215000000</v>
      </c>
      <c r="AU39" s="139">
        <v>1404201257</v>
      </c>
      <c r="AV39" s="720">
        <v>1180128843</v>
      </c>
      <c r="AW39" s="252">
        <v>0</v>
      </c>
      <c r="AX39" s="613" t="s">
        <v>1025</v>
      </c>
      <c r="AY39" s="619">
        <v>0</v>
      </c>
      <c r="AZ39" s="619">
        <v>1074876795.8399999</v>
      </c>
      <c r="BA39" s="619">
        <v>1074876795</v>
      </c>
      <c r="BB39" s="610">
        <f>+BA39/AZ39</f>
        <v>0.99999999921851512</v>
      </c>
      <c r="BC39" s="143" t="s">
        <v>342</v>
      </c>
      <c r="BD39" s="132" t="s">
        <v>499</v>
      </c>
      <c r="BE39" s="217" t="s">
        <v>750</v>
      </c>
      <c r="BF39" s="134" t="s">
        <v>805</v>
      </c>
      <c r="BH39" s="74" t="s">
        <v>922</v>
      </c>
    </row>
    <row r="40" spans="1:60" ht="129" customHeight="1">
      <c r="A40" s="807"/>
      <c r="B40" s="767"/>
      <c r="C40" s="135"/>
      <c r="D40" s="135"/>
      <c r="E40" s="135"/>
      <c r="F40" s="135"/>
      <c r="G40" s="653"/>
      <c r="H40" s="581"/>
      <c r="I40" s="581"/>
      <c r="J40" s="581"/>
      <c r="K40" s="581"/>
      <c r="L40" s="581"/>
      <c r="M40" s="581"/>
      <c r="N40" s="581"/>
      <c r="O40" s="581"/>
      <c r="P40" s="581"/>
      <c r="Q40" s="584"/>
      <c r="R40" s="584"/>
      <c r="S40" s="587"/>
      <c r="T40" s="587"/>
      <c r="U40" s="578"/>
      <c r="V40" s="600"/>
      <c r="W40" s="578"/>
      <c r="X40" s="79" t="s">
        <v>340</v>
      </c>
      <c r="Y40" s="80" t="s">
        <v>114</v>
      </c>
      <c r="Z40" s="80" t="s">
        <v>486</v>
      </c>
      <c r="AA40" s="90">
        <v>0</v>
      </c>
      <c r="AB40" s="90" t="s">
        <v>486</v>
      </c>
      <c r="AC40" s="90" t="s">
        <v>486</v>
      </c>
      <c r="AD40" s="90"/>
      <c r="AE40" s="125" t="s">
        <v>486</v>
      </c>
      <c r="AF40" s="138"/>
      <c r="AG40" s="80">
        <v>150</v>
      </c>
      <c r="AH40" s="80">
        <v>30</v>
      </c>
      <c r="AI40" s="80">
        <v>150</v>
      </c>
      <c r="AJ40" s="80">
        <v>150</v>
      </c>
      <c r="AK40" s="79"/>
      <c r="AL40" s="127" t="s">
        <v>839</v>
      </c>
      <c r="AM40" s="127" t="s">
        <v>839</v>
      </c>
      <c r="AN40" s="79"/>
      <c r="AO40" s="79"/>
      <c r="AP40" s="128"/>
      <c r="AQ40" s="248"/>
      <c r="AR40" s="92"/>
      <c r="AS40" s="79" t="s">
        <v>858</v>
      </c>
      <c r="AT40" s="142"/>
      <c r="AU40" s="142"/>
      <c r="AV40" s="721"/>
      <c r="AW40" s="252">
        <v>0</v>
      </c>
      <c r="AX40" s="618"/>
      <c r="AY40" s="620"/>
      <c r="AZ40" s="620"/>
      <c r="BA40" s="620"/>
      <c r="BB40" s="611"/>
      <c r="BC40" s="140" t="s">
        <v>343</v>
      </c>
      <c r="BD40" s="141" t="s">
        <v>500</v>
      </c>
      <c r="BE40" s="217" t="s">
        <v>751</v>
      </c>
      <c r="BF40" s="134" t="s">
        <v>813</v>
      </c>
      <c r="BH40" s="74" t="s">
        <v>930</v>
      </c>
    </row>
    <row r="41" spans="1:60" ht="408.75" customHeight="1">
      <c r="A41" s="807"/>
      <c r="B41" s="767"/>
      <c r="C41" s="135"/>
      <c r="D41" s="135"/>
      <c r="E41" s="135"/>
      <c r="F41" s="135"/>
      <c r="G41" s="653"/>
      <c r="H41" s="581"/>
      <c r="I41" s="581"/>
      <c r="J41" s="581"/>
      <c r="K41" s="581"/>
      <c r="L41" s="581"/>
      <c r="M41" s="581"/>
      <c r="N41" s="581"/>
      <c r="O41" s="581"/>
      <c r="P41" s="581"/>
      <c r="Q41" s="584"/>
      <c r="R41" s="584"/>
      <c r="S41" s="587"/>
      <c r="T41" s="587"/>
      <c r="U41" s="578"/>
      <c r="V41" s="600"/>
      <c r="W41" s="578"/>
      <c r="X41" s="79" t="s">
        <v>341</v>
      </c>
      <c r="Y41" s="80">
        <v>12210</v>
      </c>
      <c r="Z41" s="80">
        <v>7001</v>
      </c>
      <c r="AA41" s="80">
        <f>7831-Z41</f>
        <v>830</v>
      </c>
      <c r="AB41" s="80">
        <v>10394</v>
      </c>
      <c r="AC41" s="80">
        <f>19068-(AB41+AA41+Z41)</f>
        <v>843</v>
      </c>
      <c r="AD41" s="80"/>
      <c r="AE41" s="125">
        <v>1</v>
      </c>
      <c r="AF41" s="138"/>
      <c r="AG41" s="80">
        <v>300</v>
      </c>
      <c r="AH41" s="80">
        <v>240</v>
      </c>
      <c r="AI41" s="80">
        <v>300</v>
      </c>
      <c r="AJ41" s="80">
        <v>300</v>
      </c>
      <c r="AK41" s="79"/>
      <c r="AL41" s="233">
        <f>+Y41</f>
        <v>12210</v>
      </c>
      <c r="AM41" s="233">
        <f>+AF41+AA41+Z41</f>
        <v>7831</v>
      </c>
      <c r="AN41" s="79"/>
      <c r="AO41" s="79"/>
      <c r="AP41" s="128"/>
      <c r="AQ41" s="248"/>
      <c r="AR41" s="93" t="s">
        <v>601</v>
      </c>
      <c r="AS41" s="137" t="s">
        <v>602</v>
      </c>
      <c r="AT41" s="142"/>
      <c r="AU41" s="142"/>
      <c r="AV41" s="721"/>
      <c r="AW41" s="849">
        <v>1185178843</v>
      </c>
      <c r="AX41" s="614"/>
      <c r="AY41" s="621"/>
      <c r="AZ41" s="621"/>
      <c r="BA41" s="621"/>
      <c r="BB41" s="612"/>
      <c r="BC41" s="140" t="s">
        <v>344</v>
      </c>
      <c r="BD41" s="132" t="s">
        <v>501</v>
      </c>
      <c r="BE41" s="134" t="s">
        <v>752</v>
      </c>
      <c r="BF41" s="134" t="s">
        <v>814</v>
      </c>
      <c r="BH41" s="74" t="s">
        <v>931</v>
      </c>
    </row>
    <row r="42" spans="1:60" ht="144" customHeight="1">
      <c r="A42" s="807"/>
      <c r="B42" s="767"/>
      <c r="C42" s="135"/>
      <c r="D42" s="135"/>
      <c r="E42" s="135"/>
      <c r="F42" s="135"/>
      <c r="G42" s="653"/>
      <c r="H42" s="581"/>
      <c r="I42" s="581"/>
      <c r="J42" s="581"/>
      <c r="K42" s="581"/>
      <c r="L42" s="581"/>
      <c r="M42" s="581"/>
      <c r="N42" s="581"/>
      <c r="O42" s="581"/>
      <c r="P42" s="581"/>
      <c r="Q42" s="584"/>
      <c r="R42" s="584"/>
      <c r="S42" s="587"/>
      <c r="T42" s="587"/>
      <c r="U42" s="579"/>
      <c r="V42" s="601"/>
      <c r="W42" s="579"/>
      <c r="X42" s="79" t="s">
        <v>73</v>
      </c>
      <c r="Y42" s="79">
        <v>3</v>
      </c>
      <c r="Z42" s="80">
        <v>0</v>
      </c>
      <c r="AA42" s="80">
        <v>3</v>
      </c>
      <c r="AB42" s="80">
        <v>3</v>
      </c>
      <c r="AC42" s="80">
        <v>3</v>
      </c>
      <c r="AD42" s="80"/>
      <c r="AE42" s="125">
        <f>+(Z42+AA42)/Y42</f>
        <v>1</v>
      </c>
      <c r="AF42" s="144"/>
      <c r="AG42" s="79">
        <v>90</v>
      </c>
      <c r="AH42" s="79">
        <v>90</v>
      </c>
      <c r="AI42" s="93">
        <v>90</v>
      </c>
      <c r="AJ42" s="93">
        <v>90</v>
      </c>
      <c r="AK42" s="93"/>
      <c r="AL42" s="127" t="s">
        <v>839</v>
      </c>
      <c r="AM42" s="127" t="s">
        <v>839</v>
      </c>
      <c r="AN42" s="79"/>
      <c r="AO42" s="79"/>
      <c r="AP42" s="128"/>
      <c r="AQ42" s="250"/>
      <c r="AR42" s="92"/>
      <c r="AS42" s="92"/>
      <c r="AT42" s="146"/>
      <c r="AU42" s="146"/>
      <c r="AV42" s="722"/>
      <c r="AW42" s="849"/>
      <c r="AX42" s="613" t="s">
        <v>1026</v>
      </c>
      <c r="AY42" s="619">
        <v>0</v>
      </c>
      <c r="AZ42" s="619">
        <v>17670235.539999999</v>
      </c>
      <c r="BA42" s="619">
        <v>2132956</v>
      </c>
      <c r="BB42" s="610">
        <f>+BA42/AZ42</f>
        <v>0.12070897386577792</v>
      </c>
      <c r="BC42" s="143" t="s">
        <v>345</v>
      </c>
      <c r="BD42" s="132" t="s">
        <v>499</v>
      </c>
      <c r="BE42" s="134" t="s">
        <v>753</v>
      </c>
      <c r="BF42" s="134" t="s">
        <v>815</v>
      </c>
      <c r="BH42" s="74" t="s">
        <v>932</v>
      </c>
    </row>
    <row r="43" spans="1:60" ht="409.5">
      <c r="A43" s="807"/>
      <c r="B43" s="767"/>
      <c r="C43" s="135"/>
      <c r="D43" s="135"/>
      <c r="E43" s="135"/>
      <c r="F43" s="135"/>
      <c r="G43" s="653"/>
      <c r="H43" s="581"/>
      <c r="I43" s="581"/>
      <c r="J43" s="581"/>
      <c r="K43" s="581"/>
      <c r="L43" s="581"/>
      <c r="M43" s="581"/>
      <c r="N43" s="581"/>
      <c r="O43" s="581"/>
      <c r="P43" s="581"/>
      <c r="Q43" s="584"/>
      <c r="R43" s="584"/>
      <c r="S43" s="587"/>
      <c r="T43" s="587"/>
      <c r="U43" s="577" t="s">
        <v>74</v>
      </c>
      <c r="V43" s="599">
        <v>2020130010195</v>
      </c>
      <c r="W43" s="577" t="s">
        <v>75</v>
      </c>
      <c r="X43" s="79" t="s">
        <v>346</v>
      </c>
      <c r="Y43" s="80">
        <v>54903</v>
      </c>
      <c r="Z43" s="80">
        <v>54903</v>
      </c>
      <c r="AA43" s="91">
        <f>58786-54903</f>
        <v>3883</v>
      </c>
      <c r="AB43" s="91">
        <v>1156</v>
      </c>
      <c r="AC43" s="91">
        <v>0</v>
      </c>
      <c r="AD43" s="91"/>
      <c r="AE43" s="125">
        <v>1</v>
      </c>
      <c r="AF43" s="163">
        <f>AVERAGE(AE43:AE45)</f>
        <v>1</v>
      </c>
      <c r="AG43" s="80">
        <v>300</v>
      </c>
      <c r="AH43" s="80">
        <v>140</v>
      </c>
      <c r="AI43" s="80">
        <v>300</v>
      </c>
      <c r="AJ43" s="80">
        <v>300</v>
      </c>
      <c r="AK43" s="79" t="s">
        <v>40</v>
      </c>
      <c r="AL43" s="212">
        <f>+Y43</f>
        <v>54903</v>
      </c>
      <c r="AM43" s="212" t="s">
        <v>872</v>
      </c>
      <c r="AN43" s="93" t="s">
        <v>797</v>
      </c>
      <c r="AO43" s="93" t="s">
        <v>294</v>
      </c>
      <c r="AP43" s="253">
        <v>19207888856</v>
      </c>
      <c r="AQ43" s="253">
        <v>34399908146</v>
      </c>
      <c r="AR43" s="93" t="s">
        <v>295</v>
      </c>
      <c r="AS43" s="79" t="s">
        <v>861</v>
      </c>
      <c r="AT43" s="149">
        <v>18349614557.459999</v>
      </c>
      <c r="AU43" s="139">
        <v>18430614557</v>
      </c>
      <c r="AV43" s="720">
        <v>18141148544.41</v>
      </c>
      <c r="AW43" s="845">
        <v>18163855210.41</v>
      </c>
      <c r="AX43" s="614"/>
      <c r="AY43" s="621"/>
      <c r="AZ43" s="621"/>
      <c r="BA43" s="621"/>
      <c r="BB43" s="612"/>
      <c r="BC43" s="140" t="s">
        <v>323</v>
      </c>
      <c r="BD43" s="132" t="s">
        <v>502</v>
      </c>
      <c r="BE43" s="134" t="s">
        <v>754</v>
      </c>
      <c r="BF43" s="134" t="s">
        <v>816</v>
      </c>
      <c r="BH43" s="74" t="s">
        <v>933</v>
      </c>
    </row>
    <row r="44" spans="1:60" ht="180" customHeight="1">
      <c r="A44" s="807"/>
      <c r="B44" s="767"/>
      <c r="C44" s="135"/>
      <c r="D44" s="135"/>
      <c r="E44" s="135"/>
      <c r="F44" s="135"/>
      <c r="G44" s="653"/>
      <c r="H44" s="581"/>
      <c r="I44" s="581"/>
      <c r="J44" s="581"/>
      <c r="K44" s="581"/>
      <c r="L44" s="581"/>
      <c r="M44" s="581"/>
      <c r="N44" s="581"/>
      <c r="O44" s="581"/>
      <c r="P44" s="581"/>
      <c r="Q44" s="584"/>
      <c r="R44" s="584"/>
      <c r="S44" s="587"/>
      <c r="T44" s="587"/>
      <c r="U44" s="578"/>
      <c r="V44" s="600"/>
      <c r="W44" s="578"/>
      <c r="X44" s="79" t="s">
        <v>76</v>
      </c>
      <c r="Y44" s="79">
        <v>1</v>
      </c>
      <c r="Z44" s="92">
        <v>1</v>
      </c>
      <c r="AA44" s="92">
        <v>0</v>
      </c>
      <c r="AB44" s="92">
        <v>0</v>
      </c>
      <c r="AC44" s="92">
        <v>0</v>
      </c>
      <c r="AD44" s="92"/>
      <c r="AE44" s="125">
        <f>+(Z44+AA44)/Y44</f>
        <v>1</v>
      </c>
      <c r="AF44" s="173"/>
      <c r="AG44" s="92">
        <v>300</v>
      </c>
      <c r="AH44" s="92">
        <v>210</v>
      </c>
      <c r="AI44" s="92">
        <v>300</v>
      </c>
      <c r="AJ44" s="92">
        <v>300</v>
      </c>
      <c r="AK44" s="79"/>
      <c r="AL44" s="212" t="s">
        <v>839</v>
      </c>
      <c r="AM44" s="212" t="s">
        <v>839</v>
      </c>
      <c r="AN44" s="137"/>
      <c r="AO44" s="137"/>
      <c r="AP44" s="254"/>
      <c r="AQ44" s="254"/>
      <c r="AR44" s="137"/>
      <c r="AS44" s="79" t="s">
        <v>860</v>
      </c>
      <c r="AT44" s="157"/>
      <c r="AU44" s="142"/>
      <c r="AV44" s="721"/>
      <c r="AW44" s="846"/>
      <c r="AX44" s="613" t="s">
        <v>1027</v>
      </c>
      <c r="AY44" s="619">
        <v>0</v>
      </c>
      <c r="AZ44" s="619">
        <v>1167336408</v>
      </c>
      <c r="BA44" s="619">
        <v>1167336408</v>
      </c>
      <c r="BB44" s="610">
        <f>+BA44/AZ44</f>
        <v>1</v>
      </c>
      <c r="BC44" s="143" t="s">
        <v>324</v>
      </c>
      <c r="BD44" s="132" t="s">
        <v>503</v>
      </c>
      <c r="BE44" s="134" t="s">
        <v>755</v>
      </c>
      <c r="BF44" s="134" t="s">
        <v>817</v>
      </c>
      <c r="BH44" s="74" t="s">
        <v>934</v>
      </c>
    </row>
    <row r="45" spans="1:60" ht="120.75" customHeight="1">
      <c r="A45" s="807"/>
      <c r="B45" s="767"/>
      <c r="C45" s="135"/>
      <c r="D45" s="135"/>
      <c r="E45" s="135"/>
      <c r="F45" s="135"/>
      <c r="G45" s="653"/>
      <c r="H45" s="581"/>
      <c r="I45" s="581"/>
      <c r="J45" s="581"/>
      <c r="K45" s="581"/>
      <c r="L45" s="581"/>
      <c r="M45" s="581"/>
      <c r="N45" s="581"/>
      <c r="O45" s="581"/>
      <c r="P45" s="581"/>
      <c r="Q45" s="584"/>
      <c r="R45" s="584"/>
      <c r="S45" s="587"/>
      <c r="T45" s="587"/>
      <c r="U45" s="578"/>
      <c r="V45" s="600"/>
      <c r="W45" s="578"/>
      <c r="X45" s="93" t="s">
        <v>347</v>
      </c>
      <c r="Y45" s="93">
        <v>4</v>
      </c>
      <c r="Z45" s="93">
        <v>1</v>
      </c>
      <c r="AA45" s="93">
        <v>1</v>
      </c>
      <c r="AB45" s="93">
        <v>1</v>
      </c>
      <c r="AC45" s="93">
        <v>1</v>
      </c>
      <c r="AD45" s="93"/>
      <c r="AE45" s="163">
        <f>+(Z45+AA45+AB45+AC45)/Y45</f>
        <v>1</v>
      </c>
      <c r="AF45" s="173"/>
      <c r="AG45" s="93">
        <v>300</v>
      </c>
      <c r="AH45" s="93">
        <v>210</v>
      </c>
      <c r="AI45" s="93">
        <v>300</v>
      </c>
      <c r="AJ45" s="93">
        <v>300</v>
      </c>
      <c r="AK45" s="79"/>
      <c r="AL45" s="212" t="s">
        <v>839</v>
      </c>
      <c r="AM45" s="212" t="s">
        <v>839</v>
      </c>
      <c r="AN45" s="137"/>
      <c r="AO45" s="137"/>
      <c r="AP45" s="254"/>
      <c r="AQ45" s="254"/>
      <c r="AR45" s="137"/>
      <c r="AS45" s="79" t="s">
        <v>859</v>
      </c>
      <c r="AT45" s="161"/>
      <c r="AU45" s="146"/>
      <c r="AV45" s="722"/>
      <c r="AW45" s="846"/>
      <c r="AX45" s="614"/>
      <c r="AY45" s="621"/>
      <c r="AZ45" s="621"/>
      <c r="BA45" s="621"/>
      <c r="BB45" s="612"/>
      <c r="BC45" s="143" t="s">
        <v>348</v>
      </c>
      <c r="BD45" s="132" t="s">
        <v>504</v>
      </c>
      <c r="BE45" s="255" t="s">
        <v>756</v>
      </c>
      <c r="BF45" s="134" t="s">
        <v>818</v>
      </c>
      <c r="BH45" s="664" t="s">
        <v>935</v>
      </c>
    </row>
    <row r="46" spans="1:60" ht="120.75" customHeight="1">
      <c r="A46" s="807"/>
      <c r="B46" s="767"/>
      <c r="C46" s="135"/>
      <c r="D46" s="135"/>
      <c r="E46" s="135"/>
      <c r="F46" s="135"/>
      <c r="G46" s="653"/>
      <c r="H46" s="582"/>
      <c r="I46" s="582"/>
      <c r="J46" s="582"/>
      <c r="K46" s="582"/>
      <c r="L46" s="582"/>
      <c r="M46" s="582"/>
      <c r="N46" s="582"/>
      <c r="O46" s="582"/>
      <c r="P46" s="582"/>
      <c r="Q46" s="585"/>
      <c r="R46" s="585"/>
      <c r="S46" s="588"/>
      <c r="T46" s="588"/>
      <c r="U46" s="579"/>
      <c r="V46" s="601"/>
      <c r="W46" s="579"/>
      <c r="X46" s="92"/>
      <c r="Y46" s="92"/>
      <c r="Z46" s="92"/>
      <c r="AA46" s="92"/>
      <c r="AB46" s="92"/>
      <c r="AC46" s="92"/>
      <c r="AD46" s="92"/>
      <c r="AE46" s="172"/>
      <c r="AF46" s="172"/>
      <c r="AG46" s="92"/>
      <c r="AH46" s="92"/>
      <c r="AI46" s="92"/>
      <c r="AJ46" s="92"/>
      <c r="AK46" s="79"/>
      <c r="AL46" s="212"/>
      <c r="AM46" s="212"/>
      <c r="AN46" s="92"/>
      <c r="AO46" s="92"/>
      <c r="AP46" s="256"/>
      <c r="AQ46" s="256"/>
      <c r="AR46" s="92"/>
      <c r="AS46" s="79" t="s">
        <v>766</v>
      </c>
      <c r="AT46" s="157"/>
      <c r="AU46" s="142"/>
      <c r="AV46" s="257"/>
      <c r="AW46" s="847"/>
      <c r="AX46" s="613" t="s">
        <v>1028</v>
      </c>
      <c r="AY46" s="619">
        <v>0</v>
      </c>
      <c r="AZ46" s="619">
        <v>798090726</v>
      </c>
      <c r="BA46" s="619">
        <v>798090726</v>
      </c>
      <c r="BB46" s="610">
        <f>+BA46/AZ46</f>
        <v>1</v>
      </c>
      <c r="BC46" s="143"/>
      <c r="BD46" s="132"/>
      <c r="BE46" s="258"/>
      <c r="BH46" s="665"/>
    </row>
    <row r="47" spans="1:60" ht="371.25" customHeight="1">
      <c r="A47" s="807"/>
      <c r="B47" s="767"/>
      <c r="C47" s="135"/>
      <c r="D47" s="135"/>
      <c r="E47" s="135"/>
      <c r="F47" s="135"/>
      <c r="G47" s="653"/>
      <c r="H47" s="580" t="s">
        <v>77</v>
      </c>
      <c r="I47" s="580" t="s">
        <v>78</v>
      </c>
      <c r="J47" s="580" t="s">
        <v>79</v>
      </c>
      <c r="K47" s="580">
        <v>40</v>
      </c>
      <c r="L47" s="580">
        <v>25</v>
      </c>
      <c r="M47" s="580">
        <v>4</v>
      </c>
      <c r="N47" s="580">
        <v>4</v>
      </c>
      <c r="O47" s="580">
        <v>4</v>
      </c>
      <c r="P47" s="580">
        <v>7</v>
      </c>
      <c r="Q47" s="775">
        <v>0</v>
      </c>
      <c r="R47" s="775">
        <f>+M47+N47+O47+P47</f>
        <v>19</v>
      </c>
      <c r="S47" s="596">
        <f>+(M47+N47+O47+P47)/L47</f>
        <v>0.76</v>
      </c>
      <c r="T47" s="596">
        <f>+(Q47+M47+N47+O47+P47)/K47</f>
        <v>0.47499999999999998</v>
      </c>
      <c r="U47" s="577" t="s">
        <v>80</v>
      </c>
      <c r="V47" s="599">
        <v>2020130010094</v>
      </c>
      <c r="W47" s="577" t="s">
        <v>81</v>
      </c>
      <c r="X47" s="79" t="s">
        <v>358</v>
      </c>
      <c r="Y47" s="73">
        <v>5</v>
      </c>
      <c r="Z47" s="73">
        <v>4</v>
      </c>
      <c r="AA47" s="73">
        <v>4</v>
      </c>
      <c r="AB47" s="73">
        <v>4</v>
      </c>
      <c r="AC47" s="73">
        <v>4</v>
      </c>
      <c r="AD47" s="73"/>
      <c r="AE47" s="125">
        <v>1</v>
      </c>
      <c r="AF47" s="262">
        <f>AVERAGE(AE47:AE51)</f>
        <v>0.8</v>
      </c>
      <c r="AG47" s="73">
        <v>270</v>
      </c>
      <c r="AH47" s="73">
        <v>90</v>
      </c>
      <c r="AI47" s="73">
        <v>10</v>
      </c>
      <c r="AJ47" s="73">
        <v>10</v>
      </c>
      <c r="AK47" s="79" t="s">
        <v>40</v>
      </c>
      <c r="AL47" s="79">
        <v>7754</v>
      </c>
      <c r="AM47" s="79">
        <v>6754</v>
      </c>
      <c r="AN47" s="79" t="s">
        <v>276</v>
      </c>
      <c r="AO47" s="79" t="s">
        <v>296</v>
      </c>
      <c r="AP47" s="263">
        <v>14000000000</v>
      </c>
      <c r="AQ47" s="139">
        <v>21000000000</v>
      </c>
      <c r="AR47" s="79" t="s">
        <v>297</v>
      </c>
      <c r="AS47" s="133" t="s">
        <v>862</v>
      </c>
      <c r="AT47" s="93" t="s">
        <v>453</v>
      </c>
      <c r="AU47" s="264">
        <v>21000000000</v>
      </c>
      <c r="AV47" s="700">
        <v>478544236</v>
      </c>
      <c r="AW47" s="265"/>
      <c r="AX47" s="614"/>
      <c r="AY47" s="621"/>
      <c r="AZ47" s="621"/>
      <c r="BA47" s="621"/>
      <c r="BB47" s="612"/>
      <c r="BC47" s="670"/>
      <c r="BD47" s="266" t="s">
        <v>450</v>
      </c>
      <c r="BE47" s="132" t="s">
        <v>667</v>
      </c>
      <c r="BF47" s="267" t="s">
        <v>781</v>
      </c>
      <c r="BH47" s="74" t="s">
        <v>977</v>
      </c>
    </row>
    <row r="48" spans="1:60" ht="384.75" customHeight="1">
      <c r="A48" s="807"/>
      <c r="B48" s="767"/>
      <c r="C48" s="135"/>
      <c r="D48" s="135"/>
      <c r="E48" s="135"/>
      <c r="F48" s="135"/>
      <c r="G48" s="653"/>
      <c r="H48" s="581"/>
      <c r="I48" s="581"/>
      <c r="J48" s="581"/>
      <c r="K48" s="581"/>
      <c r="L48" s="581"/>
      <c r="M48" s="581"/>
      <c r="N48" s="581"/>
      <c r="O48" s="581"/>
      <c r="P48" s="581"/>
      <c r="Q48" s="776"/>
      <c r="R48" s="776"/>
      <c r="S48" s="597"/>
      <c r="T48" s="597"/>
      <c r="U48" s="578"/>
      <c r="V48" s="600"/>
      <c r="W48" s="578"/>
      <c r="X48" s="79" t="s">
        <v>357</v>
      </c>
      <c r="Y48" s="79">
        <v>10</v>
      </c>
      <c r="Z48" s="79">
        <v>10</v>
      </c>
      <c r="AA48" s="79">
        <v>10</v>
      </c>
      <c r="AB48" s="79">
        <v>18</v>
      </c>
      <c r="AC48" s="79">
        <v>6</v>
      </c>
      <c r="AD48" s="79"/>
      <c r="AE48" s="125">
        <v>1</v>
      </c>
      <c r="AF48" s="269"/>
      <c r="AG48" s="79">
        <v>270</v>
      </c>
      <c r="AH48" s="79">
        <v>90</v>
      </c>
      <c r="AI48" s="79">
        <v>10</v>
      </c>
      <c r="AJ48" s="79">
        <v>10</v>
      </c>
      <c r="AK48" s="79"/>
      <c r="AL48" s="79">
        <v>32010</v>
      </c>
      <c r="AM48" s="79">
        <v>32010</v>
      </c>
      <c r="AN48" s="79"/>
      <c r="AO48" s="79"/>
      <c r="AP48" s="263"/>
      <c r="AQ48" s="142"/>
      <c r="AR48" s="79"/>
      <c r="AS48" s="133" t="s">
        <v>864</v>
      </c>
      <c r="AT48" s="137"/>
      <c r="AU48" s="270"/>
      <c r="AV48" s="700"/>
      <c r="AW48" s="265"/>
      <c r="AX48" s="602" t="s">
        <v>599</v>
      </c>
      <c r="AY48" s="622">
        <v>0</v>
      </c>
      <c r="AZ48" s="622">
        <v>6199798745</v>
      </c>
      <c r="BA48" s="622">
        <v>5647474847.5900002</v>
      </c>
      <c r="BB48" s="604">
        <f>+BA48/AZ48</f>
        <v>0.91091260859791023</v>
      </c>
      <c r="BC48" s="670"/>
      <c r="BD48" s="168" t="s">
        <v>485</v>
      </c>
      <c r="BE48" s="132" t="s">
        <v>668</v>
      </c>
      <c r="BF48" s="271" t="s">
        <v>782</v>
      </c>
      <c r="BH48" s="74" t="s">
        <v>978</v>
      </c>
    </row>
    <row r="49" spans="1:60" ht="130.5" customHeight="1">
      <c r="A49" s="807"/>
      <c r="B49" s="767"/>
      <c r="C49" s="135"/>
      <c r="D49" s="135"/>
      <c r="E49" s="135"/>
      <c r="F49" s="135"/>
      <c r="G49" s="653"/>
      <c r="H49" s="582"/>
      <c r="I49" s="582"/>
      <c r="J49" s="582"/>
      <c r="K49" s="582"/>
      <c r="L49" s="582"/>
      <c r="M49" s="582"/>
      <c r="N49" s="582"/>
      <c r="O49" s="582"/>
      <c r="P49" s="582"/>
      <c r="Q49" s="777"/>
      <c r="R49" s="777"/>
      <c r="S49" s="598"/>
      <c r="T49" s="598"/>
      <c r="U49" s="578"/>
      <c r="V49" s="600"/>
      <c r="W49" s="578"/>
      <c r="X49" s="79" t="s">
        <v>356</v>
      </c>
      <c r="Y49" s="73">
        <v>10</v>
      </c>
      <c r="Z49" s="73">
        <v>0</v>
      </c>
      <c r="AA49" s="73">
        <v>0</v>
      </c>
      <c r="AB49" s="73">
        <v>0</v>
      </c>
      <c r="AC49" s="73">
        <v>0</v>
      </c>
      <c r="AD49" s="73"/>
      <c r="AE49" s="125">
        <f>+(Z49+AA49)/Y49</f>
        <v>0</v>
      </c>
      <c r="AF49" s="269"/>
      <c r="AG49" s="73">
        <v>270</v>
      </c>
      <c r="AH49" s="73">
        <v>90</v>
      </c>
      <c r="AI49" s="73">
        <v>10</v>
      </c>
      <c r="AJ49" s="73">
        <v>10</v>
      </c>
      <c r="AK49" s="79"/>
      <c r="AL49" s="79">
        <v>26360</v>
      </c>
      <c r="AM49" s="79">
        <v>0</v>
      </c>
      <c r="AN49" s="79"/>
      <c r="AO49" s="79"/>
      <c r="AP49" s="263"/>
      <c r="AQ49" s="142"/>
      <c r="AR49" s="79"/>
      <c r="AS49" s="79" t="s">
        <v>863</v>
      </c>
      <c r="AT49" s="92"/>
      <c r="AU49" s="274"/>
      <c r="AV49" s="700"/>
      <c r="AW49" s="265"/>
      <c r="AX49" s="602"/>
      <c r="AY49" s="622"/>
      <c r="AZ49" s="622"/>
      <c r="BA49" s="622"/>
      <c r="BB49" s="605"/>
      <c r="BC49" s="670"/>
      <c r="BD49" s="168" t="s">
        <v>451</v>
      </c>
      <c r="BE49" s="132" t="s">
        <v>669</v>
      </c>
      <c r="BF49" s="271" t="s">
        <v>783</v>
      </c>
      <c r="BH49" s="74" t="s">
        <v>979</v>
      </c>
    </row>
    <row r="50" spans="1:60" ht="409.5">
      <c r="A50" s="807"/>
      <c r="B50" s="767"/>
      <c r="C50" s="135"/>
      <c r="D50" s="135"/>
      <c r="E50" s="135"/>
      <c r="F50" s="135"/>
      <c r="G50" s="653"/>
      <c r="H50" s="275" t="s">
        <v>523</v>
      </c>
      <c r="I50" s="275">
        <v>0</v>
      </c>
      <c r="J50" s="275" t="s">
        <v>524</v>
      </c>
      <c r="K50" s="198">
        <v>3</v>
      </c>
      <c r="L50" s="276">
        <v>1</v>
      </c>
      <c r="M50" s="277">
        <v>0.33</v>
      </c>
      <c r="N50" s="277">
        <v>0.7</v>
      </c>
      <c r="O50" s="278">
        <v>0.8</v>
      </c>
      <c r="P50" s="278">
        <v>0.9</v>
      </c>
      <c r="Q50" s="279">
        <v>0</v>
      </c>
      <c r="R50" s="280">
        <f>+P50</f>
        <v>0.9</v>
      </c>
      <c r="S50" s="281">
        <f>+R50/L50</f>
        <v>0.9</v>
      </c>
      <c r="T50" s="281">
        <f>+R50/K50</f>
        <v>0.3</v>
      </c>
      <c r="U50" s="578"/>
      <c r="V50" s="600"/>
      <c r="W50" s="578"/>
      <c r="X50" s="79" t="s">
        <v>83</v>
      </c>
      <c r="Y50" s="79">
        <v>1</v>
      </c>
      <c r="Z50" s="94">
        <v>0.33</v>
      </c>
      <c r="AA50" s="94">
        <v>0.7</v>
      </c>
      <c r="AB50" s="94">
        <v>0.8</v>
      </c>
      <c r="AC50" s="94">
        <v>1</v>
      </c>
      <c r="AD50" s="94"/>
      <c r="AE50" s="125">
        <f>+AC50</f>
        <v>1</v>
      </c>
      <c r="AF50" s="269"/>
      <c r="AG50" s="79">
        <v>270</v>
      </c>
      <c r="AH50" s="79">
        <v>90</v>
      </c>
      <c r="AI50" s="79">
        <v>10</v>
      </c>
      <c r="AJ50" s="79">
        <v>10</v>
      </c>
      <c r="AK50" s="79"/>
      <c r="AL50" s="79">
        <v>1000</v>
      </c>
      <c r="AM50" s="79">
        <v>0</v>
      </c>
      <c r="AN50" s="79"/>
      <c r="AO50" s="79"/>
      <c r="AP50" s="263"/>
      <c r="AQ50" s="142"/>
      <c r="AR50" s="79"/>
      <c r="AS50" s="133" t="s">
        <v>865</v>
      </c>
      <c r="AT50" s="220"/>
      <c r="AU50" s="79"/>
      <c r="AV50" s="282">
        <v>2830783142</v>
      </c>
      <c r="AW50" s="265"/>
      <c r="AX50" s="613" t="s">
        <v>1029</v>
      </c>
      <c r="AY50" s="607">
        <v>0</v>
      </c>
      <c r="AZ50" s="607">
        <v>5049142.87</v>
      </c>
      <c r="BA50" s="607">
        <v>0</v>
      </c>
      <c r="BB50" s="610">
        <f>+BA50/AZ50</f>
        <v>0</v>
      </c>
      <c r="BC50" s="670"/>
      <c r="BD50" s="266" t="s">
        <v>452</v>
      </c>
      <c r="BE50" s="132" t="s">
        <v>670</v>
      </c>
      <c r="BF50" s="271" t="s">
        <v>784</v>
      </c>
      <c r="BH50" s="74" t="s">
        <v>980</v>
      </c>
    </row>
    <row r="51" spans="1:60" ht="409.5" customHeight="1">
      <c r="A51" s="807"/>
      <c r="B51" s="767"/>
      <c r="C51" s="135"/>
      <c r="D51" s="135"/>
      <c r="E51" s="135"/>
      <c r="F51" s="135"/>
      <c r="G51" s="654"/>
      <c r="H51" s="283" t="s">
        <v>84</v>
      </c>
      <c r="I51" s="283" t="s">
        <v>85</v>
      </c>
      <c r="J51" s="283" t="s">
        <v>86</v>
      </c>
      <c r="K51" s="198">
        <v>46</v>
      </c>
      <c r="L51" s="268">
        <v>14</v>
      </c>
      <c r="M51" s="268">
        <v>2</v>
      </c>
      <c r="N51" s="268">
        <v>2</v>
      </c>
      <c r="O51" s="105">
        <v>2</v>
      </c>
      <c r="P51" s="105">
        <v>31</v>
      </c>
      <c r="Q51" s="284">
        <v>0</v>
      </c>
      <c r="R51" s="285">
        <f>+M51+N51+O51+P51</f>
        <v>37</v>
      </c>
      <c r="S51" s="286">
        <v>1</v>
      </c>
      <c r="T51" s="286">
        <f>+(Q51+M51+N51+O51+P51)/K51</f>
        <v>0.80434782608695654</v>
      </c>
      <c r="U51" s="579"/>
      <c r="V51" s="601"/>
      <c r="W51" s="579"/>
      <c r="X51" s="79" t="s">
        <v>87</v>
      </c>
      <c r="Y51" s="79">
        <v>1</v>
      </c>
      <c r="Z51" s="79">
        <v>0</v>
      </c>
      <c r="AA51" s="79">
        <v>0</v>
      </c>
      <c r="AB51" s="95">
        <v>1</v>
      </c>
      <c r="AC51" s="95">
        <v>1</v>
      </c>
      <c r="AD51" s="95"/>
      <c r="AE51" s="125">
        <f>+(Z51+AA51+AB51)/Y51</f>
        <v>1</v>
      </c>
      <c r="AF51" s="287"/>
      <c r="AG51" s="79">
        <v>270</v>
      </c>
      <c r="AH51" s="79">
        <v>90</v>
      </c>
      <c r="AI51" s="79">
        <v>10</v>
      </c>
      <c r="AJ51" s="79">
        <v>10</v>
      </c>
      <c r="AK51" s="79"/>
      <c r="AL51" s="79">
        <v>1683</v>
      </c>
      <c r="AM51" s="79">
        <v>0</v>
      </c>
      <c r="AN51" s="79"/>
      <c r="AO51" s="79"/>
      <c r="AP51" s="263"/>
      <c r="AQ51" s="146"/>
      <c r="AR51" s="79"/>
      <c r="AS51" s="133" t="s">
        <v>866</v>
      </c>
      <c r="AT51" s="161">
        <v>200000000</v>
      </c>
      <c r="AU51" s="161">
        <v>69542875</v>
      </c>
      <c r="AV51" s="288"/>
      <c r="AW51" s="289"/>
      <c r="AX51" s="614"/>
      <c r="AY51" s="609"/>
      <c r="AZ51" s="609"/>
      <c r="BA51" s="609"/>
      <c r="BB51" s="612"/>
      <c r="BC51" s="670"/>
      <c r="BD51" s="266" t="s">
        <v>525</v>
      </c>
      <c r="BE51" s="290" t="s">
        <v>671</v>
      </c>
      <c r="BF51" s="271" t="s">
        <v>785</v>
      </c>
      <c r="BH51" s="74" t="s">
        <v>785</v>
      </c>
    </row>
    <row r="52" spans="1:60" ht="109.5" customHeight="1">
      <c r="A52" s="807"/>
      <c r="B52" s="767"/>
      <c r="C52" s="135"/>
      <c r="D52" s="135"/>
      <c r="E52" s="135"/>
      <c r="F52" s="291"/>
      <c r="G52" s="625" t="s">
        <v>615</v>
      </c>
      <c r="H52" s="626"/>
      <c r="I52" s="626"/>
      <c r="J52" s="626"/>
      <c r="K52" s="626"/>
      <c r="L52" s="626"/>
      <c r="M52" s="626"/>
      <c r="N52" s="626"/>
      <c r="O52" s="626"/>
      <c r="P52" s="626"/>
      <c r="Q52" s="626"/>
      <c r="R52" s="627"/>
      <c r="S52" s="292">
        <f>AVERAGE(S3:S51)</f>
        <v>0.93942702284165702</v>
      </c>
      <c r="T52" s="293">
        <f>AVERAGE(T3:T51)</f>
        <v>0.52855972912353344</v>
      </c>
      <c r="U52" s="220"/>
      <c r="V52" s="143"/>
      <c r="W52" s="625" t="s">
        <v>616</v>
      </c>
      <c r="X52" s="626"/>
      <c r="Y52" s="626"/>
      <c r="Z52" s="626"/>
      <c r="AA52" s="626"/>
      <c r="AB52" s="626"/>
      <c r="AC52" s="626"/>
      <c r="AD52" s="626"/>
      <c r="AE52" s="627"/>
      <c r="AF52" s="292">
        <f>AVERAGE(AF3:AF51)</f>
        <v>0.91567479674796759</v>
      </c>
      <c r="AG52" s="294"/>
      <c r="AH52" s="294"/>
      <c r="AI52" s="294"/>
      <c r="AJ52" s="294"/>
      <c r="AK52" s="295"/>
      <c r="AL52" s="295"/>
      <c r="AM52" s="295"/>
      <c r="AN52" s="295"/>
      <c r="AO52" s="295"/>
      <c r="AP52" s="295"/>
      <c r="AQ52" s="295"/>
      <c r="AR52" s="295"/>
      <c r="AS52" s="296"/>
      <c r="AU52" s="297"/>
      <c r="AV52" s="298"/>
      <c r="AW52" s="299">
        <f>SUM(AW3:AW51)</f>
        <v>125943260815.77</v>
      </c>
      <c r="AX52" s="300" t="s">
        <v>634</v>
      </c>
      <c r="AY52" s="301">
        <f>SUM(AY3:AY51)</f>
        <v>531073908515</v>
      </c>
      <c r="AZ52" s="301">
        <f t="shared" ref="AZ52:BA52" si="2">SUM(AZ3:AZ51)</f>
        <v>567781453795.44995</v>
      </c>
      <c r="BA52" s="301">
        <f t="shared" si="2"/>
        <v>546592977545.02008</v>
      </c>
      <c r="BB52" s="302">
        <f>+BA52/AZ52</f>
        <v>0.96268198598458754</v>
      </c>
      <c r="BC52" s="303"/>
      <c r="BD52" s="303"/>
      <c r="BE52" s="304"/>
      <c r="BH52" s="193"/>
    </row>
    <row r="53" spans="1:60" ht="144" customHeight="1">
      <c r="A53" s="807"/>
      <c r="B53" s="767"/>
      <c r="C53" s="135"/>
      <c r="D53" s="135"/>
      <c r="E53" s="135"/>
      <c r="F53" s="135"/>
      <c r="G53" s="652" t="s">
        <v>298</v>
      </c>
      <c r="H53" s="580" t="s">
        <v>88</v>
      </c>
      <c r="I53" s="593">
        <v>0.74060000000000004</v>
      </c>
      <c r="J53" s="580" t="s">
        <v>89</v>
      </c>
      <c r="K53" s="593">
        <v>0.78059999999999996</v>
      </c>
      <c r="L53" s="593">
        <v>0.76980000000000004</v>
      </c>
      <c r="M53" s="580" t="s">
        <v>542</v>
      </c>
      <c r="N53" s="580" t="s">
        <v>542</v>
      </c>
      <c r="O53" s="580" t="s">
        <v>542</v>
      </c>
      <c r="P53" s="593">
        <v>0.6784</v>
      </c>
      <c r="Q53" s="785">
        <v>0.72540000000000004</v>
      </c>
      <c r="R53" s="785">
        <f>+P53</f>
        <v>0.6784</v>
      </c>
      <c r="S53" s="785">
        <f>+R53/L53</f>
        <v>0.88126786178228111</v>
      </c>
      <c r="T53" s="785">
        <f>+R53/K53</f>
        <v>0.86907507045862165</v>
      </c>
      <c r="U53" s="79" t="s">
        <v>90</v>
      </c>
      <c r="V53" s="87">
        <v>2020130010256</v>
      </c>
      <c r="W53" s="79" t="s">
        <v>91</v>
      </c>
      <c r="X53" s="79" t="s">
        <v>349</v>
      </c>
      <c r="Y53" s="80">
        <v>12819</v>
      </c>
      <c r="Z53" s="80">
        <v>10941</v>
      </c>
      <c r="AA53" s="80">
        <f>11676-Z53</f>
        <v>735</v>
      </c>
      <c r="AB53" s="80">
        <v>91</v>
      </c>
      <c r="AC53" s="80">
        <v>0</v>
      </c>
      <c r="AD53" s="80"/>
      <c r="AE53" s="125">
        <f>+(Z53+AA53+AB53)/Y53</f>
        <v>0.91793431624931743</v>
      </c>
      <c r="AF53" s="163">
        <f>AVERAGE(AE53:AE55)</f>
        <v>0.97264477208310574</v>
      </c>
      <c r="AG53" s="80">
        <v>182</v>
      </c>
      <c r="AH53" s="80">
        <v>182</v>
      </c>
      <c r="AI53" s="80">
        <v>182</v>
      </c>
      <c r="AJ53" s="80">
        <v>182</v>
      </c>
      <c r="AK53" s="79" t="s">
        <v>40</v>
      </c>
      <c r="AL53" s="233">
        <v>12819</v>
      </c>
      <c r="AM53" s="233">
        <f>+Z53+AA53+AF53</f>
        <v>11676.972644772082</v>
      </c>
      <c r="AN53" s="79" t="s">
        <v>643</v>
      </c>
      <c r="AO53" s="73" t="s">
        <v>33</v>
      </c>
      <c r="AP53" s="305">
        <v>182025694.90000001</v>
      </c>
      <c r="AQ53" s="305">
        <v>182025694.90000001</v>
      </c>
      <c r="AR53" s="93" t="s">
        <v>298</v>
      </c>
      <c r="AS53" s="147" t="s">
        <v>299</v>
      </c>
      <c r="AT53" s="177">
        <v>309000000</v>
      </c>
      <c r="AU53" s="305">
        <v>266000000</v>
      </c>
      <c r="AV53" s="723">
        <v>407176000</v>
      </c>
      <c r="AW53" s="723">
        <v>407176000</v>
      </c>
      <c r="AX53" s="613" t="s">
        <v>1011</v>
      </c>
      <c r="AY53" s="613">
        <v>606752313</v>
      </c>
      <c r="AZ53" s="826">
        <v>407176000</v>
      </c>
      <c r="BA53" s="826">
        <v>407176000</v>
      </c>
      <c r="BB53" s="623">
        <f>+BA61/AZ61</f>
        <v>1</v>
      </c>
      <c r="BC53" s="80" t="s">
        <v>323</v>
      </c>
      <c r="BD53" s="132" t="s">
        <v>505</v>
      </c>
      <c r="BE53" s="217" t="s">
        <v>757</v>
      </c>
      <c r="BF53" s="134" t="s">
        <v>819</v>
      </c>
      <c r="BH53" s="74" t="s">
        <v>936</v>
      </c>
    </row>
    <row r="54" spans="1:60" ht="126.75" customHeight="1">
      <c r="A54" s="807"/>
      <c r="B54" s="767"/>
      <c r="C54" s="135"/>
      <c r="D54" s="135"/>
      <c r="E54" s="135"/>
      <c r="F54" s="135"/>
      <c r="G54" s="653"/>
      <c r="H54" s="581"/>
      <c r="I54" s="594"/>
      <c r="J54" s="581"/>
      <c r="K54" s="594"/>
      <c r="L54" s="594"/>
      <c r="M54" s="581"/>
      <c r="N54" s="581"/>
      <c r="O54" s="581"/>
      <c r="P54" s="594"/>
      <c r="Q54" s="786"/>
      <c r="R54" s="786"/>
      <c r="S54" s="786"/>
      <c r="T54" s="786"/>
      <c r="U54" s="79"/>
      <c r="V54" s="87"/>
      <c r="W54" s="79"/>
      <c r="X54" s="79" t="s">
        <v>92</v>
      </c>
      <c r="Y54" s="79">
        <v>1</v>
      </c>
      <c r="Z54" s="79">
        <v>0</v>
      </c>
      <c r="AA54" s="79">
        <v>0.25</v>
      </c>
      <c r="AB54" s="79">
        <v>0.25</v>
      </c>
      <c r="AC54" s="79">
        <v>0.5</v>
      </c>
      <c r="AD54" s="79"/>
      <c r="AE54" s="125">
        <f>+(Z54+AA54+AB54+AC54)/Y54</f>
        <v>1</v>
      </c>
      <c r="AF54" s="173"/>
      <c r="AG54" s="79">
        <v>300</v>
      </c>
      <c r="AH54" s="79">
        <v>210</v>
      </c>
      <c r="AI54" s="79">
        <v>300</v>
      </c>
      <c r="AJ54" s="79">
        <v>300</v>
      </c>
      <c r="AK54" s="79"/>
      <c r="AL54" s="127" t="s">
        <v>839</v>
      </c>
      <c r="AM54" s="127" t="s">
        <v>839</v>
      </c>
      <c r="AN54" s="79"/>
      <c r="AO54" s="73"/>
      <c r="AP54" s="306"/>
      <c r="AQ54" s="306"/>
      <c r="AR54" s="137"/>
      <c r="AS54" s="155"/>
      <c r="AT54" s="190"/>
      <c r="AU54" s="306"/>
      <c r="AV54" s="724"/>
      <c r="AW54" s="724"/>
      <c r="AX54" s="618"/>
      <c r="AY54" s="618"/>
      <c r="AZ54" s="827"/>
      <c r="BA54" s="827"/>
      <c r="BB54" s="624"/>
      <c r="BC54" s="79" t="s">
        <v>350</v>
      </c>
      <c r="BD54" s="132" t="s">
        <v>499</v>
      </c>
      <c r="BE54" s="134" t="s">
        <v>758</v>
      </c>
      <c r="BF54" s="134" t="s">
        <v>805</v>
      </c>
      <c r="BH54" s="74" t="s">
        <v>922</v>
      </c>
    </row>
    <row r="55" spans="1:60" ht="209.25" customHeight="1">
      <c r="A55" s="807"/>
      <c r="B55" s="767"/>
      <c r="C55" s="135"/>
      <c r="D55" s="135"/>
      <c r="E55" s="135"/>
      <c r="F55" s="135"/>
      <c r="G55" s="653"/>
      <c r="H55" s="582"/>
      <c r="I55" s="595"/>
      <c r="J55" s="582"/>
      <c r="K55" s="595"/>
      <c r="L55" s="595"/>
      <c r="M55" s="582"/>
      <c r="N55" s="582"/>
      <c r="O55" s="582"/>
      <c r="P55" s="595"/>
      <c r="Q55" s="787"/>
      <c r="R55" s="787"/>
      <c r="S55" s="787"/>
      <c r="T55" s="787"/>
      <c r="U55" s="79"/>
      <c r="V55" s="87"/>
      <c r="W55" s="79"/>
      <c r="X55" s="79" t="s">
        <v>93</v>
      </c>
      <c r="Y55" s="79">
        <v>1</v>
      </c>
      <c r="Z55" s="79">
        <v>1</v>
      </c>
      <c r="AA55" s="79">
        <v>0</v>
      </c>
      <c r="AB55" s="79">
        <v>0</v>
      </c>
      <c r="AC55" s="79">
        <v>0</v>
      </c>
      <c r="AD55" s="79"/>
      <c r="AE55" s="125">
        <f>+(Z55+AA55+AB55)/Y55</f>
        <v>1</v>
      </c>
      <c r="AF55" s="172"/>
      <c r="AG55" s="79">
        <v>300</v>
      </c>
      <c r="AH55" s="79">
        <v>210</v>
      </c>
      <c r="AI55" s="79">
        <v>300</v>
      </c>
      <c r="AJ55" s="79">
        <v>300</v>
      </c>
      <c r="AK55" s="79"/>
      <c r="AL55" s="127" t="s">
        <v>839</v>
      </c>
      <c r="AM55" s="127" t="s">
        <v>839</v>
      </c>
      <c r="AN55" s="79"/>
      <c r="AO55" s="73"/>
      <c r="AP55" s="307"/>
      <c r="AQ55" s="307"/>
      <c r="AR55" s="137"/>
      <c r="AS55" s="155"/>
      <c r="AT55" s="190"/>
      <c r="AU55" s="306"/>
      <c r="AV55" s="724"/>
      <c r="AW55" s="724"/>
      <c r="AX55" s="618"/>
      <c r="AY55" s="618"/>
      <c r="AZ55" s="827"/>
      <c r="BA55" s="827"/>
      <c r="BB55" s="624"/>
      <c r="BC55" s="79" t="s">
        <v>351</v>
      </c>
      <c r="BD55" s="132" t="s">
        <v>506</v>
      </c>
      <c r="BE55" s="134" t="s">
        <v>759</v>
      </c>
      <c r="BF55" s="134" t="s">
        <v>806</v>
      </c>
      <c r="BH55" s="74" t="s">
        <v>937</v>
      </c>
    </row>
    <row r="56" spans="1:60" ht="314.25" customHeight="1">
      <c r="A56" s="807"/>
      <c r="B56" s="767"/>
      <c r="C56" s="135"/>
      <c r="D56" s="135"/>
      <c r="E56" s="135"/>
      <c r="F56" s="135"/>
      <c r="G56" s="653"/>
      <c r="H56" s="283" t="s">
        <v>94</v>
      </c>
      <c r="I56" s="283">
        <v>0</v>
      </c>
      <c r="J56" s="283" t="s">
        <v>95</v>
      </c>
      <c r="K56" s="242">
        <v>1</v>
      </c>
      <c r="L56" s="308">
        <v>1</v>
      </c>
      <c r="M56" s="308">
        <v>1</v>
      </c>
      <c r="N56" s="308">
        <v>1</v>
      </c>
      <c r="O56" s="308">
        <v>1</v>
      </c>
      <c r="P56" s="308">
        <v>1</v>
      </c>
      <c r="Q56" s="309">
        <v>1</v>
      </c>
      <c r="R56" s="309">
        <v>1</v>
      </c>
      <c r="S56" s="310">
        <f>+N56/L56</f>
        <v>1</v>
      </c>
      <c r="T56" s="310">
        <f>+Q56/K56</f>
        <v>1</v>
      </c>
      <c r="U56" s="79" t="s">
        <v>96</v>
      </c>
      <c r="V56" s="87">
        <v>2020130010270</v>
      </c>
      <c r="W56" s="79" t="s">
        <v>97</v>
      </c>
      <c r="X56" s="79" t="s">
        <v>352</v>
      </c>
      <c r="Y56" s="79">
        <v>20</v>
      </c>
      <c r="Z56" s="79">
        <v>20</v>
      </c>
      <c r="AA56" s="79">
        <v>1</v>
      </c>
      <c r="AB56" s="79">
        <v>20</v>
      </c>
      <c r="AC56" s="79">
        <v>20</v>
      </c>
      <c r="AD56" s="79"/>
      <c r="AE56" s="125">
        <v>1</v>
      </c>
      <c r="AF56" s="126">
        <f>AVERAGE(AE56:AE58)</f>
        <v>1</v>
      </c>
      <c r="AG56" s="79">
        <v>300</v>
      </c>
      <c r="AH56" s="79">
        <v>210</v>
      </c>
      <c r="AI56" s="79">
        <v>300</v>
      </c>
      <c r="AJ56" s="79">
        <v>300</v>
      </c>
      <c r="AK56" s="79"/>
      <c r="AL56" s="244" t="s">
        <v>839</v>
      </c>
      <c r="AM56" s="244" t="s">
        <v>839</v>
      </c>
      <c r="AN56" s="79"/>
      <c r="AO56" s="73"/>
      <c r="AP56" s="305">
        <v>303376156.5</v>
      </c>
      <c r="AQ56" s="305">
        <v>303376156.5</v>
      </c>
      <c r="AR56" s="137"/>
      <c r="AS56" s="155"/>
      <c r="AT56" s="190"/>
      <c r="AU56" s="306"/>
      <c r="AV56" s="724"/>
      <c r="AW56" s="724"/>
      <c r="AX56" s="618"/>
      <c r="AY56" s="618"/>
      <c r="AZ56" s="827"/>
      <c r="BA56" s="827"/>
      <c r="BB56" s="624"/>
      <c r="BC56" s="80" t="s">
        <v>323</v>
      </c>
      <c r="BD56" s="132" t="s">
        <v>507</v>
      </c>
      <c r="BE56" s="134" t="s">
        <v>760</v>
      </c>
      <c r="BF56" s="134" t="s">
        <v>820</v>
      </c>
      <c r="BH56" s="74" t="s">
        <v>938</v>
      </c>
    </row>
    <row r="57" spans="1:60" ht="168" customHeight="1">
      <c r="A57" s="807"/>
      <c r="B57" s="767"/>
      <c r="C57" s="135"/>
      <c r="D57" s="135"/>
      <c r="E57" s="135"/>
      <c r="F57" s="135"/>
      <c r="G57" s="653"/>
      <c r="H57" s="311" t="s">
        <v>98</v>
      </c>
      <c r="I57" s="311">
        <v>0</v>
      </c>
      <c r="J57" s="311" t="s">
        <v>99</v>
      </c>
      <c r="K57" s="311">
        <v>80</v>
      </c>
      <c r="L57" s="312">
        <v>20</v>
      </c>
      <c r="M57" s="311">
        <f>+Z56</f>
        <v>20</v>
      </c>
      <c r="N57" s="311">
        <f>+AA56</f>
        <v>1</v>
      </c>
      <c r="O57" s="311">
        <v>0</v>
      </c>
      <c r="P57" s="311">
        <v>0</v>
      </c>
      <c r="Q57" s="313" t="s">
        <v>642</v>
      </c>
      <c r="R57" s="313">
        <f>+M57+N57+O57+P57</f>
        <v>21</v>
      </c>
      <c r="S57" s="124">
        <v>1</v>
      </c>
      <c r="T57" s="124">
        <f>+(M57+N57+O57+P57)/K57</f>
        <v>0.26250000000000001</v>
      </c>
      <c r="U57" s="79"/>
      <c r="V57" s="87"/>
      <c r="W57" s="79"/>
      <c r="X57" s="79" t="s">
        <v>100</v>
      </c>
      <c r="Y57" s="79">
        <v>1</v>
      </c>
      <c r="Z57" s="79">
        <v>0</v>
      </c>
      <c r="AA57" s="79">
        <v>0.25</v>
      </c>
      <c r="AB57" s="79">
        <v>0.25</v>
      </c>
      <c r="AC57" s="96">
        <v>0.5</v>
      </c>
      <c r="AD57" s="96"/>
      <c r="AE57" s="125">
        <f>+(Z57+AA57+AB57+AC57)/Y57</f>
        <v>1</v>
      </c>
      <c r="AF57" s="138"/>
      <c r="AG57" s="79">
        <v>300</v>
      </c>
      <c r="AH57" s="79">
        <v>210</v>
      </c>
      <c r="AI57" s="79">
        <v>300</v>
      </c>
      <c r="AJ57" s="79">
        <v>300</v>
      </c>
      <c r="AK57" s="79"/>
      <c r="AL57" s="244" t="s">
        <v>839</v>
      </c>
      <c r="AM57" s="244" t="s">
        <v>839</v>
      </c>
      <c r="AN57" s="79"/>
      <c r="AO57" s="73"/>
      <c r="AP57" s="306"/>
      <c r="AQ57" s="306"/>
      <c r="AR57" s="137"/>
      <c r="AS57" s="155"/>
      <c r="AT57" s="190"/>
      <c r="AU57" s="306"/>
      <c r="AV57" s="724"/>
      <c r="AW57" s="724"/>
      <c r="AX57" s="618"/>
      <c r="AY57" s="618"/>
      <c r="AZ57" s="827"/>
      <c r="BA57" s="827"/>
      <c r="BB57" s="624"/>
      <c r="BC57" s="79" t="s">
        <v>350</v>
      </c>
      <c r="BD57" s="132" t="s">
        <v>499</v>
      </c>
      <c r="BE57" s="134" t="s">
        <v>761</v>
      </c>
      <c r="BF57" s="134" t="s">
        <v>805</v>
      </c>
      <c r="BH57" s="74" t="s">
        <v>922</v>
      </c>
    </row>
    <row r="58" spans="1:60" ht="132" customHeight="1">
      <c r="A58" s="807"/>
      <c r="B58" s="767"/>
      <c r="C58" s="135"/>
      <c r="D58" s="135"/>
      <c r="E58" s="135"/>
      <c r="F58" s="135"/>
      <c r="G58" s="653"/>
      <c r="H58" s="314"/>
      <c r="I58" s="314"/>
      <c r="J58" s="314"/>
      <c r="K58" s="314"/>
      <c r="L58" s="315"/>
      <c r="M58" s="314"/>
      <c r="N58" s="314"/>
      <c r="O58" s="314"/>
      <c r="P58" s="314"/>
      <c r="Q58" s="316"/>
      <c r="R58" s="316"/>
      <c r="S58" s="225"/>
      <c r="T58" s="225"/>
      <c r="U58" s="79"/>
      <c r="V58" s="87"/>
      <c r="W58" s="79"/>
      <c r="X58" s="79" t="s">
        <v>101</v>
      </c>
      <c r="Y58" s="79">
        <v>1</v>
      </c>
      <c r="Z58" s="79">
        <v>0</v>
      </c>
      <c r="AA58" s="79">
        <v>0.25</v>
      </c>
      <c r="AB58" s="79">
        <v>0.25</v>
      </c>
      <c r="AC58" s="96">
        <v>0.5</v>
      </c>
      <c r="AD58" s="96"/>
      <c r="AE58" s="125">
        <f>+(Z58+AA58+AB58+AC58)/Y58</f>
        <v>1</v>
      </c>
      <c r="AF58" s="144"/>
      <c r="AG58" s="79">
        <v>300</v>
      </c>
      <c r="AH58" s="79">
        <v>210</v>
      </c>
      <c r="AI58" s="79">
        <v>300</v>
      </c>
      <c r="AJ58" s="79">
        <v>300</v>
      </c>
      <c r="AK58" s="79"/>
      <c r="AL58" s="244" t="s">
        <v>839</v>
      </c>
      <c r="AM58" s="244" t="s">
        <v>839</v>
      </c>
      <c r="AN58" s="79"/>
      <c r="AO58" s="73"/>
      <c r="AP58" s="307"/>
      <c r="AQ58" s="307"/>
      <c r="AR58" s="137"/>
      <c r="AS58" s="155"/>
      <c r="AT58" s="190"/>
      <c r="AU58" s="306"/>
      <c r="AV58" s="724"/>
      <c r="AW58" s="724"/>
      <c r="AX58" s="618"/>
      <c r="AY58" s="618"/>
      <c r="AZ58" s="827"/>
      <c r="BA58" s="827"/>
      <c r="BB58" s="624"/>
      <c r="BC58" s="79" t="s">
        <v>350</v>
      </c>
      <c r="BD58" s="132" t="s">
        <v>499</v>
      </c>
      <c r="BE58" s="134" t="s">
        <v>761</v>
      </c>
      <c r="BF58" s="134" t="s">
        <v>805</v>
      </c>
      <c r="BH58" s="74" t="s">
        <v>922</v>
      </c>
    </row>
    <row r="59" spans="1:60" ht="120" customHeight="1">
      <c r="A59" s="807"/>
      <c r="B59" s="767"/>
      <c r="C59" s="135"/>
      <c r="D59" s="135"/>
      <c r="E59" s="135"/>
      <c r="F59" s="135"/>
      <c r="G59" s="653"/>
      <c r="H59" s="763" t="s">
        <v>102</v>
      </c>
      <c r="I59" s="763">
        <v>0</v>
      </c>
      <c r="J59" s="763" t="s">
        <v>103</v>
      </c>
      <c r="K59" s="778">
        <v>0.8</v>
      </c>
      <c r="L59" s="778">
        <v>0.2</v>
      </c>
      <c r="M59" s="778">
        <v>0</v>
      </c>
      <c r="N59" s="778">
        <v>0</v>
      </c>
      <c r="O59" s="778">
        <v>0</v>
      </c>
      <c r="P59" s="778">
        <v>0.2</v>
      </c>
      <c r="Q59" s="780" t="s">
        <v>642</v>
      </c>
      <c r="R59" s="780">
        <f>+P59</f>
        <v>0.2</v>
      </c>
      <c r="S59" s="780">
        <f>+R59/L59</f>
        <v>1</v>
      </c>
      <c r="T59" s="780">
        <f>+R59/K59</f>
        <v>0.25</v>
      </c>
      <c r="U59" s="79" t="s">
        <v>104</v>
      </c>
      <c r="V59" s="87">
        <v>2021130010036</v>
      </c>
      <c r="W59" s="79" t="s">
        <v>105</v>
      </c>
      <c r="X59" s="79" t="s">
        <v>106</v>
      </c>
      <c r="Y59" s="79">
        <v>1</v>
      </c>
      <c r="Z59" s="79">
        <v>0</v>
      </c>
      <c r="AA59" s="79">
        <v>0.25</v>
      </c>
      <c r="AB59" s="79">
        <v>0.25</v>
      </c>
      <c r="AC59" s="96">
        <v>0.5</v>
      </c>
      <c r="AD59" s="96"/>
      <c r="AE59" s="125">
        <f>+(Z59+AA59+AB59+AC59)/Y59</f>
        <v>1</v>
      </c>
      <c r="AF59" s="126">
        <f>AVERAGE(AE59:AE60)</f>
        <v>1</v>
      </c>
      <c r="AG59" s="79">
        <v>300</v>
      </c>
      <c r="AH59" s="79">
        <v>210</v>
      </c>
      <c r="AI59" s="79">
        <v>300</v>
      </c>
      <c r="AJ59" s="79">
        <v>300</v>
      </c>
      <c r="AK59" s="79"/>
      <c r="AL59" s="244" t="s">
        <v>839</v>
      </c>
      <c r="AM59" s="244" t="s">
        <v>839</v>
      </c>
      <c r="AN59" s="79"/>
      <c r="AO59" s="73"/>
      <c r="AP59" s="139"/>
      <c r="AQ59" s="139">
        <v>121350462.59999999</v>
      </c>
      <c r="AR59" s="137"/>
      <c r="AS59" s="155"/>
      <c r="AT59" s="190"/>
      <c r="AU59" s="306"/>
      <c r="AV59" s="724"/>
      <c r="AW59" s="724"/>
      <c r="AX59" s="618"/>
      <c r="AY59" s="618"/>
      <c r="AZ59" s="827"/>
      <c r="BA59" s="827"/>
      <c r="BB59" s="624"/>
      <c r="BC59" s="79" t="s">
        <v>508</v>
      </c>
      <c r="BD59" s="132" t="s">
        <v>510</v>
      </c>
      <c r="BE59" s="134" t="s">
        <v>762</v>
      </c>
      <c r="BF59" s="134" t="s">
        <v>821</v>
      </c>
      <c r="BH59" s="74" t="s">
        <v>922</v>
      </c>
    </row>
    <row r="60" spans="1:60" ht="227.25" customHeight="1">
      <c r="A60" s="807"/>
      <c r="B60" s="767"/>
      <c r="C60" s="223"/>
      <c r="D60" s="223"/>
      <c r="E60" s="223"/>
      <c r="F60" s="223"/>
      <c r="G60" s="654"/>
      <c r="H60" s="765"/>
      <c r="I60" s="765"/>
      <c r="J60" s="765"/>
      <c r="K60" s="779"/>
      <c r="L60" s="779"/>
      <c r="M60" s="779"/>
      <c r="N60" s="779"/>
      <c r="O60" s="779"/>
      <c r="P60" s="779"/>
      <c r="Q60" s="781"/>
      <c r="R60" s="781"/>
      <c r="S60" s="781"/>
      <c r="T60" s="781"/>
      <c r="U60" s="79"/>
      <c r="V60" s="87"/>
      <c r="W60" s="79"/>
      <c r="X60" s="79" t="s">
        <v>107</v>
      </c>
      <c r="Y60" s="79">
        <v>1</v>
      </c>
      <c r="Z60" s="79">
        <v>0</v>
      </c>
      <c r="AA60" s="79">
        <v>0.25</v>
      </c>
      <c r="AB60" s="79">
        <v>0.25</v>
      </c>
      <c r="AC60" s="96">
        <v>0.5</v>
      </c>
      <c r="AD60" s="96"/>
      <c r="AE60" s="125">
        <f>+(Z60+AA60+AB60+AC60)/Y60</f>
        <v>1</v>
      </c>
      <c r="AF60" s="144"/>
      <c r="AG60" s="79">
        <v>300</v>
      </c>
      <c r="AH60" s="79">
        <v>210</v>
      </c>
      <c r="AI60" s="79">
        <v>300</v>
      </c>
      <c r="AJ60" s="79">
        <v>300</v>
      </c>
      <c r="AK60" s="79"/>
      <c r="AL60" s="244" t="s">
        <v>839</v>
      </c>
      <c r="AM60" s="244" t="s">
        <v>839</v>
      </c>
      <c r="AN60" s="79"/>
      <c r="AO60" s="73"/>
      <c r="AP60" s="146"/>
      <c r="AQ60" s="146"/>
      <c r="AR60" s="92"/>
      <c r="AS60" s="159"/>
      <c r="AT60" s="182"/>
      <c r="AU60" s="307"/>
      <c r="AV60" s="725"/>
      <c r="AW60" s="725"/>
      <c r="AX60" s="614"/>
      <c r="AY60" s="614"/>
      <c r="AZ60" s="828"/>
      <c r="BA60" s="828"/>
      <c r="BB60" s="624"/>
      <c r="BC60" s="79" t="s">
        <v>509</v>
      </c>
      <c r="BD60" s="132" t="s">
        <v>511</v>
      </c>
      <c r="BE60" s="134" t="s">
        <v>762</v>
      </c>
      <c r="BF60" s="134" t="s">
        <v>822</v>
      </c>
      <c r="BH60" s="134" t="s">
        <v>1005</v>
      </c>
    </row>
    <row r="61" spans="1:60" ht="129" customHeight="1">
      <c r="A61" s="807"/>
      <c r="B61" s="767"/>
      <c r="C61" s="317"/>
      <c r="D61" s="318"/>
      <c r="E61" s="319"/>
      <c r="F61" s="318"/>
      <c r="G61" s="625" t="s">
        <v>619</v>
      </c>
      <c r="H61" s="626"/>
      <c r="I61" s="626"/>
      <c r="J61" s="626"/>
      <c r="K61" s="626"/>
      <c r="L61" s="626"/>
      <c r="M61" s="626"/>
      <c r="N61" s="626"/>
      <c r="O61" s="626"/>
      <c r="P61" s="626"/>
      <c r="Q61" s="626"/>
      <c r="R61" s="627"/>
      <c r="S61" s="292">
        <f>AVERAGE(S53:S60)</f>
        <v>0.97031696544557033</v>
      </c>
      <c r="T61" s="320">
        <f>AVERAGE(T53:T60)</f>
        <v>0.59539376761465546</v>
      </c>
      <c r="U61" s="220"/>
      <c r="V61" s="143"/>
      <c r="W61" s="755" t="s">
        <v>618</v>
      </c>
      <c r="X61" s="756"/>
      <c r="Y61" s="756"/>
      <c r="Z61" s="756"/>
      <c r="AA61" s="756"/>
      <c r="AB61" s="756"/>
      <c r="AC61" s="756"/>
      <c r="AD61" s="756"/>
      <c r="AE61" s="757"/>
      <c r="AF61" s="292">
        <f>AVERAGE(AF53:AF60)</f>
        <v>0.99088159069436854</v>
      </c>
      <c r="AG61" s="294"/>
      <c r="AH61" s="294"/>
      <c r="AI61" s="294"/>
      <c r="AJ61" s="294"/>
      <c r="AK61" s="295"/>
      <c r="AL61" s="295"/>
      <c r="AM61" s="295"/>
      <c r="AN61" s="295"/>
      <c r="AO61" s="295"/>
      <c r="AP61" s="295"/>
      <c r="AQ61" s="295"/>
      <c r="AR61" s="295"/>
      <c r="AS61" s="296"/>
      <c r="AU61" s="115"/>
      <c r="AV61" s="321"/>
      <c r="AW61" s="321"/>
      <c r="AX61" s="119" t="s">
        <v>633</v>
      </c>
      <c r="AY61" s="322">
        <f>+AY53</f>
        <v>606752313</v>
      </c>
      <c r="AZ61" s="323">
        <f>+AZ53</f>
        <v>407176000</v>
      </c>
      <c r="BA61" s="323">
        <f>+BA53</f>
        <v>407176000</v>
      </c>
      <c r="BB61" s="324">
        <f>+BA61/AZ61</f>
        <v>1</v>
      </c>
      <c r="BC61" s="303"/>
      <c r="BD61" s="303"/>
      <c r="BE61" s="304"/>
      <c r="BH61" s="325" t="s">
        <v>945</v>
      </c>
    </row>
    <row r="62" spans="1:60" ht="409.5" customHeight="1">
      <c r="A62" s="807"/>
      <c r="B62" s="767"/>
      <c r="C62" s="122" t="s">
        <v>108</v>
      </c>
      <c r="D62" s="122" t="s">
        <v>109</v>
      </c>
      <c r="E62" s="122" t="s">
        <v>110</v>
      </c>
      <c r="F62" s="135"/>
      <c r="G62" s="652" t="s">
        <v>111</v>
      </c>
      <c r="H62" s="580" t="s">
        <v>112</v>
      </c>
      <c r="I62" s="580" t="s">
        <v>526</v>
      </c>
      <c r="J62" s="580" t="s">
        <v>113</v>
      </c>
      <c r="K62" s="580">
        <v>15</v>
      </c>
      <c r="L62" s="580">
        <f>3+4</f>
        <v>7</v>
      </c>
      <c r="M62" s="580">
        <v>13</v>
      </c>
      <c r="N62" s="580">
        <v>13</v>
      </c>
      <c r="O62" s="580">
        <v>13</v>
      </c>
      <c r="P62" s="580">
        <v>13</v>
      </c>
      <c r="Q62" s="782" t="s">
        <v>114</v>
      </c>
      <c r="R62" s="782">
        <v>13</v>
      </c>
      <c r="S62" s="738">
        <v>1</v>
      </c>
      <c r="T62" s="738">
        <f>+(O62/K62)/4</f>
        <v>0.21666666666666667</v>
      </c>
      <c r="U62" s="577" t="s">
        <v>115</v>
      </c>
      <c r="V62" s="599">
        <v>2020130010186</v>
      </c>
      <c r="W62" s="577" t="s">
        <v>116</v>
      </c>
      <c r="X62" s="79" t="s">
        <v>584</v>
      </c>
      <c r="Y62" s="220">
        <v>500</v>
      </c>
      <c r="Z62" s="79">
        <v>0</v>
      </c>
      <c r="AA62" s="326">
        <v>0</v>
      </c>
      <c r="AB62" s="327">
        <v>18</v>
      </c>
      <c r="AC62" s="328">
        <v>490</v>
      </c>
      <c r="AD62" s="97"/>
      <c r="AE62" s="125">
        <v>1</v>
      </c>
      <c r="AF62" s="126">
        <f>AVERAGE(AE62:AE65)</f>
        <v>1</v>
      </c>
      <c r="AG62" s="329">
        <v>120</v>
      </c>
      <c r="AH62" s="329">
        <v>180</v>
      </c>
      <c r="AI62" s="328">
        <v>60</v>
      </c>
      <c r="AJ62" s="328">
        <v>60</v>
      </c>
      <c r="AK62" s="79" t="s">
        <v>117</v>
      </c>
      <c r="AL62" s="329" t="s">
        <v>842</v>
      </c>
      <c r="AM62" s="329">
        <v>18</v>
      </c>
      <c r="AN62" s="93" t="s">
        <v>467</v>
      </c>
      <c r="AO62" s="79" t="s">
        <v>300</v>
      </c>
      <c r="AP62" s="185">
        <v>699681483</v>
      </c>
      <c r="AQ62" s="330">
        <v>1237647483</v>
      </c>
      <c r="AR62" s="79" t="s">
        <v>301</v>
      </c>
      <c r="AS62" s="93" t="s">
        <v>868</v>
      </c>
      <c r="AT62" s="331">
        <v>77000000</v>
      </c>
      <c r="AU62" s="332">
        <v>856492788</v>
      </c>
      <c r="AV62" s="700">
        <v>1114973790</v>
      </c>
      <c r="AW62" s="684">
        <v>1136740457</v>
      </c>
      <c r="AX62" s="637" t="s">
        <v>1016</v>
      </c>
      <c r="AY62" s="637">
        <v>267952270</v>
      </c>
      <c r="AZ62" s="637">
        <v>785338666</v>
      </c>
      <c r="BA62" s="637">
        <v>785338666</v>
      </c>
      <c r="BB62" s="640">
        <f>+BA62/AZ62</f>
        <v>1</v>
      </c>
      <c r="BC62" s="327" t="s">
        <v>448</v>
      </c>
      <c r="BD62" s="333" t="s">
        <v>481</v>
      </c>
      <c r="BE62" s="334" t="s">
        <v>710</v>
      </c>
      <c r="BF62" s="335" t="s">
        <v>873</v>
      </c>
      <c r="BH62" s="336" t="s">
        <v>945</v>
      </c>
    </row>
    <row r="63" spans="1:60" ht="409.5" customHeight="1">
      <c r="A63" s="807"/>
      <c r="B63" s="767"/>
      <c r="C63" s="135"/>
      <c r="D63" s="135"/>
      <c r="E63" s="135"/>
      <c r="F63" s="135"/>
      <c r="G63" s="653"/>
      <c r="H63" s="581"/>
      <c r="I63" s="581"/>
      <c r="J63" s="581"/>
      <c r="K63" s="581"/>
      <c r="L63" s="581"/>
      <c r="M63" s="581"/>
      <c r="N63" s="581"/>
      <c r="O63" s="581"/>
      <c r="P63" s="581"/>
      <c r="Q63" s="783"/>
      <c r="R63" s="783"/>
      <c r="S63" s="739"/>
      <c r="T63" s="739"/>
      <c r="U63" s="578"/>
      <c r="V63" s="600"/>
      <c r="W63" s="578"/>
      <c r="X63" s="79" t="s">
        <v>585</v>
      </c>
      <c r="Y63" s="220">
        <v>4</v>
      </c>
      <c r="Z63" s="79">
        <v>0</v>
      </c>
      <c r="AA63" s="337">
        <v>0</v>
      </c>
      <c r="AB63" s="283">
        <v>0</v>
      </c>
      <c r="AC63" s="328">
        <v>15</v>
      </c>
      <c r="AD63" s="97"/>
      <c r="AE63" s="125">
        <v>1</v>
      </c>
      <c r="AF63" s="138"/>
      <c r="AG63" s="329">
        <v>4</v>
      </c>
      <c r="AH63" s="329">
        <v>0</v>
      </c>
      <c r="AI63" s="328">
        <v>60</v>
      </c>
      <c r="AJ63" s="328">
        <v>60</v>
      </c>
      <c r="AK63" s="79"/>
      <c r="AL63" s="329" t="s">
        <v>843</v>
      </c>
      <c r="AM63" s="329">
        <v>0</v>
      </c>
      <c r="AN63" s="137"/>
      <c r="AO63" s="79"/>
      <c r="AP63" s="185"/>
      <c r="AQ63" s="338"/>
      <c r="AR63" s="79"/>
      <c r="AS63" s="92"/>
      <c r="AT63" s="339"/>
      <c r="AU63" s="340"/>
      <c r="AV63" s="700"/>
      <c r="AW63" s="685"/>
      <c r="AX63" s="638"/>
      <c r="AY63" s="638"/>
      <c r="AZ63" s="638"/>
      <c r="BA63" s="638"/>
      <c r="BB63" s="641"/>
      <c r="BC63" s="318" t="s">
        <v>118</v>
      </c>
      <c r="BD63" s="704" t="s">
        <v>512</v>
      </c>
      <c r="BE63" s="341" t="s">
        <v>711</v>
      </c>
      <c r="BF63" s="342"/>
      <c r="BH63" s="343" t="s">
        <v>946</v>
      </c>
    </row>
    <row r="64" spans="1:60" ht="225" customHeight="1">
      <c r="A64" s="807"/>
      <c r="B64" s="767"/>
      <c r="C64" s="135"/>
      <c r="D64" s="135"/>
      <c r="E64" s="135"/>
      <c r="F64" s="135"/>
      <c r="G64" s="653"/>
      <c r="H64" s="582"/>
      <c r="I64" s="582"/>
      <c r="J64" s="582"/>
      <c r="K64" s="582"/>
      <c r="L64" s="582"/>
      <c r="M64" s="582"/>
      <c r="N64" s="582"/>
      <c r="O64" s="582"/>
      <c r="P64" s="582"/>
      <c r="Q64" s="784"/>
      <c r="R64" s="784"/>
      <c r="S64" s="740"/>
      <c r="T64" s="740"/>
      <c r="U64" s="578"/>
      <c r="V64" s="600"/>
      <c r="W64" s="578"/>
      <c r="X64" s="127" t="s">
        <v>449</v>
      </c>
      <c r="Y64" s="220">
        <v>1</v>
      </c>
      <c r="Z64" s="79">
        <v>0</v>
      </c>
      <c r="AA64" s="337">
        <v>1</v>
      </c>
      <c r="AB64" s="283">
        <v>1</v>
      </c>
      <c r="AC64" s="328">
        <v>1</v>
      </c>
      <c r="AD64" s="97"/>
      <c r="AE64" s="125">
        <f>+AC64/Y64</f>
        <v>1</v>
      </c>
      <c r="AF64" s="138"/>
      <c r="AG64" s="329">
        <v>240</v>
      </c>
      <c r="AH64" s="329">
        <v>180</v>
      </c>
      <c r="AI64" s="328">
        <v>60</v>
      </c>
      <c r="AJ64" s="328">
        <v>60</v>
      </c>
      <c r="AK64" s="79"/>
      <c r="AL64" s="329">
        <v>1</v>
      </c>
      <c r="AM64" s="329">
        <v>1</v>
      </c>
      <c r="AN64" s="92"/>
      <c r="AO64" s="79"/>
      <c r="AP64" s="185"/>
      <c r="AQ64" s="338"/>
      <c r="AR64" s="79"/>
      <c r="AS64" s="93" t="s">
        <v>867</v>
      </c>
      <c r="AT64" s="339"/>
      <c r="AU64" s="340"/>
      <c r="AV64" s="700"/>
      <c r="AW64" s="685"/>
      <c r="AX64" s="638"/>
      <c r="AY64" s="638"/>
      <c r="AZ64" s="638"/>
      <c r="BA64" s="638"/>
      <c r="BB64" s="641"/>
      <c r="BC64" s="344" t="s">
        <v>513</v>
      </c>
      <c r="BD64" s="704"/>
      <c r="BE64" s="341" t="s">
        <v>712</v>
      </c>
      <c r="BF64" s="342" t="s">
        <v>874</v>
      </c>
      <c r="BH64" s="343" t="s">
        <v>947</v>
      </c>
    </row>
    <row r="65" spans="1:60" ht="409.5" customHeight="1">
      <c r="A65" s="807"/>
      <c r="B65" s="767"/>
      <c r="C65" s="135"/>
      <c r="D65" s="135"/>
      <c r="E65" s="135"/>
      <c r="F65" s="135"/>
      <c r="G65" s="653"/>
      <c r="H65" s="283" t="s">
        <v>119</v>
      </c>
      <c r="I65" s="283" t="s">
        <v>120</v>
      </c>
      <c r="J65" s="283" t="s">
        <v>121</v>
      </c>
      <c r="K65" s="283">
        <f>60-47</f>
        <v>13</v>
      </c>
      <c r="L65" s="345">
        <v>3</v>
      </c>
      <c r="M65" s="345">
        <v>0</v>
      </c>
      <c r="N65" s="345">
        <v>0</v>
      </c>
      <c r="O65" s="346">
        <v>1</v>
      </c>
      <c r="P65" s="347">
        <v>2</v>
      </c>
      <c r="Q65" s="348">
        <v>3</v>
      </c>
      <c r="R65" s="309">
        <f>+M65+N65+O65+P65</f>
        <v>3</v>
      </c>
      <c r="S65" s="310">
        <f>+(M65+N65+O65+P65)/L65</f>
        <v>1</v>
      </c>
      <c r="T65" s="310">
        <f>+(Q65+M65+N65+O65+P65)/K65</f>
        <v>0.46153846153846156</v>
      </c>
      <c r="U65" s="579"/>
      <c r="V65" s="601"/>
      <c r="W65" s="579"/>
      <c r="X65" s="79" t="s">
        <v>122</v>
      </c>
      <c r="Y65" s="220">
        <v>3</v>
      </c>
      <c r="Z65" s="79">
        <v>0</v>
      </c>
      <c r="AA65" s="337">
        <v>0</v>
      </c>
      <c r="AB65" s="349">
        <v>1</v>
      </c>
      <c r="AC65" s="328">
        <v>2</v>
      </c>
      <c r="AD65" s="97"/>
      <c r="AE65" s="125">
        <f>+(Z65+AA65+AB65+AC65)/Y65</f>
        <v>1</v>
      </c>
      <c r="AF65" s="144"/>
      <c r="AG65" s="350">
        <v>210</v>
      </c>
      <c r="AH65" s="350">
        <v>90</v>
      </c>
      <c r="AI65" s="328">
        <v>60</v>
      </c>
      <c r="AJ65" s="328">
        <v>60</v>
      </c>
      <c r="AK65" s="79"/>
      <c r="AL65" s="350" t="s">
        <v>844</v>
      </c>
      <c r="AM65" s="350" t="s">
        <v>845</v>
      </c>
      <c r="AN65" s="180" t="s">
        <v>123</v>
      </c>
      <c r="AO65" s="79"/>
      <c r="AP65" s="185"/>
      <c r="AQ65" s="351"/>
      <c r="AR65" s="79"/>
      <c r="AS65" s="92"/>
      <c r="AT65" s="352"/>
      <c r="AU65" s="353"/>
      <c r="AV65" s="700"/>
      <c r="AW65" s="686"/>
      <c r="AX65" s="639"/>
      <c r="AY65" s="639"/>
      <c r="AZ65" s="639"/>
      <c r="BA65" s="639"/>
      <c r="BB65" s="642"/>
      <c r="BC65" s="354" t="s">
        <v>122</v>
      </c>
      <c r="BD65" s="355" t="s">
        <v>527</v>
      </c>
      <c r="BE65" s="334" t="s">
        <v>713</v>
      </c>
      <c r="BF65" s="356" t="s">
        <v>875</v>
      </c>
      <c r="BG65" s="357"/>
      <c r="BH65" s="358" t="s">
        <v>948</v>
      </c>
    </row>
    <row r="66" spans="1:60" ht="409.5" customHeight="1">
      <c r="A66" s="807"/>
      <c r="B66" s="767"/>
      <c r="C66" s="135"/>
      <c r="D66" s="135"/>
      <c r="E66" s="135"/>
      <c r="F66" s="135"/>
      <c r="G66" s="653"/>
      <c r="H66" s="580" t="s">
        <v>124</v>
      </c>
      <c r="I66" s="580" t="s">
        <v>125</v>
      </c>
      <c r="J66" s="580" t="s">
        <v>126</v>
      </c>
      <c r="K66" s="580">
        <f>22-4</f>
        <v>18</v>
      </c>
      <c r="L66" s="580">
        <v>5</v>
      </c>
      <c r="M66" s="580">
        <v>1</v>
      </c>
      <c r="N66" s="580">
        <v>0</v>
      </c>
      <c r="O66" s="580">
        <v>7</v>
      </c>
      <c r="P66" s="580">
        <v>0</v>
      </c>
      <c r="Q66" s="775">
        <v>0</v>
      </c>
      <c r="R66" s="775">
        <f>+M66+N66+O66+P66</f>
        <v>8</v>
      </c>
      <c r="S66" s="596">
        <v>1</v>
      </c>
      <c r="T66" s="596">
        <f>+(Q66+M66+N66+O66+P66)/K66</f>
        <v>0.44444444444444442</v>
      </c>
      <c r="U66" s="749" t="s">
        <v>127</v>
      </c>
      <c r="V66" s="752">
        <v>2020130010257</v>
      </c>
      <c r="W66" s="749" t="s">
        <v>128</v>
      </c>
      <c r="X66" s="72" t="s">
        <v>586</v>
      </c>
      <c r="Y66" s="359">
        <v>7</v>
      </c>
      <c r="Z66" s="72">
        <v>1</v>
      </c>
      <c r="AA66" s="360">
        <v>6</v>
      </c>
      <c r="AB66" s="361">
        <v>7</v>
      </c>
      <c r="AC66" s="328">
        <v>0</v>
      </c>
      <c r="AD66" s="97"/>
      <c r="AE66" s="125">
        <f>+(AB66)/Y66</f>
        <v>1</v>
      </c>
      <c r="AF66" s="362">
        <f>AVERAGE(AE66:AE68)</f>
        <v>1</v>
      </c>
      <c r="AG66" s="363">
        <v>96</v>
      </c>
      <c r="AH66" s="363">
        <v>84</v>
      </c>
      <c r="AI66" s="328">
        <v>60</v>
      </c>
      <c r="AJ66" s="328">
        <v>60</v>
      </c>
      <c r="AK66" s="72" t="s">
        <v>117</v>
      </c>
      <c r="AL66" s="364" t="s">
        <v>846</v>
      </c>
      <c r="AM66" s="364" t="s">
        <v>846</v>
      </c>
      <c r="AN66" s="72" t="s">
        <v>468</v>
      </c>
      <c r="AO66" s="72" t="s">
        <v>33</v>
      </c>
      <c r="AP66" s="365">
        <v>68270787</v>
      </c>
      <c r="AQ66" s="366">
        <v>68270787</v>
      </c>
      <c r="AR66" s="72" t="s">
        <v>130</v>
      </c>
      <c r="AS66" s="367" t="s">
        <v>302</v>
      </c>
      <c r="AT66" s="368">
        <v>37500000</v>
      </c>
      <c r="AU66" s="366">
        <v>37500000</v>
      </c>
      <c r="AV66" s="701">
        <v>67500000</v>
      </c>
      <c r="AW66" s="684">
        <v>67500000</v>
      </c>
      <c r="AX66" s="643" t="s">
        <v>1017</v>
      </c>
      <c r="AY66" s="646">
        <v>500000000</v>
      </c>
      <c r="AZ66" s="646">
        <v>423226790</v>
      </c>
      <c r="BA66" s="646">
        <v>423171789.88</v>
      </c>
      <c r="BB66" s="649">
        <f>+BA66/AZ66</f>
        <v>0.99987004575017568</v>
      </c>
      <c r="BC66" s="354" t="s">
        <v>129</v>
      </c>
      <c r="BD66" s="369" t="s">
        <v>479</v>
      </c>
      <c r="BE66" s="334" t="s">
        <v>714</v>
      </c>
      <c r="BF66" s="342" t="s">
        <v>876</v>
      </c>
      <c r="BG66" s="357"/>
      <c r="BH66" s="343" t="s">
        <v>949</v>
      </c>
    </row>
    <row r="67" spans="1:60" ht="233.25" customHeight="1">
      <c r="A67" s="807"/>
      <c r="B67" s="767"/>
      <c r="C67" s="135"/>
      <c r="D67" s="135"/>
      <c r="E67" s="135"/>
      <c r="F67" s="135"/>
      <c r="G67" s="653"/>
      <c r="H67" s="581"/>
      <c r="I67" s="581"/>
      <c r="J67" s="581"/>
      <c r="K67" s="581"/>
      <c r="L67" s="581"/>
      <c r="M67" s="581"/>
      <c r="N67" s="581"/>
      <c r="O67" s="581"/>
      <c r="P67" s="581"/>
      <c r="Q67" s="776"/>
      <c r="R67" s="776"/>
      <c r="S67" s="597"/>
      <c r="T67" s="597"/>
      <c r="U67" s="750"/>
      <c r="V67" s="753"/>
      <c r="W67" s="750"/>
      <c r="X67" s="72" t="s">
        <v>131</v>
      </c>
      <c r="Y67" s="359">
        <v>9</v>
      </c>
      <c r="Z67" s="72">
        <v>1</v>
      </c>
      <c r="AA67" s="370">
        <v>12</v>
      </c>
      <c r="AB67" s="88">
        <v>18</v>
      </c>
      <c r="AC67" s="371">
        <v>0</v>
      </c>
      <c r="AD67" s="98"/>
      <c r="AE67" s="125">
        <v>1</v>
      </c>
      <c r="AF67" s="372"/>
      <c r="AG67" s="363">
        <v>23</v>
      </c>
      <c r="AH67" s="363">
        <v>21</v>
      </c>
      <c r="AI67" s="328">
        <v>60</v>
      </c>
      <c r="AJ67" s="328">
        <v>60</v>
      </c>
      <c r="AK67" s="72"/>
      <c r="AL67" s="363">
        <v>9</v>
      </c>
      <c r="AM67" s="363">
        <v>18</v>
      </c>
      <c r="AN67" s="72"/>
      <c r="AO67" s="72"/>
      <c r="AP67" s="365"/>
      <c r="AQ67" s="340"/>
      <c r="AR67" s="72"/>
      <c r="AS67" s="367"/>
      <c r="AT67" s="373"/>
      <c r="AU67" s="340"/>
      <c r="AV67" s="702"/>
      <c r="AW67" s="685"/>
      <c r="AX67" s="644"/>
      <c r="AY67" s="647"/>
      <c r="AZ67" s="647"/>
      <c r="BA67" s="647"/>
      <c r="BB67" s="650"/>
      <c r="BC67" s="354" t="s">
        <v>514</v>
      </c>
      <c r="BD67" s="708" t="s">
        <v>480</v>
      </c>
      <c r="BE67" s="374" t="s">
        <v>715</v>
      </c>
      <c r="BF67" s="342" t="s">
        <v>877</v>
      </c>
      <c r="BG67" s="357"/>
      <c r="BH67" s="343" t="s">
        <v>950</v>
      </c>
    </row>
    <row r="68" spans="1:60" ht="209.25" customHeight="1">
      <c r="A68" s="807"/>
      <c r="B68" s="767"/>
      <c r="C68" s="135"/>
      <c r="D68" s="135"/>
      <c r="E68" s="135"/>
      <c r="F68" s="135"/>
      <c r="G68" s="653"/>
      <c r="H68" s="582"/>
      <c r="I68" s="582"/>
      <c r="J68" s="582"/>
      <c r="K68" s="582"/>
      <c r="L68" s="582"/>
      <c r="M68" s="582"/>
      <c r="N68" s="582"/>
      <c r="O68" s="582"/>
      <c r="P68" s="582"/>
      <c r="Q68" s="777"/>
      <c r="R68" s="777"/>
      <c r="S68" s="598"/>
      <c r="T68" s="598"/>
      <c r="U68" s="750"/>
      <c r="V68" s="753"/>
      <c r="W68" s="751"/>
      <c r="X68" s="72" t="s">
        <v>132</v>
      </c>
      <c r="Y68" s="359">
        <v>6</v>
      </c>
      <c r="Z68" s="72">
        <v>1</v>
      </c>
      <c r="AA68" s="370">
        <v>3</v>
      </c>
      <c r="AB68" s="88">
        <v>4</v>
      </c>
      <c r="AC68" s="371">
        <v>0</v>
      </c>
      <c r="AD68" s="98"/>
      <c r="AE68" s="125">
        <v>1</v>
      </c>
      <c r="AF68" s="375"/>
      <c r="AG68" s="363">
        <v>14</v>
      </c>
      <c r="AH68" s="363">
        <v>12</v>
      </c>
      <c r="AI68" s="328">
        <v>60</v>
      </c>
      <c r="AJ68" s="328">
        <v>60</v>
      </c>
      <c r="AK68" s="72"/>
      <c r="AL68" s="363">
        <v>6</v>
      </c>
      <c r="AM68" s="376">
        <v>3</v>
      </c>
      <c r="AN68" s="72"/>
      <c r="AO68" s="72"/>
      <c r="AP68" s="365"/>
      <c r="AQ68" s="340"/>
      <c r="AR68" s="72"/>
      <c r="AS68" s="367"/>
      <c r="AT68" s="373"/>
      <c r="AU68" s="340"/>
      <c r="AV68" s="702"/>
      <c r="AW68" s="685"/>
      <c r="AX68" s="644"/>
      <c r="AY68" s="647"/>
      <c r="AZ68" s="647"/>
      <c r="BA68" s="647"/>
      <c r="BB68" s="650"/>
      <c r="BC68" s="354" t="s">
        <v>132</v>
      </c>
      <c r="BD68" s="709"/>
      <c r="BE68" s="334" t="s">
        <v>716</v>
      </c>
      <c r="BF68" s="342" t="s">
        <v>878</v>
      </c>
      <c r="BG68" s="357"/>
      <c r="BH68" s="343" t="s">
        <v>951</v>
      </c>
    </row>
    <row r="69" spans="1:60" ht="168.75" customHeight="1">
      <c r="A69" s="807"/>
      <c r="B69" s="767"/>
      <c r="C69" s="135"/>
      <c r="D69" s="135"/>
      <c r="E69" s="135"/>
      <c r="F69" s="135"/>
      <c r="G69" s="653"/>
      <c r="H69" s="580" t="s">
        <v>133</v>
      </c>
      <c r="I69" s="580" t="s">
        <v>134</v>
      </c>
      <c r="J69" s="580" t="s">
        <v>135</v>
      </c>
      <c r="K69" s="580">
        <v>6</v>
      </c>
      <c r="L69" s="580">
        <v>3</v>
      </c>
      <c r="M69" s="580">
        <v>0</v>
      </c>
      <c r="N69" s="580">
        <v>0</v>
      </c>
      <c r="O69" s="580">
        <v>1</v>
      </c>
      <c r="P69" s="580">
        <v>2</v>
      </c>
      <c r="Q69" s="775">
        <v>0</v>
      </c>
      <c r="R69" s="775">
        <f>+M69+N69+O69+P69</f>
        <v>3</v>
      </c>
      <c r="S69" s="596">
        <f>+(M69+N69+O69+P69)/L69</f>
        <v>1</v>
      </c>
      <c r="T69" s="596">
        <f>+(Q69+M69+N69+O69+P69)/K69</f>
        <v>0.5</v>
      </c>
      <c r="U69" s="750"/>
      <c r="V69" s="753"/>
      <c r="W69" s="749" t="s">
        <v>136</v>
      </c>
      <c r="X69" s="72" t="s">
        <v>137</v>
      </c>
      <c r="Y69" s="377">
        <v>3</v>
      </c>
      <c r="Z69" s="378">
        <v>1</v>
      </c>
      <c r="AA69" s="379">
        <v>2</v>
      </c>
      <c r="AB69" s="380">
        <v>2</v>
      </c>
      <c r="AC69" s="381">
        <v>1</v>
      </c>
      <c r="AD69" s="99"/>
      <c r="AE69" s="125">
        <v>1</v>
      </c>
      <c r="AF69" s="382">
        <f>AVERAGE(AE69:AE70)</f>
        <v>1</v>
      </c>
      <c r="AG69" s="383">
        <v>45</v>
      </c>
      <c r="AH69" s="383">
        <v>40</v>
      </c>
      <c r="AI69" s="328">
        <v>60</v>
      </c>
      <c r="AJ69" s="328">
        <v>60</v>
      </c>
      <c r="AK69" s="72" t="s">
        <v>117</v>
      </c>
      <c r="AL69" s="363">
        <v>3</v>
      </c>
      <c r="AM69" s="363">
        <v>2</v>
      </c>
      <c r="AN69" s="72" t="s">
        <v>138</v>
      </c>
      <c r="AO69" s="72"/>
      <c r="AP69" s="365"/>
      <c r="AQ69" s="340"/>
      <c r="AR69" s="72"/>
      <c r="AS69" s="367"/>
      <c r="AT69" s="373"/>
      <c r="AU69" s="340"/>
      <c r="AV69" s="702"/>
      <c r="AW69" s="685"/>
      <c r="AX69" s="644"/>
      <c r="AY69" s="647"/>
      <c r="AZ69" s="647"/>
      <c r="BA69" s="647"/>
      <c r="BB69" s="650"/>
      <c r="BC69" s="354" t="s">
        <v>137</v>
      </c>
      <c r="BD69" s="709"/>
      <c r="BE69" s="374" t="s">
        <v>717</v>
      </c>
      <c r="BF69" s="384" t="s">
        <v>879</v>
      </c>
      <c r="BG69" s="357"/>
      <c r="BH69" s="343" t="s">
        <v>952</v>
      </c>
    </row>
    <row r="70" spans="1:60" ht="278.25" customHeight="1">
      <c r="A70" s="807"/>
      <c r="B70" s="767"/>
      <c r="C70" s="135"/>
      <c r="D70" s="135"/>
      <c r="E70" s="135"/>
      <c r="F70" s="135"/>
      <c r="G70" s="654"/>
      <c r="H70" s="582"/>
      <c r="I70" s="582"/>
      <c r="J70" s="582"/>
      <c r="K70" s="582"/>
      <c r="L70" s="582"/>
      <c r="M70" s="582"/>
      <c r="N70" s="582"/>
      <c r="O70" s="582"/>
      <c r="P70" s="582"/>
      <c r="Q70" s="777"/>
      <c r="R70" s="777"/>
      <c r="S70" s="598"/>
      <c r="T70" s="598"/>
      <c r="U70" s="751"/>
      <c r="V70" s="754"/>
      <c r="W70" s="751"/>
      <c r="X70" s="72" t="s">
        <v>139</v>
      </c>
      <c r="Y70" s="377">
        <v>2</v>
      </c>
      <c r="Z70" s="378">
        <v>1</v>
      </c>
      <c r="AA70" s="379">
        <v>3</v>
      </c>
      <c r="AB70" s="380">
        <v>6</v>
      </c>
      <c r="AC70" s="381">
        <v>0</v>
      </c>
      <c r="AD70" s="99"/>
      <c r="AE70" s="125">
        <v>1</v>
      </c>
      <c r="AF70" s="385"/>
      <c r="AG70" s="383">
        <v>14</v>
      </c>
      <c r="AH70" s="383">
        <v>12</v>
      </c>
      <c r="AI70" s="328">
        <v>60</v>
      </c>
      <c r="AJ70" s="328">
        <v>60</v>
      </c>
      <c r="AK70" s="72"/>
      <c r="AL70" s="363">
        <v>3</v>
      </c>
      <c r="AM70" s="363">
        <v>6</v>
      </c>
      <c r="AN70" s="72"/>
      <c r="AO70" s="72"/>
      <c r="AP70" s="365"/>
      <c r="AQ70" s="353"/>
      <c r="AR70" s="72"/>
      <c r="AS70" s="367"/>
      <c r="AT70" s="373"/>
      <c r="AU70" s="340"/>
      <c r="AV70" s="703"/>
      <c r="AW70" s="686"/>
      <c r="AX70" s="645"/>
      <c r="AY70" s="648"/>
      <c r="AZ70" s="648"/>
      <c r="BA70" s="648"/>
      <c r="BB70" s="651"/>
      <c r="BC70" s="354" t="s">
        <v>139</v>
      </c>
      <c r="BD70" s="710"/>
      <c r="BE70" s="334" t="s">
        <v>718</v>
      </c>
      <c r="BF70" s="342" t="s">
        <v>880</v>
      </c>
      <c r="BG70" s="357"/>
      <c r="BH70" s="343" t="s">
        <v>953</v>
      </c>
    </row>
    <row r="71" spans="1:60" ht="149.25" customHeight="1">
      <c r="A71" s="807"/>
      <c r="B71" s="767"/>
      <c r="C71" s="135"/>
      <c r="D71" s="135"/>
      <c r="E71" s="135"/>
      <c r="F71" s="291"/>
      <c r="G71" s="850" t="s">
        <v>617</v>
      </c>
      <c r="H71" s="851"/>
      <c r="I71" s="851"/>
      <c r="J71" s="851"/>
      <c r="K71" s="851"/>
      <c r="L71" s="851"/>
      <c r="M71" s="851"/>
      <c r="N71" s="851"/>
      <c r="O71" s="851"/>
      <c r="P71" s="851"/>
      <c r="Q71" s="851"/>
      <c r="R71" s="852"/>
      <c r="S71" s="386">
        <f>AVERAGE(S62:S70)</f>
        <v>1</v>
      </c>
      <c r="T71" s="387">
        <f>AVERAGE(T62:T70)</f>
        <v>0.40566239316239316</v>
      </c>
      <c r="U71" s="220"/>
      <c r="V71" s="143"/>
      <c r="W71" s="634" t="s">
        <v>620</v>
      </c>
      <c r="X71" s="635"/>
      <c r="Y71" s="635"/>
      <c r="Z71" s="635"/>
      <c r="AA71" s="635"/>
      <c r="AB71" s="635"/>
      <c r="AC71" s="635"/>
      <c r="AD71" s="635"/>
      <c r="AE71" s="636"/>
      <c r="AF71" s="292">
        <f>AVERAGE(AF62:AF70)</f>
        <v>1</v>
      </c>
      <c r="AG71" s="294"/>
      <c r="AH71" s="294"/>
      <c r="AI71" s="294"/>
      <c r="AJ71" s="294"/>
      <c r="AK71" s="388"/>
      <c r="AL71" s="388"/>
      <c r="AM71" s="388"/>
      <c r="AN71" s="388"/>
      <c r="AO71" s="388"/>
      <c r="AP71" s="388"/>
      <c r="AQ71" s="388"/>
      <c r="AR71" s="388"/>
      <c r="AS71" s="389"/>
      <c r="AU71" s="115"/>
      <c r="AV71" s="298"/>
      <c r="AW71" s="298"/>
      <c r="AX71" s="119" t="s">
        <v>635</v>
      </c>
      <c r="AY71" s="322">
        <f>+AY66+AY62</f>
        <v>767952270</v>
      </c>
      <c r="AZ71" s="322">
        <f t="shared" ref="AZ71:BA71" si="3">+AZ66+AZ62</f>
        <v>1208565456</v>
      </c>
      <c r="BA71" s="322">
        <f t="shared" si="3"/>
        <v>1208510455.8800001</v>
      </c>
      <c r="BB71" s="302">
        <f>+BA71/AZ71</f>
        <v>0.99995449140158121</v>
      </c>
      <c r="BC71" s="303"/>
      <c r="BD71" s="303"/>
      <c r="BE71" s="304"/>
      <c r="BF71" s="390"/>
      <c r="BH71" s="193"/>
    </row>
    <row r="72" spans="1:60" ht="408.75" customHeight="1">
      <c r="A72" s="807"/>
      <c r="B72" s="767"/>
      <c r="C72" s="135"/>
      <c r="D72" s="135"/>
      <c r="E72" s="135"/>
      <c r="F72" s="135"/>
      <c r="G72" s="652" t="s">
        <v>140</v>
      </c>
      <c r="H72" s="122" t="s">
        <v>141</v>
      </c>
      <c r="I72" s="122" t="s">
        <v>142</v>
      </c>
      <c r="J72" s="122" t="s">
        <v>143</v>
      </c>
      <c r="K72" s="283">
        <v>1000</v>
      </c>
      <c r="L72" s="311">
        <v>316</v>
      </c>
      <c r="M72" s="391">
        <v>0</v>
      </c>
      <c r="N72" s="329">
        <v>159</v>
      </c>
      <c r="O72" s="392">
        <v>159</v>
      </c>
      <c r="P72" s="347">
        <v>157</v>
      </c>
      <c r="Q72" s="393">
        <v>52</v>
      </c>
      <c r="R72" s="243">
        <f>+O72+P72</f>
        <v>316</v>
      </c>
      <c r="S72" s="394">
        <f>+(M72+O72+P72)/L72</f>
        <v>1</v>
      </c>
      <c r="T72" s="394">
        <f>+(Q72+M72+O72+P72)/K72</f>
        <v>0.36799999999999999</v>
      </c>
      <c r="U72" s="577" t="s">
        <v>144</v>
      </c>
      <c r="V72" s="599">
        <v>2020130010142</v>
      </c>
      <c r="W72" s="577" t="s">
        <v>145</v>
      </c>
      <c r="X72" s="79" t="s">
        <v>146</v>
      </c>
      <c r="Y72" s="391">
        <v>316</v>
      </c>
      <c r="Z72" s="391">
        <v>0</v>
      </c>
      <c r="AA72" s="395">
        <v>159</v>
      </c>
      <c r="AB72" s="283">
        <v>159</v>
      </c>
      <c r="AC72" s="328">
        <v>157</v>
      </c>
      <c r="AD72" s="97"/>
      <c r="AE72" s="125">
        <f>+(Z72+AB72+AC72)/Y72</f>
        <v>1</v>
      </c>
      <c r="AF72" s="123">
        <f>AVERAGE(AE72:AE74)</f>
        <v>1</v>
      </c>
      <c r="AG72" s="329">
        <v>270</v>
      </c>
      <c r="AH72" s="329">
        <v>120</v>
      </c>
      <c r="AI72" s="328">
        <v>60</v>
      </c>
      <c r="AJ72" s="328">
        <v>60</v>
      </c>
      <c r="AK72" s="79" t="s">
        <v>117</v>
      </c>
      <c r="AL72" s="396" t="s">
        <v>847</v>
      </c>
      <c r="AM72" s="396">
        <v>159</v>
      </c>
      <c r="AN72" s="79" t="s">
        <v>469</v>
      </c>
      <c r="AO72" s="397" t="s">
        <v>303</v>
      </c>
      <c r="AP72" s="398">
        <v>3836280305</v>
      </c>
      <c r="AQ72" s="399">
        <v>3659275447</v>
      </c>
      <c r="AR72" s="400" t="s">
        <v>304</v>
      </c>
      <c r="AS72" s="401" t="s">
        <v>605</v>
      </c>
      <c r="AT72" s="402">
        <v>45400000</v>
      </c>
      <c r="AU72" s="403">
        <v>41400000</v>
      </c>
      <c r="AV72" s="700">
        <v>51666667</v>
      </c>
      <c r="AW72" s="687">
        <v>3032220108</v>
      </c>
      <c r="AX72" s="714" t="s">
        <v>1011</v>
      </c>
      <c r="AY72" s="735">
        <v>485119827</v>
      </c>
      <c r="AZ72" s="735">
        <v>202636666</v>
      </c>
      <c r="BA72" s="735">
        <v>202636666</v>
      </c>
      <c r="BB72" s="738">
        <f>+BA72/AZ72</f>
        <v>1</v>
      </c>
      <c r="BC72" s="354" t="s">
        <v>149</v>
      </c>
      <c r="BD72" s="404" t="s">
        <v>515</v>
      </c>
      <c r="BE72" s="405" t="s">
        <v>719</v>
      </c>
      <c r="BF72" s="342" t="s">
        <v>881</v>
      </c>
      <c r="BH72" s="406" t="s">
        <v>954</v>
      </c>
    </row>
    <row r="73" spans="1:60" ht="258" customHeight="1">
      <c r="A73" s="807"/>
      <c r="B73" s="767"/>
      <c r="C73" s="135"/>
      <c r="D73" s="135"/>
      <c r="E73" s="135"/>
      <c r="F73" s="135"/>
      <c r="G73" s="653"/>
      <c r="H73" s="283" t="s">
        <v>147</v>
      </c>
      <c r="I73" s="283">
        <v>0</v>
      </c>
      <c r="J73" s="283" t="s">
        <v>148</v>
      </c>
      <c r="K73" s="283">
        <v>15</v>
      </c>
      <c r="L73" s="391">
        <v>5</v>
      </c>
      <c r="M73" s="314">
        <v>0</v>
      </c>
      <c r="N73" s="407">
        <v>0</v>
      </c>
      <c r="O73" s="392">
        <v>0</v>
      </c>
      <c r="P73" s="347">
        <v>5</v>
      </c>
      <c r="Q73" s="316">
        <v>0</v>
      </c>
      <c r="R73" s="408">
        <f>+M73+N73+O73+P73</f>
        <v>5</v>
      </c>
      <c r="S73" s="394">
        <f>+R73/L73</f>
        <v>1</v>
      </c>
      <c r="T73" s="394">
        <f>+(Q73+R73)/K73</f>
        <v>0.33333333333333331</v>
      </c>
      <c r="U73" s="578"/>
      <c r="V73" s="600"/>
      <c r="W73" s="578"/>
      <c r="X73" s="79" t="s">
        <v>587</v>
      </c>
      <c r="Y73" s="198">
        <v>5</v>
      </c>
      <c r="Z73" s="198">
        <v>0</v>
      </c>
      <c r="AA73" s="409">
        <v>0</v>
      </c>
      <c r="AB73" s="122">
        <v>1</v>
      </c>
      <c r="AC73" s="329">
        <v>4</v>
      </c>
      <c r="AD73" s="100"/>
      <c r="AE73" s="125">
        <f>+(Z73+AA73+AB73+AC73)/Y73</f>
        <v>1</v>
      </c>
      <c r="AF73" s="136"/>
      <c r="AG73" s="410">
        <v>181</v>
      </c>
      <c r="AH73" s="410">
        <v>53</v>
      </c>
      <c r="AI73" s="328">
        <v>60</v>
      </c>
      <c r="AJ73" s="328">
        <v>60</v>
      </c>
      <c r="AK73" s="79"/>
      <c r="AL73" s="396" t="s">
        <v>848</v>
      </c>
      <c r="AM73" s="396">
        <v>5</v>
      </c>
      <c r="AN73" s="79" t="s">
        <v>470</v>
      </c>
      <c r="AO73" s="411"/>
      <c r="AP73" s="412"/>
      <c r="AQ73" s="413"/>
      <c r="AR73" s="414"/>
      <c r="AS73" s="401" t="s">
        <v>604</v>
      </c>
      <c r="AT73" s="402"/>
      <c r="AU73" s="415"/>
      <c r="AV73" s="700"/>
      <c r="AW73" s="685"/>
      <c r="AX73" s="715"/>
      <c r="AY73" s="736"/>
      <c r="AZ73" s="736"/>
      <c r="BA73" s="736"/>
      <c r="BB73" s="739"/>
      <c r="BC73" s="354" t="s">
        <v>153</v>
      </c>
      <c r="BD73" s="369" t="s">
        <v>477</v>
      </c>
      <c r="BE73" s="416" t="s">
        <v>720</v>
      </c>
      <c r="BF73" s="417" t="s">
        <v>882</v>
      </c>
      <c r="BH73" s="418" t="s">
        <v>955</v>
      </c>
    </row>
    <row r="74" spans="1:60" ht="262.5" customHeight="1">
      <c r="A74" s="807"/>
      <c r="B74" s="767"/>
      <c r="C74" s="135"/>
      <c r="D74" s="135"/>
      <c r="E74" s="135"/>
      <c r="F74" s="135"/>
      <c r="G74" s="653"/>
      <c r="H74" s="283" t="s">
        <v>150</v>
      </c>
      <c r="I74" s="283" t="s">
        <v>114</v>
      </c>
      <c r="J74" s="283" t="s">
        <v>151</v>
      </c>
      <c r="K74" s="419" t="s">
        <v>152</v>
      </c>
      <c r="L74" s="391" t="s">
        <v>361</v>
      </c>
      <c r="M74" s="391">
        <v>0</v>
      </c>
      <c r="N74" s="329">
        <v>0</v>
      </c>
      <c r="O74" s="392">
        <v>0</v>
      </c>
      <c r="P74" s="347">
        <v>409</v>
      </c>
      <c r="Q74" s="393">
        <v>52</v>
      </c>
      <c r="R74" s="243">
        <f>+M74+N74+O74+P74</f>
        <v>409</v>
      </c>
      <c r="S74" s="394">
        <v>1</v>
      </c>
      <c r="T74" s="394">
        <f>+(52+0+0+0+409)/1500</f>
        <v>0.30733333333333335</v>
      </c>
      <c r="U74" s="579"/>
      <c r="V74" s="601"/>
      <c r="W74" s="579"/>
      <c r="X74" s="79" t="s">
        <v>153</v>
      </c>
      <c r="Y74" s="283">
        <v>375</v>
      </c>
      <c r="Z74" s="283">
        <v>0</v>
      </c>
      <c r="AA74" s="283">
        <v>0</v>
      </c>
      <c r="AB74" s="283">
        <v>62</v>
      </c>
      <c r="AC74" s="420">
        <v>347</v>
      </c>
      <c r="AD74" s="101"/>
      <c r="AE74" s="125">
        <v>1</v>
      </c>
      <c r="AF74" s="224"/>
      <c r="AG74" s="329">
        <v>270</v>
      </c>
      <c r="AH74" s="329">
        <v>120</v>
      </c>
      <c r="AI74" s="328">
        <v>60</v>
      </c>
      <c r="AJ74" s="328">
        <v>60</v>
      </c>
      <c r="AK74" s="79"/>
      <c r="AL74" s="329" t="s">
        <v>849</v>
      </c>
      <c r="AM74" s="329">
        <v>0</v>
      </c>
      <c r="AN74" s="79" t="s">
        <v>123</v>
      </c>
      <c r="AO74" s="421"/>
      <c r="AP74" s="422"/>
      <c r="AQ74" s="413"/>
      <c r="AR74" s="423"/>
      <c r="AS74" s="239" t="s">
        <v>606</v>
      </c>
      <c r="AT74" s="424"/>
      <c r="AU74" s="425"/>
      <c r="AV74" s="700"/>
      <c r="AW74" s="685"/>
      <c r="AX74" s="716"/>
      <c r="AY74" s="737"/>
      <c r="AZ74" s="737"/>
      <c r="BA74" s="737"/>
      <c r="BB74" s="740"/>
      <c r="BC74" s="354" t="s">
        <v>159</v>
      </c>
      <c r="BD74" s="369" t="s">
        <v>478</v>
      </c>
      <c r="BE74" s="416" t="s">
        <v>721</v>
      </c>
      <c r="BF74" s="342" t="s">
        <v>883</v>
      </c>
      <c r="BH74" s="426" t="s">
        <v>956</v>
      </c>
    </row>
    <row r="75" spans="1:60" ht="409.5" customHeight="1">
      <c r="A75" s="807"/>
      <c r="B75" s="767"/>
      <c r="C75" s="135"/>
      <c r="D75" s="135"/>
      <c r="E75" s="135"/>
      <c r="F75" s="135"/>
      <c r="G75" s="653"/>
      <c r="H75" s="580" t="s">
        <v>154</v>
      </c>
      <c r="I75" s="580" t="s">
        <v>155</v>
      </c>
      <c r="J75" s="580" t="s">
        <v>156</v>
      </c>
      <c r="K75" s="580">
        <f>105-60</f>
        <v>45</v>
      </c>
      <c r="L75" s="580">
        <v>12</v>
      </c>
      <c r="M75" s="580">
        <v>0</v>
      </c>
      <c r="N75" s="580">
        <v>0</v>
      </c>
      <c r="O75" s="580">
        <v>0</v>
      </c>
      <c r="P75" s="580">
        <v>15</v>
      </c>
      <c r="Q75" s="838">
        <v>17</v>
      </c>
      <c r="R75" s="838">
        <f>+M75+N75+O75+P75</f>
        <v>15</v>
      </c>
      <c r="S75" s="791">
        <v>1</v>
      </c>
      <c r="T75" s="791">
        <f>+(Q75+M75+N75+O75+P75)/K75</f>
        <v>0.71111111111111114</v>
      </c>
      <c r="U75" s="835" t="s">
        <v>157</v>
      </c>
      <c r="V75" s="798">
        <v>2020130010185</v>
      </c>
      <c r="W75" s="577" t="s">
        <v>158</v>
      </c>
      <c r="X75" s="92" t="s">
        <v>590</v>
      </c>
      <c r="Y75" s="79">
        <v>12</v>
      </c>
      <c r="Z75" s="79">
        <v>0</v>
      </c>
      <c r="AA75" s="427">
        <v>32</v>
      </c>
      <c r="AB75" s="83">
        <v>12</v>
      </c>
      <c r="AC75" s="347">
        <v>3</v>
      </c>
      <c r="AD75" s="101"/>
      <c r="AE75" s="125">
        <v>1</v>
      </c>
      <c r="AF75" s="126">
        <f>AVERAGE(AE75:AE77)</f>
        <v>1</v>
      </c>
      <c r="AG75" s="329">
        <v>270</v>
      </c>
      <c r="AH75" s="329">
        <v>30</v>
      </c>
      <c r="AI75" s="328">
        <v>60</v>
      </c>
      <c r="AJ75" s="328">
        <v>60</v>
      </c>
      <c r="AK75" s="137" t="s">
        <v>117</v>
      </c>
      <c r="AL75" s="329" t="s">
        <v>850</v>
      </c>
      <c r="AM75" s="329" t="s">
        <v>851</v>
      </c>
      <c r="AN75" s="137" t="s">
        <v>471</v>
      </c>
      <c r="AO75" s="428" t="s">
        <v>305</v>
      </c>
      <c r="AP75" s="429">
        <v>662785745</v>
      </c>
      <c r="AQ75" s="430">
        <v>662785745</v>
      </c>
      <c r="AR75" s="431" t="s">
        <v>160</v>
      </c>
      <c r="AS75" s="239" t="s">
        <v>607</v>
      </c>
      <c r="AT75" s="432">
        <v>127500000</v>
      </c>
      <c r="AU75" s="433">
        <v>162500000</v>
      </c>
      <c r="AV75" s="700">
        <v>150000000</v>
      </c>
      <c r="AW75" s="687">
        <v>457966666</v>
      </c>
      <c r="AX75" s="714" t="s">
        <v>1017</v>
      </c>
      <c r="AY75" s="628">
        <v>4013946223</v>
      </c>
      <c r="AZ75" s="631">
        <v>3582299975</v>
      </c>
      <c r="BA75" s="631">
        <v>3289153441</v>
      </c>
      <c r="BB75" s="586">
        <f>+BA75/AZ75</f>
        <v>0.91816806631331871</v>
      </c>
      <c r="BC75" s="354" t="s">
        <v>159</v>
      </c>
      <c r="BD75" s="434" t="s">
        <v>517</v>
      </c>
      <c r="BE75" s="405" t="s">
        <v>722</v>
      </c>
      <c r="BF75" s="678" t="s">
        <v>884</v>
      </c>
      <c r="BH75" s="688" t="s">
        <v>957</v>
      </c>
    </row>
    <row r="76" spans="1:60" ht="354.75" customHeight="1">
      <c r="A76" s="807"/>
      <c r="B76" s="767"/>
      <c r="C76" s="135"/>
      <c r="D76" s="135"/>
      <c r="E76" s="135"/>
      <c r="F76" s="135"/>
      <c r="G76" s="653"/>
      <c r="H76" s="581"/>
      <c r="I76" s="581"/>
      <c r="J76" s="581"/>
      <c r="K76" s="581"/>
      <c r="L76" s="581"/>
      <c r="M76" s="581"/>
      <c r="N76" s="581"/>
      <c r="O76" s="581"/>
      <c r="P76" s="581"/>
      <c r="Q76" s="839"/>
      <c r="R76" s="839"/>
      <c r="S76" s="792"/>
      <c r="T76" s="792"/>
      <c r="U76" s="836"/>
      <c r="V76" s="802"/>
      <c r="W76" s="578"/>
      <c r="X76" s="79" t="s">
        <v>589</v>
      </c>
      <c r="Y76" s="93">
        <v>12</v>
      </c>
      <c r="Z76" s="93">
        <v>0</v>
      </c>
      <c r="AA76" s="327">
        <v>0</v>
      </c>
      <c r="AB76" s="87">
        <v>12</v>
      </c>
      <c r="AC76" s="347">
        <v>3</v>
      </c>
      <c r="AD76" s="101"/>
      <c r="AE76" s="125">
        <f>+(Z76+AA76+AB76)/Y76</f>
        <v>1</v>
      </c>
      <c r="AF76" s="138"/>
      <c r="AG76" s="329">
        <v>270</v>
      </c>
      <c r="AH76" s="329">
        <v>30</v>
      </c>
      <c r="AI76" s="328">
        <v>60</v>
      </c>
      <c r="AJ76" s="328">
        <v>60</v>
      </c>
      <c r="AK76" s="137"/>
      <c r="AL76" s="329" t="s">
        <v>850</v>
      </c>
      <c r="AM76" s="329">
        <v>12</v>
      </c>
      <c r="AN76" s="137"/>
      <c r="AO76" s="435"/>
      <c r="AP76" s="436"/>
      <c r="AQ76" s="437"/>
      <c r="AR76" s="438"/>
      <c r="AS76" s="401" t="s">
        <v>608</v>
      </c>
      <c r="AT76" s="402"/>
      <c r="AU76" s="415"/>
      <c r="AV76" s="700"/>
      <c r="AW76" s="685"/>
      <c r="AX76" s="715"/>
      <c r="AY76" s="629"/>
      <c r="AZ76" s="632"/>
      <c r="BA76" s="632"/>
      <c r="BB76" s="587"/>
      <c r="BC76" s="354" t="s">
        <v>161</v>
      </c>
      <c r="BD76" s="439" t="s">
        <v>482</v>
      </c>
      <c r="BE76" s="416" t="s">
        <v>721</v>
      </c>
      <c r="BF76" s="679"/>
      <c r="BH76" s="689"/>
    </row>
    <row r="77" spans="1:60" ht="272.25" customHeight="1">
      <c r="A77" s="807"/>
      <c r="B77" s="767"/>
      <c r="C77" s="135"/>
      <c r="D77" s="135"/>
      <c r="E77" s="135"/>
      <c r="F77" s="135"/>
      <c r="G77" s="654"/>
      <c r="H77" s="582"/>
      <c r="I77" s="582"/>
      <c r="J77" s="582"/>
      <c r="K77" s="582"/>
      <c r="L77" s="582"/>
      <c r="M77" s="582"/>
      <c r="N77" s="582"/>
      <c r="O77" s="582"/>
      <c r="P77" s="582"/>
      <c r="Q77" s="840"/>
      <c r="R77" s="840"/>
      <c r="S77" s="793"/>
      <c r="T77" s="793"/>
      <c r="U77" s="837"/>
      <c r="V77" s="799"/>
      <c r="W77" s="579"/>
      <c r="X77" s="79" t="s">
        <v>588</v>
      </c>
      <c r="Y77" s="79">
        <v>12</v>
      </c>
      <c r="Z77" s="79">
        <v>0</v>
      </c>
      <c r="AA77" s="283">
        <v>0</v>
      </c>
      <c r="AB77" s="87">
        <v>0</v>
      </c>
      <c r="AC77" s="347">
        <v>15</v>
      </c>
      <c r="AD77" s="101"/>
      <c r="AE77" s="125">
        <v>1</v>
      </c>
      <c r="AF77" s="144"/>
      <c r="AG77" s="329">
        <v>270</v>
      </c>
      <c r="AH77" s="329">
        <v>30</v>
      </c>
      <c r="AI77" s="328">
        <v>60</v>
      </c>
      <c r="AJ77" s="328">
        <v>60</v>
      </c>
      <c r="AK77" s="137"/>
      <c r="AL77" s="329" t="s">
        <v>850</v>
      </c>
      <c r="AM77" s="329">
        <v>0</v>
      </c>
      <c r="AN77" s="137"/>
      <c r="AO77" s="435"/>
      <c r="AP77" s="436"/>
      <c r="AQ77" s="437"/>
      <c r="AR77" s="438"/>
      <c r="AS77" s="440" t="s">
        <v>609</v>
      </c>
      <c r="AT77" s="402"/>
      <c r="AU77" s="415"/>
      <c r="AV77" s="700"/>
      <c r="AW77" s="686"/>
      <c r="AX77" s="716"/>
      <c r="AY77" s="630"/>
      <c r="AZ77" s="633"/>
      <c r="BA77" s="633"/>
      <c r="BB77" s="588"/>
      <c r="BC77" s="354" t="s">
        <v>162</v>
      </c>
      <c r="BD77" s="441" t="s">
        <v>483</v>
      </c>
      <c r="BE77" s="405" t="s">
        <v>723</v>
      </c>
      <c r="BF77" s="680"/>
      <c r="BH77" s="690"/>
    </row>
    <row r="78" spans="1:60" ht="117" customHeight="1">
      <c r="A78" s="807"/>
      <c r="B78" s="767"/>
      <c r="C78" s="135"/>
      <c r="D78" s="135"/>
      <c r="E78" s="135"/>
      <c r="F78" s="291"/>
      <c r="G78" s="625" t="s">
        <v>621</v>
      </c>
      <c r="H78" s="626"/>
      <c r="I78" s="626"/>
      <c r="J78" s="626"/>
      <c r="K78" s="626"/>
      <c r="L78" s="626"/>
      <c r="M78" s="626"/>
      <c r="N78" s="626"/>
      <c r="O78" s="626"/>
      <c r="P78" s="626"/>
      <c r="Q78" s="626"/>
      <c r="R78" s="627"/>
      <c r="S78" s="442">
        <f>AVERAGE(S72:S77)</f>
        <v>1</v>
      </c>
      <c r="T78" s="443">
        <f>AVERAGE(T72:T77)</f>
        <v>0.42994444444444446</v>
      </c>
      <c r="U78" s="220"/>
      <c r="V78" s="143"/>
      <c r="W78" s="634" t="s">
        <v>622</v>
      </c>
      <c r="X78" s="635"/>
      <c r="Y78" s="635"/>
      <c r="Z78" s="635"/>
      <c r="AA78" s="635"/>
      <c r="AB78" s="635"/>
      <c r="AC78" s="635"/>
      <c r="AD78" s="635"/>
      <c r="AE78" s="636"/>
      <c r="AF78" s="444">
        <f>AVERAGE(AF72:AF77)</f>
        <v>1</v>
      </c>
      <c r="AG78" s="445"/>
      <c r="AH78" s="446"/>
      <c r="AI78" s="447"/>
      <c r="AJ78" s="447"/>
      <c r="AK78" s="448"/>
      <c r="AL78" s="448"/>
      <c r="AM78" s="448"/>
      <c r="AN78" s="448"/>
      <c r="AO78" s="448"/>
      <c r="AP78" s="448"/>
      <c r="AQ78" s="448"/>
      <c r="AR78" s="448"/>
      <c r="AS78" s="448"/>
      <c r="AU78" s="115"/>
      <c r="AV78" s="449"/>
      <c r="AW78" s="449"/>
      <c r="AX78" s="116" t="s">
        <v>636</v>
      </c>
      <c r="AY78" s="450">
        <f>+AY72+AY75</f>
        <v>4499066050</v>
      </c>
      <c r="AZ78" s="450">
        <f t="shared" ref="AZ78:BA78" si="4">+AZ72+AZ75</f>
        <v>3784936641</v>
      </c>
      <c r="BA78" s="450">
        <f t="shared" si="4"/>
        <v>3491790107</v>
      </c>
      <c r="BB78" s="451">
        <f>+BA78/AZ78</f>
        <v>0.92254915688032513</v>
      </c>
      <c r="BC78" s="811"/>
      <c r="BD78" s="812"/>
      <c r="BE78" s="304"/>
      <c r="BH78" s="193"/>
    </row>
    <row r="79" spans="1:60" ht="286.5" customHeight="1">
      <c r="A79" s="807"/>
      <c r="B79" s="767"/>
      <c r="C79" s="135"/>
      <c r="D79" s="135"/>
      <c r="E79" s="135"/>
      <c r="F79" s="135"/>
      <c r="G79" s="652" t="s">
        <v>163</v>
      </c>
      <c r="H79" s="580" t="s">
        <v>164</v>
      </c>
      <c r="I79" s="580" t="s">
        <v>165</v>
      </c>
      <c r="J79" s="580" t="s">
        <v>166</v>
      </c>
      <c r="K79" s="580">
        <v>100</v>
      </c>
      <c r="L79" s="580">
        <v>35</v>
      </c>
      <c r="M79" s="788">
        <v>0</v>
      </c>
      <c r="N79" s="788">
        <v>0</v>
      </c>
      <c r="O79" s="788">
        <v>5</v>
      </c>
      <c r="P79" s="788">
        <v>30</v>
      </c>
      <c r="Q79" s="775">
        <v>10</v>
      </c>
      <c r="R79" s="775">
        <f>+M79+N79+O79+P79</f>
        <v>35</v>
      </c>
      <c r="S79" s="596">
        <f>+(M79+N79+O79+P79)/L79</f>
        <v>1</v>
      </c>
      <c r="T79" s="596">
        <f>+(Q79+M79+N79+O79+P79)/K79</f>
        <v>0.45</v>
      </c>
      <c r="U79" s="577" t="s">
        <v>167</v>
      </c>
      <c r="V79" s="599">
        <v>2020130010227</v>
      </c>
      <c r="W79" s="577" t="s">
        <v>168</v>
      </c>
      <c r="X79" s="79" t="s">
        <v>169</v>
      </c>
      <c r="Y79" s="72">
        <v>10</v>
      </c>
      <c r="Z79" s="72">
        <v>0</v>
      </c>
      <c r="AA79" s="329">
        <v>0</v>
      </c>
      <c r="AB79" s="71">
        <v>5</v>
      </c>
      <c r="AC79" s="452">
        <v>30</v>
      </c>
      <c r="AD79" s="102"/>
      <c r="AE79" s="125">
        <v>1</v>
      </c>
      <c r="AF79" s="362">
        <f>AVERAGE(AE79:AE85)</f>
        <v>0.8571428571428571</v>
      </c>
      <c r="AG79" s="329">
        <v>270</v>
      </c>
      <c r="AH79" s="329">
        <v>120</v>
      </c>
      <c r="AI79" s="328">
        <v>60</v>
      </c>
      <c r="AJ79" s="328">
        <v>60</v>
      </c>
      <c r="AK79" s="453" t="s">
        <v>117</v>
      </c>
      <c r="AL79" s="350" t="s">
        <v>852</v>
      </c>
      <c r="AM79" s="410">
        <v>5</v>
      </c>
      <c r="AN79" s="93" t="s">
        <v>170</v>
      </c>
      <c r="AO79" s="454" t="s">
        <v>72</v>
      </c>
      <c r="AP79" s="263">
        <v>379460548</v>
      </c>
      <c r="AQ79" s="455">
        <v>1008460548</v>
      </c>
      <c r="AR79" s="162" t="s">
        <v>306</v>
      </c>
      <c r="AS79" s="72" t="s">
        <v>610</v>
      </c>
      <c r="AT79" s="352">
        <v>18500000</v>
      </c>
      <c r="AU79" s="456">
        <v>18500000</v>
      </c>
      <c r="AV79" s="700">
        <v>460979100</v>
      </c>
      <c r="AW79" s="691">
        <v>811452194</v>
      </c>
      <c r="AX79" s="637" t="s">
        <v>1016</v>
      </c>
      <c r="AY79" s="637">
        <v>429460548</v>
      </c>
      <c r="AZ79" s="637">
        <v>907611895</v>
      </c>
      <c r="BA79" s="637">
        <v>907611894.48000002</v>
      </c>
      <c r="BB79" s="640">
        <f>+BA90/AZ90</f>
        <v>0.99999999942706785</v>
      </c>
      <c r="BC79" s="395" t="s">
        <v>169</v>
      </c>
      <c r="BD79" s="457" t="s">
        <v>533</v>
      </c>
      <c r="BE79" s="458" t="s">
        <v>724</v>
      </c>
      <c r="BF79" s="459" t="s">
        <v>885</v>
      </c>
      <c r="BH79" s="692" t="s">
        <v>958</v>
      </c>
    </row>
    <row r="80" spans="1:60" ht="127.5" customHeight="1">
      <c r="A80" s="807"/>
      <c r="B80" s="767"/>
      <c r="C80" s="135"/>
      <c r="D80" s="135"/>
      <c r="E80" s="135"/>
      <c r="F80" s="135"/>
      <c r="G80" s="653"/>
      <c r="H80" s="581"/>
      <c r="I80" s="581"/>
      <c r="J80" s="581"/>
      <c r="K80" s="581"/>
      <c r="L80" s="581"/>
      <c r="M80" s="789"/>
      <c r="N80" s="789"/>
      <c r="O80" s="789"/>
      <c r="P80" s="789"/>
      <c r="Q80" s="776"/>
      <c r="R80" s="776"/>
      <c r="S80" s="597"/>
      <c r="T80" s="597"/>
      <c r="U80" s="578"/>
      <c r="V80" s="600"/>
      <c r="W80" s="578"/>
      <c r="X80" s="127" t="s">
        <v>318</v>
      </c>
      <c r="Y80" s="72">
        <v>10</v>
      </c>
      <c r="Z80" s="72">
        <v>0</v>
      </c>
      <c r="AA80" s="329">
        <v>35</v>
      </c>
      <c r="AB80" s="71">
        <v>10</v>
      </c>
      <c r="AC80" s="452">
        <v>0</v>
      </c>
      <c r="AD80" s="102"/>
      <c r="AE80" s="125">
        <v>1</v>
      </c>
      <c r="AF80" s="372"/>
      <c r="AG80" s="329">
        <v>270</v>
      </c>
      <c r="AH80" s="329">
        <v>120</v>
      </c>
      <c r="AI80" s="328">
        <v>60</v>
      </c>
      <c r="AJ80" s="328">
        <v>60</v>
      </c>
      <c r="AK80" s="460"/>
      <c r="AL80" s="350" t="s">
        <v>852</v>
      </c>
      <c r="AM80" s="329">
        <v>10</v>
      </c>
      <c r="AN80" s="137"/>
      <c r="AO80" s="454"/>
      <c r="AP80" s="263"/>
      <c r="AQ80" s="413"/>
      <c r="AR80" s="171"/>
      <c r="AS80" s="72"/>
      <c r="AT80" s="207"/>
      <c r="AU80" s="415"/>
      <c r="AV80" s="700"/>
      <c r="AW80" s="685"/>
      <c r="AX80" s="638"/>
      <c r="AY80" s="638"/>
      <c r="AZ80" s="638"/>
      <c r="BA80" s="638"/>
      <c r="BB80" s="641"/>
      <c r="BC80" s="395" t="s">
        <v>318</v>
      </c>
      <c r="BD80" s="457" t="s">
        <v>473</v>
      </c>
      <c r="BE80" s="461" t="s">
        <v>725</v>
      </c>
      <c r="BF80" s="335" t="s">
        <v>886</v>
      </c>
      <c r="BH80" s="693"/>
    </row>
    <row r="81" spans="1:60" ht="166.5" customHeight="1">
      <c r="A81" s="807"/>
      <c r="B81" s="767"/>
      <c r="C81" s="135"/>
      <c r="D81" s="135"/>
      <c r="E81" s="135"/>
      <c r="F81" s="135"/>
      <c r="G81" s="653"/>
      <c r="H81" s="582"/>
      <c r="I81" s="582"/>
      <c r="J81" s="582"/>
      <c r="K81" s="582"/>
      <c r="L81" s="582"/>
      <c r="M81" s="790"/>
      <c r="N81" s="790"/>
      <c r="O81" s="790"/>
      <c r="P81" s="790"/>
      <c r="Q81" s="777"/>
      <c r="R81" s="777"/>
      <c r="S81" s="598"/>
      <c r="T81" s="598"/>
      <c r="U81" s="578"/>
      <c r="V81" s="600"/>
      <c r="W81" s="578"/>
      <c r="X81" s="127" t="s">
        <v>319</v>
      </c>
      <c r="Y81" s="72">
        <v>10</v>
      </c>
      <c r="Z81" s="72">
        <v>0</v>
      </c>
      <c r="AA81" s="329">
        <v>15</v>
      </c>
      <c r="AB81" s="71">
        <v>10</v>
      </c>
      <c r="AC81" s="347">
        <v>10</v>
      </c>
      <c r="AD81" s="101"/>
      <c r="AE81" s="125">
        <v>1</v>
      </c>
      <c r="AF81" s="372"/>
      <c r="AG81" s="329">
        <v>270</v>
      </c>
      <c r="AH81" s="329">
        <v>120</v>
      </c>
      <c r="AI81" s="328">
        <v>60</v>
      </c>
      <c r="AJ81" s="328">
        <v>60</v>
      </c>
      <c r="AK81" s="460"/>
      <c r="AL81" s="350" t="s">
        <v>852</v>
      </c>
      <c r="AM81" s="329">
        <v>10</v>
      </c>
      <c r="AN81" s="92"/>
      <c r="AO81" s="454"/>
      <c r="AP81" s="263"/>
      <c r="AQ81" s="413"/>
      <c r="AR81" s="171"/>
      <c r="AS81" s="72"/>
      <c r="AT81" s="207"/>
      <c r="AU81" s="415"/>
      <c r="AV81" s="700"/>
      <c r="AW81" s="685"/>
      <c r="AX81" s="638"/>
      <c r="AY81" s="638"/>
      <c r="AZ81" s="638"/>
      <c r="BA81" s="638"/>
      <c r="BB81" s="641"/>
      <c r="BC81" s="395" t="s">
        <v>319</v>
      </c>
      <c r="BD81" s="457" t="s">
        <v>474</v>
      </c>
      <c r="BE81" s="461" t="s">
        <v>726</v>
      </c>
      <c r="BF81" s="459" t="s">
        <v>887</v>
      </c>
      <c r="BH81" s="694" t="s">
        <v>959</v>
      </c>
    </row>
    <row r="82" spans="1:60" ht="121.5" customHeight="1">
      <c r="A82" s="807"/>
      <c r="B82" s="767"/>
      <c r="C82" s="135"/>
      <c r="D82" s="135"/>
      <c r="E82" s="135"/>
      <c r="F82" s="135"/>
      <c r="G82" s="653"/>
      <c r="H82" s="580" t="s">
        <v>171</v>
      </c>
      <c r="I82" s="580" t="s">
        <v>172</v>
      </c>
      <c r="J82" s="580" t="s">
        <v>173</v>
      </c>
      <c r="K82" s="580">
        <v>57</v>
      </c>
      <c r="L82" s="580">
        <v>15</v>
      </c>
      <c r="M82" s="580">
        <v>0</v>
      </c>
      <c r="N82" s="580">
        <v>0</v>
      </c>
      <c r="O82" s="580">
        <v>9</v>
      </c>
      <c r="P82" s="580">
        <v>22</v>
      </c>
      <c r="Q82" s="775">
        <v>14</v>
      </c>
      <c r="R82" s="775">
        <f>+M82+N82+O82+P82</f>
        <v>31</v>
      </c>
      <c r="S82" s="596">
        <v>1</v>
      </c>
      <c r="T82" s="596">
        <f>+(Q82+M82+N82+O82+P82)/K82</f>
        <v>0.78947368421052633</v>
      </c>
      <c r="U82" s="578"/>
      <c r="V82" s="600"/>
      <c r="W82" s="578"/>
      <c r="X82" s="79" t="s">
        <v>320</v>
      </c>
      <c r="Y82" s="79">
        <v>13</v>
      </c>
      <c r="Z82" s="79">
        <v>0</v>
      </c>
      <c r="AA82" s="329">
        <v>0</v>
      </c>
      <c r="AB82" s="71">
        <v>9</v>
      </c>
      <c r="AC82" s="462">
        <v>22</v>
      </c>
      <c r="AD82" s="102"/>
      <c r="AE82" s="125">
        <v>1</v>
      </c>
      <c r="AF82" s="372"/>
      <c r="AG82" s="329">
        <v>270</v>
      </c>
      <c r="AH82" s="329">
        <v>120</v>
      </c>
      <c r="AI82" s="328">
        <v>60</v>
      </c>
      <c r="AJ82" s="328">
        <v>60</v>
      </c>
      <c r="AK82" s="460"/>
      <c r="AL82" s="329" t="s">
        <v>853</v>
      </c>
      <c r="AM82" s="329">
        <v>9</v>
      </c>
      <c r="AN82" s="93" t="s">
        <v>174</v>
      </c>
      <c r="AO82" s="454"/>
      <c r="AP82" s="263"/>
      <c r="AQ82" s="413"/>
      <c r="AR82" s="171"/>
      <c r="AS82" s="72" t="s">
        <v>611</v>
      </c>
      <c r="AT82" s="207"/>
      <c r="AU82" s="415"/>
      <c r="AV82" s="700"/>
      <c r="AW82" s="685"/>
      <c r="AX82" s="638"/>
      <c r="AY82" s="638"/>
      <c r="AZ82" s="638"/>
      <c r="BA82" s="638"/>
      <c r="BB82" s="641"/>
      <c r="BC82" s="395" t="s">
        <v>320</v>
      </c>
      <c r="BD82" s="457" t="s">
        <v>475</v>
      </c>
      <c r="BE82" s="463" t="s">
        <v>727</v>
      </c>
      <c r="BF82" s="678" t="s">
        <v>888</v>
      </c>
      <c r="BH82" s="689"/>
    </row>
    <row r="83" spans="1:60" ht="240" customHeight="1">
      <c r="A83" s="807"/>
      <c r="B83" s="767"/>
      <c r="C83" s="135"/>
      <c r="D83" s="135"/>
      <c r="E83" s="135"/>
      <c r="F83" s="135"/>
      <c r="G83" s="653"/>
      <c r="H83" s="582"/>
      <c r="I83" s="582"/>
      <c r="J83" s="582"/>
      <c r="K83" s="582"/>
      <c r="L83" s="582"/>
      <c r="M83" s="582"/>
      <c r="N83" s="582"/>
      <c r="O83" s="582"/>
      <c r="P83" s="582"/>
      <c r="Q83" s="777"/>
      <c r="R83" s="777"/>
      <c r="S83" s="598"/>
      <c r="T83" s="598"/>
      <c r="U83" s="578"/>
      <c r="V83" s="600"/>
      <c r="W83" s="578"/>
      <c r="X83" s="79" t="s">
        <v>321</v>
      </c>
      <c r="Y83" s="79">
        <v>13</v>
      </c>
      <c r="Z83" s="79">
        <v>0</v>
      </c>
      <c r="AA83" s="410">
        <v>0</v>
      </c>
      <c r="AB83" s="71">
        <v>9</v>
      </c>
      <c r="AC83" s="464">
        <v>22</v>
      </c>
      <c r="AD83" s="103"/>
      <c r="AE83" s="125">
        <v>1</v>
      </c>
      <c r="AF83" s="372"/>
      <c r="AG83" s="329">
        <v>270</v>
      </c>
      <c r="AH83" s="329">
        <v>120</v>
      </c>
      <c r="AI83" s="328">
        <v>60</v>
      </c>
      <c r="AJ83" s="328">
        <v>60</v>
      </c>
      <c r="AK83" s="460"/>
      <c r="AL83" s="329" t="s">
        <v>853</v>
      </c>
      <c r="AM83" s="329">
        <v>9</v>
      </c>
      <c r="AN83" s="159"/>
      <c r="AO83" s="454"/>
      <c r="AP83" s="263"/>
      <c r="AQ83" s="413"/>
      <c r="AR83" s="171"/>
      <c r="AS83" s="72"/>
      <c r="AT83" s="207"/>
      <c r="AU83" s="415"/>
      <c r="AV83" s="700"/>
      <c r="AW83" s="685"/>
      <c r="AX83" s="638"/>
      <c r="AY83" s="638"/>
      <c r="AZ83" s="638"/>
      <c r="BA83" s="638"/>
      <c r="BB83" s="641"/>
      <c r="BC83" s="395" t="s">
        <v>321</v>
      </c>
      <c r="BD83" s="465" t="s">
        <v>484</v>
      </c>
      <c r="BE83" s="466" t="s">
        <v>728</v>
      </c>
      <c r="BF83" s="732"/>
      <c r="BH83" s="690"/>
    </row>
    <row r="84" spans="1:60" ht="119.25" customHeight="1">
      <c r="A84" s="807"/>
      <c r="B84" s="767"/>
      <c r="C84" s="135"/>
      <c r="D84" s="135"/>
      <c r="E84" s="135"/>
      <c r="F84" s="135"/>
      <c r="G84" s="653"/>
      <c r="H84" s="580" t="s">
        <v>175</v>
      </c>
      <c r="I84" s="580" t="s">
        <v>176</v>
      </c>
      <c r="J84" s="580" t="s">
        <v>177</v>
      </c>
      <c r="K84" s="580">
        <v>4</v>
      </c>
      <c r="L84" s="580">
        <v>1</v>
      </c>
      <c r="M84" s="580">
        <v>0</v>
      </c>
      <c r="N84" s="580">
        <v>0</v>
      </c>
      <c r="O84" s="580">
        <v>0</v>
      </c>
      <c r="P84" s="580">
        <v>1</v>
      </c>
      <c r="Q84" s="775">
        <v>1</v>
      </c>
      <c r="R84" s="775">
        <v>1</v>
      </c>
      <c r="S84" s="596">
        <f>+R84/L84</f>
        <v>1</v>
      </c>
      <c r="T84" s="596">
        <f>+(Q84+M84+N84+O84+P84)/K84</f>
        <v>0.5</v>
      </c>
      <c r="U84" s="578"/>
      <c r="V84" s="600"/>
      <c r="W84" s="578"/>
      <c r="X84" s="79" t="s">
        <v>178</v>
      </c>
      <c r="Y84" s="79">
        <v>1</v>
      </c>
      <c r="Z84" s="79">
        <v>0</v>
      </c>
      <c r="AA84" s="329">
        <v>0</v>
      </c>
      <c r="AB84" s="71">
        <v>1</v>
      </c>
      <c r="AC84" s="347">
        <v>0</v>
      </c>
      <c r="AD84" s="101"/>
      <c r="AE84" s="125">
        <f t="shared" ref="AE84:AE87" si="5">+(Z84+AA84+AB84)/Y84</f>
        <v>1</v>
      </c>
      <c r="AF84" s="372"/>
      <c r="AG84" s="329">
        <v>120</v>
      </c>
      <c r="AH84" s="329">
        <v>150</v>
      </c>
      <c r="AI84" s="328">
        <v>60</v>
      </c>
      <c r="AJ84" s="328">
        <v>60</v>
      </c>
      <c r="AK84" s="460"/>
      <c r="AL84" s="329">
        <v>7000</v>
      </c>
      <c r="AM84" s="329">
        <v>93</v>
      </c>
      <c r="AN84" s="93" t="s">
        <v>123</v>
      </c>
      <c r="AO84" s="454"/>
      <c r="AP84" s="263"/>
      <c r="AQ84" s="413"/>
      <c r="AR84" s="171"/>
      <c r="AS84" s="72"/>
      <c r="AT84" s="207"/>
      <c r="AU84" s="415"/>
      <c r="AV84" s="700"/>
      <c r="AW84" s="685"/>
      <c r="AX84" s="638"/>
      <c r="AY84" s="638"/>
      <c r="AZ84" s="638"/>
      <c r="BA84" s="638"/>
      <c r="BB84" s="641"/>
      <c r="BC84" s="395" t="s">
        <v>178</v>
      </c>
      <c r="BD84" s="674" t="s">
        <v>476</v>
      </c>
      <c r="BE84" s="467" t="s">
        <v>729</v>
      </c>
      <c r="BF84" s="459" t="s">
        <v>889</v>
      </c>
      <c r="BH84" s="426" t="s">
        <v>960</v>
      </c>
    </row>
    <row r="85" spans="1:60" ht="182.25" customHeight="1">
      <c r="A85" s="807"/>
      <c r="B85" s="767"/>
      <c r="C85" s="135"/>
      <c r="D85" s="135"/>
      <c r="E85" s="135"/>
      <c r="F85" s="135"/>
      <c r="G85" s="653"/>
      <c r="H85" s="582"/>
      <c r="I85" s="582"/>
      <c r="J85" s="582"/>
      <c r="K85" s="582"/>
      <c r="L85" s="582"/>
      <c r="M85" s="582"/>
      <c r="N85" s="582"/>
      <c r="O85" s="582"/>
      <c r="P85" s="582"/>
      <c r="Q85" s="777"/>
      <c r="R85" s="777"/>
      <c r="S85" s="598"/>
      <c r="T85" s="598"/>
      <c r="U85" s="579"/>
      <c r="V85" s="601"/>
      <c r="W85" s="579"/>
      <c r="X85" s="79" t="s">
        <v>179</v>
      </c>
      <c r="Y85" s="79">
        <v>1</v>
      </c>
      <c r="Z85" s="79">
        <v>0</v>
      </c>
      <c r="AA85" s="329">
        <v>0</v>
      </c>
      <c r="AB85" s="71">
        <v>0</v>
      </c>
      <c r="AC85" s="347">
        <v>1</v>
      </c>
      <c r="AD85" s="101"/>
      <c r="AE85" s="125">
        <f t="shared" si="5"/>
        <v>0</v>
      </c>
      <c r="AF85" s="375"/>
      <c r="AG85" s="329">
        <v>120</v>
      </c>
      <c r="AH85" s="329">
        <v>150</v>
      </c>
      <c r="AI85" s="328">
        <v>60</v>
      </c>
      <c r="AJ85" s="328">
        <v>60</v>
      </c>
      <c r="AK85" s="468"/>
      <c r="AL85" s="329">
        <v>7000</v>
      </c>
      <c r="AM85" s="329">
        <v>0</v>
      </c>
      <c r="AN85" s="92"/>
      <c r="AO85" s="454"/>
      <c r="AP85" s="263"/>
      <c r="AQ85" s="469"/>
      <c r="AR85" s="470"/>
      <c r="AS85" s="72"/>
      <c r="AT85" s="207"/>
      <c r="AU85" s="425"/>
      <c r="AV85" s="700"/>
      <c r="AW85" s="686"/>
      <c r="AX85" s="638"/>
      <c r="AY85" s="638"/>
      <c r="AZ85" s="638"/>
      <c r="BA85" s="638"/>
      <c r="BB85" s="641"/>
      <c r="BC85" s="395" t="s">
        <v>179</v>
      </c>
      <c r="BD85" s="675"/>
      <c r="BE85" s="471" t="s">
        <v>730</v>
      </c>
      <c r="BF85" s="342" t="s">
        <v>890</v>
      </c>
      <c r="BH85" s="426" t="s">
        <v>961</v>
      </c>
    </row>
    <row r="86" spans="1:60" ht="197.25" customHeight="1">
      <c r="A86" s="807"/>
      <c r="B86" s="767"/>
      <c r="C86" s="135"/>
      <c r="D86" s="135"/>
      <c r="E86" s="135"/>
      <c r="F86" s="135"/>
      <c r="G86" s="653"/>
      <c r="H86" s="580" t="s">
        <v>180</v>
      </c>
      <c r="I86" s="580" t="s">
        <v>181</v>
      </c>
      <c r="J86" s="580" t="s">
        <v>182</v>
      </c>
      <c r="K86" s="580">
        <v>105</v>
      </c>
      <c r="L86" s="580">
        <v>105</v>
      </c>
      <c r="M86" s="580">
        <v>0</v>
      </c>
      <c r="N86" s="580">
        <v>0</v>
      </c>
      <c r="O86" s="580">
        <v>0</v>
      </c>
      <c r="P86" s="580">
        <v>35</v>
      </c>
      <c r="Q86" s="775" t="s">
        <v>642</v>
      </c>
      <c r="R86" s="775">
        <f>+M86+N86+O86+P86</f>
        <v>35</v>
      </c>
      <c r="S86" s="596">
        <f>+R86/L86</f>
        <v>0.33333333333333331</v>
      </c>
      <c r="T86" s="596">
        <f>+R86/K86</f>
        <v>0.33333333333333331</v>
      </c>
      <c r="U86" s="577" t="s">
        <v>183</v>
      </c>
      <c r="V86" s="599">
        <v>2020130010240</v>
      </c>
      <c r="W86" s="577" t="s">
        <v>184</v>
      </c>
      <c r="X86" s="472" t="s">
        <v>307</v>
      </c>
      <c r="Y86" s="93">
        <v>35</v>
      </c>
      <c r="Z86" s="93">
        <v>0</v>
      </c>
      <c r="AA86" s="473">
        <v>0</v>
      </c>
      <c r="AB86" s="474">
        <v>0</v>
      </c>
      <c r="AC86" s="371">
        <v>35</v>
      </c>
      <c r="AD86" s="98"/>
      <c r="AE86" s="125">
        <f>+(Z86+AA86+AB86+AC86)/Y86</f>
        <v>1</v>
      </c>
      <c r="AF86" s="126">
        <f>AVERAGE(AE86:AE89)</f>
        <v>0.75</v>
      </c>
      <c r="AG86" s="475">
        <v>200</v>
      </c>
      <c r="AH86" s="476">
        <v>150</v>
      </c>
      <c r="AI86" s="328">
        <v>60</v>
      </c>
      <c r="AJ86" s="328">
        <v>60</v>
      </c>
      <c r="AK86" s="477" t="s">
        <v>117</v>
      </c>
      <c r="AL86" s="350" t="s">
        <v>854</v>
      </c>
      <c r="AM86" s="476">
        <v>0</v>
      </c>
      <c r="AN86" s="93" t="s">
        <v>185</v>
      </c>
      <c r="AO86" s="378" t="s">
        <v>33</v>
      </c>
      <c r="AP86" s="478">
        <v>50000000</v>
      </c>
      <c r="AQ86" s="399">
        <v>233000000</v>
      </c>
      <c r="AR86" s="397" t="s">
        <v>311</v>
      </c>
      <c r="AS86" s="171" t="s">
        <v>312</v>
      </c>
      <c r="AT86" s="378"/>
      <c r="AU86" s="479">
        <v>0</v>
      </c>
      <c r="AV86" s="700">
        <v>63224700</v>
      </c>
      <c r="AW86" s="691">
        <v>63224700</v>
      </c>
      <c r="AX86" s="638"/>
      <c r="AY86" s="638"/>
      <c r="AZ86" s="638"/>
      <c r="BA86" s="638"/>
      <c r="BB86" s="641"/>
      <c r="BC86" s="480" t="s">
        <v>307</v>
      </c>
      <c r="BD86" s="817" t="s">
        <v>472</v>
      </c>
      <c r="BE86" s="717" t="s">
        <v>773</v>
      </c>
      <c r="BF86" s="678" t="s">
        <v>891</v>
      </c>
      <c r="BH86" s="694" t="s">
        <v>962</v>
      </c>
    </row>
    <row r="87" spans="1:60" ht="141" customHeight="1">
      <c r="A87" s="807"/>
      <c r="B87" s="767"/>
      <c r="C87" s="135"/>
      <c r="D87" s="135"/>
      <c r="E87" s="135"/>
      <c r="F87" s="135"/>
      <c r="G87" s="653"/>
      <c r="H87" s="581"/>
      <c r="I87" s="581"/>
      <c r="J87" s="581"/>
      <c r="K87" s="581"/>
      <c r="L87" s="581"/>
      <c r="M87" s="581"/>
      <c r="N87" s="581"/>
      <c r="O87" s="581"/>
      <c r="P87" s="581"/>
      <c r="Q87" s="776"/>
      <c r="R87" s="776"/>
      <c r="S87" s="597"/>
      <c r="T87" s="597"/>
      <c r="U87" s="578"/>
      <c r="V87" s="600"/>
      <c r="W87" s="578"/>
      <c r="X87" s="472" t="s">
        <v>308</v>
      </c>
      <c r="Y87" s="93">
        <v>500</v>
      </c>
      <c r="Z87" s="93">
        <v>0</v>
      </c>
      <c r="AA87" s="473">
        <v>0</v>
      </c>
      <c r="AB87" s="474">
        <v>0</v>
      </c>
      <c r="AC87" s="371">
        <v>0</v>
      </c>
      <c r="AD87" s="98"/>
      <c r="AE87" s="125">
        <f t="shared" si="5"/>
        <v>0</v>
      </c>
      <c r="AF87" s="138"/>
      <c r="AG87" s="476">
        <v>200</v>
      </c>
      <c r="AH87" s="476">
        <v>150</v>
      </c>
      <c r="AI87" s="328">
        <v>60</v>
      </c>
      <c r="AJ87" s="328">
        <v>60</v>
      </c>
      <c r="AK87" s="481"/>
      <c r="AL87" s="350" t="s">
        <v>854</v>
      </c>
      <c r="AM87" s="476">
        <v>0</v>
      </c>
      <c r="AN87" s="137"/>
      <c r="AO87" s="378"/>
      <c r="AP87" s="482"/>
      <c r="AQ87" s="413"/>
      <c r="AR87" s="483"/>
      <c r="AS87" s="171"/>
      <c r="AT87" s="378"/>
      <c r="AU87" s="415"/>
      <c r="AV87" s="700"/>
      <c r="AW87" s="685"/>
      <c r="AX87" s="638"/>
      <c r="AY87" s="638"/>
      <c r="AZ87" s="638"/>
      <c r="BA87" s="638"/>
      <c r="BB87" s="641"/>
      <c r="BC87" s="480" t="s">
        <v>308</v>
      </c>
      <c r="BD87" s="818"/>
      <c r="BE87" s="718"/>
      <c r="BF87" s="679"/>
      <c r="BH87" s="689"/>
    </row>
    <row r="88" spans="1:60" ht="131.25" customHeight="1">
      <c r="A88" s="807"/>
      <c r="B88" s="767"/>
      <c r="C88" s="135"/>
      <c r="D88" s="135"/>
      <c r="E88" s="135"/>
      <c r="F88" s="135"/>
      <c r="G88" s="653"/>
      <c r="H88" s="581"/>
      <c r="I88" s="581"/>
      <c r="J88" s="581"/>
      <c r="K88" s="581"/>
      <c r="L88" s="581"/>
      <c r="M88" s="581"/>
      <c r="N88" s="581"/>
      <c r="O88" s="581"/>
      <c r="P88" s="581"/>
      <c r="Q88" s="776"/>
      <c r="R88" s="776"/>
      <c r="S88" s="597"/>
      <c r="T88" s="597"/>
      <c r="U88" s="578"/>
      <c r="V88" s="600"/>
      <c r="W88" s="578"/>
      <c r="X88" s="472" t="s">
        <v>309</v>
      </c>
      <c r="Y88" s="93">
        <v>35</v>
      </c>
      <c r="Z88" s="93">
        <v>0</v>
      </c>
      <c r="AA88" s="473">
        <v>0</v>
      </c>
      <c r="AB88" s="474">
        <v>0</v>
      </c>
      <c r="AC88" s="371">
        <v>35</v>
      </c>
      <c r="AD88" s="98"/>
      <c r="AE88" s="125">
        <f>+(Z88+AA88+AB88+AC88)/Y88</f>
        <v>1</v>
      </c>
      <c r="AF88" s="138"/>
      <c r="AG88" s="476">
        <v>200</v>
      </c>
      <c r="AH88" s="476">
        <v>150</v>
      </c>
      <c r="AI88" s="328">
        <v>60</v>
      </c>
      <c r="AJ88" s="328">
        <v>60</v>
      </c>
      <c r="AK88" s="481"/>
      <c r="AL88" s="350" t="s">
        <v>854</v>
      </c>
      <c r="AM88" s="476">
        <v>0</v>
      </c>
      <c r="AN88" s="137"/>
      <c r="AO88" s="378"/>
      <c r="AP88" s="482"/>
      <c r="AQ88" s="413"/>
      <c r="AR88" s="483"/>
      <c r="AS88" s="171"/>
      <c r="AT88" s="378"/>
      <c r="AU88" s="415"/>
      <c r="AV88" s="700"/>
      <c r="AW88" s="685"/>
      <c r="AX88" s="638"/>
      <c r="AY88" s="638"/>
      <c r="AZ88" s="638"/>
      <c r="BA88" s="638"/>
      <c r="BB88" s="641"/>
      <c r="BC88" s="480" t="s">
        <v>309</v>
      </c>
      <c r="BD88" s="818"/>
      <c r="BE88" s="718"/>
      <c r="BF88" s="679"/>
      <c r="BH88" s="689"/>
    </row>
    <row r="89" spans="1:60" ht="143.25" customHeight="1">
      <c r="A89" s="807"/>
      <c r="B89" s="767"/>
      <c r="C89" s="135"/>
      <c r="D89" s="135"/>
      <c r="E89" s="135"/>
      <c r="F89" s="135"/>
      <c r="G89" s="654"/>
      <c r="H89" s="582"/>
      <c r="I89" s="582"/>
      <c r="J89" s="582"/>
      <c r="K89" s="582"/>
      <c r="L89" s="582"/>
      <c r="M89" s="582"/>
      <c r="N89" s="582"/>
      <c r="O89" s="582"/>
      <c r="P89" s="582"/>
      <c r="Q89" s="777"/>
      <c r="R89" s="777"/>
      <c r="S89" s="598"/>
      <c r="T89" s="598"/>
      <c r="U89" s="579"/>
      <c r="V89" s="601"/>
      <c r="W89" s="579"/>
      <c r="X89" s="364" t="s">
        <v>310</v>
      </c>
      <c r="Y89" s="93">
        <v>35</v>
      </c>
      <c r="Z89" s="93">
        <v>0</v>
      </c>
      <c r="AA89" s="476">
        <v>0</v>
      </c>
      <c r="AB89" s="87">
        <v>0</v>
      </c>
      <c r="AC89" s="484">
        <v>35</v>
      </c>
      <c r="AD89" s="104"/>
      <c r="AE89" s="125">
        <f>+(Z89+AA89+AB89+AC89)/Y89</f>
        <v>1</v>
      </c>
      <c r="AF89" s="144"/>
      <c r="AG89" s="476">
        <v>200</v>
      </c>
      <c r="AH89" s="476">
        <v>150</v>
      </c>
      <c r="AI89" s="328">
        <v>60</v>
      </c>
      <c r="AJ89" s="328">
        <v>60</v>
      </c>
      <c r="AK89" s="481"/>
      <c r="AL89" s="350" t="s">
        <v>854</v>
      </c>
      <c r="AM89" s="476">
        <v>0</v>
      </c>
      <c r="AN89" s="137"/>
      <c r="AO89" s="485"/>
      <c r="AP89" s="482"/>
      <c r="AQ89" s="469"/>
      <c r="AR89" s="483"/>
      <c r="AS89" s="171"/>
      <c r="AT89" s="378"/>
      <c r="AU89" s="425"/>
      <c r="AV89" s="700"/>
      <c r="AW89" s="686"/>
      <c r="AX89" s="639"/>
      <c r="AY89" s="639"/>
      <c r="AZ89" s="639"/>
      <c r="BA89" s="639"/>
      <c r="BB89" s="642"/>
      <c r="BC89" s="480" t="s">
        <v>310</v>
      </c>
      <c r="BD89" s="818"/>
      <c r="BE89" s="719"/>
      <c r="BF89" s="680"/>
      <c r="BH89" s="690"/>
    </row>
    <row r="90" spans="1:60" ht="143.25" customHeight="1">
      <c r="A90" s="807"/>
      <c r="B90" s="767"/>
      <c r="C90" s="135"/>
      <c r="D90" s="135"/>
      <c r="E90" s="135"/>
      <c r="F90" s="291"/>
      <c r="G90" s="853" t="s">
        <v>623</v>
      </c>
      <c r="H90" s="854"/>
      <c r="I90" s="854"/>
      <c r="J90" s="854"/>
      <c r="K90" s="854"/>
      <c r="L90" s="854"/>
      <c r="M90" s="854"/>
      <c r="N90" s="854"/>
      <c r="O90" s="854"/>
      <c r="P90" s="854"/>
      <c r="Q90" s="854"/>
      <c r="R90" s="855"/>
      <c r="S90" s="386">
        <f>AVERAGE(S79:S89)</f>
        <v>0.83333333333333337</v>
      </c>
      <c r="T90" s="387">
        <f>AVERAGE(T79:T89)</f>
        <v>0.51820175438596494</v>
      </c>
      <c r="U90" s="220"/>
      <c r="V90" s="143"/>
      <c r="W90" s="741" t="s">
        <v>624</v>
      </c>
      <c r="X90" s="742"/>
      <c r="Y90" s="742"/>
      <c r="Z90" s="742"/>
      <c r="AA90" s="742"/>
      <c r="AB90" s="742"/>
      <c r="AC90" s="742"/>
      <c r="AD90" s="742"/>
      <c r="AE90" s="743"/>
      <c r="AF90" s="444">
        <f>AVERAGE(AF79:AF89)</f>
        <v>0.8035714285714286</v>
      </c>
      <c r="AG90" s="486"/>
      <c r="AH90" s="486"/>
      <c r="AI90" s="486"/>
      <c r="AJ90" s="486"/>
      <c r="AK90" s="448"/>
      <c r="AL90" s="448"/>
      <c r="AM90" s="448"/>
      <c r="AN90" s="448"/>
      <c r="AO90" s="448"/>
      <c r="AP90" s="448"/>
      <c r="AQ90" s="448"/>
      <c r="AR90" s="448"/>
      <c r="AS90" s="448"/>
      <c r="AU90" s="115"/>
      <c r="AV90" s="449"/>
      <c r="AW90" s="487">
        <f>SUM(AW79:AW89)</f>
        <v>874676894</v>
      </c>
      <c r="AX90" s="119" t="s">
        <v>637</v>
      </c>
      <c r="AY90" s="322">
        <f>+AY79</f>
        <v>429460548</v>
      </c>
      <c r="AZ90" s="322">
        <f>+AZ79</f>
        <v>907611895</v>
      </c>
      <c r="BA90" s="322">
        <f>+BA79</f>
        <v>907611894.48000002</v>
      </c>
      <c r="BB90" s="302">
        <f>+BA90/AZ90</f>
        <v>0.99999999942706785</v>
      </c>
      <c r="BC90" s="698"/>
      <c r="BD90" s="699"/>
      <c r="BE90" s="304"/>
      <c r="BH90" s="193"/>
    </row>
    <row r="91" spans="1:60" ht="136.5" customHeight="1">
      <c r="A91" s="807"/>
      <c r="B91" s="767"/>
      <c r="C91" s="135"/>
      <c r="D91" s="135"/>
      <c r="E91" s="135"/>
      <c r="F91" s="291"/>
      <c r="G91" s="652" t="s">
        <v>186</v>
      </c>
      <c r="H91" s="580" t="s">
        <v>528</v>
      </c>
      <c r="I91" s="580">
        <v>0</v>
      </c>
      <c r="J91" s="580" t="s">
        <v>187</v>
      </c>
      <c r="K91" s="580">
        <v>105</v>
      </c>
      <c r="L91" s="580">
        <v>105</v>
      </c>
      <c r="M91" s="580">
        <v>64</v>
      </c>
      <c r="N91" s="763">
        <v>79</v>
      </c>
      <c r="O91" s="763">
        <v>79</v>
      </c>
      <c r="P91" s="763">
        <v>105</v>
      </c>
      <c r="Q91" s="658">
        <v>98</v>
      </c>
      <c r="R91" s="658">
        <f>+P91</f>
        <v>105</v>
      </c>
      <c r="S91" s="586">
        <f>+R91/L91</f>
        <v>1</v>
      </c>
      <c r="T91" s="586">
        <f>+R91/K91</f>
        <v>1</v>
      </c>
      <c r="U91" s="577" t="s">
        <v>188</v>
      </c>
      <c r="V91" s="599">
        <v>2020130010040</v>
      </c>
      <c r="W91" s="746" t="s">
        <v>189</v>
      </c>
      <c r="X91" s="79" t="s">
        <v>282</v>
      </c>
      <c r="Y91" s="72">
        <v>105</v>
      </c>
      <c r="Z91" s="72">
        <v>64</v>
      </c>
      <c r="AA91" s="72">
        <v>79</v>
      </c>
      <c r="AB91" s="72">
        <v>79</v>
      </c>
      <c r="AC91" s="72">
        <v>97</v>
      </c>
      <c r="AD91" s="72"/>
      <c r="AE91" s="125">
        <f>+AC91/Y91</f>
        <v>0.92380952380952386</v>
      </c>
      <c r="AF91" s="841">
        <f>AVERAGE(AE91:AE101)</f>
        <v>0.89071428571428568</v>
      </c>
      <c r="AG91" s="72">
        <v>365</v>
      </c>
      <c r="AH91" s="72">
        <v>60</v>
      </c>
      <c r="AI91" s="488"/>
      <c r="AJ91" s="488"/>
      <c r="AK91" s="460" t="s">
        <v>190</v>
      </c>
      <c r="AL91" s="87">
        <v>105</v>
      </c>
      <c r="AM91" s="79">
        <v>79</v>
      </c>
      <c r="AN91" s="137" t="s">
        <v>654</v>
      </c>
      <c r="AO91" s="489" t="s">
        <v>313</v>
      </c>
      <c r="AP91" s="490">
        <v>3031200000</v>
      </c>
      <c r="AQ91" s="491" t="s">
        <v>655</v>
      </c>
      <c r="AR91" s="270" t="s">
        <v>314</v>
      </c>
      <c r="AS91" s="92" t="s">
        <v>612</v>
      </c>
      <c r="AT91" s="137" t="s">
        <v>519</v>
      </c>
      <c r="AU91" s="93" t="s">
        <v>656</v>
      </c>
      <c r="AV91" s="577" t="s">
        <v>833</v>
      </c>
      <c r="AW91" s="460"/>
      <c r="AX91" s="615" t="s">
        <v>1016</v>
      </c>
      <c r="AY91" s="613">
        <v>700000000</v>
      </c>
      <c r="AZ91" s="618">
        <v>940410251</v>
      </c>
      <c r="BA91" s="758">
        <v>695488344.51999998</v>
      </c>
      <c r="BB91" s="610">
        <f>+BA102/AZ102</f>
        <v>0.73369729904225467</v>
      </c>
      <c r="BC91" s="822" t="s">
        <v>570</v>
      </c>
      <c r="BD91" s="492" t="s">
        <v>518</v>
      </c>
      <c r="BE91" s="493" t="s">
        <v>518</v>
      </c>
      <c r="BF91" s="217" t="s">
        <v>832</v>
      </c>
      <c r="BH91" s="74" t="s">
        <v>832</v>
      </c>
    </row>
    <row r="92" spans="1:60" ht="183" customHeight="1">
      <c r="A92" s="807"/>
      <c r="B92" s="767"/>
      <c r="C92" s="135"/>
      <c r="D92" s="135"/>
      <c r="E92" s="135"/>
      <c r="F92" s="291"/>
      <c r="G92" s="653"/>
      <c r="H92" s="581"/>
      <c r="I92" s="581"/>
      <c r="J92" s="581"/>
      <c r="K92" s="581"/>
      <c r="L92" s="581"/>
      <c r="M92" s="581"/>
      <c r="N92" s="764"/>
      <c r="O92" s="764"/>
      <c r="P92" s="764"/>
      <c r="Q92" s="659"/>
      <c r="R92" s="659"/>
      <c r="S92" s="587"/>
      <c r="T92" s="587"/>
      <c r="U92" s="578"/>
      <c r="V92" s="600"/>
      <c r="W92" s="747"/>
      <c r="X92" s="79" t="s">
        <v>191</v>
      </c>
      <c r="Y92" s="72" t="s">
        <v>486</v>
      </c>
      <c r="Z92" s="72" t="s">
        <v>486</v>
      </c>
      <c r="AA92" s="72" t="s">
        <v>486</v>
      </c>
      <c r="AB92" s="71" t="s">
        <v>486</v>
      </c>
      <c r="AC92" s="71" t="s">
        <v>486</v>
      </c>
      <c r="AD92" s="71"/>
      <c r="AE92" s="125" t="s">
        <v>486</v>
      </c>
      <c r="AF92" s="842"/>
      <c r="AG92" s="72" t="s">
        <v>486</v>
      </c>
      <c r="AH92" s="72" t="s">
        <v>486</v>
      </c>
      <c r="AI92" s="488"/>
      <c r="AJ92" s="488"/>
      <c r="AK92" s="460"/>
      <c r="AL92" s="87" t="s">
        <v>486</v>
      </c>
      <c r="AM92" s="79" t="s">
        <v>486</v>
      </c>
      <c r="AN92" s="137"/>
      <c r="AO92" s="489"/>
      <c r="AP92" s="490"/>
      <c r="AQ92" s="494"/>
      <c r="AR92" s="270"/>
      <c r="AS92" s="79"/>
      <c r="AT92" s="137"/>
      <c r="AU92" s="137"/>
      <c r="AV92" s="578"/>
      <c r="AW92" s="460"/>
      <c r="AX92" s="616"/>
      <c r="AY92" s="618"/>
      <c r="AZ92" s="618"/>
      <c r="BA92" s="758"/>
      <c r="BB92" s="611"/>
      <c r="BC92" s="823"/>
      <c r="BD92" s="495"/>
      <c r="BE92" s="493" t="s">
        <v>657</v>
      </c>
      <c r="BF92" s="496" t="s">
        <v>896</v>
      </c>
      <c r="BH92" s="497" t="s">
        <v>897</v>
      </c>
    </row>
    <row r="93" spans="1:60" ht="132" customHeight="1">
      <c r="A93" s="807"/>
      <c r="B93" s="767"/>
      <c r="C93" s="135"/>
      <c r="D93" s="135"/>
      <c r="E93" s="135"/>
      <c r="F93" s="291"/>
      <c r="G93" s="653"/>
      <c r="H93" s="582"/>
      <c r="I93" s="582"/>
      <c r="J93" s="582"/>
      <c r="K93" s="582"/>
      <c r="L93" s="582"/>
      <c r="M93" s="582"/>
      <c r="N93" s="765"/>
      <c r="O93" s="765"/>
      <c r="P93" s="765"/>
      <c r="Q93" s="660"/>
      <c r="R93" s="660"/>
      <c r="S93" s="588"/>
      <c r="T93" s="588"/>
      <c r="U93" s="578"/>
      <c r="V93" s="600"/>
      <c r="W93" s="747"/>
      <c r="X93" s="79" t="s">
        <v>192</v>
      </c>
      <c r="Y93" s="79">
        <v>60</v>
      </c>
      <c r="Z93" s="72">
        <v>0</v>
      </c>
      <c r="AA93" s="72">
        <v>0</v>
      </c>
      <c r="AB93" s="71">
        <v>0</v>
      </c>
      <c r="AC93" s="71">
        <v>59</v>
      </c>
      <c r="AD93" s="71"/>
      <c r="AE93" s="125">
        <f>+AC93/Y93</f>
        <v>0.98333333333333328</v>
      </c>
      <c r="AF93" s="842"/>
      <c r="AG93" s="79">
        <v>120</v>
      </c>
      <c r="AH93" s="79">
        <v>30</v>
      </c>
      <c r="AI93" s="460"/>
      <c r="AJ93" s="460"/>
      <c r="AK93" s="460"/>
      <c r="AL93" s="87" t="s">
        <v>855</v>
      </c>
      <c r="AM93" s="79">
        <v>60</v>
      </c>
      <c r="AN93" s="137"/>
      <c r="AO93" s="489"/>
      <c r="AP93" s="490"/>
      <c r="AQ93" s="494"/>
      <c r="AR93" s="270"/>
      <c r="AS93" s="79"/>
      <c r="AT93" s="137"/>
      <c r="AU93" s="137"/>
      <c r="AV93" s="578"/>
      <c r="AW93" s="460"/>
      <c r="AX93" s="616"/>
      <c r="AY93" s="618"/>
      <c r="AZ93" s="618"/>
      <c r="BA93" s="758"/>
      <c r="BB93" s="611"/>
      <c r="BC93" s="824"/>
      <c r="BD93" s="168" t="s">
        <v>665</v>
      </c>
      <c r="BE93" s="498" t="s">
        <v>658</v>
      </c>
      <c r="BH93" s="499" t="s">
        <v>898</v>
      </c>
    </row>
    <row r="94" spans="1:60" ht="252" customHeight="1">
      <c r="A94" s="807"/>
      <c r="B94" s="767"/>
      <c r="C94" s="135"/>
      <c r="D94" s="135"/>
      <c r="E94" s="135"/>
      <c r="F94" s="291"/>
      <c r="G94" s="653"/>
      <c r="H94" s="580" t="s">
        <v>193</v>
      </c>
      <c r="I94" s="580" t="s">
        <v>194</v>
      </c>
      <c r="J94" s="580" t="s">
        <v>428</v>
      </c>
      <c r="K94" s="580">
        <v>50</v>
      </c>
      <c r="L94" s="580">
        <v>15</v>
      </c>
      <c r="M94" s="580" t="s">
        <v>429</v>
      </c>
      <c r="N94" s="763">
        <v>23</v>
      </c>
      <c r="O94" s="763">
        <v>30</v>
      </c>
      <c r="P94" s="763">
        <v>30</v>
      </c>
      <c r="Q94" s="658">
        <v>0</v>
      </c>
      <c r="R94" s="658">
        <f>+N94+O94+P94+133</f>
        <v>216</v>
      </c>
      <c r="S94" s="586">
        <v>1</v>
      </c>
      <c r="T94" s="586">
        <v>1</v>
      </c>
      <c r="U94" s="578"/>
      <c r="V94" s="600"/>
      <c r="W94" s="747"/>
      <c r="X94" s="79" t="s">
        <v>195</v>
      </c>
      <c r="Y94" s="73">
        <f>691+1033</f>
        <v>1724</v>
      </c>
      <c r="Z94" s="367">
        <v>691</v>
      </c>
      <c r="AA94" s="72">
        <v>2361</v>
      </c>
      <c r="AB94" s="71">
        <v>2360</v>
      </c>
      <c r="AC94" s="71">
        <v>305</v>
      </c>
      <c r="AD94" s="71"/>
      <c r="AE94" s="125">
        <v>1</v>
      </c>
      <c r="AF94" s="842"/>
      <c r="AG94" s="73">
        <v>120</v>
      </c>
      <c r="AH94" s="73">
        <v>30</v>
      </c>
      <c r="AI94" s="500"/>
      <c r="AJ94" s="500"/>
      <c r="AK94" s="460"/>
      <c r="AL94" s="87">
        <v>20696</v>
      </c>
      <c r="AM94" s="87">
        <v>20696</v>
      </c>
      <c r="AN94" s="137"/>
      <c r="AO94" s="489"/>
      <c r="AP94" s="490"/>
      <c r="AQ94" s="494"/>
      <c r="AR94" s="270"/>
      <c r="AS94" s="79"/>
      <c r="AT94" s="137"/>
      <c r="AU94" s="137"/>
      <c r="AV94" s="578"/>
      <c r="AW94" s="460"/>
      <c r="AX94" s="616"/>
      <c r="AY94" s="618"/>
      <c r="AZ94" s="618"/>
      <c r="BA94" s="758"/>
      <c r="BB94" s="611"/>
      <c r="BC94" s="705"/>
      <c r="BD94" s="168" t="s">
        <v>571</v>
      </c>
      <c r="BE94" s="501" t="s">
        <v>659</v>
      </c>
      <c r="BF94" s="134" t="s">
        <v>834</v>
      </c>
      <c r="BH94" s="74" t="s">
        <v>899</v>
      </c>
    </row>
    <row r="95" spans="1:60" ht="246.75" customHeight="1">
      <c r="A95" s="807"/>
      <c r="B95" s="767"/>
      <c r="C95" s="135"/>
      <c r="D95" s="135"/>
      <c r="E95" s="135"/>
      <c r="F95" s="291"/>
      <c r="G95" s="653"/>
      <c r="H95" s="581"/>
      <c r="I95" s="581"/>
      <c r="J95" s="581"/>
      <c r="K95" s="581"/>
      <c r="L95" s="581"/>
      <c r="M95" s="581"/>
      <c r="N95" s="764"/>
      <c r="O95" s="764"/>
      <c r="P95" s="764"/>
      <c r="Q95" s="659"/>
      <c r="R95" s="659"/>
      <c r="S95" s="587"/>
      <c r="T95" s="587"/>
      <c r="U95" s="578"/>
      <c r="V95" s="600"/>
      <c r="W95" s="747"/>
      <c r="X95" s="79" t="s">
        <v>573</v>
      </c>
      <c r="Y95" s="73">
        <v>105</v>
      </c>
      <c r="Z95" s="73">
        <v>0</v>
      </c>
      <c r="AA95" s="73">
        <v>15</v>
      </c>
      <c r="AB95" s="73">
        <v>151</v>
      </c>
      <c r="AC95" s="73">
        <v>151</v>
      </c>
      <c r="AD95" s="73"/>
      <c r="AE95" s="125">
        <v>1</v>
      </c>
      <c r="AF95" s="842"/>
      <c r="AG95" s="73">
        <v>120</v>
      </c>
      <c r="AH95" s="73">
        <v>90</v>
      </c>
      <c r="AI95" s="500"/>
      <c r="AJ95" s="500"/>
      <c r="AK95" s="460"/>
      <c r="AL95" s="502">
        <v>151</v>
      </c>
      <c r="AM95" s="460">
        <v>151</v>
      </c>
      <c r="AN95" s="137"/>
      <c r="AO95" s="489"/>
      <c r="AP95" s="490"/>
      <c r="AQ95" s="494"/>
      <c r="AR95" s="270"/>
      <c r="AS95" s="79"/>
      <c r="AT95" s="137"/>
      <c r="AU95" s="137"/>
      <c r="AV95" s="578"/>
      <c r="AW95" s="460"/>
      <c r="AX95" s="617"/>
      <c r="AY95" s="614"/>
      <c r="AZ95" s="614"/>
      <c r="BA95" s="759"/>
      <c r="BB95" s="612"/>
      <c r="BC95" s="706"/>
      <c r="BD95" s="168" t="s">
        <v>572</v>
      </c>
      <c r="BE95" s="501" t="s">
        <v>660</v>
      </c>
      <c r="BF95" s="134" t="s">
        <v>835</v>
      </c>
      <c r="BH95" s="74" t="s">
        <v>900</v>
      </c>
    </row>
    <row r="96" spans="1:60" ht="121.5" customHeight="1">
      <c r="A96" s="807"/>
      <c r="B96" s="767"/>
      <c r="C96" s="135"/>
      <c r="D96" s="135"/>
      <c r="E96" s="135"/>
      <c r="F96" s="291"/>
      <c r="G96" s="653"/>
      <c r="H96" s="581"/>
      <c r="I96" s="581"/>
      <c r="J96" s="581"/>
      <c r="K96" s="581"/>
      <c r="L96" s="581"/>
      <c r="M96" s="581"/>
      <c r="N96" s="764"/>
      <c r="O96" s="764"/>
      <c r="P96" s="764"/>
      <c r="Q96" s="659"/>
      <c r="R96" s="659"/>
      <c r="S96" s="587"/>
      <c r="T96" s="587"/>
      <c r="U96" s="578"/>
      <c r="V96" s="600"/>
      <c r="W96" s="747"/>
      <c r="X96" s="79" t="s">
        <v>196</v>
      </c>
      <c r="Y96" s="73">
        <v>1</v>
      </c>
      <c r="Z96" s="73">
        <v>1</v>
      </c>
      <c r="AA96" s="73">
        <v>1</v>
      </c>
      <c r="AB96" s="73">
        <v>0</v>
      </c>
      <c r="AC96" s="73">
        <v>0</v>
      </c>
      <c r="AD96" s="73"/>
      <c r="AE96" s="125">
        <v>1</v>
      </c>
      <c r="AF96" s="842"/>
      <c r="AG96" s="73">
        <v>240</v>
      </c>
      <c r="AH96" s="73" t="s">
        <v>486</v>
      </c>
      <c r="AI96" s="500"/>
      <c r="AJ96" s="500"/>
      <c r="AK96" s="460"/>
      <c r="AL96" s="87" t="s">
        <v>486</v>
      </c>
      <c r="AM96" s="143" t="s">
        <v>486</v>
      </c>
      <c r="AN96" s="137"/>
      <c r="AO96" s="489"/>
      <c r="AP96" s="490"/>
      <c r="AQ96" s="494"/>
      <c r="AR96" s="270"/>
      <c r="AS96" s="79" t="s">
        <v>613</v>
      </c>
      <c r="AT96" s="137"/>
      <c r="AU96" s="137"/>
      <c r="AV96" s="578"/>
      <c r="AW96" s="460"/>
      <c r="AX96" s="615" t="s">
        <v>1017</v>
      </c>
      <c r="AY96" s="607">
        <v>2331200000</v>
      </c>
      <c r="AZ96" s="607">
        <v>3748445204.8000002</v>
      </c>
      <c r="BA96" s="760">
        <v>2744712239</v>
      </c>
      <c r="BB96" s="604">
        <f>+BA96/AZ96</f>
        <v>0.73222685381269836</v>
      </c>
      <c r="BC96" s="706"/>
      <c r="BD96" s="168" t="s">
        <v>644</v>
      </c>
      <c r="BE96" s="498" t="s">
        <v>661</v>
      </c>
      <c r="BH96" s="193"/>
    </row>
    <row r="97" spans="1:61" ht="192" customHeight="1">
      <c r="A97" s="807"/>
      <c r="B97" s="767"/>
      <c r="C97" s="135"/>
      <c r="D97" s="135"/>
      <c r="E97" s="135"/>
      <c r="F97" s="291"/>
      <c r="G97" s="653"/>
      <c r="H97" s="582"/>
      <c r="I97" s="582"/>
      <c r="J97" s="582"/>
      <c r="K97" s="582"/>
      <c r="L97" s="582"/>
      <c r="M97" s="582"/>
      <c r="N97" s="765"/>
      <c r="O97" s="765"/>
      <c r="P97" s="765"/>
      <c r="Q97" s="660"/>
      <c r="R97" s="660"/>
      <c r="S97" s="588"/>
      <c r="T97" s="588"/>
      <c r="U97" s="578"/>
      <c r="V97" s="600"/>
      <c r="W97" s="747"/>
      <c r="X97" s="79" t="s">
        <v>574</v>
      </c>
      <c r="Y97" s="73">
        <v>1</v>
      </c>
      <c r="Z97" s="73">
        <v>0</v>
      </c>
      <c r="AA97" s="73">
        <v>0</v>
      </c>
      <c r="AB97" s="73">
        <v>0</v>
      </c>
      <c r="AC97" s="73">
        <v>0</v>
      </c>
      <c r="AD97" s="73"/>
      <c r="AE97" s="125">
        <f>+(Z97+AA97+AB97)/Y97</f>
        <v>0</v>
      </c>
      <c r="AF97" s="842"/>
      <c r="AG97" s="73">
        <v>146</v>
      </c>
      <c r="AH97" s="73">
        <v>0</v>
      </c>
      <c r="AI97" s="500"/>
      <c r="AJ97" s="500"/>
      <c r="AK97" s="460"/>
      <c r="AL97" s="87" t="s">
        <v>486</v>
      </c>
      <c r="AM97" s="79" t="s">
        <v>486</v>
      </c>
      <c r="AN97" s="137"/>
      <c r="AO97" s="489"/>
      <c r="AP97" s="490"/>
      <c r="AQ97" s="494"/>
      <c r="AR97" s="270"/>
      <c r="AS97" s="503" t="s">
        <v>767</v>
      </c>
      <c r="AT97" s="137"/>
      <c r="AU97" s="137"/>
      <c r="AV97" s="578"/>
      <c r="AW97" s="460"/>
      <c r="AX97" s="616"/>
      <c r="AY97" s="608"/>
      <c r="AZ97" s="608"/>
      <c r="BA97" s="761"/>
      <c r="BB97" s="606"/>
      <c r="BC97" s="707"/>
      <c r="BD97" s="168" t="s">
        <v>666</v>
      </c>
      <c r="BE97" s="501" t="s">
        <v>644</v>
      </c>
      <c r="BH97" s="193"/>
    </row>
    <row r="98" spans="1:61" ht="369.75" customHeight="1">
      <c r="A98" s="807"/>
      <c r="B98" s="767"/>
      <c r="C98" s="135"/>
      <c r="D98" s="135"/>
      <c r="E98" s="135"/>
      <c r="F98" s="291"/>
      <c r="G98" s="653"/>
      <c r="H98" s="580" t="s">
        <v>198</v>
      </c>
      <c r="I98" s="580" t="s">
        <v>199</v>
      </c>
      <c r="J98" s="580" t="s">
        <v>200</v>
      </c>
      <c r="K98" s="580">
        <v>856</v>
      </c>
      <c r="L98" s="580">
        <v>250</v>
      </c>
      <c r="M98" s="580">
        <v>233</v>
      </c>
      <c r="N98" s="763">
        <v>0</v>
      </c>
      <c r="O98" s="803">
        <v>280</v>
      </c>
      <c r="P98" s="803">
        <v>280</v>
      </c>
      <c r="Q98" s="794">
        <v>150</v>
      </c>
      <c r="R98" s="794">
        <f>+P98</f>
        <v>280</v>
      </c>
      <c r="S98" s="586">
        <v>1</v>
      </c>
      <c r="T98" s="586">
        <f>+(Q98+R98)/K98</f>
        <v>0.50233644859813087</v>
      </c>
      <c r="U98" s="578"/>
      <c r="V98" s="600"/>
      <c r="W98" s="747"/>
      <c r="X98" s="79" t="s">
        <v>201</v>
      </c>
      <c r="Y98" s="73">
        <v>1</v>
      </c>
      <c r="Z98" s="73">
        <v>1</v>
      </c>
      <c r="AA98" s="73">
        <v>1</v>
      </c>
      <c r="AB98" s="71">
        <v>1</v>
      </c>
      <c r="AC98" s="71">
        <v>2</v>
      </c>
      <c r="AD98" s="71"/>
      <c r="AE98" s="125">
        <v>1</v>
      </c>
      <c r="AF98" s="842"/>
      <c r="AG98" s="73">
        <v>219</v>
      </c>
      <c r="AH98" s="73">
        <v>185</v>
      </c>
      <c r="AI98" s="500"/>
      <c r="AJ98" s="500"/>
      <c r="AK98" s="460"/>
      <c r="AL98" s="87">
        <v>250</v>
      </c>
      <c r="AM98" s="79">
        <v>250</v>
      </c>
      <c r="AN98" s="137"/>
      <c r="AO98" s="489"/>
      <c r="AP98" s="490"/>
      <c r="AQ98" s="494"/>
      <c r="AR98" s="270"/>
      <c r="AS98" s="503" t="s">
        <v>768</v>
      </c>
      <c r="AT98" s="137"/>
      <c r="AU98" s="137"/>
      <c r="AV98" s="578"/>
      <c r="AW98" s="460"/>
      <c r="AX98" s="616"/>
      <c r="AY98" s="608"/>
      <c r="AZ98" s="608"/>
      <c r="BA98" s="761"/>
      <c r="BB98" s="606"/>
      <c r="BC98" s="504"/>
      <c r="BD98" s="168" t="s">
        <v>466</v>
      </c>
      <c r="BE98" s="501" t="s">
        <v>662</v>
      </c>
      <c r="BF98" s="134" t="s">
        <v>836</v>
      </c>
      <c r="BH98" s="74" t="s">
        <v>902</v>
      </c>
    </row>
    <row r="99" spans="1:61" ht="185.25" customHeight="1">
      <c r="A99" s="807"/>
      <c r="B99" s="767"/>
      <c r="C99" s="135"/>
      <c r="D99" s="135"/>
      <c r="E99" s="135"/>
      <c r="F99" s="291"/>
      <c r="G99" s="653"/>
      <c r="H99" s="582"/>
      <c r="I99" s="582"/>
      <c r="J99" s="582"/>
      <c r="K99" s="582"/>
      <c r="L99" s="582"/>
      <c r="M99" s="582"/>
      <c r="N99" s="765"/>
      <c r="O99" s="804"/>
      <c r="P99" s="804"/>
      <c r="Q99" s="795"/>
      <c r="R99" s="795"/>
      <c r="S99" s="588"/>
      <c r="T99" s="588"/>
      <c r="U99" s="578"/>
      <c r="V99" s="600"/>
      <c r="W99" s="747"/>
      <c r="X99" s="79" t="s">
        <v>202</v>
      </c>
      <c r="Y99" s="72">
        <v>1</v>
      </c>
      <c r="Z99" s="72">
        <v>0</v>
      </c>
      <c r="AA99" s="72">
        <v>1</v>
      </c>
      <c r="AB99" s="71">
        <v>1</v>
      </c>
      <c r="AC99" s="71">
        <v>1</v>
      </c>
      <c r="AD99" s="71"/>
      <c r="AE99" s="125">
        <v>1</v>
      </c>
      <c r="AF99" s="842"/>
      <c r="AG99" s="72">
        <v>219</v>
      </c>
      <c r="AH99" s="72">
        <v>237</v>
      </c>
      <c r="AI99" s="488"/>
      <c r="AJ99" s="488"/>
      <c r="AK99" s="460"/>
      <c r="AL99" s="87">
        <v>99</v>
      </c>
      <c r="AM99" s="79">
        <v>99</v>
      </c>
      <c r="AN99" s="137"/>
      <c r="AO99" s="489"/>
      <c r="AP99" s="490"/>
      <c r="AQ99" s="494"/>
      <c r="AR99" s="270"/>
      <c r="AS99" s="503" t="s">
        <v>769</v>
      </c>
      <c r="AT99" s="137"/>
      <c r="AU99" s="137"/>
      <c r="AV99" s="578"/>
      <c r="AW99" s="460"/>
      <c r="AX99" s="616"/>
      <c r="AY99" s="608"/>
      <c r="AZ99" s="608"/>
      <c r="BA99" s="761"/>
      <c r="BB99" s="606"/>
      <c r="BC99" s="504"/>
      <c r="BD99" s="168" t="s">
        <v>575</v>
      </c>
      <c r="BE99" s="501" t="s">
        <v>663</v>
      </c>
      <c r="BF99" s="239" t="s">
        <v>837</v>
      </c>
      <c r="BH99" s="74" t="s">
        <v>901</v>
      </c>
    </row>
    <row r="100" spans="1:61" ht="120.75" customHeight="1">
      <c r="A100" s="807"/>
      <c r="B100" s="767"/>
      <c r="C100" s="135"/>
      <c r="D100" s="135"/>
      <c r="E100" s="135"/>
      <c r="F100" s="291"/>
      <c r="G100" s="653"/>
      <c r="H100" s="580" t="s">
        <v>203</v>
      </c>
      <c r="I100" s="580" t="s">
        <v>204</v>
      </c>
      <c r="J100" s="580" t="s">
        <v>205</v>
      </c>
      <c r="K100" s="580">
        <v>27144</v>
      </c>
      <c r="L100" s="580">
        <v>7381</v>
      </c>
      <c r="M100" s="580">
        <v>7381</v>
      </c>
      <c r="N100" s="763">
        <v>0</v>
      </c>
      <c r="O100" s="803">
        <v>21330</v>
      </c>
      <c r="P100" s="803">
        <v>21330</v>
      </c>
      <c r="Q100" s="794">
        <v>5245</v>
      </c>
      <c r="R100" s="794">
        <f>+P100</f>
        <v>21330</v>
      </c>
      <c r="S100" s="586">
        <f>+M100/L100</f>
        <v>1</v>
      </c>
      <c r="T100" s="586">
        <f>+((Q100+O100)/K100)</f>
        <v>0.97903772472737993</v>
      </c>
      <c r="U100" s="578"/>
      <c r="V100" s="600"/>
      <c r="W100" s="747"/>
      <c r="X100" s="79" t="s">
        <v>283</v>
      </c>
      <c r="Y100" s="72">
        <v>1</v>
      </c>
      <c r="Z100" s="72">
        <v>0</v>
      </c>
      <c r="AA100" s="72">
        <v>1</v>
      </c>
      <c r="AB100" s="71">
        <v>1</v>
      </c>
      <c r="AC100" s="71">
        <v>1</v>
      </c>
      <c r="AD100" s="71"/>
      <c r="AE100" s="125">
        <v>1</v>
      </c>
      <c r="AF100" s="842"/>
      <c r="AG100" s="72">
        <v>219</v>
      </c>
      <c r="AH100" s="72">
        <v>237</v>
      </c>
      <c r="AI100" s="488"/>
      <c r="AJ100" s="488"/>
      <c r="AK100" s="460"/>
      <c r="AL100" s="80">
        <v>210225</v>
      </c>
      <c r="AM100" s="80">
        <v>210225</v>
      </c>
      <c r="AN100" s="137"/>
      <c r="AO100" s="489"/>
      <c r="AP100" s="490"/>
      <c r="AQ100" s="494"/>
      <c r="AR100" s="270"/>
      <c r="AS100" s="503" t="s">
        <v>770</v>
      </c>
      <c r="AT100" s="137"/>
      <c r="AU100" s="137"/>
      <c r="AV100" s="578"/>
      <c r="AW100" s="460"/>
      <c r="AX100" s="616"/>
      <c r="AY100" s="608"/>
      <c r="AZ100" s="608"/>
      <c r="BA100" s="761"/>
      <c r="BB100" s="606"/>
      <c r="BC100" s="504"/>
      <c r="BD100" s="668" t="s">
        <v>576</v>
      </c>
      <c r="BE100" s="730" t="s">
        <v>664</v>
      </c>
      <c r="BF100" s="676" t="s">
        <v>838</v>
      </c>
      <c r="BH100" s="664" t="s">
        <v>901</v>
      </c>
    </row>
    <row r="101" spans="1:61" ht="153" customHeight="1">
      <c r="A101" s="807"/>
      <c r="B101" s="767"/>
      <c r="C101" s="223"/>
      <c r="D101" s="223"/>
      <c r="E101" s="223"/>
      <c r="F101" s="505"/>
      <c r="G101" s="654"/>
      <c r="H101" s="582"/>
      <c r="I101" s="582"/>
      <c r="J101" s="582"/>
      <c r="K101" s="582"/>
      <c r="L101" s="582"/>
      <c r="M101" s="582"/>
      <c r="N101" s="765"/>
      <c r="O101" s="804"/>
      <c r="P101" s="804"/>
      <c r="Q101" s="795"/>
      <c r="R101" s="795"/>
      <c r="S101" s="588"/>
      <c r="T101" s="588"/>
      <c r="U101" s="579"/>
      <c r="V101" s="601"/>
      <c r="W101" s="748"/>
      <c r="X101" s="79" t="s">
        <v>206</v>
      </c>
      <c r="Y101" s="72">
        <v>10</v>
      </c>
      <c r="Z101" s="72">
        <v>0</v>
      </c>
      <c r="AA101" s="72">
        <v>0</v>
      </c>
      <c r="AB101" s="71">
        <v>39</v>
      </c>
      <c r="AC101" s="71">
        <v>3</v>
      </c>
      <c r="AD101" s="71"/>
      <c r="AE101" s="125">
        <v>1</v>
      </c>
      <c r="AF101" s="843"/>
      <c r="AG101" s="72">
        <v>219</v>
      </c>
      <c r="AH101" s="72">
        <v>237</v>
      </c>
      <c r="AI101" s="506"/>
      <c r="AJ101" s="506"/>
      <c r="AK101" s="468"/>
      <c r="AL101" s="87">
        <v>7381</v>
      </c>
      <c r="AM101" s="79">
        <v>7381</v>
      </c>
      <c r="AN101" s="92"/>
      <c r="AO101" s="507"/>
      <c r="AP101" s="508"/>
      <c r="AQ101" s="509"/>
      <c r="AR101" s="274"/>
      <c r="AS101" s="133" t="s">
        <v>771</v>
      </c>
      <c r="AT101" s="92"/>
      <c r="AU101" s="92"/>
      <c r="AV101" s="579"/>
      <c r="AW101" s="468"/>
      <c r="AX101" s="617"/>
      <c r="AY101" s="609"/>
      <c r="AZ101" s="609"/>
      <c r="BA101" s="762"/>
      <c r="BB101" s="605"/>
      <c r="BC101" s="510"/>
      <c r="BD101" s="669"/>
      <c r="BE101" s="731"/>
      <c r="BF101" s="681"/>
      <c r="BH101" s="665"/>
    </row>
    <row r="102" spans="1:61" ht="139.5" customHeight="1">
      <c r="A102" s="807"/>
      <c r="B102" s="767"/>
      <c r="C102" s="135"/>
      <c r="D102" s="135"/>
      <c r="E102" s="135"/>
      <c r="F102" s="291"/>
      <c r="G102" s="625" t="s">
        <v>625</v>
      </c>
      <c r="H102" s="626"/>
      <c r="I102" s="626"/>
      <c r="J102" s="626"/>
      <c r="K102" s="626"/>
      <c r="L102" s="626"/>
      <c r="M102" s="626"/>
      <c r="N102" s="626"/>
      <c r="O102" s="626"/>
      <c r="P102" s="626"/>
      <c r="Q102" s="626"/>
      <c r="R102" s="627"/>
      <c r="S102" s="386">
        <f>AVERAGE(S91:S101)</f>
        <v>1</v>
      </c>
      <c r="T102" s="387">
        <f>AVERAGE(T91:T101)</f>
        <v>0.87034354333137764</v>
      </c>
      <c r="U102" s="220"/>
      <c r="V102" s="143"/>
      <c r="W102" s="661" t="s">
        <v>626</v>
      </c>
      <c r="X102" s="662"/>
      <c r="Y102" s="662"/>
      <c r="Z102" s="662"/>
      <c r="AA102" s="662"/>
      <c r="AB102" s="662"/>
      <c r="AC102" s="662"/>
      <c r="AD102" s="662"/>
      <c r="AE102" s="663"/>
      <c r="AF102" s="444">
        <f>+AF91</f>
        <v>0.89071428571428568</v>
      </c>
      <c r="AG102" s="511"/>
      <c r="AH102" s="511"/>
      <c r="AI102" s="511"/>
      <c r="AJ102" s="511"/>
      <c r="AK102" s="388"/>
      <c r="AL102" s="388"/>
      <c r="AM102" s="388"/>
      <c r="AN102" s="388"/>
      <c r="AO102" s="388"/>
      <c r="AP102" s="388"/>
      <c r="AQ102" s="388"/>
      <c r="AR102" s="388"/>
      <c r="AS102" s="389"/>
      <c r="AU102" s="115"/>
      <c r="AV102" s="512"/>
      <c r="AW102" s="512"/>
      <c r="AX102" s="116" t="s">
        <v>1018</v>
      </c>
      <c r="AY102" s="450">
        <f>+AY91+AY96</f>
        <v>3031200000</v>
      </c>
      <c r="AZ102" s="450">
        <f t="shared" ref="AZ102:BA102" si="6">+AZ91+AZ96</f>
        <v>4688855455.8000002</v>
      </c>
      <c r="BA102" s="450">
        <f t="shared" si="6"/>
        <v>3440200583.52</v>
      </c>
      <c r="BB102" s="451">
        <f>+BA102/AZ102</f>
        <v>0.73369729904225467</v>
      </c>
      <c r="BC102" s="810"/>
      <c r="BD102" s="810"/>
      <c r="BE102" s="304"/>
      <c r="BH102" s="193"/>
    </row>
    <row r="103" spans="1:61" ht="257.25" customHeight="1">
      <c r="A103" s="807"/>
      <c r="B103" s="767"/>
      <c r="C103" s="652" t="s">
        <v>208</v>
      </c>
      <c r="D103" s="652" t="s">
        <v>209</v>
      </c>
      <c r="E103" s="652" t="s">
        <v>210</v>
      </c>
      <c r="F103" s="397"/>
      <c r="G103" s="652" t="s">
        <v>211</v>
      </c>
      <c r="H103" s="513" t="s">
        <v>212</v>
      </c>
      <c r="I103" s="275" t="s">
        <v>213</v>
      </c>
      <c r="J103" s="275" t="s">
        <v>214</v>
      </c>
      <c r="K103" s="198">
        <v>4141</v>
      </c>
      <c r="L103" s="268">
        <f>1020+114</f>
        <v>1134</v>
      </c>
      <c r="M103" s="268">
        <v>227</v>
      </c>
      <c r="N103" s="268">
        <v>0</v>
      </c>
      <c r="O103" s="105">
        <v>0</v>
      </c>
      <c r="P103" s="105">
        <v>337</v>
      </c>
      <c r="Q103" s="284">
        <v>908</v>
      </c>
      <c r="R103" s="285">
        <f>+M103+N103+O103+P103</f>
        <v>564</v>
      </c>
      <c r="S103" s="286">
        <f>+(M103+N103+O103+P103)/L103</f>
        <v>0.49735449735449733</v>
      </c>
      <c r="T103" s="261">
        <f>+(Q103+M103+N103+O103+P103)/K103</f>
        <v>0.35546969331079448</v>
      </c>
      <c r="U103" s="800" t="s">
        <v>215</v>
      </c>
      <c r="V103" s="798">
        <v>2020130010268</v>
      </c>
      <c r="W103" s="275" t="s">
        <v>216</v>
      </c>
      <c r="X103" s="513" t="s">
        <v>277</v>
      </c>
      <c r="Y103" s="92">
        <v>1134</v>
      </c>
      <c r="Z103" s="92">
        <v>227</v>
      </c>
      <c r="AA103" s="92">
        <v>0</v>
      </c>
      <c r="AB103" s="92">
        <v>0</v>
      </c>
      <c r="AC103" s="92">
        <v>337</v>
      </c>
      <c r="AD103" s="92"/>
      <c r="AE103" s="125">
        <f>+(Z103+AA103+AB103+AC103)/Y103</f>
        <v>0.49735449735449733</v>
      </c>
      <c r="AF103" s="126">
        <f>AVERAGE(AE103:AE104)</f>
        <v>0.73113338902812586</v>
      </c>
      <c r="AG103" s="92">
        <v>360</v>
      </c>
      <c r="AH103" s="92">
        <v>270</v>
      </c>
      <c r="AI103" s="92">
        <v>360</v>
      </c>
      <c r="AJ103" s="92">
        <v>270</v>
      </c>
      <c r="AK103" s="93" t="s">
        <v>217</v>
      </c>
      <c r="AL103" s="93">
        <v>1521</v>
      </c>
      <c r="AM103" s="93">
        <v>258</v>
      </c>
      <c r="AN103" s="93" t="s">
        <v>218</v>
      </c>
      <c r="AO103" s="93" t="s">
        <v>315</v>
      </c>
      <c r="AP103" s="514">
        <v>8895454664</v>
      </c>
      <c r="AQ103" s="514"/>
      <c r="AR103" s="93" t="s">
        <v>219</v>
      </c>
      <c r="AS103" s="133" t="s">
        <v>871</v>
      </c>
      <c r="AT103" s="263">
        <v>700000000</v>
      </c>
      <c r="AU103" s="139"/>
      <c r="AV103" s="671">
        <v>712792617</v>
      </c>
      <c r="AW103" s="179">
        <v>5194007520</v>
      </c>
      <c r="AX103" s="515" t="s">
        <v>614</v>
      </c>
      <c r="AY103" s="516">
        <v>9081676394</v>
      </c>
      <c r="AZ103" s="150">
        <v>9081676394</v>
      </c>
      <c r="BA103" s="150">
        <v>8369402752</v>
      </c>
      <c r="BB103" s="153">
        <f>+BA103/AZ103</f>
        <v>0.92157024638418317</v>
      </c>
      <c r="BC103" s="820"/>
      <c r="BD103" s="668" t="s">
        <v>709</v>
      </c>
      <c r="BE103" s="733" t="s">
        <v>706</v>
      </c>
      <c r="BF103" s="682" t="s">
        <v>777</v>
      </c>
      <c r="BH103" s="664" t="s">
        <v>981</v>
      </c>
    </row>
    <row r="104" spans="1:61" ht="396.75" customHeight="1">
      <c r="A104" s="807"/>
      <c r="B104" s="767"/>
      <c r="C104" s="653"/>
      <c r="D104" s="653"/>
      <c r="E104" s="653"/>
      <c r="F104" s="483"/>
      <c r="G104" s="653"/>
      <c r="H104" s="283" t="s">
        <v>224</v>
      </c>
      <c r="I104" s="283" t="s">
        <v>225</v>
      </c>
      <c r="J104" s="283" t="s">
        <v>226</v>
      </c>
      <c r="K104" s="198">
        <v>228</v>
      </c>
      <c r="L104" s="268">
        <v>57</v>
      </c>
      <c r="M104" s="259">
        <v>0</v>
      </c>
      <c r="N104" s="259">
        <v>0</v>
      </c>
      <c r="O104" s="105">
        <v>31</v>
      </c>
      <c r="P104" s="105">
        <v>55</v>
      </c>
      <c r="Q104" s="272">
        <v>57</v>
      </c>
      <c r="R104" s="517">
        <f>+P104</f>
        <v>55</v>
      </c>
      <c r="S104" s="273">
        <f>+R104/L104</f>
        <v>0.96491228070175439</v>
      </c>
      <c r="T104" s="261">
        <f>+(Q104+R104)/K104</f>
        <v>0.49122807017543857</v>
      </c>
      <c r="U104" s="801"/>
      <c r="V104" s="799"/>
      <c r="W104" s="275" t="s">
        <v>216</v>
      </c>
      <c r="X104" s="275" t="s">
        <v>278</v>
      </c>
      <c r="Y104" s="79">
        <v>57</v>
      </c>
      <c r="Z104" s="79">
        <v>0</v>
      </c>
      <c r="AA104" s="79">
        <v>0</v>
      </c>
      <c r="AB104" s="79">
        <v>31</v>
      </c>
      <c r="AC104" s="79">
        <v>55</v>
      </c>
      <c r="AD104" s="79"/>
      <c r="AE104" s="125">
        <f>+AC104/Y104</f>
        <v>0.96491228070175439</v>
      </c>
      <c r="AF104" s="144"/>
      <c r="AG104" s="92">
        <v>360</v>
      </c>
      <c r="AH104" s="92">
        <v>270</v>
      </c>
      <c r="AI104" s="92">
        <v>360</v>
      </c>
      <c r="AJ104" s="92">
        <v>270</v>
      </c>
      <c r="AK104" s="137"/>
      <c r="AL104" s="137"/>
      <c r="AM104" s="137"/>
      <c r="AN104" s="137"/>
      <c r="AO104" s="159"/>
      <c r="AP104" s="518"/>
      <c r="AQ104" s="518"/>
      <c r="AR104" s="92"/>
      <c r="AS104" s="133" t="s">
        <v>869</v>
      </c>
      <c r="AT104" s="146">
        <v>0</v>
      </c>
      <c r="AU104" s="146"/>
      <c r="AV104" s="672"/>
      <c r="AW104" s="183"/>
      <c r="AX104" s="150" t="s">
        <v>1015</v>
      </c>
      <c r="AY104" s="150">
        <v>288510335</v>
      </c>
      <c r="AZ104" s="519">
        <v>0</v>
      </c>
      <c r="BA104" s="150">
        <v>0</v>
      </c>
      <c r="BB104" s="153">
        <v>0</v>
      </c>
      <c r="BC104" s="821"/>
      <c r="BD104" s="819"/>
      <c r="BE104" s="734"/>
      <c r="BF104" s="683"/>
      <c r="BH104" s="665"/>
    </row>
    <row r="105" spans="1:61" ht="231" customHeight="1">
      <c r="A105" s="807"/>
      <c r="B105" s="767"/>
      <c r="C105" s="653"/>
      <c r="D105" s="653"/>
      <c r="E105" s="653"/>
      <c r="F105" s="483"/>
      <c r="G105" s="653"/>
      <c r="H105" s="275" t="s">
        <v>220</v>
      </c>
      <c r="I105" s="275">
        <v>0</v>
      </c>
      <c r="J105" s="275" t="s">
        <v>221</v>
      </c>
      <c r="K105" s="198">
        <v>1300</v>
      </c>
      <c r="L105" s="268">
        <v>400</v>
      </c>
      <c r="M105" s="268">
        <v>0</v>
      </c>
      <c r="N105" s="268">
        <v>0</v>
      </c>
      <c r="O105" s="260">
        <v>0</v>
      </c>
      <c r="P105" s="260">
        <v>0</v>
      </c>
      <c r="Q105" s="284" t="s">
        <v>642</v>
      </c>
      <c r="R105" s="284">
        <v>0</v>
      </c>
      <c r="S105" s="286">
        <f>+(M105+N105+O105)/L105</f>
        <v>0</v>
      </c>
      <c r="T105" s="261">
        <f>+(M105+N105+O105)/K105</f>
        <v>0</v>
      </c>
      <c r="U105" s="275" t="s">
        <v>222</v>
      </c>
      <c r="V105" s="95">
        <v>2020130011390</v>
      </c>
      <c r="W105" s="275" t="s">
        <v>223</v>
      </c>
      <c r="X105" s="275" t="s">
        <v>279</v>
      </c>
      <c r="Y105" s="79">
        <v>400</v>
      </c>
      <c r="Z105" s="79">
        <v>0</v>
      </c>
      <c r="AA105" s="79">
        <v>0</v>
      </c>
      <c r="AB105" s="79">
        <v>0</v>
      </c>
      <c r="AC105" s="79">
        <v>0</v>
      </c>
      <c r="AD105" s="79"/>
      <c r="AE105" s="125">
        <f>+(Z105+AA105+AB105)/Y105</f>
        <v>0</v>
      </c>
      <c r="AF105" s="158">
        <f>+AE105</f>
        <v>0</v>
      </c>
      <c r="AG105" s="92">
        <v>360</v>
      </c>
      <c r="AH105" s="92">
        <v>270</v>
      </c>
      <c r="AI105" s="92">
        <v>360</v>
      </c>
      <c r="AJ105" s="92">
        <v>270</v>
      </c>
      <c r="AK105" s="137"/>
      <c r="AL105" s="92"/>
      <c r="AM105" s="92"/>
      <c r="AN105" s="137"/>
      <c r="AO105" s="79" t="s">
        <v>197</v>
      </c>
      <c r="AP105" s="520">
        <v>270895873</v>
      </c>
      <c r="AQ105" s="520"/>
      <c r="AR105" s="79" t="s">
        <v>316</v>
      </c>
      <c r="AS105" s="79" t="s">
        <v>870</v>
      </c>
      <c r="AT105" s="263">
        <v>0</v>
      </c>
      <c r="AU105" s="263"/>
      <c r="AV105" s="288"/>
      <c r="AW105" s="257"/>
      <c r="AX105" s="711" t="s">
        <v>1016</v>
      </c>
      <c r="AY105" s="713">
        <v>849920615</v>
      </c>
      <c r="AZ105" s="713">
        <v>294952282</v>
      </c>
      <c r="BA105" s="713">
        <v>294952282</v>
      </c>
      <c r="BB105" s="604">
        <f>+BA105/AZ105</f>
        <v>1</v>
      </c>
      <c r="BC105" s="521" t="s">
        <v>430</v>
      </c>
      <c r="BD105" s="522" t="s">
        <v>431</v>
      </c>
      <c r="BE105" s="523" t="s">
        <v>707</v>
      </c>
      <c r="BF105" s="134" t="s">
        <v>778</v>
      </c>
      <c r="BH105" s="74" t="s">
        <v>982</v>
      </c>
    </row>
    <row r="106" spans="1:61" ht="163.5" customHeight="1">
      <c r="A106" s="807"/>
      <c r="B106" s="767"/>
      <c r="C106" s="653"/>
      <c r="D106" s="653"/>
      <c r="E106" s="653"/>
      <c r="F106" s="483"/>
      <c r="G106" s="653"/>
      <c r="H106" s="283" t="s">
        <v>227</v>
      </c>
      <c r="I106" s="283" t="s">
        <v>114</v>
      </c>
      <c r="J106" s="283" t="s">
        <v>228</v>
      </c>
      <c r="K106" s="268">
        <v>9000</v>
      </c>
      <c r="L106" s="268">
        <v>2000</v>
      </c>
      <c r="M106" s="268">
        <v>0</v>
      </c>
      <c r="N106" s="268">
        <v>0</v>
      </c>
      <c r="O106" s="105">
        <v>0</v>
      </c>
      <c r="P106" s="105">
        <v>3742</v>
      </c>
      <c r="Q106" s="284">
        <v>3171</v>
      </c>
      <c r="R106" s="285">
        <f>+M106+N106+O106+P106</f>
        <v>3742</v>
      </c>
      <c r="S106" s="286">
        <v>1</v>
      </c>
      <c r="T106" s="261">
        <f>+(Q106+M106+N106+O106+P106)/K106</f>
        <v>0.76811111111111108</v>
      </c>
      <c r="U106" s="580" t="s">
        <v>229</v>
      </c>
      <c r="V106" s="744">
        <v>2020130010162</v>
      </c>
      <c r="W106" s="744" t="s">
        <v>230</v>
      </c>
      <c r="X106" s="283" t="s">
        <v>231</v>
      </c>
      <c r="Y106" s="268">
        <v>2000</v>
      </c>
      <c r="Z106" s="79">
        <v>0</v>
      </c>
      <c r="AA106" s="79">
        <v>0</v>
      </c>
      <c r="AB106" s="105">
        <v>0</v>
      </c>
      <c r="AC106" s="105">
        <v>3742</v>
      </c>
      <c r="AD106" s="105"/>
      <c r="AE106" s="125">
        <v>1</v>
      </c>
      <c r="AF106" s="126">
        <f>AVERAGE(AE106:AE107)</f>
        <v>0.59090909090909094</v>
      </c>
      <c r="AG106" s="92">
        <v>360</v>
      </c>
      <c r="AH106" s="92">
        <v>180</v>
      </c>
      <c r="AI106" s="92">
        <v>360</v>
      </c>
      <c r="AJ106" s="92">
        <v>180</v>
      </c>
      <c r="AK106" s="137"/>
      <c r="AL106" s="93">
        <v>2000</v>
      </c>
      <c r="AM106" s="93">
        <v>0</v>
      </c>
      <c r="AN106" s="137"/>
      <c r="AO106" s="73" t="s">
        <v>33</v>
      </c>
      <c r="AP106" s="524">
        <v>400000000</v>
      </c>
      <c r="AQ106" s="525">
        <v>400000000</v>
      </c>
      <c r="AR106" s="93" t="s">
        <v>232</v>
      </c>
      <c r="AS106" s="79" t="s">
        <v>317</v>
      </c>
      <c r="AT106" s="526">
        <v>299100000</v>
      </c>
      <c r="AU106" s="527">
        <v>245031667</v>
      </c>
      <c r="AV106" s="288"/>
      <c r="AW106" s="191"/>
      <c r="AX106" s="712"/>
      <c r="AY106" s="713"/>
      <c r="AZ106" s="713"/>
      <c r="BA106" s="713"/>
      <c r="BB106" s="605"/>
      <c r="BC106" s="728" t="s">
        <v>536</v>
      </c>
      <c r="BD106" s="813" t="s">
        <v>537</v>
      </c>
      <c r="BE106" s="666" t="s">
        <v>708</v>
      </c>
      <c r="BF106" s="676" t="s">
        <v>779</v>
      </c>
      <c r="BH106" s="664" t="s">
        <v>944</v>
      </c>
    </row>
    <row r="107" spans="1:61" ht="278.25" customHeight="1">
      <c r="A107" s="807"/>
      <c r="B107" s="767"/>
      <c r="C107" s="654"/>
      <c r="D107" s="654"/>
      <c r="E107" s="654"/>
      <c r="F107" s="513"/>
      <c r="G107" s="654"/>
      <c r="H107" s="275" t="s">
        <v>529</v>
      </c>
      <c r="I107" s="528">
        <v>0</v>
      </c>
      <c r="J107" s="275" t="s">
        <v>530</v>
      </c>
      <c r="K107" s="391" t="s">
        <v>538</v>
      </c>
      <c r="L107" s="529" t="s">
        <v>539</v>
      </c>
      <c r="M107" s="530">
        <v>0</v>
      </c>
      <c r="N107" s="530">
        <v>0</v>
      </c>
      <c r="O107" s="105">
        <v>0</v>
      </c>
      <c r="P107" s="105" t="s">
        <v>943</v>
      </c>
      <c r="Q107" s="531">
        <v>0</v>
      </c>
      <c r="R107" s="532" t="s">
        <v>943</v>
      </c>
      <c r="S107" s="273">
        <f>+(0.181818181818182)</f>
        <v>0.18181818181818199</v>
      </c>
      <c r="T107" s="286">
        <f>+(0.0909090909090909)</f>
        <v>9.0909090909090898E-2</v>
      </c>
      <c r="U107" s="582"/>
      <c r="V107" s="745"/>
      <c r="W107" s="745"/>
      <c r="X107" s="283" t="s">
        <v>233</v>
      </c>
      <c r="Y107" s="71">
        <v>11</v>
      </c>
      <c r="Z107" s="87">
        <v>0</v>
      </c>
      <c r="AA107" s="87">
        <v>0</v>
      </c>
      <c r="AB107" s="106">
        <v>0</v>
      </c>
      <c r="AC107" s="106">
        <v>2</v>
      </c>
      <c r="AD107" s="106"/>
      <c r="AE107" s="125">
        <f>+AC107/Y107</f>
        <v>0.18181818181818182</v>
      </c>
      <c r="AF107" s="144"/>
      <c r="AG107" s="92">
        <v>360</v>
      </c>
      <c r="AH107" s="92">
        <v>180</v>
      </c>
      <c r="AI107" s="92">
        <v>360</v>
      </c>
      <c r="AJ107" s="92">
        <v>180</v>
      </c>
      <c r="AK107" s="92"/>
      <c r="AL107" s="92"/>
      <c r="AM107" s="92"/>
      <c r="AN107" s="92"/>
      <c r="AO107" s="79" t="s">
        <v>703</v>
      </c>
      <c r="AP107" s="533">
        <v>1364000000</v>
      </c>
      <c r="AQ107" s="518">
        <f>+AP107</f>
        <v>1364000000</v>
      </c>
      <c r="AR107" s="92"/>
      <c r="AS107" s="92" t="s">
        <v>704</v>
      </c>
      <c r="AT107" s="263" t="s">
        <v>705</v>
      </c>
      <c r="AU107" s="352">
        <v>0</v>
      </c>
      <c r="AV107" s="288"/>
      <c r="AW107" s="534">
        <v>646298659</v>
      </c>
      <c r="AX107" s="503" t="s">
        <v>1017</v>
      </c>
      <c r="AY107" s="535">
        <v>0</v>
      </c>
      <c r="AZ107" s="516">
        <v>646298651</v>
      </c>
      <c r="BA107" s="516">
        <v>0</v>
      </c>
      <c r="BB107" s="536"/>
      <c r="BC107" s="729"/>
      <c r="BD107" s="814"/>
      <c r="BE107" s="667"/>
      <c r="BF107" s="677"/>
      <c r="BH107" s="844"/>
    </row>
    <row r="108" spans="1:61" ht="171" customHeight="1">
      <c r="A108" s="807"/>
      <c r="B108" s="767"/>
      <c r="C108" s="483"/>
      <c r="D108" s="483"/>
      <c r="E108" s="483"/>
      <c r="F108" s="414"/>
      <c r="G108" s="625" t="s">
        <v>628</v>
      </c>
      <c r="H108" s="626"/>
      <c r="I108" s="626"/>
      <c r="J108" s="626"/>
      <c r="K108" s="626"/>
      <c r="L108" s="626"/>
      <c r="M108" s="626"/>
      <c r="N108" s="626"/>
      <c r="O108" s="626"/>
      <c r="P108" s="626"/>
      <c r="Q108" s="626"/>
      <c r="R108" s="627"/>
      <c r="S108" s="386">
        <f>AVERAGE(S103:S107)</f>
        <v>0.52881699197488685</v>
      </c>
      <c r="T108" s="387">
        <f>AVERAGE(T103:T107)</f>
        <v>0.341143593101287</v>
      </c>
      <c r="U108" s="220"/>
      <c r="V108" s="143"/>
      <c r="W108" s="661" t="s">
        <v>627</v>
      </c>
      <c r="X108" s="662"/>
      <c r="Y108" s="662"/>
      <c r="Z108" s="662"/>
      <c r="AA108" s="662"/>
      <c r="AB108" s="662"/>
      <c r="AC108" s="662"/>
      <c r="AD108" s="662"/>
      <c r="AE108" s="663"/>
      <c r="AF108" s="444">
        <f>AVERAGE(AF103:AF107)</f>
        <v>0.44068082664573893</v>
      </c>
      <c r="AG108" s="537"/>
      <c r="AH108" s="537"/>
      <c r="AI108" s="537"/>
      <c r="AJ108" s="537"/>
      <c r="AK108" s="388"/>
      <c r="AL108" s="388"/>
      <c r="AM108" s="388"/>
      <c r="AN108" s="388"/>
      <c r="AO108" s="388"/>
      <c r="AP108" s="388"/>
      <c r="AQ108" s="388"/>
      <c r="AR108" s="388"/>
      <c r="AS108" s="389"/>
      <c r="AU108" s="115"/>
      <c r="AV108" s="298"/>
      <c r="AW108" s="298"/>
      <c r="AX108" s="116" t="s">
        <v>638</v>
      </c>
      <c r="AY108" s="450">
        <f>+AY103+AY104+AY105+AY107</f>
        <v>10220107344</v>
      </c>
      <c r="AZ108" s="450">
        <f t="shared" ref="AZ108:BA108" si="7">+AZ103+AZ104+AZ105+AZ107</f>
        <v>10022927327</v>
      </c>
      <c r="BA108" s="450">
        <f t="shared" si="7"/>
        <v>8664355034</v>
      </c>
      <c r="BB108" s="288">
        <f>+BA108/AZ108</f>
        <v>0.86445354249548978</v>
      </c>
      <c r="BC108" s="810"/>
      <c r="BD108" s="810"/>
      <c r="BE108" s="304"/>
      <c r="BH108" s="193"/>
    </row>
    <row r="109" spans="1:61" ht="129.75" customHeight="1">
      <c r="A109" s="807"/>
      <c r="B109" s="767"/>
      <c r="C109" s="122" t="s">
        <v>234</v>
      </c>
      <c r="D109" s="122">
        <v>0</v>
      </c>
      <c r="E109" s="122" t="s">
        <v>235</v>
      </c>
      <c r="F109" s="122"/>
      <c r="G109" s="652" t="s">
        <v>236</v>
      </c>
      <c r="H109" s="580" t="s">
        <v>237</v>
      </c>
      <c r="I109" s="580" t="s">
        <v>238</v>
      </c>
      <c r="J109" s="580" t="s">
        <v>239</v>
      </c>
      <c r="K109" s="580" t="s">
        <v>240</v>
      </c>
      <c r="L109" s="580" t="s">
        <v>383</v>
      </c>
      <c r="M109" s="580" t="s">
        <v>114</v>
      </c>
      <c r="N109" s="580" t="s">
        <v>114</v>
      </c>
      <c r="O109" s="796">
        <v>4</v>
      </c>
      <c r="P109" s="796">
        <v>4</v>
      </c>
      <c r="Q109" s="856">
        <v>4</v>
      </c>
      <c r="R109" s="856">
        <v>4</v>
      </c>
      <c r="S109" s="586">
        <f>+O109/4</f>
        <v>1</v>
      </c>
      <c r="T109" s="124">
        <f>+(4/4)/2</f>
        <v>0.5</v>
      </c>
      <c r="U109" s="577" t="s">
        <v>241</v>
      </c>
      <c r="V109" s="798">
        <v>2020130010139</v>
      </c>
      <c r="W109" s="577" t="s">
        <v>242</v>
      </c>
      <c r="X109" s="79" t="s">
        <v>280</v>
      </c>
      <c r="Y109" s="72">
        <v>3</v>
      </c>
      <c r="Z109" s="72">
        <v>1</v>
      </c>
      <c r="AA109" s="72">
        <v>0</v>
      </c>
      <c r="AB109" s="81">
        <v>1</v>
      </c>
      <c r="AC109" s="81">
        <v>1</v>
      </c>
      <c r="AD109" s="81"/>
      <c r="AE109" s="125">
        <f>+(Z109+AA109+AB109+AC109)/Y109</f>
        <v>1</v>
      </c>
      <c r="AF109" s="362">
        <f>AVERAGE(AE109:AE114)</f>
        <v>0.95833333333333337</v>
      </c>
      <c r="AG109" s="72">
        <v>350</v>
      </c>
      <c r="AH109" s="72">
        <v>165</v>
      </c>
      <c r="AI109" s="162"/>
      <c r="AJ109" s="162"/>
      <c r="AK109" s="93" t="s">
        <v>243</v>
      </c>
      <c r="AL109" s="93">
        <v>159</v>
      </c>
      <c r="AM109" s="93">
        <v>159</v>
      </c>
      <c r="AN109" s="93" t="s">
        <v>244</v>
      </c>
      <c r="AO109" s="93" t="s">
        <v>207</v>
      </c>
      <c r="AP109" s="305">
        <v>104600620</v>
      </c>
      <c r="AQ109" s="305">
        <v>280670620</v>
      </c>
      <c r="AR109" s="538" t="s">
        <v>245</v>
      </c>
      <c r="AS109" s="93" t="s">
        <v>246</v>
      </c>
      <c r="AT109" s="139">
        <v>93518513</v>
      </c>
      <c r="AU109" s="139">
        <v>268469779</v>
      </c>
      <c r="AV109" s="671">
        <v>404730819</v>
      </c>
      <c r="AW109" s="179"/>
      <c r="AX109" s="615" t="s">
        <v>1012</v>
      </c>
      <c r="AY109" s="613">
        <v>104600620</v>
      </c>
      <c r="AZ109" s="613">
        <v>497530947</v>
      </c>
      <c r="BA109" s="825">
        <v>497530946</v>
      </c>
      <c r="BB109" s="655">
        <f>+BA109/AZ109</f>
        <v>0.99999999799007477</v>
      </c>
      <c r="BC109" s="539"/>
      <c r="BD109" s="132" t="s">
        <v>432</v>
      </c>
      <c r="BE109" s="132" t="s">
        <v>676</v>
      </c>
      <c r="BF109" s="134" t="s">
        <v>786</v>
      </c>
      <c r="BH109" s="74" t="s">
        <v>963</v>
      </c>
      <c r="BI109" s="133" t="s">
        <v>964</v>
      </c>
    </row>
    <row r="110" spans="1:61" ht="121.5" customHeight="1">
      <c r="A110" s="807"/>
      <c r="B110" s="767"/>
      <c r="C110" s="135"/>
      <c r="D110" s="135"/>
      <c r="E110" s="135"/>
      <c r="F110" s="135"/>
      <c r="G110" s="653"/>
      <c r="H110" s="582"/>
      <c r="I110" s="582"/>
      <c r="J110" s="582"/>
      <c r="K110" s="582"/>
      <c r="L110" s="582"/>
      <c r="M110" s="582"/>
      <c r="N110" s="582"/>
      <c r="O110" s="797"/>
      <c r="P110" s="797"/>
      <c r="Q110" s="857"/>
      <c r="R110" s="857"/>
      <c r="S110" s="588"/>
      <c r="T110" s="225"/>
      <c r="U110" s="578"/>
      <c r="V110" s="802"/>
      <c r="W110" s="578"/>
      <c r="X110" s="79" t="s">
        <v>281</v>
      </c>
      <c r="Y110" s="72">
        <v>3</v>
      </c>
      <c r="Z110" s="72">
        <v>0</v>
      </c>
      <c r="AA110" s="72">
        <v>2</v>
      </c>
      <c r="AB110" s="81">
        <v>0</v>
      </c>
      <c r="AC110" s="81">
        <v>1</v>
      </c>
      <c r="AD110" s="81"/>
      <c r="AE110" s="125">
        <f t="shared" ref="AE110:AE120" si="8">+(Z110+AA110+AB110+AC110)/Y110</f>
        <v>1</v>
      </c>
      <c r="AF110" s="372"/>
      <c r="AG110" s="72">
        <v>335</v>
      </c>
      <c r="AH110" s="72">
        <v>90</v>
      </c>
      <c r="AI110" s="171"/>
      <c r="AJ110" s="171"/>
      <c r="AK110" s="137"/>
      <c r="AL110" s="92"/>
      <c r="AM110" s="92"/>
      <c r="AN110" s="137"/>
      <c r="AO110" s="137"/>
      <c r="AP110" s="306"/>
      <c r="AQ110" s="306"/>
      <c r="AR110" s="540"/>
      <c r="AS110" s="137"/>
      <c r="AT110" s="142"/>
      <c r="AU110" s="142"/>
      <c r="AV110" s="673"/>
      <c r="AW110" s="541"/>
      <c r="AX110" s="616"/>
      <c r="AY110" s="618"/>
      <c r="AZ110" s="618"/>
      <c r="BA110" s="758"/>
      <c r="BB110" s="656"/>
      <c r="BC110" s="539"/>
      <c r="BD110" s="132" t="s">
        <v>433</v>
      </c>
      <c r="BE110" s="132" t="s">
        <v>677</v>
      </c>
      <c r="BF110" s="134" t="s">
        <v>787</v>
      </c>
      <c r="BH110" s="74" t="s">
        <v>965</v>
      </c>
      <c r="BI110" s="542" t="s">
        <v>966</v>
      </c>
    </row>
    <row r="111" spans="1:61" ht="184.5" customHeight="1">
      <c r="A111" s="807"/>
      <c r="B111" s="767"/>
      <c r="C111" s="135"/>
      <c r="D111" s="135"/>
      <c r="E111" s="135"/>
      <c r="F111" s="135"/>
      <c r="G111" s="653"/>
      <c r="H111" s="122" t="s">
        <v>247</v>
      </c>
      <c r="I111" s="283">
        <v>1</v>
      </c>
      <c r="J111" s="122" t="s">
        <v>248</v>
      </c>
      <c r="K111" s="283">
        <v>1</v>
      </c>
      <c r="L111" s="391">
        <v>0.15</v>
      </c>
      <c r="M111" s="391">
        <v>7.4999999999999997E-2</v>
      </c>
      <c r="N111" s="391">
        <v>0</v>
      </c>
      <c r="O111" s="391">
        <v>7.4999999999999997E-2</v>
      </c>
      <c r="P111" s="391">
        <v>0</v>
      </c>
      <c r="Q111" s="393">
        <v>0.15</v>
      </c>
      <c r="R111" s="393">
        <f>+M111+N111+O111+P111</f>
        <v>0.15</v>
      </c>
      <c r="S111" s="394">
        <f>+(M111+N111+O111+P111)/L111</f>
        <v>1</v>
      </c>
      <c r="T111" s="394">
        <f>+(Q111+M111+N111+O111+P111)/K111</f>
        <v>0.3</v>
      </c>
      <c r="U111" s="578"/>
      <c r="V111" s="802"/>
      <c r="W111" s="578"/>
      <c r="X111" s="79" t="s">
        <v>534</v>
      </c>
      <c r="Y111" s="72">
        <v>4</v>
      </c>
      <c r="Z111" s="72">
        <v>1</v>
      </c>
      <c r="AA111" s="72">
        <v>0</v>
      </c>
      <c r="AB111" s="81">
        <v>2</v>
      </c>
      <c r="AC111" s="81">
        <v>0</v>
      </c>
      <c r="AD111" s="81"/>
      <c r="AE111" s="125">
        <f t="shared" si="8"/>
        <v>0.75</v>
      </c>
      <c r="AF111" s="372"/>
      <c r="AG111" s="72">
        <v>335</v>
      </c>
      <c r="AH111" s="72">
        <v>150</v>
      </c>
      <c r="AI111" s="171"/>
      <c r="AJ111" s="171"/>
      <c r="AK111" s="137"/>
      <c r="AL111" s="79">
        <v>5776</v>
      </c>
      <c r="AM111" s="79">
        <v>159</v>
      </c>
      <c r="AN111" s="137"/>
      <c r="AO111" s="137"/>
      <c r="AP111" s="306"/>
      <c r="AQ111" s="306"/>
      <c r="AR111" s="540"/>
      <c r="AS111" s="137"/>
      <c r="AT111" s="142"/>
      <c r="AU111" s="142"/>
      <c r="AV111" s="673"/>
      <c r="AW111" s="541"/>
      <c r="AX111" s="616"/>
      <c r="AY111" s="618"/>
      <c r="AZ111" s="618"/>
      <c r="BA111" s="758"/>
      <c r="BB111" s="656"/>
      <c r="BC111" s="143" t="s">
        <v>355</v>
      </c>
      <c r="BD111" s="132" t="s">
        <v>434</v>
      </c>
      <c r="BE111" s="132" t="s">
        <v>678</v>
      </c>
      <c r="BF111" s="134" t="s">
        <v>788</v>
      </c>
      <c r="BH111" s="74" t="s">
        <v>967</v>
      </c>
      <c r="BI111" s="133" t="s">
        <v>968</v>
      </c>
    </row>
    <row r="112" spans="1:61" ht="133.5" customHeight="1">
      <c r="A112" s="807"/>
      <c r="B112" s="767"/>
      <c r="C112" s="135"/>
      <c r="D112" s="135"/>
      <c r="E112" s="135"/>
      <c r="F112" s="135"/>
      <c r="G112" s="653"/>
      <c r="H112" s="580" t="s">
        <v>420</v>
      </c>
      <c r="I112" s="580">
        <v>28</v>
      </c>
      <c r="J112" s="580" t="s">
        <v>535</v>
      </c>
      <c r="K112" s="580">
        <f>42-28</f>
        <v>14</v>
      </c>
      <c r="L112" s="580">
        <v>4</v>
      </c>
      <c r="M112" s="580" t="s">
        <v>114</v>
      </c>
      <c r="N112" s="580" t="s">
        <v>114</v>
      </c>
      <c r="O112" s="580">
        <v>2</v>
      </c>
      <c r="P112" s="580">
        <v>2</v>
      </c>
      <c r="Q112" s="658">
        <v>0</v>
      </c>
      <c r="R112" s="658">
        <f>+O112+P112</f>
        <v>4</v>
      </c>
      <c r="S112" s="586">
        <f>+R112/L112</f>
        <v>1</v>
      </c>
      <c r="T112" s="586">
        <f>+R112/K112</f>
        <v>0.2857142857142857</v>
      </c>
      <c r="U112" s="578"/>
      <c r="V112" s="802"/>
      <c r="W112" s="578"/>
      <c r="X112" s="79" t="s">
        <v>249</v>
      </c>
      <c r="Y112" s="72">
        <v>6</v>
      </c>
      <c r="Z112" s="72">
        <v>2</v>
      </c>
      <c r="AA112" s="72">
        <v>0</v>
      </c>
      <c r="AB112" s="81">
        <v>4</v>
      </c>
      <c r="AC112" s="81">
        <v>1</v>
      </c>
      <c r="AD112" s="81"/>
      <c r="AE112" s="125">
        <v>1</v>
      </c>
      <c r="AF112" s="372"/>
      <c r="AG112" s="72">
        <v>300</v>
      </c>
      <c r="AH112" s="72">
        <v>120</v>
      </c>
      <c r="AI112" s="171"/>
      <c r="AJ112" s="171"/>
      <c r="AK112" s="137"/>
      <c r="AL112" s="79">
        <v>70</v>
      </c>
      <c r="AM112" s="79">
        <v>44</v>
      </c>
      <c r="AN112" s="137"/>
      <c r="AO112" s="137"/>
      <c r="AP112" s="306"/>
      <c r="AQ112" s="306"/>
      <c r="AR112" s="540"/>
      <c r="AS112" s="137"/>
      <c r="AT112" s="142"/>
      <c r="AU112" s="142"/>
      <c r="AV112" s="673"/>
      <c r="AW112" s="541"/>
      <c r="AX112" s="616"/>
      <c r="AY112" s="618"/>
      <c r="AZ112" s="618"/>
      <c r="BA112" s="758"/>
      <c r="BB112" s="656"/>
      <c r="BC112" s="539"/>
      <c r="BD112" s="132" t="s">
        <v>435</v>
      </c>
      <c r="BE112" s="132" t="s">
        <v>679</v>
      </c>
      <c r="BF112" s="134" t="s">
        <v>789</v>
      </c>
      <c r="BH112" s="74" t="s">
        <v>969</v>
      </c>
      <c r="BI112" s="542" t="s">
        <v>970</v>
      </c>
    </row>
    <row r="113" spans="1:65" ht="126" customHeight="1">
      <c r="A113" s="807"/>
      <c r="B113" s="767"/>
      <c r="C113" s="135"/>
      <c r="D113" s="135"/>
      <c r="E113" s="135"/>
      <c r="F113" s="135"/>
      <c r="G113" s="653"/>
      <c r="H113" s="581"/>
      <c r="I113" s="581"/>
      <c r="J113" s="581"/>
      <c r="K113" s="581"/>
      <c r="L113" s="581"/>
      <c r="M113" s="581"/>
      <c r="N113" s="581"/>
      <c r="O113" s="581"/>
      <c r="P113" s="581"/>
      <c r="Q113" s="659"/>
      <c r="R113" s="659"/>
      <c r="S113" s="587"/>
      <c r="T113" s="587"/>
      <c r="U113" s="578"/>
      <c r="V113" s="802"/>
      <c r="W113" s="578"/>
      <c r="X113" s="79" t="s">
        <v>419</v>
      </c>
      <c r="Y113" s="72">
        <v>7</v>
      </c>
      <c r="Z113" s="72">
        <v>0</v>
      </c>
      <c r="AA113" s="72">
        <v>5</v>
      </c>
      <c r="AB113" s="81">
        <v>2</v>
      </c>
      <c r="AC113" s="81">
        <v>1</v>
      </c>
      <c r="AD113" s="81"/>
      <c r="AE113" s="125">
        <v>1</v>
      </c>
      <c r="AF113" s="372"/>
      <c r="AG113" s="72">
        <v>335</v>
      </c>
      <c r="AH113" s="72">
        <v>120</v>
      </c>
      <c r="AI113" s="171"/>
      <c r="AJ113" s="171"/>
      <c r="AK113" s="137"/>
      <c r="AL113" s="79">
        <v>150</v>
      </c>
      <c r="AM113" s="79">
        <v>123</v>
      </c>
      <c r="AN113" s="137"/>
      <c r="AO113" s="137"/>
      <c r="AP113" s="306"/>
      <c r="AQ113" s="306"/>
      <c r="AR113" s="540"/>
      <c r="AS113" s="137"/>
      <c r="AT113" s="142"/>
      <c r="AU113" s="142"/>
      <c r="AV113" s="673"/>
      <c r="AW113" s="541"/>
      <c r="AX113" s="616"/>
      <c r="AY113" s="618"/>
      <c r="AZ113" s="618"/>
      <c r="BA113" s="758"/>
      <c r="BB113" s="656"/>
      <c r="BC113" s="539"/>
      <c r="BD113" s="132" t="s">
        <v>436</v>
      </c>
      <c r="BE113" s="132" t="s">
        <v>680</v>
      </c>
      <c r="BF113" s="134" t="s">
        <v>790</v>
      </c>
      <c r="BH113" s="74" t="s">
        <v>971</v>
      </c>
      <c r="BI113" s="133" t="s">
        <v>972</v>
      </c>
    </row>
    <row r="114" spans="1:65" ht="148.5" customHeight="1">
      <c r="A114" s="807"/>
      <c r="B114" s="767"/>
      <c r="C114" s="135"/>
      <c r="D114" s="135"/>
      <c r="E114" s="135"/>
      <c r="F114" s="135"/>
      <c r="G114" s="653"/>
      <c r="H114" s="582"/>
      <c r="I114" s="582"/>
      <c r="J114" s="582"/>
      <c r="K114" s="582"/>
      <c r="L114" s="582"/>
      <c r="M114" s="582"/>
      <c r="N114" s="582"/>
      <c r="O114" s="582"/>
      <c r="P114" s="582"/>
      <c r="Q114" s="660"/>
      <c r="R114" s="660"/>
      <c r="S114" s="588"/>
      <c r="T114" s="588"/>
      <c r="U114" s="579"/>
      <c r="V114" s="799"/>
      <c r="W114" s="579"/>
      <c r="X114" s="79" t="s">
        <v>250</v>
      </c>
      <c r="Y114" s="72">
        <v>5</v>
      </c>
      <c r="Z114" s="72">
        <v>1</v>
      </c>
      <c r="AA114" s="72">
        <v>0</v>
      </c>
      <c r="AB114" s="81">
        <v>4</v>
      </c>
      <c r="AC114" s="81">
        <v>1</v>
      </c>
      <c r="AD114" s="81"/>
      <c r="AE114" s="125">
        <v>1</v>
      </c>
      <c r="AF114" s="375"/>
      <c r="AG114" s="72">
        <v>20</v>
      </c>
      <c r="AH114" s="72">
        <v>6</v>
      </c>
      <c r="AI114" s="208"/>
      <c r="AJ114" s="208"/>
      <c r="AK114" s="92"/>
      <c r="AL114" s="79"/>
      <c r="AM114" s="79"/>
      <c r="AN114" s="92"/>
      <c r="AO114" s="92"/>
      <c r="AP114" s="307"/>
      <c r="AQ114" s="307"/>
      <c r="AR114" s="543"/>
      <c r="AS114" s="92"/>
      <c r="AT114" s="146"/>
      <c r="AU114" s="146"/>
      <c r="AV114" s="672"/>
      <c r="AW114" s="183"/>
      <c r="AX114" s="617"/>
      <c r="AY114" s="614"/>
      <c r="AZ114" s="614"/>
      <c r="BA114" s="759"/>
      <c r="BB114" s="657"/>
      <c r="BC114" s="539"/>
      <c r="BD114" s="132" t="s">
        <v>437</v>
      </c>
      <c r="BE114" s="544" t="s">
        <v>681</v>
      </c>
      <c r="BF114" s="134" t="s">
        <v>791</v>
      </c>
      <c r="BH114" s="74" t="s">
        <v>973</v>
      </c>
      <c r="BI114" s="133" t="s">
        <v>974</v>
      </c>
    </row>
    <row r="115" spans="1:65" ht="145.5" customHeight="1">
      <c r="A115" s="807"/>
      <c r="B115" s="767"/>
      <c r="C115" s="135"/>
      <c r="D115" s="135"/>
      <c r="E115" s="135"/>
      <c r="F115" s="135"/>
      <c r="G115" s="653"/>
      <c r="H115" s="580" t="s">
        <v>251</v>
      </c>
      <c r="I115" s="580">
        <v>0</v>
      </c>
      <c r="J115" s="580" t="s">
        <v>252</v>
      </c>
      <c r="K115" s="580">
        <v>1</v>
      </c>
      <c r="L115" s="580">
        <v>0.05</v>
      </c>
      <c r="M115" s="580">
        <v>0</v>
      </c>
      <c r="N115" s="580">
        <v>0</v>
      </c>
      <c r="O115" s="580">
        <v>0</v>
      </c>
      <c r="P115" s="580">
        <v>0.05</v>
      </c>
      <c r="Q115" s="586">
        <v>0.05</v>
      </c>
      <c r="R115" s="586">
        <v>0.05</v>
      </c>
      <c r="S115" s="586">
        <f>+R115/L115</f>
        <v>1</v>
      </c>
      <c r="T115" s="586">
        <f>+(Q115+R115)/K115</f>
        <v>0.1</v>
      </c>
      <c r="U115" s="577" t="s">
        <v>253</v>
      </c>
      <c r="V115" s="577">
        <v>2020130010165</v>
      </c>
      <c r="W115" s="577" t="s">
        <v>254</v>
      </c>
      <c r="X115" s="79" t="s">
        <v>255</v>
      </c>
      <c r="Y115" s="71">
        <v>2</v>
      </c>
      <c r="Z115" s="71">
        <v>0</v>
      </c>
      <c r="AA115" s="71">
        <v>2</v>
      </c>
      <c r="AB115" s="71">
        <v>2</v>
      </c>
      <c r="AC115" s="71">
        <v>7</v>
      </c>
      <c r="AD115" s="71"/>
      <c r="AE115" s="125">
        <v>1</v>
      </c>
      <c r="AF115" s="545">
        <f>AVERAGE(AE115:AE119)</f>
        <v>1</v>
      </c>
      <c r="AG115" s="71">
        <v>365</v>
      </c>
      <c r="AH115" s="71">
        <v>181</v>
      </c>
      <c r="AI115" s="546"/>
      <c r="AJ115" s="546"/>
      <c r="AK115" s="93" t="s">
        <v>256</v>
      </c>
      <c r="AL115" s="79">
        <v>2</v>
      </c>
      <c r="AM115" s="79">
        <v>3</v>
      </c>
      <c r="AN115" s="93" t="s">
        <v>257</v>
      </c>
      <c r="AO115" s="93" t="s">
        <v>207</v>
      </c>
      <c r="AP115" s="213">
        <v>700000000</v>
      </c>
      <c r="AQ115" s="213"/>
      <c r="AR115" s="538" t="s">
        <v>258</v>
      </c>
      <c r="AS115" s="93" t="s">
        <v>772</v>
      </c>
      <c r="AT115" s="93"/>
      <c r="AU115" s="213">
        <v>129303416</v>
      </c>
      <c r="AV115" s="695">
        <v>206859528</v>
      </c>
      <c r="AW115" s="547"/>
      <c r="AX115" s="615" t="s">
        <v>1013</v>
      </c>
      <c r="AY115" s="613">
        <v>700000000</v>
      </c>
      <c r="AZ115" s="613">
        <v>668820530</v>
      </c>
      <c r="BA115" s="613">
        <v>668820529.79999995</v>
      </c>
      <c r="BB115" s="610">
        <f>+BA115/AZ115</f>
        <v>0.99999999970096609</v>
      </c>
      <c r="BC115" s="539"/>
      <c r="BD115" s="132" t="s">
        <v>443</v>
      </c>
      <c r="BE115" s="134" t="s">
        <v>695</v>
      </c>
      <c r="BF115" s="134" t="s">
        <v>826</v>
      </c>
      <c r="BH115" s="74" t="s">
        <v>983</v>
      </c>
    </row>
    <row r="116" spans="1:65" ht="178.5" customHeight="1">
      <c r="A116" s="807"/>
      <c r="B116" s="767"/>
      <c r="C116" s="135"/>
      <c r="D116" s="135"/>
      <c r="E116" s="135"/>
      <c r="F116" s="135"/>
      <c r="G116" s="653"/>
      <c r="H116" s="581"/>
      <c r="I116" s="581"/>
      <c r="J116" s="581"/>
      <c r="K116" s="581"/>
      <c r="L116" s="581"/>
      <c r="M116" s="581"/>
      <c r="N116" s="581"/>
      <c r="O116" s="581"/>
      <c r="P116" s="581"/>
      <c r="Q116" s="587"/>
      <c r="R116" s="587"/>
      <c r="S116" s="587"/>
      <c r="T116" s="587"/>
      <c r="U116" s="578"/>
      <c r="V116" s="578"/>
      <c r="W116" s="578"/>
      <c r="X116" s="79" t="s">
        <v>259</v>
      </c>
      <c r="Y116" s="72">
        <v>500</v>
      </c>
      <c r="Z116" s="72">
        <v>1</v>
      </c>
      <c r="AA116" s="72">
        <v>210</v>
      </c>
      <c r="AB116" s="72">
        <v>37</v>
      </c>
      <c r="AC116" s="72">
        <v>305</v>
      </c>
      <c r="AD116" s="72"/>
      <c r="AE116" s="125">
        <v>1</v>
      </c>
      <c r="AF116" s="548"/>
      <c r="AG116" s="72">
        <v>365</v>
      </c>
      <c r="AH116" s="72">
        <v>181</v>
      </c>
      <c r="AI116" s="171"/>
      <c r="AJ116" s="171"/>
      <c r="AK116" s="137"/>
      <c r="AL116" s="79">
        <v>500</v>
      </c>
      <c r="AM116" s="79">
        <v>210</v>
      </c>
      <c r="AN116" s="137"/>
      <c r="AO116" s="137"/>
      <c r="AP116" s="218"/>
      <c r="AQ116" s="218"/>
      <c r="AR116" s="540"/>
      <c r="AS116" s="137"/>
      <c r="AT116" s="137"/>
      <c r="AU116" s="218"/>
      <c r="AV116" s="696"/>
      <c r="AW116" s="549"/>
      <c r="AX116" s="616"/>
      <c r="AY116" s="618"/>
      <c r="AZ116" s="618"/>
      <c r="BA116" s="618"/>
      <c r="BB116" s="611"/>
      <c r="BC116" s="539"/>
      <c r="BD116" s="132" t="s">
        <v>444</v>
      </c>
      <c r="BE116" s="255" t="s">
        <v>696</v>
      </c>
      <c r="BF116" s="134" t="s">
        <v>827</v>
      </c>
      <c r="BH116" s="74" t="s">
        <v>984</v>
      </c>
    </row>
    <row r="117" spans="1:65" ht="256.5" customHeight="1">
      <c r="A117" s="807"/>
      <c r="B117" s="767"/>
      <c r="C117" s="135"/>
      <c r="D117" s="135"/>
      <c r="E117" s="135"/>
      <c r="F117" s="135"/>
      <c r="G117" s="653"/>
      <c r="H117" s="581"/>
      <c r="I117" s="581"/>
      <c r="J117" s="581"/>
      <c r="K117" s="581"/>
      <c r="L117" s="581"/>
      <c r="M117" s="581"/>
      <c r="N117" s="581"/>
      <c r="O117" s="581"/>
      <c r="P117" s="581"/>
      <c r="Q117" s="587"/>
      <c r="R117" s="587"/>
      <c r="S117" s="587"/>
      <c r="T117" s="587"/>
      <c r="U117" s="578"/>
      <c r="V117" s="578"/>
      <c r="W117" s="578"/>
      <c r="X117" s="79" t="s">
        <v>260</v>
      </c>
      <c r="Y117" s="72">
        <v>2</v>
      </c>
      <c r="Z117" s="72">
        <v>0</v>
      </c>
      <c r="AA117" s="72">
        <v>0</v>
      </c>
      <c r="AB117" s="72">
        <v>3</v>
      </c>
      <c r="AC117" s="72">
        <v>0</v>
      </c>
      <c r="AD117" s="72"/>
      <c r="AE117" s="125">
        <v>1</v>
      </c>
      <c r="AF117" s="548"/>
      <c r="AG117" s="72">
        <v>365</v>
      </c>
      <c r="AH117" s="72">
        <v>181</v>
      </c>
      <c r="AI117" s="171"/>
      <c r="AJ117" s="171"/>
      <c r="AK117" s="137"/>
      <c r="AL117" s="79">
        <v>2</v>
      </c>
      <c r="AM117" s="79">
        <v>1</v>
      </c>
      <c r="AN117" s="92"/>
      <c r="AO117" s="137"/>
      <c r="AP117" s="218"/>
      <c r="AQ117" s="218"/>
      <c r="AR117" s="540"/>
      <c r="AS117" s="137"/>
      <c r="AT117" s="137"/>
      <c r="AU117" s="218"/>
      <c r="AV117" s="696"/>
      <c r="AW117" s="549"/>
      <c r="AX117" s="616"/>
      <c r="AY117" s="618"/>
      <c r="AZ117" s="618"/>
      <c r="BA117" s="618"/>
      <c r="BB117" s="611"/>
      <c r="BC117" s="539"/>
      <c r="BD117" s="132" t="s">
        <v>445</v>
      </c>
      <c r="BE117" s="134" t="s">
        <v>697</v>
      </c>
      <c r="BF117" s="134" t="s">
        <v>828</v>
      </c>
      <c r="BH117" s="74" t="s">
        <v>985</v>
      </c>
    </row>
    <row r="118" spans="1:65" ht="409.5" customHeight="1">
      <c r="A118" s="807"/>
      <c r="B118" s="767"/>
      <c r="C118" s="135"/>
      <c r="D118" s="135"/>
      <c r="E118" s="135"/>
      <c r="F118" s="135"/>
      <c r="G118" s="653"/>
      <c r="H118" s="581"/>
      <c r="I118" s="581"/>
      <c r="J118" s="581"/>
      <c r="K118" s="581"/>
      <c r="L118" s="581"/>
      <c r="M118" s="581"/>
      <c r="N118" s="581"/>
      <c r="O118" s="581"/>
      <c r="P118" s="581"/>
      <c r="Q118" s="587"/>
      <c r="R118" s="587"/>
      <c r="S118" s="587"/>
      <c r="T118" s="587"/>
      <c r="U118" s="578"/>
      <c r="V118" s="578"/>
      <c r="W118" s="578"/>
      <c r="X118" s="72" t="s">
        <v>591</v>
      </c>
      <c r="Y118" s="71">
        <v>10</v>
      </c>
      <c r="Z118" s="71">
        <v>0</v>
      </c>
      <c r="AA118" s="71">
        <v>3</v>
      </c>
      <c r="AB118" s="71">
        <v>10</v>
      </c>
      <c r="AC118" s="71">
        <v>30</v>
      </c>
      <c r="AD118" s="71"/>
      <c r="AE118" s="125">
        <v>1</v>
      </c>
      <c r="AF118" s="548"/>
      <c r="AG118" s="71">
        <v>365</v>
      </c>
      <c r="AH118" s="71">
        <v>181</v>
      </c>
      <c r="AI118" s="550"/>
      <c r="AJ118" s="550"/>
      <c r="AK118" s="137"/>
      <c r="AL118" s="79">
        <v>5663</v>
      </c>
      <c r="AM118" s="79"/>
      <c r="AN118" s="93" t="s">
        <v>53</v>
      </c>
      <c r="AO118" s="137"/>
      <c r="AP118" s="218"/>
      <c r="AQ118" s="218">
        <v>700000000</v>
      </c>
      <c r="AR118" s="540"/>
      <c r="AS118" s="137"/>
      <c r="AT118" s="137"/>
      <c r="AU118" s="218"/>
      <c r="AV118" s="696"/>
      <c r="AW118" s="549"/>
      <c r="AX118" s="616"/>
      <c r="AY118" s="618"/>
      <c r="AZ118" s="618"/>
      <c r="BA118" s="618"/>
      <c r="BB118" s="611"/>
      <c r="BC118" s="521" t="s">
        <v>354</v>
      </c>
      <c r="BD118" s="551" t="s">
        <v>446</v>
      </c>
      <c r="BE118" s="134" t="s">
        <v>731</v>
      </c>
      <c r="BF118" s="134" t="s">
        <v>829</v>
      </c>
      <c r="BH118" s="74" t="s">
        <v>986</v>
      </c>
    </row>
    <row r="119" spans="1:65" ht="409.5" customHeight="1">
      <c r="A119" s="807"/>
      <c r="B119" s="767"/>
      <c r="C119" s="135"/>
      <c r="D119" s="135"/>
      <c r="E119" s="135"/>
      <c r="F119" s="135"/>
      <c r="G119" s="653"/>
      <c r="H119" s="582"/>
      <c r="I119" s="582"/>
      <c r="J119" s="582"/>
      <c r="K119" s="582"/>
      <c r="L119" s="582"/>
      <c r="M119" s="582"/>
      <c r="N119" s="582"/>
      <c r="O119" s="582"/>
      <c r="P119" s="582"/>
      <c r="Q119" s="588"/>
      <c r="R119" s="588"/>
      <c r="S119" s="588"/>
      <c r="T119" s="588"/>
      <c r="U119" s="579"/>
      <c r="V119" s="579"/>
      <c r="W119" s="579"/>
      <c r="X119" s="72" t="s">
        <v>261</v>
      </c>
      <c r="Y119" s="71">
        <v>10</v>
      </c>
      <c r="Z119" s="71">
        <v>0</v>
      </c>
      <c r="AA119" s="71">
        <v>12</v>
      </c>
      <c r="AB119" s="71">
        <v>12</v>
      </c>
      <c r="AC119" s="71">
        <v>30</v>
      </c>
      <c r="AD119" s="71"/>
      <c r="AE119" s="125">
        <v>1</v>
      </c>
      <c r="AF119" s="552"/>
      <c r="AG119" s="71">
        <v>365</v>
      </c>
      <c r="AH119" s="71">
        <v>181</v>
      </c>
      <c r="AI119" s="553"/>
      <c r="AJ119" s="553"/>
      <c r="AK119" s="92"/>
      <c r="AL119" s="79">
        <v>5663</v>
      </c>
      <c r="AM119" s="79">
        <v>328</v>
      </c>
      <c r="AN119" s="92"/>
      <c r="AO119" s="92"/>
      <c r="AP119" s="226"/>
      <c r="AQ119" s="226"/>
      <c r="AR119" s="543"/>
      <c r="AS119" s="92"/>
      <c r="AT119" s="92"/>
      <c r="AU119" s="226"/>
      <c r="AV119" s="697"/>
      <c r="AW119" s="554"/>
      <c r="AX119" s="616"/>
      <c r="AY119" s="618"/>
      <c r="AZ119" s="618"/>
      <c r="BA119" s="618"/>
      <c r="BB119" s="611"/>
      <c r="BC119" s="539"/>
      <c r="BD119" s="168" t="s">
        <v>447</v>
      </c>
      <c r="BE119" s="134" t="s">
        <v>698</v>
      </c>
      <c r="BF119" s="134" t="s">
        <v>830</v>
      </c>
      <c r="BH119" s="74" t="s">
        <v>912</v>
      </c>
    </row>
    <row r="120" spans="1:65" s="562" customFormat="1" ht="284.25" customHeight="1">
      <c r="A120" s="808"/>
      <c r="B120" s="768"/>
      <c r="C120" s="223"/>
      <c r="D120" s="223"/>
      <c r="E120" s="223"/>
      <c r="F120" s="223"/>
      <c r="G120" s="654"/>
      <c r="H120" s="283" t="s">
        <v>262</v>
      </c>
      <c r="I120" s="283">
        <v>0</v>
      </c>
      <c r="J120" s="283" t="s">
        <v>263</v>
      </c>
      <c r="K120" s="198">
        <v>1</v>
      </c>
      <c r="L120" s="555">
        <v>0.25</v>
      </c>
      <c r="M120" s="555">
        <v>0.1</v>
      </c>
      <c r="N120" s="555">
        <v>0</v>
      </c>
      <c r="O120" s="555">
        <v>0</v>
      </c>
      <c r="P120" s="555">
        <v>0.15</v>
      </c>
      <c r="Q120" s="556">
        <v>0</v>
      </c>
      <c r="R120" s="556">
        <f>+M120+N120+O120+P120</f>
        <v>0.25</v>
      </c>
      <c r="S120" s="286">
        <f>+(M120+N120+O120+P120)/L120</f>
        <v>1</v>
      </c>
      <c r="T120" s="286">
        <f>+(Q120+M120+N120+O120+P120)/K120</f>
        <v>0.25</v>
      </c>
      <c r="U120" s="79" t="s">
        <v>241</v>
      </c>
      <c r="V120" s="95">
        <v>2020130010139</v>
      </c>
      <c r="W120" s="79" t="s">
        <v>242</v>
      </c>
      <c r="X120" s="79" t="s">
        <v>421</v>
      </c>
      <c r="Y120" s="73">
        <v>4</v>
      </c>
      <c r="Z120" s="73">
        <v>1</v>
      </c>
      <c r="AA120" s="73">
        <v>0</v>
      </c>
      <c r="AB120" s="73">
        <v>1</v>
      </c>
      <c r="AC120" s="73">
        <v>2</v>
      </c>
      <c r="AD120" s="73"/>
      <c r="AE120" s="125">
        <f t="shared" si="8"/>
        <v>1</v>
      </c>
      <c r="AF120" s="557">
        <f>+AE120</f>
        <v>1</v>
      </c>
      <c r="AG120" s="73">
        <v>270</v>
      </c>
      <c r="AH120" s="73">
        <v>2</v>
      </c>
      <c r="AI120" s="73"/>
      <c r="AJ120" s="73"/>
      <c r="AK120" s="79" t="s">
        <v>243</v>
      </c>
      <c r="AL120" s="79">
        <v>800</v>
      </c>
      <c r="AM120" s="79">
        <v>12</v>
      </c>
      <c r="AN120" s="79" t="s">
        <v>244</v>
      </c>
      <c r="AO120" s="107"/>
      <c r="AP120" s="304"/>
      <c r="AQ120" s="558">
        <v>1000000000</v>
      </c>
      <c r="AR120" s="559"/>
      <c r="AS120" s="560"/>
      <c r="AT120" s="560"/>
      <c r="AU120" s="558">
        <v>217700000</v>
      </c>
      <c r="AV120" s="186">
        <v>157700000</v>
      </c>
      <c r="AW120" s="282"/>
      <c r="AX120" s="617"/>
      <c r="AY120" s="614"/>
      <c r="AZ120" s="614"/>
      <c r="BA120" s="614"/>
      <c r="BB120" s="612"/>
      <c r="BC120" s="187"/>
      <c r="BD120" s="220" t="s">
        <v>438</v>
      </c>
      <c r="BE120" s="134" t="s">
        <v>682</v>
      </c>
      <c r="BF120" s="134" t="s">
        <v>831</v>
      </c>
      <c r="BG120" s="561"/>
      <c r="BH120" s="74" t="s">
        <v>975</v>
      </c>
      <c r="BI120" s="79" t="s">
        <v>976</v>
      </c>
      <c r="BJ120" s="561"/>
      <c r="BK120" s="561"/>
      <c r="BL120" s="561"/>
      <c r="BM120" s="561"/>
    </row>
    <row r="121" spans="1:65" s="562" customFormat="1" ht="113.25" customHeight="1">
      <c r="A121" s="563"/>
      <c r="B121" s="564"/>
      <c r="C121" s="223"/>
      <c r="D121" s="223"/>
      <c r="E121" s="223"/>
      <c r="F121" s="505"/>
      <c r="G121" s="625" t="s">
        <v>629</v>
      </c>
      <c r="H121" s="626"/>
      <c r="I121" s="626"/>
      <c r="J121" s="626"/>
      <c r="K121" s="626"/>
      <c r="L121" s="626"/>
      <c r="M121" s="626"/>
      <c r="N121" s="626"/>
      <c r="O121" s="626"/>
      <c r="P121" s="626"/>
      <c r="Q121" s="626"/>
      <c r="R121" s="627"/>
      <c r="S121" s="386">
        <f>AVERAGE(S109:S120)</f>
        <v>1</v>
      </c>
      <c r="T121" s="387">
        <f>AVERAGE(T109:T120)</f>
        <v>0.2871428571428572</v>
      </c>
      <c r="U121" s="220"/>
      <c r="V121" s="143"/>
      <c r="W121" s="661" t="s">
        <v>632</v>
      </c>
      <c r="X121" s="662"/>
      <c r="Y121" s="662"/>
      <c r="Z121" s="662"/>
      <c r="AA121" s="662"/>
      <c r="AB121" s="662"/>
      <c r="AC121" s="662"/>
      <c r="AD121" s="662"/>
      <c r="AE121" s="663"/>
      <c r="AF121" s="444">
        <f>AVERAGE(AF109:AF120)</f>
        <v>0.98611111111111116</v>
      </c>
      <c r="AG121" s="537"/>
      <c r="AH121" s="537"/>
      <c r="AI121" s="537"/>
      <c r="AJ121" s="537"/>
      <c r="AK121" s="565"/>
      <c r="AL121" s="565"/>
      <c r="AM121" s="565"/>
      <c r="AN121" s="565"/>
      <c r="AO121" s="565"/>
      <c r="AP121" s="565"/>
      <c r="AQ121" s="565"/>
      <c r="AR121" s="565"/>
      <c r="AS121" s="566"/>
      <c r="AU121" s="115"/>
      <c r="AV121" s="298"/>
      <c r="AW121" s="298"/>
      <c r="AX121" s="116" t="s">
        <v>639</v>
      </c>
      <c r="AY121" s="567">
        <f>+AY115+AY109</f>
        <v>804600620</v>
      </c>
      <c r="AZ121" s="567">
        <f t="shared" ref="AZ121:BA121" si="9">+AZ115+AZ109</f>
        <v>1166351477</v>
      </c>
      <c r="BA121" s="567">
        <f t="shared" si="9"/>
        <v>1166351475.8</v>
      </c>
      <c r="BB121" s="451">
        <f>+BA121/AZ121</f>
        <v>0.99999999897115055</v>
      </c>
      <c r="BC121" s="810"/>
      <c r="BD121" s="810"/>
      <c r="BE121" s="522"/>
      <c r="BF121" s="73"/>
      <c r="BG121" s="561"/>
      <c r="BH121" s="193"/>
      <c r="BI121" s="561"/>
      <c r="BJ121" s="561"/>
      <c r="BK121" s="561"/>
      <c r="BL121" s="561"/>
      <c r="BM121" s="561"/>
    </row>
    <row r="122" spans="1:65" ht="336" customHeight="1">
      <c r="A122" s="805" t="s">
        <v>269</v>
      </c>
      <c r="B122" s="805" t="s">
        <v>270</v>
      </c>
      <c r="C122" s="79" t="s">
        <v>271</v>
      </c>
      <c r="D122" s="79" t="s">
        <v>114</v>
      </c>
      <c r="E122" s="79" t="s">
        <v>272</v>
      </c>
      <c r="F122" s="79"/>
      <c r="G122" s="79" t="s">
        <v>264</v>
      </c>
      <c r="H122" s="79" t="s">
        <v>273</v>
      </c>
      <c r="I122" s="73">
        <v>0</v>
      </c>
      <c r="J122" s="79" t="s">
        <v>265</v>
      </c>
      <c r="K122" s="73">
        <v>24</v>
      </c>
      <c r="L122" s="367">
        <v>8</v>
      </c>
      <c r="M122" s="367">
        <v>0</v>
      </c>
      <c r="N122" s="367">
        <v>0</v>
      </c>
      <c r="O122" s="367">
        <v>0</v>
      </c>
      <c r="P122" s="367">
        <v>0</v>
      </c>
      <c r="Q122" s="568" t="s">
        <v>642</v>
      </c>
      <c r="R122" s="568">
        <v>0</v>
      </c>
      <c r="S122" s="286">
        <f>+(M122+N122+O122)/L122</f>
        <v>0</v>
      </c>
      <c r="T122" s="286">
        <f>+M122/K122</f>
        <v>0</v>
      </c>
      <c r="U122" s="72" t="s">
        <v>215</v>
      </c>
      <c r="V122" s="71">
        <v>2020130010268</v>
      </c>
      <c r="W122" s="72" t="s">
        <v>216</v>
      </c>
      <c r="X122" s="513" t="s">
        <v>423</v>
      </c>
      <c r="Y122" s="73">
        <v>8</v>
      </c>
      <c r="Z122" s="73">
        <v>0</v>
      </c>
      <c r="AA122" s="73">
        <v>0</v>
      </c>
      <c r="AB122" s="95">
        <v>0</v>
      </c>
      <c r="AC122" s="95">
        <v>0</v>
      </c>
      <c r="AD122" s="95"/>
      <c r="AE122" s="125">
        <f>+(Z122+Z122)/Y122</f>
        <v>0</v>
      </c>
      <c r="AF122" s="262">
        <f>AVERAGE(AE122:AE123)</f>
        <v>0.125</v>
      </c>
      <c r="AG122" s="536"/>
      <c r="AH122" s="536"/>
      <c r="AI122" s="536"/>
      <c r="AJ122" s="536"/>
      <c r="AK122" s="536"/>
      <c r="AL122" s="536"/>
      <c r="AM122" s="536"/>
      <c r="AN122" s="536"/>
      <c r="AO122" s="536"/>
      <c r="AP122" s="536"/>
      <c r="AQ122" s="536"/>
      <c r="AR122" s="536"/>
      <c r="AS122" s="536"/>
      <c r="AT122" s="536"/>
      <c r="AU122" s="536"/>
      <c r="AV122" s="536"/>
      <c r="AW122" s="536"/>
      <c r="AX122" s="536"/>
      <c r="AY122" s="536"/>
      <c r="AZ122" s="536"/>
      <c r="BA122" s="536"/>
      <c r="BB122" s="536"/>
      <c r="BC122" s="539"/>
      <c r="BD122" s="815" t="s">
        <v>540</v>
      </c>
      <c r="BE122" s="676" t="s">
        <v>841</v>
      </c>
      <c r="BF122" s="676" t="s">
        <v>780</v>
      </c>
      <c r="BH122" s="193"/>
    </row>
    <row r="123" spans="1:65" ht="192" customHeight="1">
      <c r="A123" s="805"/>
      <c r="B123" s="805"/>
      <c r="C123" s="79"/>
      <c r="D123" s="79"/>
      <c r="E123" s="79"/>
      <c r="F123" s="79"/>
      <c r="G123" s="79" t="s">
        <v>266</v>
      </c>
      <c r="H123" s="79" t="s">
        <v>592</v>
      </c>
      <c r="I123" s="73">
        <v>0</v>
      </c>
      <c r="J123" s="79" t="s">
        <v>267</v>
      </c>
      <c r="K123" s="73">
        <v>36</v>
      </c>
      <c r="L123" s="367">
        <f>36/3</f>
        <v>12</v>
      </c>
      <c r="M123" s="367">
        <v>0</v>
      </c>
      <c r="N123" s="367">
        <v>0</v>
      </c>
      <c r="O123" s="367">
        <v>0</v>
      </c>
      <c r="P123" s="367">
        <v>3</v>
      </c>
      <c r="Q123" s="568" t="s">
        <v>642</v>
      </c>
      <c r="R123" s="568">
        <f>+P123</f>
        <v>3</v>
      </c>
      <c r="S123" s="286">
        <f>+R123/L123</f>
        <v>0.25</v>
      </c>
      <c r="T123" s="286">
        <f>+R123/K123</f>
        <v>8.3333333333333329E-2</v>
      </c>
      <c r="U123" s="72"/>
      <c r="V123" s="71"/>
      <c r="W123" s="72"/>
      <c r="X123" s="513" t="s">
        <v>422</v>
      </c>
      <c r="Y123" s="73">
        <v>12</v>
      </c>
      <c r="Z123" s="73">
        <v>0</v>
      </c>
      <c r="AA123" s="73">
        <v>0</v>
      </c>
      <c r="AB123" s="95">
        <v>0</v>
      </c>
      <c r="AC123" s="95">
        <v>3</v>
      </c>
      <c r="AD123" s="95"/>
      <c r="AE123" s="125">
        <f>+AC123/Y123</f>
        <v>0.25</v>
      </c>
      <c r="AF123" s="269"/>
      <c r="AG123" s="536"/>
      <c r="AH123" s="536"/>
      <c r="AI123" s="536"/>
      <c r="AJ123" s="536"/>
      <c r="AK123" s="536"/>
      <c r="AL123" s="536"/>
      <c r="AM123" s="536"/>
      <c r="AN123" s="536"/>
      <c r="AO123" s="536"/>
      <c r="AP123" s="536"/>
      <c r="AQ123" s="536"/>
      <c r="AR123" s="536"/>
      <c r="AS123" s="536"/>
      <c r="AT123" s="536"/>
      <c r="AU123" s="536"/>
      <c r="AV123" s="536"/>
      <c r="AW123" s="536"/>
      <c r="AX123" s="536"/>
      <c r="AY123" s="536"/>
      <c r="AZ123" s="536"/>
      <c r="BA123" s="536"/>
      <c r="BB123" s="536"/>
      <c r="BC123" s="539"/>
      <c r="BD123" s="816"/>
      <c r="BE123" s="681"/>
      <c r="BF123" s="677"/>
      <c r="BH123" s="193"/>
    </row>
    <row r="124" spans="1:65" ht="202.5" customHeight="1">
      <c r="A124" s="805"/>
      <c r="B124" s="805"/>
      <c r="C124" s="79"/>
      <c r="D124" s="79"/>
      <c r="E124" s="79"/>
      <c r="F124" s="79"/>
      <c r="G124" s="79"/>
      <c r="H124" s="79" t="s">
        <v>593</v>
      </c>
      <c r="I124" s="73">
        <v>0</v>
      </c>
      <c r="J124" s="79" t="s">
        <v>268</v>
      </c>
      <c r="K124" s="73">
        <v>1</v>
      </c>
      <c r="L124" s="569">
        <v>3.3E-3</v>
      </c>
      <c r="M124" s="569">
        <v>0</v>
      </c>
      <c r="N124" s="569">
        <v>0</v>
      </c>
      <c r="O124" s="569">
        <v>0</v>
      </c>
      <c r="P124" s="569"/>
      <c r="Q124" s="570" t="s">
        <v>642</v>
      </c>
      <c r="R124" s="570"/>
      <c r="S124" s="286">
        <f>+(M124+N124+O124)/L124</f>
        <v>0</v>
      </c>
      <c r="T124" s="286">
        <f>+M124/K124</f>
        <v>0</v>
      </c>
      <c r="U124" s="522" t="s">
        <v>532</v>
      </c>
      <c r="V124" s="571"/>
      <c r="W124" s="187"/>
      <c r="X124" s="107"/>
      <c r="Y124" s="107"/>
      <c r="Z124" s="107"/>
      <c r="AA124" s="107"/>
      <c r="AB124" s="107"/>
      <c r="AC124" s="107"/>
      <c r="AD124" s="107"/>
      <c r="AE124" s="125"/>
      <c r="AF124" s="287"/>
      <c r="AG124" s="536"/>
      <c r="AH124" s="536"/>
      <c r="AI124" s="536"/>
      <c r="AJ124" s="536"/>
      <c r="AK124" s="536"/>
      <c r="AL124" s="536"/>
      <c r="AM124" s="536"/>
      <c r="AN124" s="536"/>
      <c r="AO124" s="536"/>
      <c r="AP124" s="536"/>
      <c r="AQ124" s="536"/>
      <c r="AR124" s="536"/>
      <c r="AS124" s="536"/>
      <c r="AT124" s="536"/>
      <c r="AU124" s="536"/>
      <c r="AV124" s="536"/>
      <c r="AW124" s="536"/>
      <c r="AX124" s="536"/>
      <c r="AY124" s="536"/>
      <c r="AZ124" s="536"/>
      <c r="BA124" s="536"/>
      <c r="BB124" s="536"/>
      <c r="BC124" s="187"/>
      <c r="BD124" s="304"/>
      <c r="BE124" s="304"/>
      <c r="BH124" s="193"/>
    </row>
    <row r="125" spans="1:65" ht="97.5" customHeight="1">
      <c r="A125" s="805"/>
      <c r="B125" s="805"/>
      <c r="C125" s="79"/>
      <c r="D125" s="79"/>
      <c r="E125" s="79"/>
      <c r="F125" s="220"/>
      <c r="G125" s="625" t="s">
        <v>630</v>
      </c>
      <c r="H125" s="626"/>
      <c r="I125" s="626"/>
      <c r="J125" s="626"/>
      <c r="K125" s="626"/>
      <c r="L125" s="626"/>
      <c r="M125" s="626"/>
      <c r="N125" s="626"/>
      <c r="O125" s="626"/>
      <c r="P125" s="626"/>
      <c r="Q125" s="626"/>
      <c r="R125" s="627"/>
      <c r="S125" s="386">
        <f>AVERAGE(S122:S124)</f>
        <v>8.3333333333333329E-2</v>
      </c>
      <c r="T125" s="386">
        <f>AVERAGE(T122:T124)</f>
        <v>2.7777777777777776E-2</v>
      </c>
      <c r="U125" s="220"/>
      <c r="V125" s="143"/>
      <c r="W125" s="661" t="s">
        <v>631</v>
      </c>
      <c r="X125" s="662"/>
      <c r="Y125" s="662"/>
      <c r="Z125" s="662"/>
      <c r="AA125" s="662"/>
      <c r="AB125" s="662"/>
      <c r="AC125" s="662"/>
      <c r="AD125" s="662"/>
      <c r="AE125" s="663"/>
      <c r="AF125" s="572">
        <f>+AF122</f>
        <v>0.125</v>
      </c>
      <c r="AG125" s="536"/>
      <c r="AH125" s="536"/>
      <c r="AI125" s="536"/>
      <c r="AJ125" s="536"/>
      <c r="AK125" s="536"/>
      <c r="AL125" s="536"/>
      <c r="AM125" s="536"/>
      <c r="AN125" s="536"/>
      <c r="AO125" s="536"/>
      <c r="AP125" s="536"/>
      <c r="AQ125" s="536"/>
      <c r="AR125" s="536"/>
      <c r="AS125" s="536"/>
      <c r="AT125" s="536"/>
      <c r="AU125" s="536"/>
      <c r="AV125" s="536"/>
      <c r="AW125" s="536"/>
      <c r="AX125" s="536"/>
      <c r="AY125" s="536"/>
      <c r="AZ125" s="536"/>
      <c r="BA125" s="536"/>
      <c r="BB125" s="536"/>
      <c r="BC125" s="809"/>
      <c r="BD125" s="810"/>
      <c r="BE125" s="304"/>
      <c r="BH125" s="193"/>
    </row>
    <row r="129" spans="1:58" ht="88.5" customHeight="1">
      <c r="P129" s="860" t="s">
        <v>1006</v>
      </c>
      <c r="Q129" s="861"/>
      <c r="R129" s="862"/>
      <c r="S129" s="858">
        <f>+(S125+S121+S108+S102+S90+S78+S71+S61+S52)/9</f>
        <v>0.81724751632542003</v>
      </c>
      <c r="T129" s="858">
        <f>+(T125+T121+T108+T102+T90+T78+T71+T61+T52)/9</f>
        <v>0.44490776223158801</v>
      </c>
      <c r="AB129" s="860" t="s">
        <v>1006</v>
      </c>
      <c r="AC129" s="861"/>
      <c r="AD129" s="861"/>
      <c r="AE129" s="862"/>
      <c r="AF129" s="858">
        <f>+(AF125+AF121+AF108+AF102+AF90+AF78+AF71+AF61+AF52)/9</f>
        <v>0.79473711549832227</v>
      </c>
      <c r="AX129" s="589" t="s">
        <v>1030</v>
      </c>
      <c r="AY129" s="590">
        <f>+AY121+AY108+AY102+AY90+AY78+AY71+AY61+AY52</f>
        <v>551433047660</v>
      </c>
      <c r="AZ129" s="590">
        <f t="shared" ref="AZ129:BA129" si="10">+AZ121+AZ108+AZ102+AZ90+AZ78+AZ71+AZ61+AZ52</f>
        <v>589967878047.25</v>
      </c>
      <c r="BA129" s="590">
        <f t="shared" si="10"/>
        <v>565878973095.70007</v>
      </c>
      <c r="BB129" s="592">
        <f>+BA129/AZ129</f>
        <v>0.95916912454406433</v>
      </c>
    </row>
    <row r="130" spans="1:58" ht="98.25" customHeight="1">
      <c r="P130" s="863"/>
      <c r="Q130" s="864"/>
      <c r="R130" s="865"/>
      <c r="S130" s="859"/>
      <c r="T130" s="859"/>
      <c r="AB130" s="863"/>
      <c r="AC130" s="864"/>
      <c r="AD130" s="864"/>
      <c r="AE130" s="865"/>
      <c r="AF130" s="859"/>
      <c r="AX130" s="589"/>
      <c r="AY130" s="591"/>
      <c r="AZ130" s="591"/>
      <c r="BA130" s="591"/>
      <c r="BB130" s="592"/>
    </row>
    <row r="136" spans="1:58">
      <c r="A136" s="575"/>
      <c r="BF136" s="113"/>
    </row>
    <row r="137" spans="1:58">
      <c r="A137" s="575"/>
      <c r="BF137" s="113"/>
    </row>
    <row r="138" spans="1:58">
      <c r="A138" s="575"/>
      <c r="BF138" s="113"/>
    </row>
    <row r="139" spans="1:58" ht="189" customHeight="1">
      <c r="A139" s="575"/>
      <c r="BF139" s="113"/>
    </row>
    <row r="140" spans="1:58" ht="189" customHeight="1">
      <c r="A140" s="575"/>
      <c r="BF140" s="113"/>
    </row>
    <row r="141" spans="1:58">
      <c r="A141" s="575"/>
      <c r="BF141" s="113"/>
    </row>
    <row r="142" spans="1:58" ht="189" customHeight="1">
      <c r="A142" s="575"/>
      <c r="BF142" s="113"/>
    </row>
    <row r="143" spans="1:58" ht="189" customHeight="1">
      <c r="A143" s="575"/>
      <c r="BF143" s="113"/>
    </row>
    <row r="144" spans="1:58">
      <c r="A144" s="575"/>
      <c r="BF144" s="113"/>
    </row>
    <row r="145" spans="1:58" ht="243" customHeight="1">
      <c r="A145" s="575"/>
      <c r="BF145" s="113"/>
    </row>
    <row r="146" spans="1:58" ht="243" customHeight="1">
      <c r="A146" s="575"/>
      <c r="BF146" s="113"/>
    </row>
    <row r="147" spans="1:58">
      <c r="A147" s="575"/>
      <c r="BF147" s="113"/>
    </row>
    <row r="148" spans="1:58">
      <c r="A148" s="575"/>
      <c r="BF148" s="113"/>
    </row>
    <row r="149" spans="1:58" ht="135" customHeight="1">
      <c r="A149" s="575"/>
      <c r="BF149" s="113"/>
    </row>
    <row r="150" spans="1:58" ht="135" customHeight="1">
      <c r="A150" s="575"/>
      <c r="BF150" s="113"/>
    </row>
    <row r="151" spans="1:58">
      <c r="A151" s="575"/>
      <c r="BF151" s="113"/>
    </row>
    <row r="152" spans="1:58">
      <c r="A152" s="575"/>
      <c r="BF152" s="113"/>
    </row>
    <row r="153" spans="1:58">
      <c r="A153" s="575"/>
      <c r="BF153" s="113"/>
    </row>
    <row r="154" spans="1:58">
      <c r="A154" s="575"/>
      <c r="BF154" s="113"/>
    </row>
    <row r="155" spans="1:58">
      <c r="A155" s="575"/>
      <c r="BF155" s="113"/>
    </row>
    <row r="156" spans="1:58">
      <c r="A156" s="575"/>
      <c r="BF156" s="113"/>
    </row>
    <row r="157" spans="1:58">
      <c r="A157" s="575"/>
      <c r="BF157" s="113"/>
    </row>
    <row r="158" spans="1:58">
      <c r="A158" s="575"/>
      <c r="BF158" s="113"/>
    </row>
    <row r="159" spans="1:58">
      <c r="A159" s="575"/>
      <c r="BF159" s="113"/>
    </row>
    <row r="160" spans="1:58">
      <c r="A160" s="575"/>
      <c r="BF160" s="113"/>
    </row>
    <row r="161" spans="1:58">
      <c r="A161" s="575"/>
      <c r="BF161" s="113"/>
    </row>
    <row r="162" spans="1:58" ht="31" customHeight="1">
      <c r="A162" s="575"/>
      <c r="BF162" s="113"/>
    </row>
    <row r="163" spans="1:58" ht="31" customHeight="1">
      <c r="A163" s="575"/>
      <c r="BF163" s="113"/>
    </row>
    <row r="164" spans="1:58" ht="189" customHeight="1">
      <c r="A164" s="575"/>
      <c r="BF164" s="113"/>
    </row>
    <row r="165" spans="1:58">
      <c r="A165" s="575"/>
      <c r="BF165" s="113"/>
    </row>
    <row r="166" spans="1:58">
      <c r="A166" s="575"/>
      <c r="BF166" s="113"/>
    </row>
    <row r="167" spans="1:58" ht="135" customHeight="1">
      <c r="A167" s="575"/>
      <c r="BF167" s="113"/>
    </row>
    <row r="168" spans="1:58" ht="135" customHeight="1">
      <c r="A168" s="575"/>
      <c r="BF168" s="113"/>
    </row>
    <row r="169" spans="1:58" ht="189" customHeight="1">
      <c r="A169" s="575"/>
      <c r="BF169" s="113"/>
    </row>
    <row r="170" spans="1:58" ht="189" customHeight="1">
      <c r="A170" s="575"/>
      <c r="BF170" s="113"/>
    </row>
    <row r="171" spans="1:58" ht="26.15" customHeight="1">
      <c r="A171" s="575"/>
      <c r="BF171" s="113"/>
    </row>
    <row r="172" spans="1:58" ht="26.15" customHeight="1">
      <c r="A172" s="575"/>
      <c r="BF172" s="113"/>
    </row>
    <row r="173" spans="1:58">
      <c r="A173" s="575"/>
      <c r="BF173" s="113"/>
    </row>
    <row r="174" spans="1:58">
      <c r="A174" s="575"/>
      <c r="BF174" s="113"/>
    </row>
    <row r="175" spans="1:58">
      <c r="A175" s="575"/>
      <c r="BF175" s="113"/>
    </row>
    <row r="176" spans="1:58">
      <c r="A176" s="575"/>
      <c r="BF176" s="113"/>
    </row>
    <row r="177" spans="1:58" ht="182.15" customHeight="1">
      <c r="A177" s="575"/>
      <c r="BF177" s="113"/>
    </row>
    <row r="178" spans="1:58" ht="182.15" customHeight="1">
      <c r="A178" s="575"/>
      <c r="BF178" s="113"/>
    </row>
    <row r="179" spans="1:58" ht="156" customHeight="1">
      <c r="A179" s="575"/>
      <c r="BF179" s="113"/>
    </row>
    <row r="180" spans="1:58" ht="156" customHeight="1">
      <c r="A180" s="575"/>
      <c r="BF180" s="113"/>
    </row>
    <row r="181" spans="1:58" ht="31" customHeight="1">
      <c r="A181" s="575"/>
      <c r="BF181" s="113"/>
    </row>
    <row r="182" spans="1:58" ht="31" customHeight="1">
      <c r="A182" s="575"/>
      <c r="BF182" s="113"/>
    </row>
    <row r="183" spans="1:58">
      <c r="A183" s="575"/>
      <c r="BF183" s="113"/>
    </row>
    <row r="184" spans="1:58">
      <c r="A184" s="575"/>
      <c r="BF184" s="113"/>
    </row>
    <row r="185" spans="1:58">
      <c r="A185" s="575"/>
      <c r="BF185" s="113"/>
    </row>
    <row r="186" spans="1:58">
      <c r="A186" s="575"/>
      <c r="BF186" s="113"/>
    </row>
    <row r="187" spans="1:58">
      <c r="A187" s="575"/>
      <c r="BF187" s="113"/>
    </row>
    <row r="188" spans="1:58" ht="31" customHeight="1">
      <c r="A188" s="575"/>
      <c r="BF188" s="113"/>
    </row>
    <row r="189" spans="1:58" ht="31" customHeight="1">
      <c r="A189" s="575"/>
      <c r="BF189" s="113"/>
    </row>
    <row r="190" spans="1:58">
      <c r="A190" s="575"/>
      <c r="BF190" s="113"/>
    </row>
    <row r="191" spans="1:58">
      <c r="A191" s="575"/>
      <c r="BF191" s="113"/>
    </row>
    <row r="192" spans="1:58">
      <c r="A192" s="575"/>
      <c r="BF192" s="113"/>
    </row>
    <row r="193" spans="1:58">
      <c r="A193" s="575"/>
      <c r="BF193" s="113"/>
    </row>
    <row r="194" spans="1:58">
      <c r="A194" s="575"/>
      <c r="BF194" s="113"/>
    </row>
    <row r="195" spans="1:58">
      <c r="A195" s="575"/>
      <c r="BF195" s="113"/>
    </row>
    <row r="196" spans="1:58" ht="156" customHeight="1">
      <c r="A196" s="575"/>
      <c r="BF196" s="113"/>
    </row>
    <row r="197" spans="1:58" ht="156" customHeight="1">
      <c r="A197" s="575"/>
      <c r="BF197" s="113"/>
    </row>
    <row r="198" spans="1:58">
      <c r="A198" s="575"/>
      <c r="BF198" s="113"/>
    </row>
    <row r="199" spans="1:58">
      <c r="A199" s="575"/>
      <c r="BF199" s="113"/>
    </row>
    <row r="200" spans="1:58" ht="31" customHeight="1">
      <c r="A200" s="575"/>
      <c r="BF200" s="113"/>
    </row>
    <row r="201" spans="1:58" ht="31" customHeight="1">
      <c r="A201" s="575"/>
      <c r="BF201" s="113"/>
    </row>
    <row r="202" spans="1:58" ht="81" customHeight="1">
      <c r="A202" s="575"/>
      <c r="BF202" s="113"/>
    </row>
    <row r="203" spans="1:58">
      <c r="A203" s="575"/>
      <c r="BF203" s="113"/>
    </row>
    <row r="204" spans="1:58">
      <c r="A204" s="575"/>
      <c r="BF204" s="113"/>
    </row>
    <row r="205" spans="1:58">
      <c r="A205" s="575"/>
      <c r="BF205" s="113"/>
    </row>
    <row r="206" spans="1:58">
      <c r="A206" s="575"/>
      <c r="BF206" s="113"/>
    </row>
    <row r="207" spans="1:58">
      <c r="A207" s="575"/>
      <c r="BF207" s="113"/>
    </row>
    <row r="208" spans="1:58">
      <c r="A208" s="575"/>
      <c r="BF208" s="113"/>
    </row>
    <row r="209" spans="1:58">
      <c r="A209" s="575"/>
      <c r="BF209" s="113"/>
    </row>
    <row r="210" spans="1:58" ht="108" customHeight="1">
      <c r="A210" s="575"/>
      <c r="BF210" s="113"/>
    </row>
    <row r="211" spans="1:58" ht="108" customHeight="1">
      <c r="A211" s="575"/>
      <c r="BF211" s="113"/>
    </row>
    <row r="212" spans="1:58" ht="31" customHeight="1">
      <c r="A212" s="575"/>
      <c r="BF212" s="113"/>
    </row>
    <row r="213" spans="1:58" ht="31" customHeight="1">
      <c r="A213" s="575"/>
      <c r="BF213" s="113"/>
    </row>
    <row r="214" spans="1:58" ht="234" customHeight="1">
      <c r="A214" s="575"/>
      <c r="BF214" s="113"/>
    </row>
    <row r="215" spans="1:58">
      <c r="A215" s="575"/>
      <c r="BF215" s="113"/>
    </row>
    <row r="216" spans="1:58" ht="104.15" customHeight="1">
      <c r="A216" s="575"/>
      <c r="BF216" s="113"/>
    </row>
    <row r="217" spans="1:58" ht="104.15" customHeight="1">
      <c r="A217" s="575"/>
      <c r="BF217" s="113"/>
    </row>
    <row r="218" spans="1:58" ht="31" customHeight="1">
      <c r="A218" s="575"/>
      <c r="BF218" s="113"/>
    </row>
    <row r="219" spans="1:58" ht="31" customHeight="1">
      <c r="A219" s="575"/>
      <c r="BF219" s="113"/>
    </row>
    <row r="220" spans="1:58" ht="162" customHeight="1">
      <c r="A220" s="575"/>
      <c r="BF220" s="113"/>
    </row>
    <row r="221" spans="1:58">
      <c r="A221" s="575"/>
      <c r="BF221" s="113"/>
    </row>
    <row r="222" spans="1:58">
      <c r="A222" s="575"/>
      <c r="BF222" s="113"/>
    </row>
    <row r="223" spans="1:58">
      <c r="A223" s="575"/>
      <c r="BF223" s="113"/>
    </row>
    <row r="224" spans="1:58">
      <c r="A224" s="575"/>
      <c r="BF224" s="113"/>
    </row>
    <row r="225" spans="1:58" ht="108" customHeight="1">
      <c r="A225" s="575"/>
      <c r="BF225" s="113"/>
    </row>
    <row r="226" spans="1:58" ht="108" customHeight="1">
      <c r="A226" s="575"/>
      <c r="BF226" s="113"/>
    </row>
    <row r="227" spans="1:58">
      <c r="A227" s="575"/>
      <c r="BF227" s="113"/>
    </row>
    <row r="228" spans="1:58">
      <c r="A228" s="575"/>
      <c r="BF228" s="113"/>
    </row>
    <row r="229" spans="1:58">
      <c r="A229" s="575"/>
      <c r="BF229" s="113"/>
    </row>
    <row r="230" spans="1:58">
      <c r="A230" s="575"/>
      <c r="BF230" s="113"/>
    </row>
    <row r="231" spans="1:58" ht="31" customHeight="1">
      <c r="A231" s="575"/>
      <c r="BF231" s="113"/>
    </row>
    <row r="232" spans="1:58" ht="31" customHeight="1">
      <c r="A232" s="575"/>
      <c r="BF232" s="113"/>
    </row>
    <row r="233" spans="1:58" ht="189" customHeight="1">
      <c r="A233" s="575"/>
      <c r="BF233" s="113"/>
    </row>
    <row r="234" spans="1:58">
      <c r="A234" s="575"/>
      <c r="BF234" s="113"/>
    </row>
    <row r="235" spans="1:58">
      <c r="A235" s="575"/>
      <c r="BF235" s="113"/>
    </row>
    <row r="236" spans="1:58" ht="68.150000000000006" customHeight="1">
      <c r="A236" s="575"/>
      <c r="BF236" s="113"/>
    </row>
    <row r="237" spans="1:58">
      <c r="A237" s="575"/>
      <c r="BF237" s="113"/>
    </row>
    <row r="238" spans="1:58">
      <c r="A238" s="575"/>
      <c r="BF238" s="113"/>
    </row>
    <row r="239" spans="1:58">
      <c r="A239" s="576"/>
      <c r="BF239" s="113"/>
    </row>
    <row r="240" spans="1:58">
      <c r="BF240" s="113"/>
    </row>
    <row r="241" spans="58:58">
      <c r="BF241" s="113"/>
    </row>
    <row r="242" spans="58:58">
      <c r="BF242" s="113"/>
    </row>
    <row r="243" spans="58:58">
      <c r="BF243" s="113"/>
    </row>
    <row r="244" spans="58:58">
      <c r="BF244" s="113"/>
    </row>
    <row r="245" spans="58:58">
      <c r="BF245" s="113"/>
    </row>
    <row r="246" spans="58:58">
      <c r="BF246" s="113"/>
    </row>
    <row r="247" spans="58:58">
      <c r="BF247" s="113"/>
    </row>
    <row r="248" spans="58:58">
      <c r="BF248" s="113"/>
    </row>
    <row r="249" spans="58:58">
      <c r="BF249" s="113"/>
    </row>
    <row r="250" spans="58:58">
      <c r="BF250" s="113"/>
    </row>
    <row r="251" spans="58:58">
      <c r="BF251" s="113"/>
    </row>
    <row r="252" spans="58:58">
      <c r="BF252" s="113"/>
    </row>
    <row r="253" spans="58:58">
      <c r="BF253" s="113"/>
    </row>
    <row r="254" spans="58:58">
      <c r="BF254" s="113"/>
    </row>
    <row r="255" spans="58:58">
      <c r="BF255" s="113"/>
    </row>
    <row r="256" spans="58:58">
      <c r="BF256" s="113"/>
    </row>
    <row r="257" spans="58:58">
      <c r="BF257" s="113"/>
    </row>
    <row r="258" spans="58:58">
      <c r="BF258" s="113"/>
    </row>
    <row r="259" spans="58:58">
      <c r="BF259" s="113"/>
    </row>
    <row r="260" spans="58:58">
      <c r="BF260" s="113"/>
    </row>
    <row r="261" spans="58:58">
      <c r="BF261" s="113"/>
    </row>
    <row r="262" spans="58:58">
      <c r="BF262" s="113"/>
    </row>
    <row r="263" spans="58:58">
      <c r="BF263" s="113"/>
    </row>
    <row r="264" spans="58:58">
      <c r="BF264" s="113"/>
    </row>
    <row r="265" spans="58:58">
      <c r="BF265" s="113"/>
    </row>
    <row r="266" spans="58:58">
      <c r="BF266" s="113"/>
    </row>
    <row r="267" spans="58:58">
      <c r="BF267" s="113"/>
    </row>
    <row r="268" spans="58:58">
      <c r="BF268" s="113"/>
    </row>
    <row r="269" spans="58:58">
      <c r="BF269" s="113"/>
    </row>
    <row r="270" spans="58:58">
      <c r="BF270" s="113"/>
    </row>
    <row r="271" spans="58:58">
      <c r="BF271" s="113"/>
    </row>
    <row r="272" spans="58:58">
      <c r="BF272" s="113"/>
    </row>
    <row r="273" spans="58:58">
      <c r="BF273" s="113"/>
    </row>
    <row r="274" spans="58:58">
      <c r="BF274" s="113"/>
    </row>
    <row r="275" spans="58:58">
      <c r="BF275" s="113"/>
    </row>
    <row r="276" spans="58:58">
      <c r="BF276" s="113"/>
    </row>
    <row r="277" spans="58:58">
      <c r="BF277" s="113"/>
    </row>
    <row r="278" spans="58:58">
      <c r="BF278" s="113"/>
    </row>
    <row r="279" spans="58:58">
      <c r="BF279" s="113"/>
    </row>
    <row r="280" spans="58:58">
      <c r="BF280" s="113"/>
    </row>
    <row r="281" spans="58:58">
      <c r="BF281" s="113"/>
    </row>
    <row r="282" spans="58:58">
      <c r="BF282" s="113"/>
    </row>
    <row r="283" spans="58:58">
      <c r="BF283" s="113"/>
    </row>
    <row r="284" spans="58:58">
      <c r="BF284" s="113"/>
    </row>
    <row r="285" spans="58:58">
      <c r="BF285" s="113"/>
    </row>
    <row r="286" spans="58:58">
      <c r="BF286" s="113"/>
    </row>
    <row r="287" spans="58:58">
      <c r="BF287" s="113"/>
    </row>
    <row r="288" spans="58:58">
      <c r="BF288" s="113"/>
    </row>
    <row r="289" spans="58:58">
      <c r="BF289" s="113"/>
    </row>
    <row r="290" spans="58:58">
      <c r="BF290" s="113"/>
    </row>
    <row r="291" spans="58:58">
      <c r="BF291" s="113"/>
    </row>
    <row r="292" spans="58:58">
      <c r="BF292" s="113"/>
    </row>
    <row r="293" spans="58:58">
      <c r="BF293" s="113"/>
    </row>
    <row r="294" spans="58:58">
      <c r="BF294" s="113"/>
    </row>
    <row r="295" spans="58:58">
      <c r="BF295" s="113"/>
    </row>
    <row r="296" spans="58:58">
      <c r="BF296" s="113"/>
    </row>
    <row r="297" spans="58:58">
      <c r="BF297" s="113"/>
    </row>
    <row r="298" spans="58:58">
      <c r="BF298" s="113"/>
    </row>
    <row r="299" spans="58:58">
      <c r="BF299" s="113"/>
    </row>
    <row r="300" spans="58:58">
      <c r="BF300" s="113"/>
    </row>
    <row r="301" spans="58:58">
      <c r="BF301" s="113"/>
    </row>
    <row r="302" spans="58:58">
      <c r="BF302" s="113"/>
    </row>
    <row r="303" spans="58:58">
      <c r="BF303" s="113"/>
    </row>
    <row r="304" spans="58:58">
      <c r="BF304" s="113"/>
    </row>
    <row r="305" spans="58:58">
      <c r="BF305" s="113"/>
    </row>
    <row r="306" spans="58:58">
      <c r="BF306" s="113"/>
    </row>
    <row r="307" spans="58:58">
      <c r="BF307" s="113"/>
    </row>
    <row r="308" spans="58:58">
      <c r="BF308" s="113"/>
    </row>
    <row r="309" spans="58:58">
      <c r="BF309" s="113"/>
    </row>
    <row r="310" spans="58:58">
      <c r="BF310" s="113"/>
    </row>
    <row r="311" spans="58:58">
      <c r="BF311" s="113"/>
    </row>
    <row r="312" spans="58:58">
      <c r="BF312" s="113"/>
    </row>
    <row r="313" spans="58:58">
      <c r="BF313" s="113"/>
    </row>
    <row r="314" spans="58:58">
      <c r="BF314" s="113"/>
    </row>
    <row r="315" spans="58:58">
      <c r="BF315" s="113"/>
    </row>
    <row r="316" spans="58:58">
      <c r="BF316" s="113"/>
    </row>
    <row r="317" spans="58:58">
      <c r="BF317" s="113"/>
    </row>
    <row r="318" spans="58:58">
      <c r="BF318" s="113"/>
    </row>
    <row r="319" spans="58:58">
      <c r="BF319" s="113"/>
    </row>
    <row r="320" spans="58:58">
      <c r="BF320" s="113"/>
    </row>
    <row r="321" spans="58:58">
      <c r="BF321" s="113"/>
    </row>
    <row r="322" spans="58:58">
      <c r="BF322" s="113"/>
    </row>
    <row r="323" spans="58:58">
      <c r="BF323" s="113"/>
    </row>
    <row r="324" spans="58:58">
      <c r="BF324" s="113"/>
    </row>
    <row r="325" spans="58:58">
      <c r="BF325" s="113"/>
    </row>
    <row r="326" spans="58:58">
      <c r="BF326" s="113"/>
    </row>
    <row r="327" spans="58:58">
      <c r="BF327" s="113"/>
    </row>
    <row r="328" spans="58:58">
      <c r="BF328" s="113"/>
    </row>
    <row r="329" spans="58:58">
      <c r="BF329" s="113"/>
    </row>
    <row r="330" spans="58:58">
      <c r="BF330" s="113"/>
    </row>
    <row r="331" spans="58:58">
      <c r="BF331" s="113"/>
    </row>
    <row r="332" spans="58:58">
      <c r="BF332" s="113"/>
    </row>
    <row r="333" spans="58:58">
      <c r="BF333" s="113"/>
    </row>
    <row r="334" spans="58:58">
      <c r="BF334" s="113"/>
    </row>
    <row r="335" spans="58:58">
      <c r="BF335" s="113"/>
    </row>
    <row r="336" spans="58:58">
      <c r="BF336" s="113"/>
    </row>
    <row r="337" spans="58:58">
      <c r="BF337" s="113"/>
    </row>
    <row r="338" spans="58:58">
      <c r="BF338" s="113"/>
    </row>
    <row r="339" spans="58:58">
      <c r="BF339" s="113"/>
    </row>
    <row r="340" spans="58:58">
      <c r="BF340" s="113"/>
    </row>
    <row r="341" spans="58:58">
      <c r="BF341" s="113"/>
    </row>
    <row r="342" spans="58:58">
      <c r="BF342" s="113"/>
    </row>
    <row r="343" spans="58:58">
      <c r="BF343" s="113"/>
    </row>
    <row r="344" spans="58:58">
      <c r="BF344" s="113"/>
    </row>
    <row r="345" spans="58:58">
      <c r="BF345" s="113"/>
    </row>
    <row r="346" spans="58:58">
      <c r="BF346" s="113"/>
    </row>
    <row r="347" spans="58:58">
      <c r="BF347" s="113"/>
    </row>
    <row r="348" spans="58:58">
      <c r="BF348" s="113"/>
    </row>
    <row r="349" spans="58:58">
      <c r="BF349" s="113"/>
    </row>
    <row r="350" spans="58:58">
      <c r="BF350" s="113"/>
    </row>
    <row r="351" spans="58:58">
      <c r="BF351" s="113"/>
    </row>
    <row r="352" spans="58:58">
      <c r="BF352" s="113"/>
    </row>
    <row r="353" spans="58:58">
      <c r="BF353" s="113"/>
    </row>
    <row r="354" spans="58:58">
      <c r="BF354" s="113"/>
    </row>
    <row r="355" spans="58:58">
      <c r="BF355" s="113"/>
    </row>
    <row r="356" spans="58:58">
      <c r="BF356" s="113"/>
    </row>
    <row r="357" spans="58:58">
      <c r="BF357" s="113"/>
    </row>
    <row r="358" spans="58:58">
      <c r="BF358" s="113"/>
    </row>
    <row r="359" spans="58:58">
      <c r="BF359" s="113"/>
    </row>
    <row r="360" spans="58:58">
      <c r="BF360" s="113"/>
    </row>
    <row r="361" spans="58:58">
      <c r="BF361" s="113"/>
    </row>
    <row r="362" spans="58:58">
      <c r="BF362" s="113"/>
    </row>
    <row r="363" spans="58:58">
      <c r="BF363" s="113"/>
    </row>
    <row r="364" spans="58:58">
      <c r="BF364" s="113"/>
    </row>
    <row r="365" spans="58:58">
      <c r="BF365" s="113"/>
    </row>
    <row r="366" spans="58:58">
      <c r="BF366" s="113"/>
    </row>
    <row r="367" spans="58:58">
      <c r="BF367" s="113"/>
    </row>
    <row r="368" spans="58:58">
      <c r="BF368" s="113"/>
    </row>
    <row r="369" spans="58:58">
      <c r="BF369" s="113"/>
    </row>
    <row r="370" spans="58:58">
      <c r="BF370" s="113"/>
    </row>
    <row r="371" spans="58:58">
      <c r="BF371" s="113"/>
    </row>
    <row r="372" spans="58:58">
      <c r="BF372" s="113"/>
    </row>
    <row r="373" spans="58:58">
      <c r="BF373" s="113"/>
    </row>
    <row r="374" spans="58:58">
      <c r="BF374" s="113"/>
    </row>
    <row r="375" spans="58:58">
      <c r="BF375" s="113"/>
    </row>
    <row r="376" spans="58:58">
      <c r="BF376" s="113"/>
    </row>
    <row r="377" spans="58:58">
      <c r="BF377" s="113"/>
    </row>
    <row r="378" spans="58:58">
      <c r="BF378" s="113"/>
    </row>
    <row r="379" spans="58:58">
      <c r="BF379" s="113"/>
    </row>
    <row r="380" spans="58:58">
      <c r="BF380" s="113"/>
    </row>
    <row r="381" spans="58:58">
      <c r="BF381" s="113"/>
    </row>
    <row r="382" spans="58:58">
      <c r="BF382" s="113"/>
    </row>
    <row r="383" spans="58:58">
      <c r="BF383" s="113"/>
    </row>
    <row r="384" spans="58:58">
      <c r="BF384" s="113"/>
    </row>
    <row r="385" spans="58:58">
      <c r="BF385" s="113"/>
    </row>
    <row r="386" spans="58:58">
      <c r="BF386" s="113"/>
    </row>
    <row r="387" spans="58:58">
      <c r="BF387" s="113"/>
    </row>
    <row r="388" spans="58:58">
      <c r="BF388" s="113"/>
    </row>
    <row r="389" spans="58:58">
      <c r="BF389" s="113"/>
    </row>
    <row r="390" spans="58:58">
      <c r="BF390" s="113"/>
    </row>
    <row r="391" spans="58:58">
      <c r="BF391" s="113"/>
    </row>
    <row r="392" spans="58:58">
      <c r="BF392" s="113"/>
    </row>
    <row r="393" spans="58:58">
      <c r="BF393" s="113"/>
    </row>
    <row r="394" spans="58:58">
      <c r="BF394" s="113"/>
    </row>
    <row r="395" spans="58:58">
      <c r="BF395" s="113"/>
    </row>
    <row r="396" spans="58:58">
      <c r="BF396" s="113"/>
    </row>
    <row r="397" spans="58:58">
      <c r="BF397" s="113"/>
    </row>
    <row r="398" spans="58:58">
      <c r="BF398" s="113"/>
    </row>
    <row r="399" spans="58:58">
      <c r="BF399" s="113"/>
    </row>
    <row r="400" spans="58:58">
      <c r="BF400" s="113"/>
    </row>
    <row r="401" spans="58:58">
      <c r="BF401" s="113"/>
    </row>
    <row r="402" spans="58:58">
      <c r="BF402" s="113"/>
    </row>
    <row r="403" spans="58:58">
      <c r="BF403" s="113"/>
    </row>
    <row r="404" spans="58:58">
      <c r="BF404" s="113"/>
    </row>
    <row r="405" spans="58:58">
      <c r="BF405" s="113"/>
    </row>
    <row r="406" spans="58:58">
      <c r="BF406" s="113"/>
    </row>
    <row r="407" spans="58:58">
      <c r="BF407" s="113"/>
    </row>
    <row r="408" spans="58:58">
      <c r="BF408" s="113"/>
    </row>
    <row r="409" spans="58:58">
      <c r="BF409" s="113"/>
    </row>
    <row r="410" spans="58:58">
      <c r="BF410" s="113"/>
    </row>
    <row r="411" spans="58:58">
      <c r="BF411" s="113"/>
    </row>
    <row r="412" spans="58:58">
      <c r="BF412" s="113"/>
    </row>
    <row r="413" spans="58:58">
      <c r="BF413" s="113"/>
    </row>
    <row r="414" spans="58:58">
      <c r="BF414" s="113"/>
    </row>
    <row r="415" spans="58:58">
      <c r="BF415" s="113"/>
    </row>
    <row r="416" spans="58:58">
      <c r="BF416" s="113"/>
    </row>
    <row r="417" spans="58:58">
      <c r="BF417" s="113"/>
    </row>
    <row r="418" spans="58:58">
      <c r="BF418" s="113"/>
    </row>
    <row r="419" spans="58:58">
      <c r="BF419" s="113"/>
    </row>
    <row r="420" spans="58:58">
      <c r="BF420" s="113"/>
    </row>
    <row r="421" spans="58:58">
      <c r="BF421" s="113"/>
    </row>
    <row r="422" spans="58:58">
      <c r="BF422" s="113"/>
    </row>
    <row r="423" spans="58:58">
      <c r="BF423" s="113"/>
    </row>
    <row r="424" spans="58:58">
      <c r="BF424" s="113"/>
    </row>
    <row r="425" spans="58:58">
      <c r="BF425" s="113"/>
    </row>
    <row r="426" spans="58:58">
      <c r="BF426" s="113"/>
    </row>
    <row r="427" spans="58:58">
      <c r="BF427" s="113"/>
    </row>
    <row r="428" spans="58:58">
      <c r="BF428" s="113"/>
    </row>
    <row r="429" spans="58:58">
      <c r="BF429" s="113"/>
    </row>
    <row r="430" spans="58:58">
      <c r="BF430" s="113"/>
    </row>
    <row r="431" spans="58:58">
      <c r="BF431" s="113"/>
    </row>
    <row r="432" spans="58:58">
      <c r="BF432" s="113"/>
    </row>
    <row r="433" spans="58:58">
      <c r="BF433" s="113"/>
    </row>
    <row r="434" spans="58:58">
      <c r="BF434" s="113"/>
    </row>
    <row r="435" spans="58:58">
      <c r="BF435" s="113"/>
    </row>
    <row r="436" spans="58:58">
      <c r="BF436" s="113"/>
    </row>
    <row r="437" spans="58:58">
      <c r="BF437" s="113"/>
    </row>
    <row r="438" spans="58:58">
      <c r="BF438" s="113"/>
    </row>
    <row r="439" spans="58:58">
      <c r="BF439" s="113"/>
    </row>
    <row r="440" spans="58:58">
      <c r="BF440" s="113"/>
    </row>
    <row r="441" spans="58:58">
      <c r="BF441" s="113"/>
    </row>
    <row r="442" spans="58:58">
      <c r="BF442" s="113"/>
    </row>
    <row r="443" spans="58:58">
      <c r="BF443" s="113"/>
    </row>
    <row r="444" spans="58:58">
      <c r="BF444" s="113"/>
    </row>
    <row r="445" spans="58:58">
      <c r="BF445" s="113"/>
    </row>
    <row r="446" spans="58:58">
      <c r="BF446" s="113"/>
    </row>
    <row r="447" spans="58:58">
      <c r="BF447" s="113"/>
    </row>
    <row r="448" spans="58:58">
      <c r="BF448" s="113"/>
    </row>
    <row r="449" spans="58:58">
      <c r="BF449" s="113"/>
    </row>
    <row r="450" spans="58:58">
      <c r="BF450" s="113"/>
    </row>
    <row r="451" spans="58:58">
      <c r="BF451" s="113"/>
    </row>
    <row r="452" spans="58:58">
      <c r="BF452" s="113"/>
    </row>
    <row r="453" spans="58:58">
      <c r="BF453" s="113"/>
    </row>
    <row r="454" spans="58:58">
      <c r="BF454" s="113"/>
    </row>
    <row r="455" spans="58:58">
      <c r="BF455" s="113"/>
    </row>
    <row r="456" spans="58:58">
      <c r="BF456" s="113"/>
    </row>
    <row r="457" spans="58:58">
      <c r="BF457" s="113"/>
    </row>
    <row r="458" spans="58:58">
      <c r="BF458" s="113"/>
    </row>
    <row r="459" spans="58:58">
      <c r="BF459" s="113"/>
    </row>
    <row r="460" spans="58:58">
      <c r="BF460" s="113"/>
    </row>
    <row r="461" spans="58:58">
      <c r="BF461" s="113"/>
    </row>
    <row r="462" spans="58:58">
      <c r="BF462" s="113"/>
    </row>
    <row r="463" spans="58:58">
      <c r="BF463" s="113"/>
    </row>
    <row r="464" spans="58:58">
      <c r="BF464" s="113"/>
    </row>
    <row r="465" spans="58:58">
      <c r="BF465" s="113"/>
    </row>
    <row r="466" spans="58:58">
      <c r="BF466" s="113"/>
    </row>
    <row r="467" spans="58:58">
      <c r="BF467" s="113"/>
    </row>
    <row r="468" spans="58:58">
      <c r="BF468" s="113"/>
    </row>
    <row r="469" spans="58:58">
      <c r="BF469" s="113"/>
    </row>
    <row r="470" spans="58:58">
      <c r="BF470" s="113"/>
    </row>
    <row r="471" spans="58:58">
      <c r="BF471" s="113"/>
    </row>
    <row r="472" spans="58:58">
      <c r="BF472" s="113"/>
    </row>
    <row r="473" spans="58:58">
      <c r="BF473" s="113"/>
    </row>
    <row r="474" spans="58:58">
      <c r="BF474" s="113"/>
    </row>
    <row r="475" spans="58:58">
      <c r="BF475" s="113"/>
    </row>
    <row r="476" spans="58:58">
      <c r="BF476" s="113"/>
    </row>
    <row r="477" spans="58:58">
      <c r="BF477" s="113"/>
    </row>
    <row r="478" spans="58:58">
      <c r="BF478" s="113"/>
    </row>
    <row r="479" spans="58:58">
      <c r="BF479" s="113"/>
    </row>
    <row r="480" spans="58:58">
      <c r="BF480" s="113"/>
    </row>
    <row r="481" spans="58:58">
      <c r="BF481" s="113"/>
    </row>
    <row r="482" spans="58:58">
      <c r="BF482" s="113"/>
    </row>
    <row r="483" spans="58:58">
      <c r="BF483" s="113"/>
    </row>
    <row r="484" spans="58:58">
      <c r="BF484" s="113"/>
    </row>
    <row r="485" spans="58:58">
      <c r="BF485" s="113"/>
    </row>
    <row r="486" spans="58:58">
      <c r="BF486" s="113"/>
    </row>
    <row r="487" spans="58:58">
      <c r="BF487" s="113"/>
    </row>
    <row r="488" spans="58:58">
      <c r="BF488" s="113"/>
    </row>
    <row r="489" spans="58:58">
      <c r="BF489" s="113"/>
    </row>
    <row r="490" spans="58:58">
      <c r="BF490" s="113"/>
    </row>
    <row r="491" spans="58:58">
      <c r="BF491" s="113"/>
    </row>
    <row r="492" spans="58:58">
      <c r="BF492" s="113"/>
    </row>
    <row r="493" spans="58:58">
      <c r="BF493" s="113"/>
    </row>
    <row r="494" spans="58:58">
      <c r="BF494" s="113"/>
    </row>
    <row r="495" spans="58:58">
      <c r="BF495" s="113"/>
    </row>
    <row r="496" spans="58:58">
      <c r="BF496" s="113"/>
    </row>
    <row r="497" spans="58:58">
      <c r="BF497" s="113"/>
    </row>
    <row r="498" spans="58:58">
      <c r="BF498" s="113"/>
    </row>
    <row r="499" spans="58:58">
      <c r="BF499" s="113"/>
    </row>
    <row r="500" spans="58:58">
      <c r="BF500" s="113"/>
    </row>
    <row r="501" spans="58:58">
      <c r="BF501" s="113"/>
    </row>
    <row r="502" spans="58:58">
      <c r="BF502" s="113"/>
    </row>
    <row r="503" spans="58:58">
      <c r="BF503" s="113"/>
    </row>
    <row r="504" spans="58:58">
      <c r="BF504" s="113"/>
    </row>
    <row r="505" spans="58:58">
      <c r="BF505" s="113"/>
    </row>
    <row r="506" spans="58:58">
      <c r="BF506" s="113"/>
    </row>
    <row r="507" spans="58:58">
      <c r="BF507" s="113"/>
    </row>
    <row r="508" spans="58:58">
      <c r="BF508" s="113"/>
    </row>
    <row r="509" spans="58:58">
      <c r="BF509" s="113"/>
    </row>
    <row r="510" spans="58:58">
      <c r="BF510" s="113"/>
    </row>
    <row r="511" spans="58:58">
      <c r="BF511" s="113"/>
    </row>
    <row r="512" spans="58:58">
      <c r="BF512" s="113"/>
    </row>
    <row r="513" spans="58:58">
      <c r="BF513" s="113"/>
    </row>
    <row r="514" spans="58:58">
      <c r="BF514" s="113"/>
    </row>
    <row r="515" spans="58:58">
      <c r="BF515" s="113"/>
    </row>
    <row r="516" spans="58:58">
      <c r="BF516" s="113"/>
    </row>
    <row r="517" spans="58:58">
      <c r="BF517" s="113"/>
    </row>
    <row r="518" spans="58:58">
      <c r="BF518" s="113"/>
    </row>
    <row r="519" spans="58:58">
      <c r="BF519" s="113"/>
    </row>
    <row r="520" spans="58:58">
      <c r="BF520" s="113"/>
    </row>
    <row r="521" spans="58:58">
      <c r="BF521" s="113"/>
    </row>
    <row r="522" spans="58:58">
      <c r="BF522" s="113"/>
    </row>
    <row r="523" spans="58:58">
      <c r="BF523" s="113"/>
    </row>
    <row r="524" spans="58:58">
      <c r="BF524" s="113"/>
    </row>
    <row r="525" spans="58:58">
      <c r="BF525" s="113"/>
    </row>
    <row r="526" spans="58:58">
      <c r="BF526" s="113"/>
    </row>
    <row r="527" spans="58:58">
      <c r="BF527" s="113"/>
    </row>
    <row r="528" spans="58:58">
      <c r="BF528" s="113"/>
    </row>
    <row r="529" spans="58:58">
      <c r="BF529" s="113"/>
    </row>
    <row r="530" spans="58:58">
      <c r="BF530" s="113"/>
    </row>
    <row r="531" spans="58:58">
      <c r="BF531" s="113"/>
    </row>
    <row r="532" spans="58:58">
      <c r="BF532" s="113"/>
    </row>
    <row r="533" spans="58:58">
      <c r="BF533" s="113"/>
    </row>
    <row r="534" spans="58:58">
      <c r="BF534" s="113"/>
    </row>
    <row r="535" spans="58:58">
      <c r="BF535" s="113"/>
    </row>
    <row r="536" spans="58:58">
      <c r="BF536" s="113"/>
    </row>
    <row r="537" spans="58:58">
      <c r="BF537" s="113"/>
    </row>
    <row r="538" spans="58:58">
      <c r="BF538" s="113"/>
    </row>
    <row r="539" spans="58:58">
      <c r="BF539" s="113"/>
    </row>
    <row r="540" spans="58:58">
      <c r="BF540" s="113"/>
    </row>
    <row r="541" spans="58:58">
      <c r="BF541" s="113"/>
    </row>
    <row r="542" spans="58:58">
      <c r="BF542" s="113"/>
    </row>
    <row r="543" spans="58:58">
      <c r="BF543" s="113"/>
    </row>
    <row r="544" spans="58:58">
      <c r="BF544" s="113"/>
    </row>
    <row r="545" spans="58:58">
      <c r="BF545" s="113"/>
    </row>
    <row r="546" spans="58:58">
      <c r="BF546" s="113"/>
    </row>
    <row r="547" spans="58:58">
      <c r="BF547" s="113"/>
    </row>
    <row r="548" spans="58:58">
      <c r="BF548" s="113"/>
    </row>
    <row r="549" spans="58:58">
      <c r="BF549" s="113"/>
    </row>
    <row r="550" spans="58:58">
      <c r="BF550" s="113"/>
    </row>
    <row r="551" spans="58:58">
      <c r="BF551" s="113"/>
    </row>
    <row r="552" spans="58:58">
      <c r="BF552" s="113"/>
    </row>
    <row r="553" spans="58:58">
      <c r="BF553" s="113"/>
    </row>
    <row r="554" spans="58:58">
      <c r="BF554" s="113"/>
    </row>
    <row r="555" spans="58:58">
      <c r="BF555" s="113"/>
    </row>
    <row r="556" spans="58:58">
      <c r="BF556" s="113"/>
    </row>
    <row r="557" spans="58:58">
      <c r="BF557" s="113"/>
    </row>
    <row r="558" spans="58:58">
      <c r="BF558" s="113"/>
    </row>
    <row r="559" spans="58:58">
      <c r="BF559" s="113"/>
    </row>
    <row r="560" spans="58:58">
      <c r="BF560" s="113"/>
    </row>
    <row r="561" spans="58:58">
      <c r="BF561" s="113"/>
    </row>
    <row r="562" spans="58:58">
      <c r="BF562" s="113"/>
    </row>
    <row r="563" spans="58:58">
      <c r="BF563" s="113"/>
    </row>
    <row r="564" spans="58:58">
      <c r="BF564" s="113"/>
    </row>
    <row r="565" spans="58:58">
      <c r="BF565" s="113"/>
    </row>
    <row r="566" spans="58:58">
      <c r="BF566" s="113"/>
    </row>
    <row r="567" spans="58:58">
      <c r="BF567" s="113"/>
    </row>
    <row r="568" spans="58:58">
      <c r="BF568" s="113"/>
    </row>
    <row r="569" spans="58:58">
      <c r="BF569" s="113"/>
    </row>
    <row r="570" spans="58:58">
      <c r="BF570" s="113"/>
    </row>
    <row r="571" spans="58:58">
      <c r="BF571" s="113"/>
    </row>
    <row r="572" spans="58:58">
      <c r="BF572" s="113"/>
    </row>
    <row r="573" spans="58:58">
      <c r="BF573" s="113"/>
    </row>
    <row r="574" spans="58:58">
      <c r="BF574" s="113"/>
    </row>
    <row r="575" spans="58:58">
      <c r="BF575" s="113"/>
    </row>
    <row r="576" spans="58:58">
      <c r="BF576" s="113"/>
    </row>
    <row r="577" spans="58:58">
      <c r="BF577" s="113"/>
    </row>
    <row r="578" spans="58:58">
      <c r="BF578" s="113"/>
    </row>
    <row r="579" spans="58:58">
      <c r="BF579" s="113"/>
    </row>
    <row r="580" spans="58:58">
      <c r="BF580" s="113"/>
    </row>
    <row r="581" spans="58:58">
      <c r="BF581" s="113"/>
    </row>
    <row r="582" spans="58:58">
      <c r="BF582" s="113"/>
    </row>
    <row r="583" spans="58:58">
      <c r="BF583" s="113"/>
    </row>
    <row r="584" spans="58:58">
      <c r="BF584" s="113"/>
    </row>
    <row r="585" spans="58:58">
      <c r="BF585" s="113"/>
    </row>
    <row r="586" spans="58:58">
      <c r="BF586" s="113"/>
    </row>
    <row r="587" spans="58:58">
      <c r="BF587" s="113"/>
    </row>
    <row r="588" spans="58:58">
      <c r="BF588" s="113"/>
    </row>
    <row r="589" spans="58:58">
      <c r="BF589" s="113"/>
    </row>
    <row r="590" spans="58:58">
      <c r="BF590" s="113"/>
    </row>
    <row r="591" spans="58:58">
      <c r="BF591" s="113"/>
    </row>
    <row r="592" spans="58:58">
      <c r="BF592" s="113"/>
    </row>
    <row r="593" spans="58:58">
      <c r="BF593" s="113"/>
    </row>
    <row r="594" spans="58:58">
      <c r="BF594" s="113"/>
    </row>
    <row r="595" spans="58:58">
      <c r="BF595" s="113"/>
    </row>
    <row r="596" spans="58:58">
      <c r="BF596" s="113"/>
    </row>
    <row r="597" spans="58:58">
      <c r="BF597" s="113"/>
    </row>
    <row r="598" spans="58:58">
      <c r="BF598" s="113"/>
    </row>
    <row r="599" spans="58:58">
      <c r="BF599" s="113"/>
    </row>
    <row r="600" spans="58:58">
      <c r="BF600" s="113"/>
    </row>
    <row r="601" spans="58:58">
      <c r="BF601" s="113"/>
    </row>
    <row r="602" spans="58:58">
      <c r="BF602" s="113"/>
    </row>
    <row r="603" spans="58:58">
      <c r="BF603" s="113"/>
    </row>
    <row r="604" spans="58:58">
      <c r="BF604" s="113"/>
    </row>
    <row r="605" spans="58:58">
      <c r="BF605" s="113"/>
    </row>
    <row r="606" spans="58:58">
      <c r="BF606" s="113"/>
    </row>
    <row r="607" spans="58:58">
      <c r="BF607" s="113"/>
    </row>
    <row r="608" spans="58:58">
      <c r="BF608" s="113"/>
    </row>
    <row r="609" spans="58:58">
      <c r="BF609" s="113"/>
    </row>
    <row r="610" spans="58:58">
      <c r="BF610" s="113"/>
    </row>
    <row r="611" spans="58:58">
      <c r="BF611" s="113"/>
    </row>
    <row r="612" spans="58:58">
      <c r="BF612" s="113"/>
    </row>
    <row r="613" spans="58:58">
      <c r="BF613" s="113"/>
    </row>
    <row r="614" spans="58:58">
      <c r="BF614" s="113"/>
    </row>
    <row r="615" spans="58:58">
      <c r="BF615" s="113"/>
    </row>
    <row r="616" spans="58:58">
      <c r="BF616" s="113"/>
    </row>
    <row r="617" spans="58:58">
      <c r="BF617" s="113"/>
    </row>
    <row r="618" spans="58:58">
      <c r="BF618" s="113"/>
    </row>
    <row r="619" spans="58:58">
      <c r="BF619" s="113"/>
    </row>
    <row r="620" spans="58:58">
      <c r="BF620" s="113"/>
    </row>
    <row r="621" spans="58:58">
      <c r="BF621" s="113"/>
    </row>
    <row r="622" spans="58:58">
      <c r="BF622" s="113"/>
    </row>
    <row r="623" spans="58:58">
      <c r="BF623" s="113"/>
    </row>
    <row r="624" spans="58:58">
      <c r="BF624" s="113"/>
    </row>
    <row r="625" spans="58:58">
      <c r="BF625" s="113"/>
    </row>
    <row r="626" spans="58:58">
      <c r="BF626" s="113"/>
    </row>
    <row r="627" spans="58:58">
      <c r="BF627" s="113"/>
    </row>
    <row r="628" spans="58:58">
      <c r="BF628" s="113"/>
    </row>
    <row r="629" spans="58:58">
      <c r="BF629" s="113"/>
    </row>
    <row r="630" spans="58:58">
      <c r="BF630" s="113"/>
    </row>
    <row r="631" spans="58:58">
      <c r="BF631" s="113"/>
    </row>
    <row r="632" spans="58:58">
      <c r="BF632" s="113"/>
    </row>
    <row r="633" spans="58:58">
      <c r="BF633" s="113"/>
    </row>
    <row r="634" spans="58:58">
      <c r="BF634" s="113"/>
    </row>
    <row r="635" spans="58:58">
      <c r="BF635" s="113"/>
    </row>
    <row r="636" spans="58:58">
      <c r="BF636" s="113"/>
    </row>
    <row r="637" spans="58:58">
      <c r="BF637" s="113"/>
    </row>
    <row r="638" spans="58:58">
      <c r="BF638" s="113"/>
    </row>
    <row r="639" spans="58:58">
      <c r="BF639" s="113"/>
    </row>
    <row r="640" spans="58:58">
      <c r="BF640" s="113"/>
    </row>
    <row r="641" spans="58:58">
      <c r="BF641" s="113"/>
    </row>
    <row r="642" spans="58:58">
      <c r="BF642" s="113"/>
    </row>
    <row r="643" spans="58:58">
      <c r="BF643" s="113"/>
    </row>
    <row r="644" spans="58:58">
      <c r="BF644" s="113"/>
    </row>
    <row r="645" spans="58:58">
      <c r="BF645" s="113"/>
    </row>
    <row r="646" spans="58:58">
      <c r="BF646" s="113"/>
    </row>
    <row r="647" spans="58:58">
      <c r="BF647" s="113"/>
    </row>
    <row r="648" spans="58:58">
      <c r="BF648" s="113"/>
    </row>
    <row r="649" spans="58:58">
      <c r="BF649" s="113"/>
    </row>
    <row r="650" spans="58:58">
      <c r="BF650" s="113"/>
    </row>
    <row r="651" spans="58:58">
      <c r="BF651" s="113"/>
    </row>
    <row r="652" spans="58:58">
      <c r="BF652" s="113"/>
    </row>
    <row r="653" spans="58:58">
      <c r="BF653" s="113"/>
    </row>
    <row r="654" spans="58:58">
      <c r="BF654" s="113"/>
    </row>
    <row r="655" spans="58:58">
      <c r="BF655" s="113"/>
    </row>
    <row r="656" spans="58:58">
      <c r="BF656" s="113"/>
    </row>
    <row r="657" spans="58:58">
      <c r="BF657" s="113"/>
    </row>
    <row r="658" spans="58:58">
      <c r="BF658" s="113"/>
    </row>
    <row r="659" spans="58:58">
      <c r="BF659" s="113"/>
    </row>
    <row r="660" spans="58:58">
      <c r="BF660" s="113"/>
    </row>
    <row r="661" spans="58:58">
      <c r="BF661" s="113"/>
    </row>
    <row r="662" spans="58:58">
      <c r="BF662" s="113"/>
    </row>
    <row r="663" spans="58:58">
      <c r="BF663" s="113"/>
    </row>
    <row r="664" spans="58:58">
      <c r="BF664" s="113"/>
    </row>
    <row r="665" spans="58:58">
      <c r="BF665" s="113"/>
    </row>
    <row r="666" spans="58:58">
      <c r="BF666" s="113"/>
    </row>
    <row r="667" spans="58:58">
      <c r="BF667" s="113"/>
    </row>
    <row r="668" spans="58:58">
      <c r="BF668" s="113"/>
    </row>
    <row r="669" spans="58:58">
      <c r="BF669" s="113"/>
    </row>
    <row r="670" spans="58:58">
      <c r="BF670" s="113"/>
    </row>
    <row r="671" spans="58:58">
      <c r="BF671" s="113"/>
    </row>
    <row r="672" spans="58:58">
      <c r="BF672" s="113"/>
    </row>
    <row r="673" spans="58:58">
      <c r="BF673" s="113"/>
    </row>
    <row r="674" spans="58:58">
      <c r="BF674" s="113"/>
    </row>
    <row r="675" spans="58:58">
      <c r="BF675" s="113"/>
    </row>
    <row r="676" spans="58:58">
      <c r="BF676" s="113"/>
    </row>
    <row r="677" spans="58:58">
      <c r="BF677" s="113"/>
    </row>
    <row r="678" spans="58:58">
      <c r="BF678" s="113"/>
    </row>
    <row r="679" spans="58:58">
      <c r="BF679" s="113"/>
    </row>
    <row r="680" spans="58:58">
      <c r="BF680" s="113"/>
    </row>
    <row r="681" spans="58:58">
      <c r="BF681" s="113"/>
    </row>
    <row r="682" spans="58:58">
      <c r="BF682" s="113"/>
    </row>
    <row r="683" spans="58:58">
      <c r="BF683" s="113"/>
    </row>
    <row r="684" spans="58:58">
      <c r="BF684" s="113"/>
    </row>
    <row r="685" spans="58:58">
      <c r="BF685" s="113"/>
    </row>
    <row r="686" spans="58:58">
      <c r="BF686" s="113"/>
    </row>
    <row r="687" spans="58:58">
      <c r="BF687" s="113"/>
    </row>
    <row r="688" spans="58:58">
      <c r="BF688" s="113"/>
    </row>
    <row r="689" spans="58:58">
      <c r="BF689" s="113"/>
    </row>
    <row r="690" spans="58:58">
      <c r="BF690" s="113"/>
    </row>
    <row r="691" spans="58:58">
      <c r="BF691" s="113"/>
    </row>
    <row r="692" spans="58:58">
      <c r="BF692" s="113"/>
    </row>
    <row r="693" spans="58:58">
      <c r="BF693" s="113"/>
    </row>
    <row r="694" spans="58:58">
      <c r="BF694" s="113"/>
    </row>
    <row r="695" spans="58:58">
      <c r="BF695" s="113"/>
    </row>
    <row r="696" spans="58:58">
      <c r="BF696" s="113"/>
    </row>
    <row r="697" spans="58:58">
      <c r="BF697" s="113"/>
    </row>
    <row r="698" spans="58:58">
      <c r="BF698" s="113"/>
    </row>
    <row r="699" spans="58:58">
      <c r="BF699" s="113"/>
    </row>
    <row r="700" spans="58:58">
      <c r="BF700" s="113"/>
    </row>
    <row r="701" spans="58:58">
      <c r="BF701" s="113"/>
    </row>
    <row r="702" spans="58:58">
      <c r="BF702" s="113"/>
    </row>
    <row r="703" spans="58:58">
      <c r="BF703" s="113"/>
    </row>
    <row r="704" spans="58:58">
      <c r="BF704" s="113"/>
    </row>
    <row r="705" spans="58:58">
      <c r="BF705" s="113"/>
    </row>
    <row r="706" spans="58:58">
      <c r="BF706" s="113"/>
    </row>
    <row r="707" spans="58:58">
      <c r="BF707" s="113"/>
    </row>
    <row r="708" spans="58:58">
      <c r="BF708" s="113"/>
    </row>
    <row r="709" spans="58:58">
      <c r="BF709" s="113"/>
    </row>
    <row r="710" spans="58:58">
      <c r="BF710" s="113"/>
    </row>
    <row r="711" spans="58:58">
      <c r="BF711" s="113"/>
    </row>
    <row r="712" spans="58:58">
      <c r="BF712" s="113"/>
    </row>
    <row r="713" spans="58:58">
      <c r="BF713" s="113"/>
    </row>
    <row r="714" spans="58:58">
      <c r="BF714" s="113"/>
    </row>
    <row r="715" spans="58:58">
      <c r="BF715" s="113"/>
    </row>
    <row r="716" spans="58:58">
      <c r="BF716" s="113"/>
    </row>
    <row r="717" spans="58:58">
      <c r="BF717" s="113"/>
    </row>
    <row r="718" spans="58:58">
      <c r="BF718" s="113"/>
    </row>
    <row r="719" spans="58:58">
      <c r="BF719" s="113"/>
    </row>
    <row r="720" spans="58:58">
      <c r="BF720" s="113"/>
    </row>
    <row r="721" spans="58:58">
      <c r="BF721" s="113"/>
    </row>
    <row r="722" spans="58:58">
      <c r="BF722" s="113"/>
    </row>
    <row r="723" spans="58:58">
      <c r="BF723" s="113"/>
    </row>
    <row r="724" spans="58:58">
      <c r="BF724" s="113"/>
    </row>
    <row r="725" spans="58:58">
      <c r="BF725" s="113"/>
    </row>
    <row r="726" spans="58:58">
      <c r="BF726" s="113"/>
    </row>
    <row r="727" spans="58:58">
      <c r="BF727" s="113"/>
    </row>
    <row r="728" spans="58:58">
      <c r="BF728" s="113"/>
    </row>
    <row r="729" spans="58:58">
      <c r="BF729" s="113"/>
    </row>
    <row r="730" spans="58:58">
      <c r="BF730" s="113"/>
    </row>
    <row r="731" spans="58:58">
      <c r="BF731" s="113"/>
    </row>
    <row r="732" spans="58:58">
      <c r="BF732" s="113"/>
    </row>
    <row r="733" spans="58:58">
      <c r="BF733" s="113"/>
    </row>
    <row r="734" spans="58:58">
      <c r="BF734" s="113"/>
    </row>
    <row r="735" spans="58:58">
      <c r="BF735" s="113"/>
    </row>
    <row r="736" spans="58:58">
      <c r="BF736" s="113"/>
    </row>
    <row r="737" spans="58:58">
      <c r="BF737" s="113"/>
    </row>
    <row r="738" spans="58:58">
      <c r="BF738" s="113"/>
    </row>
    <row r="739" spans="58:58">
      <c r="BF739" s="113"/>
    </row>
    <row r="740" spans="58:58">
      <c r="BF740" s="113"/>
    </row>
    <row r="741" spans="58:58">
      <c r="BF741" s="113"/>
    </row>
    <row r="742" spans="58:58">
      <c r="BF742" s="113"/>
    </row>
    <row r="743" spans="58:58">
      <c r="BF743" s="113"/>
    </row>
    <row r="744" spans="58:58">
      <c r="BF744" s="113"/>
    </row>
    <row r="745" spans="58:58">
      <c r="BF745" s="113"/>
    </row>
    <row r="746" spans="58:58">
      <c r="BF746" s="113"/>
    </row>
    <row r="747" spans="58:58">
      <c r="BF747" s="113"/>
    </row>
    <row r="748" spans="58:58">
      <c r="BF748" s="113"/>
    </row>
    <row r="749" spans="58:58">
      <c r="BF749" s="113"/>
    </row>
    <row r="750" spans="58:58">
      <c r="BF750" s="113"/>
    </row>
    <row r="751" spans="58:58">
      <c r="BF751" s="113"/>
    </row>
    <row r="752" spans="58:58">
      <c r="BF752" s="113"/>
    </row>
    <row r="753" spans="58:58">
      <c r="BF753" s="113"/>
    </row>
    <row r="754" spans="58:58">
      <c r="BF754" s="113"/>
    </row>
    <row r="755" spans="58:58">
      <c r="BF755" s="113"/>
    </row>
    <row r="756" spans="58:58">
      <c r="BF756" s="113"/>
    </row>
    <row r="757" spans="58:58">
      <c r="BF757" s="113"/>
    </row>
    <row r="758" spans="58:58">
      <c r="BF758" s="113"/>
    </row>
    <row r="759" spans="58:58">
      <c r="BF759" s="113"/>
    </row>
    <row r="760" spans="58:58">
      <c r="BF760" s="113"/>
    </row>
    <row r="761" spans="58:58">
      <c r="BF761" s="113"/>
    </row>
    <row r="762" spans="58:58">
      <c r="BF762" s="113"/>
    </row>
    <row r="763" spans="58:58">
      <c r="BF763" s="113"/>
    </row>
    <row r="764" spans="58:58">
      <c r="BF764" s="113"/>
    </row>
    <row r="765" spans="58:58">
      <c r="BF765" s="113"/>
    </row>
    <row r="766" spans="58:58">
      <c r="BF766" s="113"/>
    </row>
    <row r="767" spans="58:58">
      <c r="BF767" s="113"/>
    </row>
    <row r="768" spans="58:58">
      <c r="BF768" s="113"/>
    </row>
    <row r="769" spans="58:58">
      <c r="BF769" s="113"/>
    </row>
    <row r="770" spans="58:58">
      <c r="BF770" s="113"/>
    </row>
    <row r="771" spans="58:58">
      <c r="BF771" s="113"/>
    </row>
    <row r="772" spans="58:58">
      <c r="BF772" s="113"/>
    </row>
    <row r="773" spans="58:58">
      <c r="BF773" s="113"/>
    </row>
    <row r="774" spans="58:58">
      <c r="BF774" s="113"/>
    </row>
    <row r="775" spans="58:58">
      <c r="BF775" s="113"/>
    </row>
    <row r="776" spans="58:58">
      <c r="BF776" s="113"/>
    </row>
    <row r="777" spans="58:58">
      <c r="BF777" s="113"/>
    </row>
    <row r="778" spans="58:58">
      <c r="BF778" s="113"/>
    </row>
    <row r="779" spans="58:58">
      <c r="BF779" s="113"/>
    </row>
    <row r="780" spans="58:58">
      <c r="BF780" s="113"/>
    </row>
    <row r="781" spans="58:58">
      <c r="BF781" s="113"/>
    </row>
    <row r="782" spans="58:58">
      <c r="BF782" s="113"/>
    </row>
    <row r="783" spans="58:58">
      <c r="BF783" s="113"/>
    </row>
    <row r="784" spans="58:58">
      <c r="BF784" s="113"/>
    </row>
    <row r="785" spans="58:58">
      <c r="BF785" s="113"/>
    </row>
    <row r="786" spans="58:58">
      <c r="BF786" s="113"/>
    </row>
    <row r="787" spans="58:58">
      <c r="BF787" s="113"/>
    </row>
    <row r="788" spans="58:58">
      <c r="BF788" s="113"/>
    </row>
    <row r="789" spans="58:58">
      <c r="BF789" s="113"/>
    </row>
    <row r="790" spans="58:58">
      <c r="BF790" s="113"/>
    </row>
    <row r="791" spans="58:58">
      <c r="BF791" s="113"/>
    </row>
    <row r="792" spans="58:58">
      <c r="BF792" s="113"/>
    </row>
    <row r="793" spans="58:58">
      <c r="BF793" s="113"/>
    </row>
    <row r="794" spans="58:58">
      <c r="BF794" s="113"/>
    </row>
    <row r="795" spans="58:58">
      <c r="BF795" s="113"/>
    </row>
    <row r="796" spans="58:58">
      <c r="BF796" s="113"/>
    </row>
    <row r="797" spans="58:58">
      <c r="BF797" s="113"/>
    </row>
    <row r="798" spans="58:58">
      <c r="BF798" s="113"/>
    </row>
    <row r="799" spans="58:58">
      <c r="BF799" s="113"/>
    </row>
    <row r="800" spans="58:58">
      <c r="BF800" s="113"/>
    </row>
    <row r="801" spans="58:58">
      <c r="BF801" s="113"/>
    </row>
    <row r="802" spans="58:58">
      <c r="BF802" s="113"/>
    </row>
    <row r="803" spans="58:58">
      <c r="BF803" s="113"/>
    </row>
    <row r="804" spans="58:58">
      <c r="BF804" s="113"/>
    </row>
    <row r="805" spans="58:58">
      <c r="BF805" s="113"/>
    </row>
    <row r="806" spans="58:58">
      <c r="BF806" s="113"/>
    </row>
    <row r="807" spans="58:58">
      <c r="BF807" s="113"/>
    </row>
    <row r="808" spans="58:58">
      <c r="BF808" s="113"/>
    </row>
    <row r="809" spans="58:58">
      <c r="BF809" s="113"/>
    </row>
    <row r="810" spans="58:58">
      <c r="BF810" s="113"/>
    </row>
    <row r="811" spans="58:58">
      <c r="BF811" s="113"/>
    </row>
    <row r="812" spans="58:58">
      <c r="BF812" s="113"/>
    </row>
    <row r="813" spans="58:58">
      <c r="BF813" s="113"/>
    </row>
    <row r="814" spans="58:58">
      <c r="BF814" s="113"/>
    </row>
    <row r="815" spans="58:58">
      <c r="BF815" s="113"/>
    </row>
    <row r="816" spans="58:58">
      <c r="BF816" s="113"/>
    </row>
    <row r="817" spans="58:58">
      <c r="BF817" s="113"/>
    </row>
    <row r="818" spans="58:58">
      <c r="BF818" s="113"/>
    </row>
    <row r="819" spans="58:58">
      <c r="BF819" s="113"/>
    </row>
    <row r="820" spans="58:58">
      <c r="BF820" s="113"/>
    </row>
    <row r="821" spans="58:58">
      <c r="BF821" s="113"/>
    </row>
    <row r="822" spans="58:58">
      <c r="BF822" s="113"/>
    </row>
    <row r="823" spans="58:58">
      <c r="BF823" s="113"/>
    </row>
    <row r="824" spans="58:58">
      <c r="BF824" s="113"/>
    </row>
    <row r="825" spans="58:58">
      <c r="BF825" s="113"/>
    </row>
    <row r="826" spans="58:58">
      <c r="BF826" s="113"/>
    </row>
    <row r="827" spans="58:58">
      <c r="BF827" s="113"/>
    </row>
    <row r="828" spans="58:58">
      <c r="BF828" s="113"/>
    </row>
    <row r="829" spans="58:58">
      <c r="BF829" s="113"/>
    </row>
    <row r="830" spans="58:58">
      <c r="BF830" s="113"/>
    </row>
    <row r="831" spans="58:58">
      <c r="BF831" s="113"/>
    </row>
    <row r="832" spans="58:58">
      <c r="BF832" s="113"/>
    </row>
    <row r="833" spans="58:58">
      <c r="BF833" s="113"/>
    </row>
    <row r="834" spans="58:58">
      <c r="BF834" s="113"/>
    </row>
    <row r="835" spans="58:58">
      <c r="BF835" s="113"/>
    </row>
    <row r="836" spans="58:58">
      <c r="BF836" s="113"/>
    </row>
    <row r="837" spans="58:58">
      <c r="BF837" s="113"/>
    </row>
    <row r="838" spans="58:58">
      <c r="BF838" s="113"/>
    </row>
    <row r="839" spans="58:58">
      <c r="BF839" s="113"/>
    </row>
    <row r="840" spans="58:58">
      <c r="BF840" s="113"/>
    </row>
    <row r="841" spans="58:58">
      <c r="BF841" s="113"/>
    </row>
    <row r="842" spans="58:58">
      <c r="BF842" s="113"/>
    </row>
    <row r="843" spans="58:58">
      <c r="BF843" s="113"/>
    </row>
    <row r="844" spans="58:58">
      <c r="BF844" s="113"/>
    </row>
    <row r="845" spans="58:58">
      <c r="BF845" s="113"/>
    </row>
    <row r="846" spans="58:58">
      <c r="BF846" s="113"/>
    </row>
    <row r="847" spans="58:58">
      <c r="BF847" s="113"/>
    </row>
    <row r="848" spans="58:58">
      <c r="BF848" s="113"/>
    </row>
    <row r="849" spans="58:58">
      <c r="BF849" s="113"/>
    </row>
    <row r="850" spans="58:58">
      <c r="BF850" s="113"/>
    </row>
    <row r="851" spans="58:58">
      <c r="BF851" s="113"/>
    </row>
    <row r="852" spans="58:58">
      <c r="BF852" s="113"/>
    </row>
    <row r="853" spans="58:58">
      <c r="BF853" s="113"/>
    </row>
    <row r="854" spans="58:58">
      <c r="BF854" s="113"/>
    </row>
    <row r="855" spans="58:58">
      <c r="BF855" s="113"/>
    </row>
    <row r="856" spans="58:58">
      <c r="BF856" s="113"/>
    </row>
    <row r="857" spans="58:58">
      <c r="BF857" s="113"/>
    </row>
    <row r="858" spans="58:58">
      <c r="BF858" s="113"/>
    </row>
    <row r="859" spans="58:58">
      <c r="BF859" s="113"/>
    </row>
    <row r="860" spans="58:58">
      <c r="BF860" s="113"/>
    </row>
    <row r="861" spans="58:58">
      <c r="BF861" s="113"/>
    </row>
    <row r="862" spans="58:58">
      <c r="BF862" s="113"/>
    </row>
    <row r="863" spans="58:58">
      <c r="BF863" s="113"/>
    </row>
    <row r="864" spans="58:58">
      <c r="BF864" s="113"/>
    </row>
    <row r="865" spans="58:58">
      <c r="BF865" s="113"/>
    </row>
    <row r="866" spans="58:58">
      <c r="BF866" s="113"/>
    </row>
    <row r="867" spans="58:58">
      <c r="BF867" s="113"/>
    </row>
    <row r="868" spans="58:58">
      <c r="BF868" s="113"/>
    </row>
    <row r="869" spans="58:58">
      <c r="BF869" s="113"/>
    </row>
    <row r="870" spans="58:58">
      <c r="BF870" s="113"/>
    </row>
    <row r="871" spans="58:58">
      <c r="BF871" s="113"/>
    </row>
    <row r="872" spans="58:58">
      <c r="BF872" s="113"/>
    </row>
    <row r="873" spans="58:58">
      <c r="BF873" s="113"/>
    </row>
    <row r="874" spans="58:58">
      <c r="BF874" s="113"/>
    </row>
    <row r="875" spans="58:58">
      <c r="BF875" s="113"/>
    </row>
    <row r="876" spans="58:58">
      <c r="BF876" s="113"/>
    </row>
    <row r="877" spans="58:58">
      <c r="BF877" s="113"/>
    </row>
    <row r="878" spans="58:58">
      <c r="BF878" s="113"/>
    </row>
    <row r="879" spans="58:58">
      <c r="BF879" s="113"/>
    </row>
    <row r="880" spans="58:58">
      <c r="BF880" s="113"/>
    </row>
    <row r="881" spans="58:58">
      <c r="BF881" s="113"/>
    </row>
    <row r="882" spans="58:58">
      <c r="BF882" s="113"/>
    </row>
    <row r="883" spans="58:58">
      <c r="BF883" s="113"/>
    </row>
    <row r="884" spans="58:58">
      <c r="BF884" s="113"/>
    </row>
    <row r="885" spans="58:58">
      <c r="BF885" s="113"/>
    </row>
    <row r="886" spans="58:58">
      <c r="BF886" s="113"/>
    </row>
    <row r="887" spans="58:58">
      <c r="BF887" s="113"/>
    </row>
    <row r="888" spans="58:58">
      <c r="BF888" s="113"/>
    </row>
    <row r="889" spans="58:58">
      <c r="BF889" s="113"/>
    </row>
    <row r="890" spans="58:58">
      <c r="BF890" s="113"/>
    </row>
  </sheetData>
  <mergeCells count="591">
    <mergeCell ref="AF129:AF130"/>
    <mergeCell ref="AB129:AE130"/>
    <mergeCell ref="G125:R125"/>
    <mergeCell ref="P129:R130"/>
    <mergeCell ref="S129:S130"/>
    <mergeCell ref="T129:T130"/>
    <mergeCell ref="W125:AE125"/>
    <mergeCell ref="M98:M99"/>
    <mergeCell ref="L86:L89"/>
    <mergeCell ref="P98:P99"/>
    <mergeCell ref="M94:M97"/>
    <mergeCell ref="M86:M89"/>
    <mergeCell ref="Q109:Q110"/>
    <mergeCell ref="Q86:Q89"/>
    <mergeCell ref="N86:N89"/>
    <mergeCell ref="J109:J110"/>
    <mergeCell ref="J84:J85"/>
    <mergeCell ref="M66:M68"/>
    <mergeCell ref="L84:L85"/>
    <mergeCell ref="L66:L68"/>
    <mergeCell ref="H75:H77"/>
    <mergeCell ref="I75:I77"/>
    <mergeCell ref="M75:M77"/>
    <mergeCell ref="L82:L83"/>
    <mergeCell ref="K84:K85"/>
    <mergeCell ref="H84:H85"/>
    <mergeCell ref="K75:K77"/>
    <mergeCell ref="H69:H70"/>
    <mergeCell ref="H79:H81"/>
    <mergeCell ref="I69:I70"/>
    <mergeCell ref="H47:H49"/>
    <mergeCell ref="L32:L34"/>
    <mergeCell ref="J32:J34"/>
    <mergeCell ref="K32:K34"/>
    <mergeCell ref="H35:H38"/>
    <mergeCell ref="I35:I38"/>
    <mergeCell ref="R66:R68"/>
    <mergeCell ref="R69:R70"/>
    <mergeCell ref="R75:R77"/>
    <mergeCell ref="G71:R71"/>
    <mergeCell ref="L75:L77"/>
    <mergeCell ref="BH103:BH104"/>
    <mergeCell ref="BH106:BH107"/>
    <mergeCell ref="BH13:BH14"/>
    <mergeCell ref="AW4:AW7"/>
    <mergeCell ref="AW8:AW11"/>
    <mergeCell ref="AW32:AW34"/>
    <mergeCell ref="AW36:AW37"/>
    <mergeCell ref="AW41:AW42"/>
    <mergeCell ref="AW43:AW46"/>
    <mergeCell ref="AW53:AW60"/>
    <mergeCell ref="BH45:BH46"/>
    <mergeCell ref="P109:P110"/>
    <mergeCell ref="P112:P114"/>
    <mergeCell ref="P115:P119"/>
    <mergeCell ref="W108:AE108"/>
    <mergeCell ref="Q100:Q101"/>
    <mergeCell ref="P86:P89"/>
    <mergeCell ref="P91:P93"/>
    <mergeCell ref="P94:P97"/>
    <mergeCell ref="U86:U89"/>
    <mergeCell ref="S98:S99"/>
    <mergeCell ref="R86:R89"/>
    <mergeCell ref="G90:R90"/>
    <mergeCell ref="R91:R93"/>
    <mergeCell ref="R94:R97"/>
    <mergeCell ref="R98:R99"/>
    <mergeCell ref="R100:R101"/>
    <mergeCell ref="G102:R102"/>
    <mergeCell ref="G108:R108"/>
    <mergeCell ref="R109:R110"/>
    <mergeCell ref="M91:M93"/>
    <mergeCell ref="O91:O93"/>
    <mergeCell ref="O94:O97"/>
    <mergeCell ref="O98:O99"/>
    <mergeCell ref="O100:O101"/>
    <mergeCell ref="AF91:AF101"/>
    <mergeCell ref="T82:T83"/>
    <mergeCell ref="T84:T85"/>
    <mergeCell ref="N84:N85"/>
    <mergeCell ref="Q79:Q81"/>
    <mergeCell ref="Q82:Q83"/>
    <mergeCell ref="O79:O81"/>
    <mergeCell ref="O82:O83"/>
    <mergeCell ref="O84:O85"/>
    <mergeCell ref="N82:N83"/>
    <mergeCell ref="T98:T99"/>
    <mergeCell ref="T86:T89"/>
    <mergeCell ref="S86:S89"/>
    <mergeCell ref="S79:S81"/>
    <mergeCell ref="S82:S83"/>
    <mergeCell ref="S84:S85"/>
    <mergeCell ref="T79:T81"/>
    <mergeCell ref="R79:R81"/>
    <mergeCell ref="R82:R83"/>
    <mergeCell ref="R84:R85"/>
    <mergeCell ref="O86:O89"/>
    <mergeCell ref="AX53:AX60"/>
    <mergeCell ref="U79:U85"/>
    <mergeCell ref="U115:U119"/>
    <mergeCell ref="AZ53:AZ60"/>
    <mergeCell ref="BA53:BA60"/>
    <mergeCell ref="BF13:BF14"/>
    <mergeCell ref="O3:O31"/>
    <mergeCell ref="O32:O34"/>
    <mergeCell ref="O35:O38"/>
    <mergeCell ref="V32:V34"/>
    <mergeCell ref="S35:S38"/>
    <mergeCell ref="BE14:BE15"/>
    <mergeCell ref="BD14:BD15"/>
    <mergeCell ref="BC35:BC38"/>
    <mergeCell ref="U43:U46"/>
    <mergeCell ref="P62:P64"/>
    <mergeCell ref="V72:V74"/>
    <mergeCell ref="P79:P81"/>
    <mergeCell ref="P82:P83"/>
    <mergeCell ref="P84:P85"/>
    <mergeCell ref="V62:V65"/>
    <mergeCell ref="U62:U65"/>
    <mergeCell ref="V75:V77"/>
    <mergeCell ref="W75:W77"/>
    <mergeCell ref="BC125:BD125"/>
    <mergeCell ref="BC78:BD78"/>
    <mergeCell ref="BC102:BD102"/>
    <mergeCell ref="BC108:BD108"/>
    <mergeCell ref="BD106:BD107"/>
    <mergeCell ref="BC121:BD121"/>
    <mergeCell ref="BD122:BD123"/>
    <mergeCell ref="BD86:BD89"/>
    <mergeCell ref="BD103:BD104"/>
    <mergeCell ref="BC103:BC104"/>
    <mergeCell ref="BC91:BC93"/>
    <mergeCell ref="T115:T119"/>
    <mergeCell ref="V115:V119"/>
    <mergeCell ref="S109:S110"/>
    <mergeCell ref="S112:S114"/>
    <mergeCell ref="U109:U114"/>
    <mergeCell ref="W115:W119"/>
    <mergeCell ref="A122:A125"/>
    <mergeCell ref="B122:B125"/>
    <mergeCell ref="A3:A120"/>
    <mergeCell ref="Q84:Q85"/>
    <mergeCell ref="I84:I85"/>
    <mergeCell ref="U32:U34"/>
    <mergeCell ref="W72:W74"/>
    <mergeCell ref="V66:V70"/>
    <mergeCell ref="V86:V89"/>
    <mergeCell ref="W86:W89"/>
    <mergeCell ref="U91:U101"/>
    <mergeCell ref="V91:V101"/>
    <mergeCell ref="V79:V85"/>
    <mergeCell ref="W62:W65"/>
    <mergeCell ref="W69:W70"/>
    <mergeCell ref="T75:T77"/>
    <mergeCell ref="U75:U77"/>
    <mergeCell ref="Q75:Q77"/>
    <mergeCell ref="S91:S93"/>
    <mergeCell ref="Q98:Q99"/>
    <mergeCell ref="O109:O110"/>
    <mergeCell ref="O112:O114"/>
    <mergeCell ref="O115:O119"/>
    <mergeCell ref="L100:L101"/>
    <mergeCell ref="V103:V104"/>
    <mergeCell ref="U103:U104"/>
    <mergeCell ref="W106:W107"/>
    <mergeCell ref="W109:W114"/>
    <mergeCell ref="V109:V114"/>
    <mergeCell ref="N100:N101"/>
    <mergeCell ref="L109:L110"/>
    <mergeCell ref="M109:M110"/>
    <mergeCell ref="L112:L114"/>
    <mergeCell ref="M112:M114"/>
    <mergeCell ref="P100:P101"/>
    <mergeCell ref="W102:AE102"/>
    <mergeCell ref="T100:T101"/>
    <mergeCell ref="T91:T93"/>
    <mergeCell ref="T94:T97"/>
    <mergeCell ref="S94:S97"/>
    <mergeCell ref="N109:N110"/>
    <mergeCell ref="T112:T114"/>
    <mergeCell ref="G3:G51"/>
    <mergeCell ref="H3:H31"/>
    <mergeCell ref="I3:I31"/>
    <mergeCell ref="J3:J31"/>
    <mergeCell ref="U3:U7"/>
    <mergeCell ref="V3:V7"/>
    <mergeCell ref="W3:W7"/>
    <mergeCell ref="H32:H34"/>
    <mergeCell ref="H53:H55"/>
    <mergeCell ref="W52:AE52"/>
    <mergeCell ref="N53:N55"/>
    <mergeCell ref="T53:T55"/>
    <mergeCell ref="S53:S55"/>
    <mergeCell ref="R32:R34"/>
    <mergeCell ref="R35:R38"/>
    <mergeCell ref="R39:R46"/>
    <mergeCell ref="R47:R49"/>
    <mergeCell ref="R53:R55"/>
    <mergeCell ref="K39:K46"/>
    <mergeCell ref="L39:L46"/>
    <mergeCell ref="M39:M46"/>
    <mergeCell ref="N32:N34"/>
    <mergeCell ref="N35:N38"/>
    <mergeCell ref="L35:L38"/>
    <mergeCell ref="I79:I81"/>
    <mergeCell ref="J79:J81"/>
    <mergeCell ref="K79:K81"/>
    <mergeCell ref="L79:L81"/>
    <mergeCell ref="N79:N81"/>
    <mergeCell ref="N69:N70"/>
    <mergeCell ref="S75:S77"/>
    <mergeCell ref="O59:O60"/>
    <mergeCell ref="O62:O64"/>
    <mergeCell ref="O66:O68"/>
    <mergeCell ref="O69:O70"/>
    <mergeCell ref="O75:O77"/>
    <mergeCell ref="M79:M81"/>
    <mergeCell ref="S66:S68"/>
    <mergeCell ref="N75:N77"/>
    <mergeCell ref="P75:P77"/>
    <mergeCell ref="N59:N60"/>
    <mergeCell ref="S59:S60"/>
    <mergeCell ref="Q66:Q68"/>
    <mergeCell ref="S62:S64"/>
    <mergeCell ref="R59:R60"/>
    <mergeCell ref="G61:R61"/>
    <mergeCell ref="R62:R64"/>
    <mergeCell ref="G78:R78"/>
    <mergeCell ref="M53:M55"/>
    <mergeCell ref="T69:T70"/>
    <mergeCell ref="Q69:Q70"/>
    <mergeCell ref="S69:S70"/>
    <mergeCell ref="L69:L70"/>
    <mergeCell ref="M69:M70"/>
    <mergeCell ref="M47:M49"/>
    <mergeCell ref="M62:M64"/>
    <mergeCell ref="I53:I55"/>
    <mergeCell ref="K53:K55"/>
    <mergeCell ref="L53:L55"/>
    <mergeCell ref="J53:J55"/>
    <mergeCell ref="J62:J64"/>
    <mergeCell ref="Q59:Q60"/>
    <mergeCell ref="I47:I49"/>
    <mergeCell ref="Q62:Q64"/>
    <mergeCell ref="M59:M60"/>
    <mergeCell ref="J47:J49"/>
    <mergeCell ref="O47:O49"/>
    <mergeCell ref="O53:O55"/>
    <mergeCell ref="N47:N49"/>
    <mergeCell ref="K47:K49"/>
    <mergeCell ref="L47:L49"/>
    <mergeCell ref="P53:P55"/>
    <mergeCell ref="H59:H60"/>
    <mergeCell ref="I59:I60"/>
    <mergeCell ref="J59:J60"/>
    <mergeCell ref="K59:K60"/>
    <mergeCell ref="L59:L60"/>
    <mergeCell ref="L62:L64"/>
    <mergeCell ref="U66:U70"/>
    <mergeCell ref="N62:N64"/>
    <mergeCell ref="N66:N68"/>
    <mergeCell ref="P59:P60"/>
    <mergeCell ref="J69:J70"/>
    <mergeCell ref="T59:T60"/>
    <mergeCell ref="T62:T64"/>
    <mergeCell ref="T66:T68"/>
    <mergeCell ref="V47:V51"/>
    <mergeCell ref="Q3:Q31"/>
    <mergeCell ref="T3:T31"/>
    <mergeCell ref="Q32:Q34"/>
    <mergeCell ref="T32:T34"/>
    <mergeCell ref="Q35:Q38"/>
    <mergeCell ref="T35:T38"/>
    <mergeCell ref="Q47:Q49"/>
    <mergeCell ref="T47:T49"/>
    <mergeCell ref="U8:U11"/>
    <mergeCell ref="V8:V11"/>
    <mergeCell ref="U12:U28"/>
    <mergeCell ref="S3:S31"/>
    <mergeCell ref="S32:S34"/>
    <mergeCell ref="V39:V42"/>
    <mergeCell ref="Q53:Q55"/>
    <mergeCell ref="K109:K110"/>
    <mergeCell ref="H109:H110"/>
    <mergeCell ref="J115:J119"/>
    <mergeCell ref="K115:K119"/>
    <mergeCell ref="I109:I110"/>
    <mergeCell ref="B3:B120"/>
    <mergeCell ref="G103:G107"/>
    <mergeCell ref="G109:G120"/>
    <mergeCell ref="G72:G77"/>
    <mergeCell ref="G53:G60"/>
    <mergeCell ref="G62:G70"/>
    <mergeCell ref="D103:D107"/>
    <mergeCell ref="E103:E107"/>
    <mergeCell ref="G91:G101"/>
    <mergeCell ref="C103:C107"/>
    <mergeCell ref="H66:H68"/>
    <mergeCell ref="I66:I68"/>
    <mergeCell ref="J66:J68"/>
    <mergeCell ref="H62:H64"/>
    <mergeCell ref="J75:J77"/>
    <mergeCell ref="K62:K64"/>
    <mergeCell ref="K69:K70"/>
    <mergeCell ref="K66:K68"/>
    <mergeCell ref="I62:I64"/>
    <mergeCell ref="L91:L93"/>
    <mergeCell ref="M82:M83"/>
    <mergeCell ref="M84:M85"/>
    <mergeCell ref="K91:K93"/>
    <mergeCell ref="H94:H97"/>
    <mergeCell ref="M100:M101"/>
    <mergeCell ref="S100:S101"/>
    <mergeCell ref="H91:H93"/>
    <mergeCell ref="I91:I93"/>
    <mergeCell ref="L94:L97"/>
    <mergeCell ref="H98:H99"/>
    <mergeCell ref="I98:I99"/>
    <mergeCell ref="J98:J99"/>
    <mergeCell ref="K98:K99"/>
    <mergeCell ref="L98:L99"/>
    <mergeCell ref="Q94:Q97"/>
    <mergeCell ref="N91:N93"/>
    <mergeCell ref="N94:N97"/>
    <mergeCell ref="N98:N99"/>
    <mergeCell ref="Q91:Q93"/>
    <mergeCell ref="J94:J97"/>
    <mergeCell ref="K94:K97"/>
    <mergeCell ref="H100:H101"/>
    <mergeCell ref="J100:J101"/>
    <mergeCell ref="U106:U107"/>
    <mergeCell ref="V106:V107"/>
    <mergeCell ref="W91:W101"/>
    <mergeCell ref="W79:W85"/>
    <mergeCell ref="W8:W11"/>
    <mergeCell ref="V29:V31"/>
    <mergeCell ref="W12:W28"/>
    <mergeCell ref="V35:V38"/>
    <mergeCell ref="V12:V28"/>
    <mergeCell ref="U35:U38"/>
    <mergeCell ref="W32:W34"/>
    <mergeCell ref="W47:W51"/>
    <mergeCell ref="W29:W31"/>
    <mergeCell ref="W35:W38"/>
    <mergeCell ref="W39:W42"/>
    <mergeCell ref="W78:AE78"/>
    <mergeCell ref="W61:AE61"/>
    <mergeCell ref="U47:U51"/>
    <mergeCell ref="U39:U42"/>
    <mergeCell ref="W66:W68"/>
    <mergeCell ref="BF122:BF123"/>
    <mergeCell ref="BF75:BF77"/>
    <mergeCell ref="BE86:BE89"/>
    <mergeCell ref="AV4:AV7"/>
    <mergeCell ref="AV8:AV11"/>
    <mergeCell ref="AV14:AV15"/>
    <mergeCell ref="AV32:AV34"/>
    <mergeCell ref="AV35:AV38"/>
    <mergeCell ref="AV39:AV42"/>
    <mergeCell ref="AV43:AV45"/>
    <mergeCell ref="AV47:AV49"/>
    <mergeCell ref="AV53:AV60"/>
    <mergeCell ref="BC14:BC15"/>
    <mergeCell ref="BC106:BC107"/>
    <mergeCell ref="BE100:BE101"/>
    <mergeCell ref="BF82:BF83"/>
    <mergeCell ref="BE122:BE123"/>
    <mergeCell ref="BE103:BE104"/>
    <mergeCell ref="AY72:AY74"/>
    <mergeCell ref="AZ72:AZ74"/>
    <mergeCell ref="BA72:BA74"/>
    <mergeCell ref="BB72:BB74"/>
    <mergeCell ref="AX75:AX77"/>
    <mergeCell ref="AX109:AX114"/>
    <mergeCell ref="AV115:AV119"/>
    <mergeCell ref="BC90:BD90"/>
    <mergeCell ref="AV62:AV65"/>
    <mergeCell ref="AV66:AV70"/>
    <mergeCell ref="AV72:AV74"/>
    <mergeCell ref="AV75:AV77"/>
    <mergeCell ref="AV79:AV85"/>
    <mergeCell ref="AV86:AV89"/>
    <mergeCell ref="AV91:AV101"/>
    <mergeCell ref="BD63:BD64"/>
    <mergeCell ref="BC94:BC97"/>
    <mergeCell ref="BD67:BD70"/>
    <mergeCell ref="AX105:AX106"/>
    <mergeCell ref="AY105:AY106"/>
    <mergeCell ref="AZ105:AZ106"/>
    <mergeCell ref="BA105:BA106"/>
    <mergeCell ref="BB105:BB106"/>
    <mergeCell ref="AX72:AX74"/>
    <mergeCell ref="BA91:BA95"/>
    <mergeCell ref="AX96:AX101"/>
    <mergeCell ref="AZ96:AZ101"/>
    <mergeCell ref="BA96:BA101"/>
    <mergeCell ref="AZ66:AZ70"/>
    <mergeCell ref="AZ109:AZ114"/>
    <mergeCell ref="BH100:BH101"/>
    <mergeCell ref="BE106:BE107"/>
    <mergeCell ref="BD100:BD101"/>
    <mergeCell ref="BC47:BC51"/>
    <mergeCell ref="AV103:AV104"/>
    <mergeCell ref="AV109:AV114"/>
    <mergeCell ref="AZ91:AZ95"/>
    <mergeCell ref="BD84:BD85"/>
    <mergeCell ref="BF106:BF107"/>
    <mergeCell ref="BF86:BF89"/>
    <mergeCell ref="BF100:BF101"/>
    <mergeCell ref="BF103:BF104"/>
    <mergeCell ref="AW62:AW65"/>
    <mergeCell ref="AW66:AW70"/>
    <mergeCell ref="AW72:AW74"/>
    <mergeCell ref="AW75:AW77"/>
    <mergeCell ref="BH75:BH77"/>
    <mergeCell ref="AW79:AW85"/>
    <mergeCell ref="BH79:BH80"/>
    <mergeCell ref="BH81:BH83"/>
    <mergeCell ref="AW86:AW89"/>
    <mergeCell ref="BH86:BH89"/>
    <mergeCell ref="BA66:BA70"/>
    <mergeCell ref="BA109:BA114"/>
    <mergeCell ref="G121:R121"/>
    <mergeCell ref="AY109:AY114"/>
    <mergeCell ref="BB109:BB114"/>
    <mergeCell ref="AX115:AX120"/>
    <mergeCell ref="AY115:AY120"/>
    <mergeCell ref="AZ115:AZ120"/>
    <mergeCell ref="BA115:BA120"/>
    <mergeCell ref="BB115:BB120"/>
    <mergeCell ref="H112:H114"/>
    <mergeCell ref="I112:I114"/>
    <mergeCell ref="J112:J114"/>
    <mergeCell ref="K112:K114"/>
    <mergeCell ref="N112:N114"/>
    <mergeCell ref="Q112:Q114"/>
    <mergeCell ref="R112:R114"/>
    <mergeCell ref="H115:H119"/>
    <mergeCell ref="I115:I119"/>
    <mergeCell ref="L115:L119"/>
    <mergeCell ref="M115:M119"/>
    <mergeCell ref="N115:N119"/>
    <mergeCell ref="Q115:Q119"/>
    <mergeCell ref="R115:R119"/>
    <mergeCell ref="S115:S119"/>
    <mergeCell ref="W121:AE121"/>
    <mergeCell ref="J91:J93"/>
    <mergeCell ref="I94:I97"/>
    <mergeCell ref="K100:K101"/>
    <mergeCell ref="AX91:AX95"/>
    <mergeCell ref="AY91:AY95"/>
    <mergeCell ref="BB91:BB95"/>
    <mergeCell ref="AY96:AY101"/>
    <mergeCell ref="BB96:BB101"/>
    <mergeCell ref="G79:G89"/>
    <mergeCell ref="H82:H83"/>
    <mergeCell ref="I82:I83"/>
    <mergeCell ref="J82:J83"/>
    <mergeCell ref="K82:K83"/>
    <mergeCell ref="H86:H89"/>
    <mergeCell ref="I86:I89"/>
    <mergeCell ref="J86:J89"/>
    <mergeCell ref="K86:K89"/>
    <mergeCell ref="AX79:AX89"/>
    <mergeCell ref="AY79:AY89"/>
    <mergeCell ref="AZ79:AZ89"/>
    <mergeCell ref="BA79:BA89"/>
    <mergeCell ref="BB79:BB89"/>
    <mergeCell ref="W90:AE90"/>
    <mergeCell ref="I100:I101"/>
    <mergeCell ref="AY53:AY60"/>
    <mergeCell ref="BB53:BB60"/>
    <mergeCell ref="G52:R52"/>
    <mergeCell ref="AX50:AX51"/>
    <mergeCell ref="AY50:AY51"/>
    <mergeCell ref="AZ50:AZ51"/>
    <mergeCell ref="BA50:BA51"/>
    <mergeCell ref="BB50:BB51"/>
    <mergeCell ref="AY75:AY77"/>
    <mergeCell ref="AZ75:AZ77"/>
    <mergeCell ref="BA75:BA77"/>
    <mergeCell ref="BB75:BB77"/>
    <mergeCell ref="P66:P68"/>
    <mergeCell ref="P69:P70"/>
    <mergeCell ref="W71:AE71"/>
    <mergeCell ref="AX62:AX65"/>
    <mergeCell ref="AY62:AY65"/>
    <mergeCell ref="AZ62:AZ65"/>
    <mergeCell ref="BA62:BA65"/>
    <mergeCell ref="BB62:BB65"/>
    <mergeCell ref="AX66:AX70"/>
    <mergeCell ref="AY66:AY70"/>
    <mergeCell ref="BB66:BB70"/>
    <mergeCell ref="U72:U74"/>
    <mergeCell ref="AX48:AX49"/>
    <mergeCell ref="AY48:AY49"/>
    <mergeCell ref="AZ48:AZ49"/>
    <mergeCell ref="BA48:BA49"/>
    <mergeCell ref="BB48:BB49"/>
    <mergeCell ref="AX46:AX47"/>
    <mergeCell ref="AY46:AY47"/>
    <mergeCell ref="AZ46:AZ47"/>
    <mergeCell ref="BA46:BA47"/>
    <mergeCell ref="BB46:BB47"/>
    <mergeCell ref="AX44:AX45"/>
    <mergeCell ref="AY44:AY45"/>
    <mergeCell ref="AZ44:AZ45"/>
    <mergeCell ref="BA44:BA45"/>
    <mergeCell ref="BB44:BB45"/>
    <mergeCell ref="AX42:AX43"/>
    <mergeCell ref="AY42:AY43"/>
    <mergeCell ref="AZ42:AZ43"/>
    <mergeCell ref="BA42:BA43"/>
    <mergeCell ref="BB42:BB43"/>
    <mergeCell ref="AX39:AX41"/>
    <mergeCell ref="AY39:AY41"/>
    <mergeCell ref="AZ39:AZ41"/>
    <mergeCell ref="BA39:BA41"/>
    <mergeCell ref="BB39:BB41"/>
    <mergeCell ref="AX34:AX38"/>
    <mergeCell ref="AY34:AY38"/>
    <mergeCell ref="AZ34:AZ38"/>
    <mergeCell ref="BA34:BA38"/>
    <mergeCell ref="BB34:BB38"/>
    <mergeCell ref="BB28:BB33"/>
    <mergeCell ref="AX23:AX27"/>
    <mergeCell ref="AY23:AY27"/>
    <mergeCell ref="AZ23:AZ27"/>
    <mergeCell ref="BA23:BA27"/>
    <mergeCell ref="BB23:BB27"/>
    <mergeCell ref="AX18:AX22"/>
    <mergeCell ref="AY18:AY22"/>
    <mergeCell ref="AZ18:AZ22"/>
    <mergeCell ref="BA18:BA22"/>
    <mergeCell ref="BB18:BB22"/>
    <mergeCell ref="AX28:AX33"/>
    <mergeCell ref="AY28:AY33"/>
    <mergeCell ref="AZ28:AZ33"/>
    <mergeCell ref="BA28:BA33"/>
    <mergeCell ref="BA3:BA5"/>
    <mergeCell ref="BB3:BB5"/>
    <mergeCell ref="AZ12:AZ17"/>
    <mergeCell ref="BA12:BA17"/>
    <mergeCell ref="BB12:BB17"/>
    <mergeCell ref="AX10:AX11"/>
    <mergeCell ref="AY10:AY11"/>
    <mergeCell ref="AZ10:AZ11"/>
    <mergeCell ref="BA10:BA11"/>
    <mergeCell ref="BB10:BB11"/>
    <mergeCell ref="AX12:AX17"/>
    <mergeCell ref="AY12:AY17"/>
    <mergeCell ref="AX129:AX130"/>
    <mergeCell ref="AY129:AY130"/>
    <mergeCell ref="AZ129:AZ130"/>
    <mergeCell ref="BA129:BA130"/>
    <mergeCell ref="BB129:BB130"/>
    <mergeCell ref="K3:K31"/>
    <mergeCell ref="L3:L31"/>
    <mergeCell ref="M3:M31"/>
    <mergeCell ref="P3:P31"/>
    <mergeCell ref="M32:M34"/>
    <mergeCell ref="P32:P34"/>
    <mergeCell ref="K35:K38"/>
    <mergeCell ref="P35:P38"/>
    <mergeCell ref="P47:P49"/>
    <mergeCell ref="S47:S49"/>
    <mergeCell ref="V43:V46"/>
    <mergeCell ref="AX6:AX7"/>
    <mergeCell ref="AY6:AY7"/>
    <mergeCell ref="AZ6:AZ7"/>
    <mergeCell ref="BA6:BA7"/>
    <mergeCell ref="BB6:BB7"/>
    <mergeCell ref="AX3:AX5"/>
    <mergeCell ref="AY3:AY5"/>
    <mergeCell ref="AZ3:AZ5"/>
    <mergeCell ref="W43:W46"/>
    <mergeCell ref="U29:U31"/>
    <mergeCell ref="H39:H46"/>
    <mergeCell ref="I39:I46"/>
    <mergeCell ref="J39:J46"/>
    <mergeCell ref="N39:N46"/>
    <mergeCell ref="O39:O46"/>
    <mergeCell ref="P39:P46"/>
    <mergeCell ref="Q39:Q46"/>
    <mergeCell ref="S39:S46"/>
    <mergeCell ref="T39:T46"/>
    <mergeCell ref="R3:R31"/>
    <mergeCell ref="M35:M38"/>
    <mergeCell ref="N3:N31"/>
    <mergeCell ref="J35:J38"/>
    <mergeCell ref="I32:I34"/>
  </mergeCells>
  <phoneticPr fontId="5" type="noConversion"/>
  <hyperlinks>
    <hyperlink ref="BD91" r:id="rId1" xr:uid="{00000000-0004-0000-0000-000000000000}"/>
    <hyperlink ref="BE91" r:id="rId2" xr:uid="{00000000-0004-0000-0000-000001000000}"/>
    <hyperlink ref="BH95" r:id="rId3" display="https://mineducaciongovco-my.sharepoint.com/:f:/g/personal/jcastro_sedcartagena_gov_co/ElconR_laSdIjG9lUgExUVwB-3EWyTBzBGGDxOLcw8SOLw?e=N3u4gM" xr:uid="{00000000-0004-0000-0000-000002000000}"/>
    <hyperlink ref="BH99" r:id="rId4" display="https://mineducaciongovco-my.sharepoint.com/:f:/g/personal/dacosta_sedcartagena_gov_co/EnisxgUuYNZElJhYneeh6lIByJYiX2b4SCRbxBHDPXXNug?e=KAPSXV" xr:uid="{00000000-0004-0000-0000-000003000000}"/>
  </hyperlinks>
  <pageMargins left="0.7" right="0.7" top="0.75" bottom="0.75" header="0.3" footer="0.3"/>
  <pageSetup orientation="portrait" r:id="rId5"/>
  <ignoredErrors>
    <ignoredError sqref="S121 AD5 S105 S123:T123 AE64 AE86:AE87" formula="1"/>
  </ignoredErrors>
  <legacyDrawing r:id="rId6"/>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L10"/>
  <sheetViews>
    <sheetView zoomScale="40" zoomScaleNormal="40" workbookViewId="0">
      <selection sqref="A1:XFD10"/>
    </sheetView>
  </sheetViews>
  <sheetFormatPr baseColWidth="10" defaultRowHeight="14.5"/>
  <sheetData>
    <row r="1" spans="1:64" s="35" customFormat="1" ht="26">
      <c r="F1" s="36"/>
      <c r="G1" s="866" t="s">
        <v>237</v>
      </c>
      <c r="I1" s="47"/>
      <c r="K1" s="45"/>
      <c r="L1" s="45"/>
      <c r="M1" s="45"/>
      <c r="N1" s="45"/>
      <c r="O1" s="45"/>
      <c r="P1" s="45"/>
      <c r="Q1" s="45"/>
      <c r="R1" s="45"/>
      <c r="AS1" s="46"/>
      <c r="AT1" s="48"/>
      <c r="AU1" s="49"/>
      <c r="AV1" s="46"/>
      <c r="AW1" s="46"/>
      <c r="AX1" s="46"/>
      <c r="BB1" s="50"/>
      <c r="BC1" s="50"/>
      <c r="BD1" s="50"/>
      <c r="BE1" s="50"/>
      <c r="BF1" s="50"/>
      <c r="BG1" s="50"/>
      <c r="BH1" s="50"/>
      <c r="BI1" s="50"/>
      <c r="BJ1" s="50"/>
      <c r="BK1" s="50"/>
      <c r="BL1" s="50"/>
    </row>
    <row r="2" spans="1:64" s="35" customFormat="1" ht="162" customHeight="1">
      <c r="A2" s="884" t="s">
        <v>19</v>
      </c>
      <c r="F2" s="886" t="s">
        <v>236</v>
      </c>
      <c r="G2" s="866"/>
      <c r="H2" s="867" t="s">
        <v>238</v>
      </c>
      <c r="I2" s="867" t="s">
        <v>239</v>
      </c>
      <c r="J2" s="867" t="s">
        <v>240</v>
      </c>
      <c r="K2" s="869" t="s">
        <v>383</v>
      </c>
      <c r="L2" s="871" t="s">
        <v>114</v>
      </c>
      <c r="M2" s="869" t="s">
        <v>114</v>
      </c>
      <c r="N2" s="875">
        <v>4</v>
      </c>
      <c r="O2" s="875">
        <v>4</v>
      </c>
      <c r="P2" s="45"/>
      <c r="Q2" s="45"/>
      <c r="R2" s="45"/>
      <c r="S2" s="891" t="s">
        <v>241</v>
      </c>
      <c r="T2" s="892">
        <v>2020130010139</v>
      </c>
      <c r="U2" s="891" t="s">
        <v>242</v>
      </c>
      <c r="V2" s="57" t="s">
        <v>280</v>
      </c>
      <c r="W2" s="62">
        <v>3</v>
      </c>
      <c r="X2" s="62">
        <v>1</v>
      </c>
      <c r="Y2" s="62">
        <v>0</v>
      </c>
      <c r="Z2" s="37">
        <v>1</v>
      </c>
      <c r="AA2" s="37">
        <v>1</v>
      </c>
      <c r="AD2" s="36"/>
      <c r="AE2" s="36"/>
      <c r="AF2" s="36"/>
      <c r="AG2" s="36"/>
      <c r="AH2" s="891" t="s">
        <v>243</v>
      </c>
      <c r="AI2" s="873">
        <v>159</v>
      </c>
      <c r="AJ2" s="873">
        <v>159</v>
      </c>
      <c r="AK2" s="873" t="s">
        <v>244</v>
      </c>
      <c r="AL2" s="873" t="s">
        <v>207</v>
      </c>
      <c r="AM2" s="887">
        <v>376409119</v>
      </c>
      <c r="AN2" s="887">
        <v>280670620</v>
      </c>
      <c r="AO2" s="889" t="s">
        <v>245</v>
      </c>
      <c r="AP2" s="873" t="s">
        <v>246</v>
      </c>
      <c r="AS2" s="880" t="s">
        <v>33</v>
      </c>
      <c r="AT2" s="880">
        <v>1555409119</v>
      </c>
      <c r="AU2" s="46"/>
      <c r="AV2" s="46"/>
      <c r="AW2" s="46"/>
      <c r="AX2" s="882">
        <v>315092018</v>
      </c>
      <c r="BB2" s="61" t="s">
        <v>786</v>
      </c>
      <c r="BC2" s="50"/>
      <c r="BD2" s="50"/>
      <c r="BE2" s="50"/>
      <c r="BF2" s="50"/>
      <c r="BG2" s="57" t="s">
        <v>939</v>
      </c>
      <c r="BH2" s="50"/>
      <c r="BI2" s="50"/>
      <c r="BJ2" s="50"/>
      <c r="BK2" s="50"/>
      <c r="BL2" s="50"/>
    </row>
    <row r="3" spans="1:64" s="35" customFormat="1" ht="162" customHeight="1">
      <c r="A3" s="885"/>
      <c r="B3" s="36"/>
      <c r="C3" s="36"/>
      <c r="D3" s="36"/>
      <c r="E3" s="36"/>
      <c r="F3" s="886"/>
      <c r="G3" s="63" t="s">
        <v>247</v>
      </c>
      <c r="H3" s="868"/>
      <c r="I3" s="868"/>
      <c r="J3" s="868"/>
      <c r="K3" s="870"/>
      <c r="L3" s="871"/>
      <c r="M3" s="878"/>
      <c r="N3" s="875"/>
      <c r="O3" s="875"/>
      <c r="P3" s="45"/>
      <c r="Q3" s="45"/>
      <c r="R3" s="45"/>
      <c r="S3" s="891"/>
      <c r="T3" s="892"/>
      <c r="U3" s="891"/>
      <c r="V3" s="57" t="s">
        <v>281</v>
      </c>
      <c r="W3" s="62">
        <v>3</v>
      </c>
      <c r="X3" s="62">
        <v>0</v>
      </c>
      <c r="Y3" s="62">
        <v>2</v>
      </c>
      <c r="Z3" s="37">
        <v>0</v>
      </c>
      <c r="AA3" s="37">
        <v>1</v>
      </c>
      <c r="AD3" s="36"/>
      <c r="AE3" s="36"/>
      <c r="AF3" s="36"/>
      <c r="AG3" s="36"/>
      <c r="AH3" s="891"/>
      <c r="AI3" s="874"/>
      <c r="AJ3" s="874"/>
      <c r="AK3" s="879"/>
      <c r="AL3" s="879"/>
      <c r="AM3" s="888"/>
      <c r="AN3" s="888"/>
      <c r="AO3" s="890"/>
      <c r="AP3" s="879"/>
      <c r="AS3" s="881"/>
      <c r="AT3" s="881"/>
      <c r="AU3" s="46"/>
      <c r="AV3" s="46"/>
      <c r="AW3" s="46"/>
      <c r="AX3" s="883"/>
      <c r="BB3" s="61" t="s">
        <v>787</v>
      </c>
      <c r="BC3" s="50"/>
      <c r="BD3" s="50"/>
      <c r="BE3" s="50"/>
      <c r="BF3" s="50"/>
      <c r="BG3" s="57" t="s">
        <v>940</v>
      </c>
      <c r="BH3" s="50"/>
      <c r="BI3" s="50"/>
      <c r="BJ3" s="50"/>
      <c r="BK3" s="50"/>
      <c r="BL3" s="50"/>
    </row>
    <row r="4" spans="1:64" s="35" customFormat="1" ht="27" customHeight="1">
      <c r="A4" s="885"/>
      <c r="B4" s="36"/>
      <c r="C4" s="36"/>
      <c r="D4" s="36"/>
      <c r="E4" s="36"/>
      <c r="F4" s="886"/>
      <c r="G4" s="866" t="s">
        <v>420</v>
      </c>
      <c r="H4" s="63">
        <v>1</v>
      </c>
      <c r="I4" s="64" t="s">
        <v>248</v>
      </c>
      <c r="J4" s="63">
        <v>1</v>
      </c>
      <c r="K4" s="56">
        <v>0.15</v>
      </c>
      <c r="L4" s="56">
        <v>7.4999999999999997E-2</v>
      </c>
      <c r="M4" s="56">
        <v>0</v>
      </c>
      <c r="N4" s="56">
        <v>7.4999999999999997E-2</v>
      </c>
      <c r="O4" s="56">
        <v>0</v>
      </c>
      <c r="P4" s="45"/>
      <c r="Q4" s="45"/>
      <c r="R4" s="45"/>
      <c r="S4" s="891"/>
      <c r="T4" s="892"/>
      <c r="U4" s="891"/>
      <c r="V4" s="57" t="s">
        <v>534</v>
      </c>
      <c r="W4" s="62">
        <v>4</v>
      </c>
      <c r="X4" s="62">
        <v>1</v>
      </c>
      <c r="Y4" s="62">
        <v>0</v>
      </c>
      <c r="Z4" s="37">
        <v>2</v>
      </c>
      <c r="AA4" s="37">
        <v>0</v>
      </c>
      <c r="AD4" s="36"/>
      <c r="AE4" s="36"/>
      <c r="AF4" s="36"/>
      <c r="AG4" s="36"/>
      <c r="AH4" s="891"/>
      <c r="AI4" s="57">
        <v>5776</v>
      </c>
      <c r="AJ4" s="57">
        <v>159</v>
      </c>
      <c r="AK4" s="879"/>
      <c r="AL4" s="879"/>
      <c r="AM4" s="888"/>
      <c r="AN4" s="888"/>
      <c r="AO4" s="890"/>
      <c r="AP4" s="879"/>
      <c r="AS4" s="881"/>
      <c r="AT4" s="881"/>
      <c r="AU4" s="46"/>
      <c r="AV4" s="46"/>
      <c r="AW4" s="46"/>
      <c r="AX4" s="883"/>
      <c r="BB4" s="61" t="s">
        <v>788</v>
      </c>
      <c r="BC4" s="50"/>
      <c r="BD4" s="50"/>
      <c r="BE4" s="50"/>
      <c r="BF4" s="50"/>
      <c r="BG4" s="57" t="s">
        <v>941</v>
      </c>
      <c r="BH4" s="50"/>
      <c r="BI4" s="50"/>
      <c r="BJ4" s="50"/>
      <c r="BK4" s="50"/>
      <c r="BL4" s="50"/>
    </row>
    <row r="5" spans="1:64" s="35" customFormat="1" ht="27" customHeight="1">
      <c r="A5" s="885"/>
      <c r="B5" s="36"/>
      <c r="C5" s="36"/>
      <c r="D5" s="36"/>
      <c r="E5" s="36"/>
      <c r="F5" s="886"/>
      <c r="G5" s="866"/>
      <c r="H5" s="872">
        <v>28</v>
      </c>
      <c r="I5" s="867" t="s">
        <v>535</v>
      </c>
      <c r="J5" s="866">
        <f>42-28</f>
        <v>14</v>
      </c>
      <c r="K5" s="871">
        <v>4</v>
      </c>
      <c r="L5" s="869" t="s">
        <v>114</v>
      </c>
      <c r="M5" s="869" t="s">
        <v>114</v>
      </c>
      <c r="N5" s="876">
        <v>2</v>
      </c>
      <c r="O5" s="876">
        <v>2</v>
      </c>
      <c r="P5" s="45"/>
      <c r="Q5" s="45"/>
      <c r="R5" s="45"/>
      <c r="S5" s="891"/>
      <c r="T5" s="892"/>
      <c r="U5" s="891"/>
      <c r="V5" s="57" t="s">
        <v>249</v>
      </c>
      <c r="W5" s="62">
        <v>6</v>
      </c>
      <c r="X5" s="62">
        <v>2</v>
      </c>
      <c r="Y5" s="62">
        <v>0</v>
      </c>
      <c r="Z5" s="37">
        <v>4</v>
      </c>
      <c r="AA5" s="37">
        <v>1</v>
      </c>
      <c r="AD5" s="36"/>
      <c r="AE5" s="36"/>
      <c r="AF5" s="36"/>
      <c r="AG5" s="36"/>
      <c r="AH5" s="891"/>
      <c r="AI5" s="57">
        <v>70</v>
      </c>
      <c r="AJ5" s="57">
        <v>44</v>
      </c>
      <c r="AK5" s="879"/>
      <c r="AL5" s="879"/>
      <c r="AM5" s="888"/>
      <c r="AN5" s="888"/>
      <c r="AO5" s="890"/>
      <c r="AP5" s="879"/>
      <c r="AS5" s="881"/>
      <c r="AT5" s="881"/>
      <c r="AU5" s="46"/>
      <c r="AV5" s="46"/>
      <c r="AW5" s="46"/>
      <c r="AX5" s="883"/>
      <c r="BB5" s="61" t="s">
        <v>789</v>
      </c>
      <c r="BC5" s="50"/>
      <c r="BD5" s="50"/>
      <c r="BE5" s="50"/>
      <c r="BF5" s="50"/>
      <c r="BG5" s="57" t="s">
        <v>942</v>
      </c>
      <c r="BH5" s="50"/>
      <c r="BI5" s="50"/>
      <c r="BJ5" s="50"/>
      <c r="BK5" s="50"/>
      <c r="BL5" s="50"/>
    </row>
    <row r="6" spans="1:64" s="35" customFormat="1" ht="409.5">
      <c r="A6" s="885"/>
      <c r="B6" s="36"/>
      <c r="C6" s="36"/>
      <c r="D6" s="36"/>
      <c r="E6" s="36"/>
      <c r="F6" s="886"/>
      <c r="G6" s="866"/>
      <c r="H6" s="872"/>
      <c r="I6" s="868"/>
      <c r="J6" s="866"/>
      <c r="K6" s="871"/>
      <c r="L6" s="870"/>
      <c r="M6" s="870"/>
      <c r="N6" s="877"/>
      <c r="O6" s="877"/>
      <c r="P6" s="45"/>
      <c r="Q6" s="45"/>
      <c r="R6" s="45"/>
      <c r="S6" s="891"/>
      <c r="T6" s="892"/>
      <c r="U6" s="891"/>
      <c r="V6" s="57" t="s">
        <v>419</v>
      </c>
      <c r="W6" s="62">
        <v>7</v>
      </c>
      <c r="X6" s="62">
        <v>0</v>
      </c>
      <c r="Y6" s="62">
        <v>5</v>
      </c>
      <c r="Z6" s="37">
        <v>2</v>
      </c>
      <c r="AA6" s="37">
        <v>1</v>
      </c>
      <c r="AD6" s="36"/>
      <c r="AE6" s="36"/>
      <c r="AF6" s="36"/>
      <c r="AG6" s="36"/>
      <c r="AH6" s="891"/>
      <c r="AI6" s="57">
        <v>150</v>
      </c>
      <c r="AJ6" s="57">
        <v>123</v>
      </c>
      <c r="AK6" s="879"/>
      <c r="AL6" s="879"/>
      <c r="AM6" s="888"/>
      <c r="AN6" s="888"/>
      <c r="AO6" s="890"/>
      <c r="AP6" s="879"/>
      <c r="AS6" s="881"/>
      <c r="AT6" s="881"/>
      <c r="AU6" s="46"/>
      <c r="AV6" s="46"/>
      <c r="AW6" s="46"/>
      <c r="AX6" s="883"/>
      <c r="BB6" s="61" t="s">
        <v>790</v>
      </c>
      <c r="BC6" s="50"/>
      <c r="BD6" s="50"/>
      <c r="BE6" s="50"/>
      <c r="BF6" s="50"/>
      <c r="BG6" s="36"/>
      <c r="BH6" s="50"/>
      <c r="BI6" s="50"/>
      <c r="BJ6" s="50"/>
      <c r="BK6" s="50"/>
      <c r="BL6" s="50"/>
    </row>
    <row r="7" spans="1:64" s="35" customFormat="1" ht="409.5">
      <c r="A7" s="885"/>
      <c r="B7" s="36"/>
      <c r="C7" s="36"/>
      <c r="D7" s="36"/>
      <c r="E7" s="36"/>
      <c r="F7" s="886"/>
      <c r="G7" s="63" t="s">
        <v>262</v>
      </c>
      <c r="H7" s="65"/>
      <c r="I7" s="65"/>
      <c r="J7" s="65"/>
      <c r="K7" s="53"/>
      <c r="L7" s="54"/>
      <c r="M7" s="54"/>
      <c r="N7" s="38"/>
      <c r="O7" s="38"/>
      <c r="P7" s="45"/>
      <c r="Q7" s="45"/>
      <c r="R7" s="45"/>
      <c r="S7" s="891"/>
      <c r="T7" s="892"/>
      <c r="U7" s="891"/>
      <c r="V7" s="62" t="s">
        <v>261</v>
      </c>
      <c r="W7" s="66">
        <v>10</v>
      </c>
      <c r="X7" s="66">
        <v>0</v>
      </c>
      <c r="Y7" s="66">
        <v>12</v>
      </c>
      <c r="Z7" s="66">
        <v>12</v>
      </c>
      <c r="AA7" s="66"/>
      <c r="AD7" s="36"/>
      <c r="AE7" s="36"/>
      <c r="AF7" s="36"/>
      <c r="AG7" s="36"/>
      <c r="AH7" s="57" t="s">
        <v>243</v>
      </c>
      <c r="AI7" s="57">
        <v>5663</v>
      </c>
      <c r="AJ7" s="57">
        <v>328</v>
      </c>
      <c r="AK7" s="52"/>
      <c r="AL7" s="52"/>
      <c r="AM7" s="58"/>
      <c r="AN7" s="58"/>
      <c r="AO7" s="68"/>
      <c r="AP7" s="52"/>
      <c r="AS7" s="60"/>
      <c r="AT7" s="59"/>
      <c r="AU7" s="46"/>
      <c r="AV7" s="46"/>
      <c r="AW7" s="46"/>
      <c r="AX7" s="39"/>
      <c r="BB7" s="61" t="s">
        <v>830</v>
      </c>
      <c r="BC7" s="50"/>
      <c r="BD7" s="50"/>
      <c r="BE7" s="50"/>
      <c r="BF7" s="50"/>
      <c r="BG7" s="50"/>
      <c r="BH7" s="50"/>
      <c r="BI7" s="50"/>
      <c r="BJ7" s="50"/>
      <c r="BK7" s="50"/>
      <c r="BL7" s="50"/>
    </row>
    <row r="8" spans="1:64" s="35" customFormat="1" ht="67" customHeight="1">
      <c r="A8" s="885"/>
      <c r="B8" s="36"/>
      <c r="C8" s="36"/>
      <c r="D8" s="36"/>
      <c r="E8" s="36"/>
      <c r="F8" s="886"/>
      <c r="G8" s="36"/>
      <c r="H8" s="63">
        <v>0</v>
      </c>
      <c r="I8" s="63" t="s">
        <v>263</v>
      </c>
      <c r="J8" s="67">
        <v>1</v>
      </c>
      <c r="K8" s="40">
        <v>0.25</v>
      </c>
      <c r="L8" s="40">
        <v>0.1</v>
      </c>
      <c r="M8" s="40">
        <v>0</v>
      </c>
      <c r="N8" s="40">
        <v>0</v>
      </c>
      <c r="O8" s="40">
        <v>0.15</v>
      </c>
      <c r="P8" s="45"/>
      <c r="Q8" s="45"/>
      <c r="R8" s="45"/>
      <c r="S8" s="891"/>
      <c r="T8" s="892"/>
      <c r="U8" s="891"/>
      <c r="V8" s="57" t="s">
        <v>421</v>
      </c>
      <c r="W8" s="69">
        <v>4</v>
      </c>
      <c r="X8" s="69">
        <v>1</v>
      </c>
      <c r="Y8" s="69">
        <v>0</v>
      </c>
      <c r="Z8" s="69">
        <v>1</v>
      </c>
      <c r="AA8" s="69">
        <v>2</v>
      </c>
      <c r="AD8" s="36"/>
      <c r="AE8" s="36"/>
      <c r="AF8" s="36"/>
      <c r="AG8" s="36"/>
      <c r="AH8" s="36"/>
      <c r="AI8" s="57">
        <v>800</v>
      </c>
      <c r="AJ8" s="57">
        <v>12</v>
      </c>
      <c r="AK8" s="57" t="s">
        <v>244</v>
      </c>
      <c r="AL8" s="36"/>
      <c r="AM8" s="70">
        <v>246320658</v>
      </c>
      <c r="AN8" s="41">
        <v>1000000000</v>
      </c>
      <c r="AO8" s="42"/>
      <c r="AP8" s="55"/>
      <c r="AS8" s="43"/>
      <c r="AT8" s="43"/>
      <c r="AU8" s="46"/>
      <c r="AV8" s="46"/>
      <c r="AW8" s="46"/>
      <c r="AX8" s="44">
        <v>173300000</v>
      </c>
      <c r="BB8" s="61" t="s">
        <v>831</v>
      </c>
      <c r="BC8" s="50"/>
      <c r="BD8" s="50"/>
      <c r="BE8" s="50"/>
      <c r="BF8" s="50"/>
      <c r="BG8" s="50"/>
      <c r="BH8" s="50"/>
      <c r="BI8" s="50"/>
      <c r="BJ8" s="50"/>
      <c r="BK8" s="50"/>
      <c r="BL8" s="50"/>
    </row>
    <row r="9" spans="1:64" s="35" customFormat="1" ht="27" customHeight="1">
      <c r="A9" s="51"/>
      <c r="K9" s="45"/>
      <c r="L9" s="45"/>
      <c r="M9" s="45"/>
      <c r="N9" s="45"/>
      <c r="O9" s="45"/>
      <c r="P9" s="45"/>
      <c r="Q9" s="45"/>
      <c r="R9" s="45"/>
      <c r="AS9" s="46"/>
      <c r="AT9" s="46"/>
      <c r="AU9" s="46"/>
      <c r="AV9" s="46"/>
      <c r="AW9" s="46"/>
      <c r="AX9" s="46"/>
      <c r="BB9" s="50"/>
      <c r="BC9" s="50"/>
      <c r="BD9" s="50"/>
      <c r="BE9" s="50"/>
      <c r="BF9" s="50"/>
      <c r="BG9" s="50"/>
      <c r="BH9" s="50"/>
      <c r="BI9" s="50"/>
      <c r="BJ9" s="50"/>
      <c r="BK9" s="50"/>
      <c r="BL9" s="50"/>
    </row>
    <row r="10" spans="1:64" s="35" customFormat="1" ht="26">
      <c r="A10" s="51"/>
      <c r="K10" s="45"/>
      <c r="L10" s="45"/>
      <c r="M10" s="45"/>
      <c r="N10" s="45"/>
      <c r="O10" s="45"/>
      <c r="P10" s="45"/>
      <c r="Q10" s="45"/>
      <c r="R10" s="45"/>
      <c r="AS10" s="46"/>
      <c r="AT10" s="46"/>
      <c r="AU10" s="46"/>
      <c r="AV10" s="46"/>
      <c r="AW10" s="46"/>
      <c r="AX10" s="46"/>
      <c r="BB10" s="50"/>
      <c r="BC10" s="50"/>
      <c r="BD10" s="50"/>
      <c r="BE10" s="50"/>
      <c r="BF10" s="50"/>
      <c r="BG10" s="50"/>
      <c r="BH10" s="50"/>
      <c r="BI10" s="50"/>
      <c r="BJ10" s="50"/>
      <c r="BK10" s="50"/>
      <c r="BL10" s="50"/>
    </row>
  </sheetData>
  <mergeCells count="35">
    <mergeCell ref="AP2:AP6"/>
    <mergeCell ref="AS2:AS6"/>
    <mergeCell ref="AT2:AT6"/>
    <mergeCell ref="AX2:AX6"/>
    <mergeCell ref="A2:A8"/>
    <mergeCell ref="F2:F8"/>
    <mergeCell ref="AK2:AK6"/>
    <mergeCell ref="AL2:AL6"/>
    <mergeCell ref="AM2:AM6"/>
    <mergeCell ref="AN2:AN6"/>
    <mergeCell ref="AO2:AO6"/>
    <mergeCell ref="S2:S8"/>
    <mergeCell ref="T2:T8"/>
    <mergeCell ref="U2:U8"/>
    <mergeCell ref="AH2:AH6"/>
    <mergeCell ref="AI2:AI3"/>
    <mergeCell ref="AJ2:AJ3"/>
    <mergeCell ref="O2:O3"/>
    <mergeCell ref="L5:L6"/>
    <mergeCell ref="M5:M6"/>
    <mergeCell ref="N5:N6"/>
    <mergeCell ref="O5:O6"/>
    <mergeCell ref="N2:N3"/>
    <mergeCell ref="L2:L3"/>
    <mergeCell ref="M2:M3"/>
    <mergeCell ref="G1:G2"/>
    <mergeCell ref="J2:J3"/>
    <mergeCell ref="J5:J6"/>
    <mergeCell ref="K2:K3"/>
    <mergeCell ref="K5:K6"/>
    <mergeCell ref="G4:G6"/>
    <mergeCell ref="H2:H3"/>
    <mergeCell ref="I2:I3"/>
    <mergeCell ref="H5:H6"/>
    <mergeCell ref="I5:I6"/>
  </mergeCell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7C2250-4BCA-4FE1-96CB-F587C7B8DA04}">
  <dimension ref="A1:F10"/>
  <sheetViews>
    <sheetView topLeftCell="B7" workbookViewId="0">
      <selection activeCell="F5" sqref="F5"/>
    </sheetView>
  </sheetViews>
  <sheetFormatPr baseColWidth="10" defaultRowHeight="14.5"/>
  <cols>
    <col min="1" max="1" width="51.453125" customWidth="1"/>
    <col min="6" max="6" width="11.453125" style="76"/>
  </cols>
  <sheetData>
    <row r="1" spans="1:6" ht="42" customHeight="1">
      <c r="A1" s="75" t="s">
        <v>781</v>
      </c>
      <c r="F1" s="76" t="s">
        <v>987</v>
      </c>
    </row>
    <row r="2" spans="1:6">
      <c r="F2" s="76" t="s">
        <v>988</v>
      </c>
    </row>
    <row r="3" spans="1:6">
      <c r="A3" t="s">
        <v>989</v>
      </c>
      <c r="B3" s="893" t="s">
        <v>990</v>
      </c>
      <c r="F3" s="76" t="s">
        <v>991</v>
      </c>
    </row>
    <row r="4" spans="1:6">
      <c r="A4" t="s">
        <v>992</v>
      </c>
      <c r="B4" s="893"/>
      <c r="F4" s="76" t="s">
        <v>993</v>
      </c>
    </row>
    <row r="5" spans="1:6" ht="261">
      <c r="A5" s="77" t="s">
        <v>994</v>
      </c>
      <c r="B5" s="78" t="s">
        <v>995</v>
      </c>
      <c r="F5" s="76" t="s">
        <v>996</v>
      </c>
    </row>
    <row r="6" spans="1:6">
      <c r="F6" s="76" t="s">
        <v>997</v>
      </c>
    </row>
    <row r="7" spans="1:6">
      <c r="F7" s="76" t="s">
        <v>998</v>
      </c>
    </row>
    <row r="8" spans="1:6">
      <c r="F8" s="76" t="s">
        <v>999</v>
      </c>
    </row>
    <row r="9" spans="1:6">
      <c r="F9" s="76" t="s">
        <v>1000</v>
      </c>
    </row>
    <row r="10" spans="1:6">
      <c r="F10" s="76" t="s">
        <v>1001</v>
      </c>
    </row>
  </sheetData>
  <mergeCells count="1">
    <mergeCell ref="B3:B4"/>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B23" sqref="B23"/>
    </sheetView>
  </sheetViews>
  <sheetFormatPr baseColWidth="10" defaultRowHeight="14.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3"/>
  <sheetViews>
    <sheetView topLeftCell="I4" zoomScale="77" zoomScaleNormal="77" workbookViewId="0">
      <selection activeCell="Q9" sqref="Q9"/>
    </sheetView>
  </sheetViews>
  <sheetFormatPr baseColWidth="10" defaultRowHeight="14.5"/>
  <cols>
    <col min="4" max="4" width="13.26953125" customWidth="1"/>
    <col min="5" max="5" width="29.453125" customWidth="1"/>
    <col min="11" max="11" width="26.26953125" customWidth="1"/>
    <col min="12" max="12" width="34.81640625" customWidth="1"/>
    <col min="13" max="13" width="25.453125" customWidth="1"/>
    <col min="17" max="17" width="16" customWidth="1"/>
    <col min="18" max="18" width="17.81640625" customWidth="1"/>
    <col min="19" max="19" width="15.7265625" customWidth="1"/>
    <col min="20" max="20" width="14" customWidth="1"/>
  </cols>
  <sheetData>
    <row r="1" spans="1:23" ht="37.5" customHeight="1">
      <c r="Q1" s="1" t="s">
        <v>362</v>
      </c>
      <c r="R1" s="2"/>
    </row>
    <row r="2" spans="1:23" ht="15.5">
      <c r="K2" s="3" t="s">
        <v>6</v>
      </c>
      <c r="L2" s="4" t="s">
        <v>363</v>
      </c>
      <c r="M2" s="4" t="s">
        <v>364</v>
      </c>
      <c r="N2" s="4" t="s">
        <v>365</v>
      </c>
      <c r="O2" s="4" t="s">
        <v>366</v>
      </c>
      <c r="Q2" s="5">
        <v>1</v>
      </c>
      <c r="R2" s="5">
        <v>2</v>
      </c>
      <c r="S2" s="5">
        <v>3</v>
      </c>
      <c r="T2" s="5">
        <v>4</v>
      </c>
      <c r="U2" s="5">
        <v>5</v>
      </c>
      <c r="V2" s="5">
        <v>6</v>
      </c>
      <c r="W2" s="5">
        <v>7</v>
      </c>
    </row>
    <row r="3" spans="1:23" ht="77.5">
      <c r="A3" s="6" t="s">
        <v>367</v>
      </c>
      <c r="B3" s="6" t="s">
        <v>368</v>
      </c>
      <c r="C3" s="6" t="s">
        <v>369</v>
      </c>
      <c r="D3" s="6" t="s">
        <v>370</v>
      </c>
      <c r="E3" s="6" t="s">
        <v>6</v>
      </c>
      <c r="F3" s="6" t="s">
        <v>371</v>
      </c>
      <c r="G3" s="6" t="s">
        <v>372</v>
      </c>
      <c r="H3" s="6" t="s">
        <v>373</v>
      </c>
      <c r="I3" s="6" t="s">
        <v>374</v>
      </c>
      <c r="K3" s="894" t="s">
        <v>239</v>
      </c>
      <c r="L3" s="7" t="s">
        <v>418</v>
      </c>
      <c r="M3" s="8" t="s">
        <v>375</v>
      </c>
      <c r="N3" s="5">
        <v>3</v>
      </c>
      <c r="O3" s="9">
        <v>1</v>
      </c>
      <c r="Q3" s="32" t="s">
        <v>376</v>
      </c>
      <c r="R3" s="10" t="s">
        <v>377</v>
      </c>
      <c r="S3" s="10" t="s">
        <v>378</v>
      </c>
      <c r="T3" s="11"/>
      <c r="U3" s="12"/>
      <c r="V3" s="12"/>
      <c r="W3" s="12"/>
    </row>
    <row r="4" spans="1:23" ht="67.5" customHeight="1">
      <c r="A4" s="895" t="s">
        <v>379</v>
      </c>
      <c r="B4" s="898" t="s">
        <v>380</v>
      </c>
      <c r="C4" s="898" t="s">
        <v>381</v>
      </c>
      <c r="D4" s="898" t="s">
        <v>235</v>
      </c>
      <c r="E4" s="13" t="s">
        <v>239</v>
      </c>
      <c r="F4" s="13" t="s">
        <v>382</v>
      </c>
      <c r="G4" s="13" t="s">
        <v>383</v>
      </c>
      <c r="H4" s="13" t="s">
        <v>383</v>
      </c>
      <c r="I4" s="13" t="s">
        <v>383</v>
      </c>
      <c r="K4" s="894"/>
      <c r="L4" s="14" t="s">
        <v>281</v>
      </c>
      <c r="M4" s="5" t="s">
        <v>384</v>
      </c>
      <c r="N4" s="5">
        <v>3</v>
      </c>
      <c r="O4" s="9">
        <v>1</v>
      </c>
      <c r="Q4" s="15" t="s">
        <v>385</v>
      </c>
      <c r="R4" s="16" t="s">
        <v>386</v>
      </c>
      <c r="S4" s="15" t="s">
        <v>387</v>
      </c>
      <c r="T4" s="11"/>
      <c r="U4" s="12"/>
      <c r="V4" s="12"/>
      <c r="W4" s="12"/>
    </row>
    <row r="5" spans="1:23" ht="52">
      <c r="A5" s="896"/>
      <c r="B5" s="899"/>
      <c r="C5" s="899"/>
      <c r="D5" s="899"/>
      <c r="E5" s="13" t="s">
        <v>248</v>
      </c>
      <c r="F5" s="17">
        <v>0.15</v>
      </c>
      <c r="G5" s="17">
        <v>0.3</v>
      </c>
      <c r="H5" s="17">
        <v>0.35</v>
      </c>
      <c r="I5" s="17">
        <v>0.2</v>
      </c>
      <c r="K5" s="18" t="s">
        <v>248</v>
      </c>
      <c r="L5" s="14" t="s">
        <v>388</v>
      </c>
      <c r="M5" s="19" t="s">
        <v>389</v>
      </c>
      <c r="N5" s="20">
        <v>4</v>
      </c>
      <c r="O5" s="21">
        <v>1</v>
      </c>
      <c r="Q5" s="30" t="s">
        <v>390</v>
      </c>
      <c r="R5" s="8" t="s">
        <v>391</v>
      </c>
      <c r="S5" s="8" t="s">
        <v>392</v>
      </c>
      <c r="T5" s="8" t="s">
        <v>393</v>
      </c>
      <c r="U5" s="12"/>
      <c r="V5" s="12"/>
      <c r="W5" s="12"/>
    </row>
    <row r="6" spans="1:23" ht="39">
      <c r="A6" s="896"/>
      <c r="B6" s="899"/>
      <c r="C6" s="899"/>
      <c r="D6" s="899"/>
      <c r="E6" s="13" t="s">
        <v>394</v>
      </c>
      <c r="F6" s="17">
        <f>C6</f>
        <v>0</v>
      </c>
      <c r="G6" s="17">
        <f>F6+4</f>
        <v>4</v>
      </c>
      <c r="H6" s="17">
        <f>G6+5</f>
        <v>9</v>
      </c>
      <c r="I6" s="17">
        <f>H6+5</f>
        <v>14</v>
      </c>
      <c r="K6" s="901" t="s">
        <v>394</v>
      </c>
      <c r="L6" s="22" t="s">
        <v>249</v>
      </c>
      <c r="M6" s="15" t="s">
        <v>395</v>
      </c>
      <c r="N6" s="23">
        <v>6</v>
      </c>
      <c r="O6" s="24">
        <v>1</v>
      </c>
      <c r="Q6" s="31" t="s">
        <v>396</v>
      </c>
      <c r="R6" s="31" t="s">
        <v>397</v>
      </c>
      <c r="S6" s="18" t="s">
        <v>398</v>
      </c>
      <c r="T6" s="18" t="s">
        <v>399</v>
      </c>
      <c r="U6" s="18" t="s">
        <v>400</v>
      </c>
      <c r="V6" s="18" t="s">
        <v>401</v>
      </c>
      <c r="W6" s="18"/>
    </row>
    <row r="7" spans="1:23" ht="39">
      <c r="A7" s="897"/>
      <c r="B7" s="900"/>
      <c r="C7" s="900"/>
      <c r="D7" s="900"/>
      <c r="E7" s="13" t="s">
        <v>263</v>
      </c>
      <c r="F7" s="17" t="s">
        <v>402</v>
      </c>
      <c r="G7" s="17">
        <v>0.25</v>
      </c>
      <c r="H7" s="17">
        <v>0.35</v>
      </c>
      <c r="I7" s="17">
        <v>0.35</v>
      </c>
      <c r="K7" s="901"/>
      <c r="L7" s="22" t="s">
        <v>419</v>
      </c>
      <c r="M7" s="15" t="s">
        <v>403</v>
      </c>
      <c r="N7" s="5">
        <v>7</v>
      </c>
      <c r="O7" s="24">
        <v>1</v>
      </c>
      <c r="Q7" s="18" t="s">
        <v>396</v>
      </c>
      <c r="R7" s="18" t="s">
        <v>398</v>
      </c>
      <c r="S7" s="18" t="s">
        <v>397</v>
      </c>
      <c r="T7" s="18" t="s">
        <v>399</v>
      </c>
      <c r="U7" s="18" t="s">
        <v>400</v>
      </c>
      <c r="V7" s="18" t="s">
        <v>401</v>
      </c>
      <c r="W7" s="18" t="s">
        <v>404</v>
      </c>
    </row>
    <row r="8" spans="1:23" ht="29">
      <c r="K8" s="901"/>
      <c r="L8" s="22" t="s">
        <v>250</v>
      </c>
      <c r="M8" s="15" t="s">
        <v>405</v>
      </c>
      <c r="N8" s="5">
        <v>5</v>
      </c>
      <c r="O8" s="24">
        <v>1</v>
      </c>
      <c r="Q8" s="10" t="s">
        <v>406</v>
      </c>
      <c r="R8" s="10" t="s">
        <v>407</v>
      </c>
      <c r="S8" s="10" t="s">
        <v>408</v>
      </c>
      <c r="T8" s="10" t="s">
        <v>409</v>
      </c>
      <c r="U8" s="10" t="s">
        <v>410</v>
      </c>
      <c r="V8" s="11"/>
      <c r="W8" s="11"/>
    </row>
    <row r="9" spans="1:23" ht="43.5">
      <c r="K9" s="25" t="s">
        <v>263</v>
      </c>
      <c r="L9" s="26" t="s">
        <v>411</v>
      </c>
      <c r="M9" s="27" t="s">
        <v>412</v>
      </c>
      <c r="N9" s="27">
        <v>4</v>
      </c>
      <c r="O9" s="28">
        <v>1</v>
      </c>
      <c r="Q9" s="26" t="s">
        <v>413</v>
      </c>
      <c r="R9" s="26" t="s">
        <v>414</v>
      </c>
      <c r="S9" s="26" t="s">
        <v>415</v>
      </c>
      <c r="T9" s="26" t="s">
        <v>416</v>
      </c>
      <c r="U9" s="11"/>
      <c r="V9" s="11"/>
      <c r="W9" s="11"/>
    </row>
    <row r="10" spans="1:23" ht="18.75" customHeight="1"/>
    <row r="11" spans="1:23" ht="18.75" customHeight="1"/>
    <row r="12" spans="1:23" ht="33.75" customHeight="1"/>
    <row r="13" spans="1:23" ht="26">
      <c r="B13" s="29" t="s">
        <v>417</v>
      </c>
    </row>
    <row r="21" ht="42.75" customHeight="1"/>
    <row r="22" ht="36" customHeight="1"/>
    <row r="23" ht="36" customHeight="1"/>
  </sheetData>
  <mergeCells count="6">
    <mergeCell ref="K3:K4"/>
    <mergeCell ref="A4:A7"/>
    <mergeCell ref="B4:B7"/>
    <mergeCell ref="C4:C7"/>
    <mergeCell ref="D4:D7"/>
    <mergeCell ref="K6:K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32"/>
  <sheetViews>
    <sheetView workbookViewId="0">
      <selection activeCell="E17" sqref="E17"/>
    </sheetView>
  </sheetViews>
  <sheetFormatPr baseColWidth="10" defaultRowHeight="14.5"/>
  <cols>
    <col min="1" max="1" width="6.1796875" customWidth="1"/>
    <col min="2" max="2" width="64" bestFit="1" customWidth="1"/>
  </cols>
  <sheetData>
    <row r="1" spans="1:5">
      <c r="A1" s="33">
        <v>1</v>
      </c>
      <c r="B1" t="s">
        <v>543</v>
      </c>
      <c r="E1" t="s">
        <v>561</v>
      </c>
    </row>
    <row r="2" spans="1:5">
      <c r="A2" s="33">
        <v>2</v>
      </c>
      <c r="B2" t="s">
        <v>544</v>
      </c>
      <c r="E2" t="s">
        <v>562</v>
      </c>
    </row>
    <row r="3" spans="1:5">
      <c r="A3" s="33">
        <v>3</v>
      </c>
      <c r="B3" t="s">
        <v>545</v>
      </c>
      <c r="E3" t="s">
        <v>563</v>
      </c>
    </row>
    <row r="4" spans="1:5">
      <c r="A4" s="33">
        <v>4</v>
      </c>
      <c r="B4" t="s">
        <v>546</v>
      </c>
      <c r="E4" t="s">
        <v>564</v>
      </c>
    </row>
    <row r="5" spans="1:5">
      <c r="A5" s="33">
        <v>5</v>
      </c>
      <c r="B5" t="s">
        <v>547</v>
      </c>
      <c r="E5" t="s">
        <v>565</v>
      </c>
    </row>
    <row r="6" spans="1:5">
      <c r="A6" s="33">
        <v>6</v>
      </c>
      <c r="B6" s="34" t="s">
        <v>548</v>
      </c>
      <c r="E6" t="s">
        <v>566</v>
      </c>
    </row>
    <row r="7" spans="1:5">
      <c r="A7" s="33">
        <v>7</v>
      </c>
      <c r="B7" s="34" t="s">
        <v>549</v>
      </c>
      <c r="E7" t="s">
        <v>567</v>
      </c>
    </row>
    <row r="8" spans="1:5">
      <c r="A8" s="33">
        <v>8</v>
      </c>
      <c r="B8" t="s">
        <v>550</v>
      </c>
      <c r="E8" t="s">
        <v>568</v>
      </c>
    </row>
    <row r="9" spans="1:5">
      <c r="A9" s="33">
        <v>9</v>
      </c>
      <c r="B9" t="s">
        <v>551</v>
      </c>
      <c r="E9" t="s">
        <v>569</v>
      </c>
    </row>
    <row r="10" spans="1:5">
      <c r="A10" s="33">
        <v>10</v>
      </c>
      <c r="B10" s="34" t="s">
        <v>552</v>
      </c>
    </row>
    <row r="11" spans="1:5">
      <c r="A11" s="33">
        <v>11</v>
      </c>
      <c r="B11" t="s">
        <v>553</v>
      </c>
    </row>
    <row r="12" spans="1:5">
      <c r="A12" s="33">
        <v>12</v>
      </c>
      <c r="B12" t="s">
        <v>554</v>
      </c>
    </row>
    <row r="13" spans="1:5">
      <c r="A13" s="33">
        <v>13</v>
      </c>
      <c r="B13" t="s">
        <v>555</v>
      </c>
      <c r="E13">
        <f>18-5</f>
        <v>13</v>
      </c>
    </row>
    <row r="14" spans="1:5">
      <c r="A14" s="33">
        <v>14</v>
      </c>
      <c r="B14" s="34" t="s">
        <v>556</v>
      </c>
    </row>
    <row r="15" spans="1:5">
      <c r="A15" s="33">
        <v>15</v>
      </c>
      <c r="B15" t="s">
        <v>557</v>
      </c>
    </row>
    <row r="16" spans="1:5">
      <c r="A16" s="33">
        <v>16</v>
      </c>
      <c r="B16" t="s">
        <v>558</v>
      </c>
    </row>
    <row r="17" spans="1:2">
      <c r="A17" s="33">
        <v>17</v>
      </c>
      <c r="B17" s="34" t="s">
        <v>559</v>
      </c>
    </row>
    <row r="18" spans="1:2">
      <c r="A18" s="33">
        <v>18</v>
      </c>
      <c r="B18" t="s">
        <v>560</v>
      </c>
    </row>
    <row r="25" spans="1:2" ht="31.5" customHeight="1">
      <c r="A25" s="902" t="s">
        <v>577</v>
      </c>
      <c r="B25" s="902"/>
    </row>
    <row r="26" spans="1:2" ht="34.5" customHeight="1">
      <c r="A26" s="902" t="s">
        <v>578</v>
      </c>
      <c r="B26" s="902"/>
    </row>
    <row r="27" spans="1:2">
      <c r="A27" t="s">
        <v>583</v>
      </c>
    </row>
    <row r="29" spans="1:2">
      <c r="A29" t="s">
        <v>579</v>
      </c>
    </row>
    <row r="30" spans="1:2">
      <c r="A30" t="s">
        <v>580</v>
      </c>
    </row>
    <row r="31" spans="1:2">
      <c r="A31" t="s">
        <v>581</v>
      </c>
    </row>
    <row r="32" spans="1:2">
      <c r="A32" t="s">
        <v>582</v>
      </c>
    </row>
  </sheetData>
  <mergeCells count="2">
    <mergeCell ref="A25:B25"/>
    <mergeCell ref="A26:B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Plan de Acción</vt:lpstr>
      <vt:lpstr>Hoja2</vt:lpstr>
      <vt:lpstr>INFRAESTRUCTURA</vt:lpstr>
      <vt:lpstr>Hoja1</vt:lpstr>
      <vt:lpstr>Ruta critíca modernizacion</vt:lpstr>
      <vt:lpstr>LB CALIDAD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LUZ  MARINA SEVERICHE MONROY</cp:lastModifiedBy>
  <cp:lastPrinted>2021-10-05T14:57:24Z</cp:lastPrinted>
  <dcterms:created xsi:type="dcterms:W3CDTF">2021-01-25T13:58:29Z</dcterms:created>
  <dcterms:modified xsi:type="dcterms:W3CDTF">2022-01-24T00:01:19Z</dcterms:modified>
</cp:coreProperties>
</file>