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13_ncr:1_{B8FCEA97-2C87-45A2-9B08-D613C0AD3CCF}" xr6:coauthVersionLast="47" xr6:coauthVersionMax="47" xr10:uidLastSave="{00000000-0000-0000-0000-000000000000}"/>
  <bookViews>
    <workbookView xWindow="-110" yWindow="-110" windowWidth="19420" windowHeight="10420" xr2:uid="{00000000-000D-0000-FFFF-FFFF00000000}"/>
  </bookViews>
  <sheets>
    <sheet name="plan de acción" sheetId="1" r:id="rId1"/>
    <sheet name="Hoja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33" i="1" l="1"/>
  <c r="AU33" i="1"/>
  <c r="AW29" i="1"/>
  <c r="AW16" i="1"/>
  <c r="AW4" i="1"/>
  <c r="AW33" i="1" l="1"/>
  <c r="AL29" i="1" l="1"/>
  <c r="AL31" i="1" s="1"/>
  <c r="AK18" i="1"/>
  <c r="AK27" i="1"/>
  <c r="AL27" i="1" s="1"/>
  <c r="AK25" i="1"/>
  <c r="AL25" i="1" s="1"/>
  <c r="AK23" i="1"/>
  <c r="AL23" i="1" s="1"/>
  <c r="AK20" i="1"/>
  <c r="AL20" i="1" s="1"/>
  <c r="AK16" i="1"/>
  <c r="AL16" i="1" s="1"/>
  <c r="AK12" i="1"/>
  <c r="AL12" i="1" s="1"/>
  <c r="AK4" i="1"/>
  <c r="AL4" i="1" s="1"/>
  <c r="U26" i="1"/>
  <c r="W26" i="1" s="1"/>
  <c r="U27" i="1"/>
  <c r="W27" i="1" s="1"/>
  <c r="U25" i="1"/>
  <c r="W25" i="1" s="1"/>
  <c r="U23" i="1"/>
  <c r="W23" i="1" s="1"/>
  <c r="U16" i="1"/>
  <c r="W16" i="1" s="1"/>
  <c r="U14" i="1"/>
  <c r="V14" i="1" s="1"/>
  <c r="U13" i="1"/>
  <c r="W13" i="1" s="1"/>
  <c r="U12" i="1"/>
  <c r="W12" i="1" s="1"/>
  <c r="U4" i="1"/>
  <c r="V4" i="1" s="1"/>
  <c r="AI30" i="1"/>
  <c r="AJ30" i="1" s="1"/>
  <c r="AI29" i="1"/>
  <c r="S29" i="1" s="1"/>
  <c r="T29" i="1" s="1"/>
  <c r="T26" i="1"/>
  <c r="T16" i="1"/>
  <c r="T13" i="1"/>
  <c r="T14" i="1"/>
  <c r="T12" i="1"/>
  <c r="AS29" i="1"/>
  <c r="AR25" i="1"/>
  <c r="AJ23" i="1"/>
  <c r="AH23" i="1"/>
  <c r="V27" i="1" l="1"/>
  <c r="V26" i="1"/>
  <c r="V25" i="1"/>
  <c r="AL28" i="1"/>
  <c r="AL15" i="1"/>
  <c r="W28" i="1"/>
  <c r="U29" i="1"/>
  <c r="W29" i="1" s="1"/>
  <c r="W31" i="1" s="1"/>
  <c r="W24" i="1"/>
  <c r="V23" i="1"/>
  <c r="V16" i="1"/>
  <c r="W4" i="1"/>
  <c r="V12" i="1"/>
  <c r="V13" i="1"/>
  <c r="W14" i="1"/>
  <c r="S30" i="1"/>
  <c r="AJ29" i="1"/>
  <c r="N26" i="1"/>
  <c r="AL33" i="1" l="1"/>
  <c r="V28" i="1"/>
  <c r="V29" i="1"/>
  <c r="V31" i="1" s="1"/>
  <c r="V15" i="1"/>
  <c r="T30" i="1"/>
  <c r="U30" i="1"/>
  <c r="W15" i="1"/>
  <c r="W33" i="1" s="1"/>
  <c r="V24" i="1"/>
  <c r="B29" i="1"/>
  <c r="A29" i="1"/>
  <c r="AT16" i="1"/>
  <c r="AH30" i="1"/>
  <c r="AH29" i="1"/>
  <c r="AP16" i="1"/>
  <c r="AQ16" i="1" s="1"/>
  <c r="AQ19" i="1"/>
  <c r="AQ18" i="1"/>
  <c r="AQ17" i="1"/>
  <c r="V33" i="1" l="1"/>
  <c r="AQ5" i="1"/>
  <c r="AQ6" i="1"/>
  <c r="AQ7" i="1"/>
  <c r="AQ8" i="1"/>
  <c r="AQ4" i="1"/>
  <c r="AH12" i="1"/>
  <c r="AP10" i="1"/>
  <c r="AQ10" i="1" s="1"/>
  <c r="Q30" i="1" l="1"/>
  <c r="R30" i="1" s="1"/>
  <c r="Q29" i="1"/>
  <c r="R29" i="1" s="1"/>
  <c r="P29" i="1"/>
  <c r="R12" i="1"/>
  <c r="P30" i="1" l="1"/>
  <c r="P12" i="1"/>
  <c r="AS25" i="1" l="1"/>
  <c r="AT25" i="1" s="1"/>
  <c r="AR29" i="1"/>
  <c r="AT4" i="1"/>
  <c r="N30" i="1"/>
  <c r="N25" i="1"/>
  <c r="N27" i="1"/>
  <c r="N29" i="1"/>
  <c r="N12" i="1"/>
  <c r="N13" i="1"/>
  <c r="N14" i="1"/>
  <c r="N16" i="1"/>
  <c r="N23" i="1"/>
  <c r="N4" i="1"/>
  <c r="AD30" i="1"/>
  <c r="AD12" i="1"/>
  <c r="AD16" i="1"/>
  <c r="AD18" i="1"/>
  <c r="AD23" i="1"/>
  <c r="AD25" i="1"/>
  <c r="AD27" i="1"/>
  <c r="AD29" i="1"/>
  <c r="AD4" i="1"/>
  <c r="AT29" i="1" l="1"/>
  <c r="AR31" i="1"/>
  <c r="AS31" i="1"/>
  <c r="AT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ENRIQUE BRIEVA</author>
  </authors>
  <commentList>
    <comment ref="J3" authorId="0" shapeId="0" xr:uid="{00000000-0006-0000-0000-000001000000}">
      <text>
        <r>
          <rPr>
            <b/>
            <sz val="9"/>
            <color indexed="81"/>
            <rFont val="Tahoma"/>
            <family val="2"/>
          </rPr>
          <t>Usuario:</t>
        </r>
        <r>
          <rPr>
            <sz val="9"/>
            <color indexed="81"/>
            <rFont val="Tahoma"/>
            <family val="2"/>
          </rPr>
          <t xml:space="preserve">
AL CUATRIENIO</t>
        </r>
      </text>
    </comment>
    <comment ref="AB4" authorId="1" shapeId="0" xr:uid="{00000000-0006-0000-0000-000002000000}">
      <text>
        <r>
          <rPr>
            <b/>
            <sz val="9"/>
            <color indexed="81"/>
            <rFont val="Tahoma"/>
            <family val="2"/>
          </rPr>
          <t>ENRIQUE BRIEVA:</t>
        </r>
        <r>
          <rPr>
            <sz val="9"/>
            <color indexed="81"/>
            <rFont val="Tahoma"/>
            <family val="2"/>
          </rPr>
          <t xml:space="preserve">
</t>
        </r>
        <r>
          <rPr>
            <sz val="11"/>
            <color indexed="81"/>
            <rFont val="Tahoma"/>
            <family val="2"/>
          </rPr>
          <t>MANTENIMIENTO CCTV MAS BOLSA DE REPUESTOS</t>
        </r>
      </text>
    </comment>
  </commentList>
</comments>
</file>

<file path=xl/sharedStrings.xml><?xml version="1.0" encoding="utf-8"?>
<sst xmlns="http://schemas.openxmlformats.org/spreadsheetml/2006/main" count="217" uniqueCount="160">
  <si>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</si>
  <si>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</si>
  <si>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</si>
  <si>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</si>
  <si>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</si>
  <si>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</si>
  <si>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</si>
  <si>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</si>
  <si>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</si>
  <si>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</si>
  <si>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Código de proyecto BPIM</t>
  </si>
  <si>
    <t>Objetivo del proyecto</t>
  </si>
  <si>
    <t>ACTIVIDADES DE PROYECTO</t>
  </si>
  <si>
    <t xml:space="preserve">Fecha de inicio </t>
  </si>
  <si>
    <t xml:space="preserve">Fecha de Terminación </t>
  </si>
  <si>
    <t xml:space="preserve">DEPENDENCIA RESPONSABLE </t>
  </si>
  <si>
    <t>NOMBRE DEL RESPONSABLE</t>
  </si>
  <si>
    <t>CARTAGENA TRANSPARENTE</t>
  </si>
  <si>
    <t>CONVIVENCIA Y SEGURIDAD PARA LA GOBERNABILIDAD</t>
  </si>
  <si>
    <t>VIGILANCIA DE LAS PLAYAS DEL DISTRITO DE CARTAGENAA</t>
  </si>
  <si>
    <t>Tasa de Homicidio por cien mil habitantes (por curso de vida)</t>
  </si>
  <si>
    <t>Reducir a 17,02 la tasa de Homicidios en el Distrito de Cartagena (porcurso de vida)</t>
  </si>
  <si>
    <t>Número de casos decomportamientos que ponenen riesgo la vida e integridad reducidos.</t>
  </si>
  <si>
    <t>Disminuir a 1195 el número de casos de comportamientos que ponenen riesgo la vida e integridad enel Distrito de Cartagena</t>
  </si>
  <si>
    <t>19,02
Fuente Policía Metropolitana</t>
  </si>
  <si>
    <t>1593
Fuente Policía Metropolitana</t>
  </si>
  <si>
    <t>Dotar e instalar 107 cámaras de video vigilancia adicionales como componente del SIES Cartagena Instaladas</t>
  </si>
  <si>
    <t>Instalar 100 Alarmas comunitarias adicionales como componente del SIES Cartagena</t>
  </si>
  <si>
    <t>Entregar 585 Equipos de comunicación para los organismos de seguridad, socorro y convivencia como componente del SIES Cartagen</t>
  </si>
  <si>
    <t>Modernizar Una Linea de atención y emergencia 123 como componente de SIES Cartagena</t>
  </si>
  <si>
    <t>OPTIMIZACIÓN DE LA INFRAESRUCTURA Y MOVILIDAD DE LOS ORGANISMOS DE SEGURIDAD Y SOCORRO</t>
  </si>
  <si>
    <t>Número de cámaras de video vigilancia adicionles dotadas e instaladas</t>
  </si>
  <si>
    <t>Número de Alarmas Comunitarias adicionales instaladas</t>
  </si>
  <si>
    <t>Número de equipos de comunicación par los organismos de seguridad, socorro y convivencia entregados</t>
  </si>
  <si>
    <t>NúmeroLínea de atención y emergencia 123 modernizado</t>
  </si>
  <si>
    <t>Línea 123 en 50% de operación</t>
  </si>
  <si>
    <t>Número de infraestructuras para la seguridad en el Distrito de Cartagena entregadas</t>
  </si>
  <si>
    <t>Número de vehículos a os organismos de seguridad,socorro y convivencia ciudadana entregadas</t>
  </si>
  <si>
    <t>Entregar 4 infraestructuras para la seguridad en el distrito de Cartagena</t>
  </si>
  <si>
    <t>Entregar 20 vehículos a los organismos de seguridad, socorroy convivenci ciudadana.</t>
  </si>
  <si>
    <t>IMPLEMENTACIÓN Y SOSTENIMIENTO DE HERRAMIENTAS TECNOLÓGICAS PARA SEGURIDAD Y SOCORRO EN CARTAGENA DE INDIAS</t>
  </si>
  <si>
    <t>AUMENTAR LA CAPACIDAD DE RESPUESTA DE LOS ORGANISMOS DE SEGURIDAD DEL DISTRITO DE CARTAGENA</t>
  </si>
  <si>
    <t>DISTRISEGURIDAD</t>
  </si>
  <si>
    <t>FORTALECIMIENTO LOGÍSTICO PARA LA SEGURIDAD, CONVIVENCIA, JUSTICIA Y SOCORRO EN CARTAGENA DE INDIAS</t>
  </si>
  <si>
    <t>AUMENTAR LA CAPACIDAD DE RESPUESTA DE LOS ORGANISMOS DE SEGURIDAD DEL DISRITO DE CARTAGENA</t>
  </si>
  <si>
    <t>Por los tiempos de adquisición de recursos y contratación para la adquisición de nevos vehículos no alcanza para lo que resta el año 2020, por lo que  la meta producto será cumplida a partir del año 2021 , ésto se verá reflejado en el Plan Indicativo.</t>
  </si>
  <si>
    <t>Número de Garitas adicionales de Salvavidas Instaladas</t>
  </si>
  <si>
    <t xml:space="preserve">Instalar 5 garitas en las playas Adicionales para salvavidas </t>
  </si>
  <si>
    <t>Número de Avisos de prevención para las playas de Cartagena Instalados</t>
  </si>
  <si>
    <t>Colocar 20 avisos de Información y prevención para las playas de Cartagena</t>
  </si>
  <si>
    <t>IMPLEMENTACIÓN Y SOSTENIMIENTO DE LAS HERRAMIENTAS TECNOLÓGICAS PARA LA SEGURIDAD Y SOCORRO</t>
  </si>
  <si>
    <t>PROGRAMACIÓN META A 2021</t>
  </si>
  <si>
    <t>REPORTE META PRODUCTO 
A 31 MARZO 2021</t>
  </si>
  <si>
    <t>CONVIVENCIA PARA LA SEGURIDAD</t>
  </si>
  <si>
    <t>Divulgar a 20000 personas las normas de conducta y convivencia ciudadana en Cartagena.</t>
  </si>
  <si>
    <t>Formar a dos mil (2000) habitantes de Cartagena como gestores de convivencia ciudadana</t>
  </si>
  <si>
    <t>Número de Personas formadas en Normas de conducta y Convivencia Ciudadana</t>
  </si>
  <si>
    <t>Número de Habitantes de Cartagena Formados como gestores de convivencia</t>
  </si>
  <si>
    <t>CONSTRUCCIÓN DE CONVIVENCIA PARA LA SEGURIDAD EN  CARTAGENA DE INDIAS</t>
  </si>
  <si>
    <t>AUMENTAR LOS NIVELES DE FORMACIÓN EN TEMAS DE LEGALIDAD EN EL DISTRITO DE CARTAGENA.</t>
  </si>
  <si>
    <t>ADQUIRIR Y ENTREGAR LÍNEAS Y PLANES DE COMUNICACIÓN PARA LA SEGURIDAD EN EL DISTRITO DE CARTAGENA POR UN AÑO</t>
  </si>
  <si>
    <t>Observación
Relación de Evidencias</t>
  </si>
  <si>
    <t>Se trabaja en la formulación del Proyectro 123 Mujer con el cual se pretende cumplir las metas del plan de Desarrollo,</t>
  </si>
  <si>
    <t>REPORTE ACTIVIDADES DE PROYECTO 
A 31 MARZO 2021</t>
  </si>
  <si>
    <t>FORMAR Y CAPACITAR A 500 PERSONAS COMO GESTORES DE CONVIVENCIA CIUDADANA .</t>
  </si>
  <si>
    <t>REALIZAR EL SOSTENIMIENTO Y EL MANTENIMIENTO PREVENTIVO   Y CORRECTIVO A LAS 609 CÁMARAS Y OTROS COMPONENTES DEL SIES CARTAGENA</t>
  </si>
  <si>
    <t xml:space="preserve">SOCIALIZAR LAS NORMAS DE CONDUCTA Y CONVIVENCIA CIUDADANA A 5000 PERSONAS EN EL DISTRITO DE CARTAGENA </t>
  </si>
  <si>
    <t>Valor Absoluto de la Actividad del  Proyecto 2021</t>
  </si>
  <si>
    <t>ENTREGAR INFRAESTRUCTURA PARA LA OPERATIDAD DE LA POLICÍA EN CORREGIMIENTOS DEL DISTRITO DE CARTAGENA</t>
  </si>
  <si>
    <t>ENTREGA LOGISTCA DE ALIMENTACION PARA LA POLICÍA METROPOLITANA DE CARTAGENA</t>
  </si>
  <si>
    <t>ENTREGAR LOGÍSTICA PARA LA MOVILIDAD DE LOS ORGANISMOS DE SEGURIDAD, SOCORRO Y CONVIVENCIA CIUDADANA - 4.797 GALONES DE COMBUSTIBLE</t>
  </si>
  <si>
    <t>INTERVENCION DE GARITAS  Y SEÑALIZACIÓN EN PLAYAS DEL DISTRITO DE CARTAGENA</t>
  </si>
  <si>
    <t>GARANTIZAR LA SEGURIDAD EN LAS PLAYAS DEL DISTRITO POR 12 MESES - CUERPO DE SALVAVIDAS DE CARTAGENA (64 SALVAVIDAS + ALIMENTACIÓN + DOTACIÓN Y ARL POR 12 MESES)</t>
  </si>
  <si>
    <t>AVANCE ACTIVIDADES DE PROYECTOS A MARZO 31 DE 2021</t>
  </si>
  <si>
    <t>AVANCE ACTIVIDADES POR PROYECTOS</t>
  </si>
  <si>
    <t>AVANCE METAS PRODUCTOS A 31 DE MARZO DE 2021</t>
  </si>
  <si>
    <t>AVANCE METAS PRODUCTOS EN EL CUATRIENIO</t>
  </si>
  <si>
    <t>CODIGO</t>
  </si>
  <si>
    <t>RUBRO</t>
  </si>
  <si>
    <t>FUENTE</t>
  </si>
  <si>
    <t>APROPIACION DEFINITIVA RUBROS</t>
  </si>
  <si>
    <t>EJECUCION DE LOS RUBROS</t>
  </si>
  <si>
    <t>APROPIACION DEFINITIVA POR PROGRAMA</t>
  </si>
  <si>
    <t xml:space="preserve">EJECUTADO POR PROGRAMAS </t>
  </si>
  <si>
    <t>PORCENTAJE EJECUTADO</t>
  </si>
  <si>
    <t>IMPLEMENTACION Y SOSTENIMIENTO DE HERRAMIENTAS TECNOLOGICAS PARA SEGURIDAD Y SOCORRO EN CARTAGENA DE INDIAS - Impuesto predial unificado 1%</t>
  </si>
  <si>
    <t>IMPUESTO PREDIAL UNIFICADO</t>
  </si>
  <si>
    <t>IMPLEMENTACION Y SOSTENIMIENTO DE HERRAMIENTAS TECNOLOGICAS PARA SEGURIDAD Y SOCORRO EN CARTAGENA DE INDIAS - Otros ingresos Distriseguridad</t>
  </si>
  <si>
    <t>IMPLEMENTACION Y SOSTENIMIENTO DE HERRAMIENTAS TECNOLOGICAS PARA SEGURIDAD Y SOCORRO EN CARTAGENA DE INDIAS - Rendimientos financieros Ipu Distriseguridad</t>
  </si>
  <si>
    <t>RENDIMIENTOS FINANCIEROS</t>
  </si>
  <si>
    <t>02-051-06-50-04-03-09-01</t>
  </si>
  <si>
    <t>FORTALECIMIENTO LOGISTICO PARA LA SEGURIDAD, CONVIVENCIA, JUSTICIA Y SOCORRO EN CARTAGENA DE INDIAS - Impuesto predial unificado 1%</t>
  </si>
  <si>
    <t>02-083-06-50-04-03-09-01</t>
  </si>
  <si>
    <t>FORTALECIMIENTO LOGISTICO PARA LA SEGURIDAD, CONVIVENCIA, JUSTICIA Y SOCORRO EN CARTAGENA DE INDIAS - Impuesto de delineacion urbana 10%</t>
  </si>
  <si>
    <t>IMPUESTO DE DELINEACION URBANA Y APROBACION DE PLANOS</t>
  </si>
  <si>
    <t>02-076-06-20-04-03-10-01</t>
  </si>
  <si>
    <t xml:space="preserve">FORTALECIMIENTO LOGISTICO PARA LA SEGURIDAD, CONVIVENCIA, JUSTICIA Y SOCORRO EN CARTAGENA DE INDIAS - Telefonia conmutada </t>
  </si>
  <si>
    <t>TELEFONIA COMUTADA</t>
  </si>
  <si>
    <t>02-001-06-20-04-03-11-01</t>
  </si>
  <si>
    <t>FORTALECIMIENTO DE LA CONVIVENCIA PARA LA SEGURIDAD EN CARTAGENA DE INDIAS - Ingresos corrientes de libre destinacion</t>
  </si>
  <si>
    <t>ICLD</t>
  </si>
  <si>
    <t>OTROS INGRESOS</t>
  </si>
  <si>
    <t>REPORTE META PRODUCTO 
A 30 DE JUNIO 2021</t>
  </si>
  <si>
    <t>AVANCE METAS PRODUCTOS A 30 DE JUNIO 2021</t>
  </si>
  <si>
    <t>REPORTE ACTIVIDADES DE PROYECTO 
A 30 DE JUNIO 2021</t>
  </si>
  <si>
    <t>AVANCE ACTIVIDADES DE PROYECTOS A 30 DE JUNIO 2021</t>
  </si>
  <si>
    <t>REPORTE META PRODUCTO 
A 30 DE SEPTIEMBRE 2021</t>
  </si>
  <si>
    <t>AVANCE METAS PRODUCTOS A 30 DE SEPTIEMBRE 2021</t>
  </si>
  <si>
    <t>REPORTE ACTIVIDADES DE PROYECTO 
A 30 DE SEPTIEMBRE 2021</t>
  </si>
  <si>
    <t>AVANCE ACTIVIDADES DE PROYECTOS A 30 DE SEPTIEMBRE 2021</t>
  </si>
  <si>
    <t>IMPLEMENTACION Y SOSTENIMIENTO DE HERRAMIENTAS TECNOLOGICAS PARA SEGURIDAD Y SOCORRO EN CARTAGENA DE INDIAS - 
Dividendos Sociedad Portuaria</t>
  </si>
  <si>
    <t>02-138-06-93-04-03-08-01</t>
  </si>
  <si>
    <t>DIVIDENDOS SOCIEDAD PORTUARIA</t>
  </si>
  <si>
    <t>02-083-06-95-04-03-09-01</t>
  </si>
  <si>
    <t>IMPLEMENTACION Y SOSTENIMIENTO DE HERRAMIENTAS TECNOLOGICAS PARA SEGURIDAD Y SOCORRO EN CARTAGENA DE INDIAS - 
Impuesto de Delineación Urbana 10%</t>
  </si>
  <si>
    <t>02-051-06-95-04-03-08-01</t>
  </si>
  <si>
    <t>02-051-06-93-04-03-08-01</t>
  </si>
  <si>
    <t>02-051-06-50-04-03-08-01</t>
  </si>
  <si>
    <t>02-083-06-50-04-03-08-01</t>
  </si>
  <si>
    <t>02-148-06-50-04-03-08-01</t>
  </si>
  <si>
    <t>02-084-06-50-04-03-08-01</t>
  </si>
  <si>
    <t>Se adquirieron 124 Planes para operativizar las Alarmas Comunitarias en el Distrito de Cartagena</t>
  </si>
  <si>
    <t>PEDRO RODELO ASFORA</t>
  </si>
  <si>
    <t>Se Firmó Convenio para el mmantenimiento preventivo y correctivo de las 609 Cámaras de Video Vigilancia y los componentes SIES Cartagena, se realizó visita ante el Ministerio del Interior con la Finalidad de retomar los proyectos nuevas cámaras de Video Vigilancia para Cartagena y cumplir los compromisos del Plan de Desarrollo,  se ha venido sosteniendo con el pago de la energía y planes a las Cámaras y alarmas respectivamente.</t>
  </si>
  <si>
    <t>ESTUDIOS, DISEÑO Y CONSTRUCCIÓN DE INFRAESTRUCTURAS PARA LA SEGURIDAD EN EL DISTRITO DE CARTAGENA.</t>
  </si>
  <si>
    <t>02-138-06-93-04-03-10-00</t>
  </si>
  <si>
    <t>02-051-06-95-04-03-09-01</t>
  </si>
  <si>
    <t>FORTALECIMIENTO LOGISTICO PARA LA SEGURIDAD, CONVIVENCIA, JUSTICIA Y SOCORRO EN CARTAGENA DE INDIAS - Dividendos de Sociedad Portuaria</t>
  </si>
  <si>
    <t>FORTALECIMIENTO LOGISTICO PARA LA SEGURIDAD, CONVIVENCIA, JUSTICIA Y SOCORRO EN CARTAGENA DE INDIAS - Impuesto de Delineación Urbana 10%</t>
  </si>
  <si>
    <t>FORTALECIMIENTO LOGISTICO PARA LA SEGURIDAD, CONVIVENCIA, JUSTICIA Y SOCORRO EN CARTAGENA DE INDIAS - Impuesto Predial Unificado (1%)</t>
  </si>
  <si>
    <t>Se contrató personal para apoyar en la ejecución dell proyecto, Cuerpo de Salvavidas de Cartagena, ARL y Alimentación de estos</t>
  </si>
  <si>
    <t>Se trabaja de manera permanente en el mantenimiento y sostenimiento del subproyecto Playa Azul ahora recertificado, y se Encuentra en etapa de contratación la ejecución de recursos para cumplir con las actividades del proyecto en cuanto a señalización, Garitas y seguridad de playas en General</t>
  </si>
  <si>
    <t>Se contrató el personal para  la socialización de las Normas de Conducta y Convivencia Ciudadana y la formación de Gestores de convivencia ciudadana y corte 30 de Septiembre de cuenta con Mas de 3,600 personas Intervenidas</t>
  </si>
  <si>
    <t>Se trabaja Contractualmente y Técnicamente para el cumplimiento de Requisitops Mínimos de la Policía y Radicación de Proyectos para ejecución</t>
  </si>
  <si>
    <t>Señalizar 1000 metros lineales de playas en el Distrito de Cartagena</t>
  </si>
  <si>
    <t>Número de metros lineales de playas en el Distrito de Cartagena señalizados</t>
  </si>
  <si>
    <t>AVANCE METAS PRODUCTOS A 30 DE DICIEMBRE 2021</t>
  </si>
  <si>
    <t>Se entregó la Estación de Policía del Barrio el Pozón.
 Esta Actividad trata de sostener la permanencia de los organismos de seguridad en diferentes puntos rurales y puntuales del Distrito de Cartagena, tales como Sub estación de Bayunca, Arroyo Grande, Bocachica,  ESMAD, entre otras. En cuaanto al  cumplimiento de la meta del Plan de Desarrollo Se Trabajan proyectos para la Construcción de 4 Infraestructuras para la seguridad y socorro</t>
  </si>
  <si>
    <t>REPORTE META PRODUCTO 
A 31 DE DICIEMBRE 2021</t>
  </si>
  <si>
    <t>REPORTE ACTIVIDADES DE PROYECTO 
A 31 DE DICIEMBRE 2021</t>
  </si>
  <si>
    <t>AVANCE ACTIVIDADES DE PROYECTOS A 31 DE DICIEMBRE 2021</t>
  </si>
  <si>
    <t>SEGUIMIENTO PLAN DE ACCIÓN DISTRISEGURIDAD 2021 "SALVEMOS JUNTOS A CARTAGENA" - DISTRISEGURIDAD 30 DE DICIEMBRE DE 2021</t>
  </si>
  <si>
    <t>AVANCE METAS PRODUCTOS A DIC 31 DE 2021</t>
  </si>
  <si>
    <t>ACUMULADO METAS PRODUCTO A 31 DIC 2020</t>
  </si>
  <si>
    <t>ACUMULADO METAS PRODUCTO A 31 DIC 2021</t>
  </si>
  <si>
    <t>NP</t>
  </si>
  <si>
    <t>% DE AVANCE METAS PRODUCTOS  PROGRAMA IMPLEMENTACIÓN Y SOSTENIMIENTO DE LAS HERRAMIENTAS TECNOLÓGICAS PARA LA SEGURIDAD Y SOCORRO A 31 DICIEMBRE DE 2021</t>
  </si>
  <si>
    <t>% DE AVANCE METAS PRODUCTOS  PROGRAMA OPTIMIZACIÓN DE LA INFRAESRUCTURA Y MOVILIDAD DE LOS ORGANISMOS DE SEGURIDAD Y SOCORRO</t>
  </si>
  <si>
    <t>% DE AVANCE METAS PRODUCTOS  PROGRAMA VIGILANCIA DE LAS PLAYAS DEL DISTRITO DE CARTAGENA</t>
  </si>
  <si>
    <t>% DE AVANCE METAS PRODUCTOS  PROGRAMA CONVIVENCIA PARA LA SEGURIDAD</t>
  </si>
  <si>
    <t>AVANCE DISTRISEGURIDAD PLAN DE DESARROLLO A DICIEMBRE 31 DE 2021</t>
  </si>
  <si>
    <t>ACUMULADO ACTIVIDADES DE PROYECTO A 31 DE DICIEMBRE DE 2021</t>
  </si>
  <si>
    <t>% DE AVANCE ACTIVIDADES DE PROYECTOS- PROGRAMA IMPLEMENTACIÓN Y SOSTENIMIENTO DE LAS HERRAMIENTAS TECNOLÓGICAS PARA LA SEGURIDAD Y SOCORRO A 31 DICIEMBRE DE 2021</t>
  </si>
  <si>
    <t>% DE AVANCE ACTIVIDADES DE PROYECTOS- PROGRAMA CONSTRUCCIÓN DE CONVIVENCIA PARA LA SEGURIDAD EN  CARTAGENA DE INDIAS</t>
  </si>
  <si>
    <t>% DE AVANCE ACTIVIDADES DE PROYECTOS-FORTALECIMIENTO LOGÍSTICO PARA LA SEGURIDAD, CONVIVENCIA, JUSTICIA Y SOCORRO EN CARTAGENA DE INDIAS</t>
  </si>
  <si>
    <t>AVANCE PLAN DE ACCIÓN DISTRISEGURIDAD A DICIEMBRE 31 DE 2021</t>
  </si>
  <si>
    <t>APROPIACION DEFINITIVA</t>
  </si>
  <si>
    <t>EJECUCION PRESUPUESTAL SEGÚN PREDIS</t>
  </si>
  <si>
    <t>AVANCE DE EJECUCIÓN PRESUPUESTAL</t>
  </si>
  <si>
    <t>EJECUCIÓN PRESUPUESTAL DISTRISEGURIDAD SEGÚN PREDIS A DICIEMBRE 31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</si>
</sst>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 #,##0.00\ &quot;€&quot;_-;\-* #,##0.00\ &quot;€&quot;_-;_-* &quot;-&quot;??\ &quot;€&quot;_-;_-@_-"/>
    <numFmt numFmtId="164" formatCode="0;[Red]0"/>
    <numFmt numFmtId="165" formatCode="_-&quot;$&quot;\ * #,##0_-;\-&quot;$&quot;\ * #,##0_-;_-&quot;$&quot;\ * &quot;-&quot;??_-;_-@_-"/>
    <numFmt numFmtId="166" formatCode="&quot;$&quot;#,##0"/>
  </numFmts>
  <fonts count="24"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1"/>
      <color indexed="81"/>
      <name val="Tahoma"/>
      <family val="2"/>
    </font>
    <font>
      <sz val="11"/>
      <color theme="1"/>
      <name val="Calibri"/>
      <family val="2"/>
      <scheme val="minor"/>
    </font>
    <font>
      <b/>
      <sz val="10"/>
      <color theme="1"/>
      <name val="Arial"/>
      <family val="2"/>
    </font>
    <font>
      <b/>
      <sz val="14"/>
      <color theme="1"/>
      <name val="Calibri"/>
      <family val="2"/>
      <scheme val="minor"/>
    </font>
    <font>
      <b/>
      <sz val="11"/>
      <color theme="1"/>
      <name val="Arial"/>
      <family val="2"/>
    </font>
    <font>
      <b/>
      <sz val="9"/>
      <color theme="1"/>
      <name val="Calibri"/>
      <family val="2"/>
      <scheme val="minor"/>
    </font>
    <font>
      <sz val="10"/>
      <color rgb="FF000000"/>
      <name val="Arial"/>
      <family val="2"/>
    </font>
    <font>
      <b/>
      <sz val="18"/>
      <color theme="1"/>
      <name val="Calibri"/>
      <family val="2"/>
      <scheme val="minor"/>
    </font>
    <font>
      <sz val="18"/>
      <color theme="1"/>
      <name val="Calibri"/>
      <family val="2"/>
      <scheme val="minor"/>
    </font>
    <font>
      <b/>
      <sz val="14"/>
      <color rgb="FF000000"/>
      <name val="Calibri"/>
      <family val="2"/>
      <scheme val="minor"/>
    </font>
    <font>
      <b/>
      <sz val="11"/>
      <color rgb="FFFF0000"/>
      <name val="Arial"/>
      <family val="2"/>
    </font>
    <font>
      <b/>
      <sz val="14"/>
      <color rgb="FFFF0000"/>
      <name val="Calibri"/>
      <family val="2"/>
      <scheme val="minor"/>
    </font>
    <font>
      <b/>
      <sz val="16"/>
      <color rgb="FFFF0000"/>
      <name val="Calibri"/>
      <family val="2"/>
      <scheme val="minor"/>
    </font>
    <font>
      <b/>
      <sz val="10"/>
      <color rgb="FFFF0000"/>
      <name val="Arial"/>
      <family val="2"/>
    </font>
    <font>
      <b/>
      <sz val="18"/>
      <color rgb="FFFF0000"/>
      <name val="Calibri"/>
      <family val="2"/>
      <scheme val="minor"/>
    </font>
    <font>
      <sz val="11"/>
      <color rgb="FFFF0000"/>
      <name val="Calibri"/>
      <family val="2"/>
      <scheme val="minor"/>
    </font>
    <font>
      <b/>
      <sz val="11"/>
      <color rgb="FFFF0000"/>
      <name val="Calibri"/>
      <family val="2"/>
      <scheme val="minor"/>
    </font>
    <font>
      <b/>
      <sz val="10"/>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9"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cellStyleXfs>
  <cellXfs count="24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Alignment="1">
      <alignment horizontal="center"/>
    </xf>
    <xf numFmtId="164" fontId="6" fillId="2"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8" fillId="2"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left" vertical="center" wrapText="1"/>
    </xf>
    <xf numFmtId="0" fontId="0" fillId="0" borderId="0" xfId="0" applyFill="1"/>
    <xf numFmtId="0" fontId="0" fillId="0" borderId="0" xfId="0" applyFill="1" applyAlignment="1">
      <alignment horizontal="center" vertical="center"/>
    </xf>
    <xf numFmtId="0" fontId="0" fillId="0" borderId="1" xfId="0" applyFill="1" applyBorder="1" applyAlignment="1">
      <alignment horizontal="center" wrapText="1"/>
    </xf>
    <xf numFmtId="0" fontId="1" fillId="0" borderId="1" xfId="0" applyFont="1" applyFill="1" applyBorder="1" applyAlignment="1">
      <alignment horizontal="center" vertical="top" wrapText="1"/>
    </xf>
    <xf numFmtId="0" fontId="0" fillId="0" borderId="0" xfId="0" applyAlignment="1">
      <alignment vertical="top"/>
    </xf>
    <xf numFmtId="0" fontId="0" fillId="0" borderId="0" xfId="0" applyFill="1" applyAlignment="1">
      <alignment vertical="top"/>
    </xf>
    <xf numFmtId="0" fontId="7" fillId="0" borderId="0" xfId="0" applyFont="1" applyFill="1"/>
    <xf numFmtId="9" fontId="7" fillId="0" borderId="0" xfId="1" applyFont="1" applyFill="1"/>
    <xf numFmtId="9" fontId="7" fillId="0" borderId="0" xfId="1" applyFont="1" applyFill="1" applyAlignment="1">
      <alignment vertical="top"/>
    </xf>
    <xf numFmtId="165" fontId="7" fillId="0" borderId="0" xfId="1" applyNumberFormat="1" applyFont="1" applyFill="1"/>
    <xf numFmtId="0" fontId="7" fillId="0" borderId="0" xfId="0" applyFont="1" applyFill="1" applyAlignment="1">
      <alignment horizontal="center" vertical="center"/>
    </xf>
    <xf numFmtId="0" fontId="7" fillId="0" borderId="0" xfId="0" applyFont="1"/>
    <xf numFmtId="0" fontId="10"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0" fillId="0" borderId="3" xfId="0" applyFill="1" applyBorder="1" applyAlignment="1">
      <alignment horizontal="left" vertical="center"/>
    </xf>
    <xf numFmtId="0" fontId="0" fillId="0" borderId="3" xfId="0" applyFill="1" applyBorder="1" applyAlignment="1">
      <alignment horizontal="left" vertical="center" wrapText="1"/>
    </xf>
    <xf numFmtId="9" fontId="0" fillId="0" borderId="1" xfId="1" applyFont="1" applyFill="1" applyBorder="1" applyAlignment="1">
      <alignment horizontal="center" vertical="top"/>
    </xf>
    <xf numFmtId="0" fontId="1" fillId="0" borderId="1"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10" fillId="0" borderId="1" xfId="0" applyFont="1" applyFill="1" applyBorder="1" applyAlignment="1">
      <alignment horizontal="center" vertical="top" wrapText="1"/>
    </xf>
    <xf numFmtId="0" fontId="0" fillId="0" borderId="1" xfId="0" applyFill="1" applyBorder="1" applyAlignment="1">
      <alignment horizontal="center" vertical="center"/>
    </xf>
    <xf numFmtId="0" fontId="1" fillId="0" borderId="1" xfId="0" applyFont="1" applyFill="1" applyBorder="1" applyAlignment="1">
      <alignment horizontal="center" vertical="center" wrapText="1"/>
    </xf>
    <xf numFmtId="0" fontId="0" fillId="0" borderId="0" xfId="0" applyFill="1" applyAlignment="1">
      <alignment vertical="center"/>
    </xf>
    <xf numFmtId="0" fontId="11" fillId="0" borderId="1" xfId="0" applyFont="1" applyFill="1" applyBorder="1" applyAlignment="1">
      <alignment horizontal="center" vertical="center" wrapText="1"/>
    </xf>
    <xf numFmtId="9" fontId="11" fillId="0" borderId="1" xfId="1" applyFont="1" applyFill="1" applyBorder="1" applyAlignment="1">
      <alignment horizontal="center" vertical="center" wrapText="1"/>
    </xf>
    <xf numFmtId="1" fontId="11" fillId="0" borderId="1" xfId="1" applyNumberFormat="1" applyFont="1" applyFill="1" applyBorder="1" applyAlignment="1">
      <alignment horizontal="center" vertical="center" wrapText="1"/>
    </xf>
    <xf numFmtId="9" fontId="11" fillId="0" borderId="3" xfId="1" applyFont="1" applyFill="1" applyBorder="1" applyAlignment="1">
      <alignment horizontal="center" vertical="center" wrapText="1"/>
    </xf>
    <xf numFmtId="9" fontId="11" fillId="0" borderId="1" xfId="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3" fontId="0" fillId="0" borderId="0" xfId="0" applyNumberFormat="1" applyFill="1"/>
    <xf numFmtId="0" fontId="10" fillId="0" borderId="1" xfId="0" applyFont="1" applyFill="1" applyBorder="1" applyAlignment="1">
      <alignment horizontal="left" vertical="center" wrapText="1"/>
    </xf>
    <xf numFmtId="166" fontId="10" fillId="0" borderId="1" xfId="2" applyNumberFormat="1" applyFont="1" applyFill="1" applyBorder="1" applyAlignment="1">
      <alignment vertical="center"/>
    </xf>
    <xf numFmtId="0" fontId="10" fillId="0" borderId="1" xfId="0" applyFont="1" applyFill="1" applyBorder="1" applyAlignment="1">
      <alignment horizontal="center" vertical="center" wrapText="1"/>
    </xf>
    <xf numFmtId="9" fontId="0" fillId="0" borderId="1" xfId="1" applyFont="1" applyFill="1" applyBorder="1" applyAlignment="1">
      <alignment horizontal="center" vertical="center" wrapText="1"/>
    </xf>
    <xf numFmtId="0" fontId="10" fillId="0" borderId="1" xfId="0" applyFont="1" applyFill="1" applyBorder="1" applyAlignment="1">
      <alignment vertical="center" wrapText="1"/>
    </xf>
    <xf numFmtId="166" fontId="6" fillId="0" borderId="1" xfId="2" applyNumberFormat="1" applyFont="1" applyFill="1" applyBorder="1" applyAlignment="1">
      <alignment vertical="center"/>
    </xf>
    <xf numFmtId="0" fontId="0" fillId="0" borderId="1" xfId="0" applyFill="1" applyBorder="1" applyAlignment="1">
      <alignment horizontal="center" vertical="top"/>
    </xf>
    <xf numFmtId="166" fontId="10" fillId="0" borderId="1" xfId="2" applyNumberFormat="1" applyFont="1" applyFill="1" applyBorder="1" applyAlignment="1">
      <alignment horizontal="right" vertical="center"/>
    </xf>
    <xf numFmtId="166" fontId="0" fillId="0" borderId="1" xfId="0" applyNumberFormat="1" applyFill="1" applyBorder="1" applyAlignment="1">
      <alignment horizontal="right" vertical="center"/>
    </xf>
    <xf numFmtId="9" fontId="7" fillId="0" borderId="0" xfId="1" applyFont="1" applyFill="1" applyAlignment="1">
      <alignment horizontal="center" vertical="center"/>
    </xf>
    <xf numFmtId="9" fontId="11" fillId="0" borderId="3" xfId="1" applyFont="1" applyFill="1" applyBorder="1" applyAlignment="1">
      <alignment horizontal="center" vertical="center" wrapText="1"/>
    </xf>
    <xf numFmtId="9" fontId="11" fillId="0" borderId="1" xfId="1"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0" fontId="0" fillId="0" borderId="5" xfId="0" applyFill="1" applyBorder="1" applyAlignment="1">
      <alignment vertical="center" wrapText="1"/>
    </xf>
    <xf numFmtId="1" fontId="0" fillId="0" borderId="0" xfId="0" applyNumberFormat="1" applyFill="1"/>
    <xf numFmtId="9" fontId="0" fillId="0" borderId="3" xfId="1" applyFont="1" applyFill="1" applyBorder="1" applyAlignment="1">
      <alignment horizontal="center" vertical="center"/>
    </xf>
    <xf numFmtId="9" fontId="0" fillId="0" borderId="5" xfId="1" applyFont="1" applyFill="1" applyBorder="1" applyAlignment="1">
      <alignment horizontal="center" vertical="center"/>
    </xf>
    <xf numFmtId="9" fontId="0" fillId="0" borderId="4" xfId="1" applyFont="1" applyFill="1" applyBorder="1" applyAlignment="1">
      <alignment horizontal="center" vertical="center"/>
    </xf>
    <xf numFmtId="1" fontId="11" fillId="0" borderId="3" xfId="1" applyNumberFormat="1" applyFont="1" applyFill="1" applyBorder="1" applyAlignment="1">
      <alignment horizontal="center" vertical="center" wrapText="1"/>
    </xf>
    <xf numFmtId="9" fontId="11" fillId="0" borderId="3" xfId="1" applyFont="1" applyFill="1" applyBorder="1" applyAlignment="1">
      <alignment horizontal="center" vertical="center" wrapText="1"/>
    </xf>
    <xf numFmtId="0" fontId="0" fillId="0" borderId="4" xfId="0" applyFont="1" applyFill="1" applyBorder="1" applyAlignment="1">
      <alignment horizontal="center" vertical="center" wrapText="1"/>
    </xf>
    <xf numFmtId="14" fontId="0" fillId="0" borderId="3" xfId="0" applyNumberFormat="1" applyFill="1" applyBorder="1" applyAlignment="1">
      <alignment horizontal="center" vertical="center"/>
    </xf>
    <xf numFmtId="14" fontId="1" fillId="0" borderId="3" xfId="0" applyNumberFormat="1" applyFont="1" applyFill="1" applyBorder="1" applyAlignment="1">
      <alignment horizontal="center" vertical="center" wrapText="1"/>
    </xf>
    <xf numFmtId="9" fontId="11" fillId="0" borderId="1"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166" fontId="10" fillId="0" borderId="5" xfId="2" applyNumberFormat="1" applyFont="1" applyFill="1" applyBorder="1" applyAlignment="1">
      <alignment horizontal="right" vertical="center"/>
    </xf>
    <xf numFmtId="166" fontId="0" fillId="0" borderId="3" xfId="1" applyNumberFormat="1" applyFont="1" applyFill="1" applyBorder="1" applyAlignment="1">
      <alignment horizontal="center" vertical="center"/>
    </xf>
    <xf numFmtId="166" fontId="0" fillId="0" borderId="4" xfId="1" applyNumberFormat="1" applyFont="1" applyFill="1" applyBorder="1" applyAlignment="1">
      <alignment horizontal="center" vertical="center"/>
    </xf>
    <xf numFmtId="165" fontId="0" fillId="0" borderId="3" xfId="1" applyNumberFormat="1" applyFont="1" applyFill="1" applyBorder="1" applyAlignment="1">
      <alignment horizontal="center" vertical="center"/>
    </xf>
    <xf numFmtId="165" fontId="0" fillId="0" borderId="5" xfId="1" applyNumberFormat="1" applyFont="1" applyFill="1" applyBorder="1" applyAlignment="1">
      <alignment horizontal="center" vertic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xf numFmtId="164" fontId="8" fillId="2" borderId="1" xfId="0" applyNumberFormat="1"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164" fontId="8" fillId="6" borderId="1"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0" fontId="0" fillId="0" borderId="0" xfId="0" applyFill="1" applyAlignment="1">
      <alignment horizontal="center"/>
    </xf>
    <xf numFmtId="0" fontId="13" fillId="0" borderId="0" xfId="0" applyFont="1" applyFill="1" applyAlignment="1">
      <alignment horizontal="center" vertical="center" readingOrder="1"/>
    </xf>
    <xf numFmtId="10" fontId="11" fillId="0" borderId="1" xfId="1" applyNumberFormat="1" applyFont="1" applyFill="1" applyBorder="1" applyAlignment="1">
      <alignment horizontal="center" vertical="center" wrapText="1"/>
    </xf>
    <xf numFmtId="0" fontId="0" fillId="0" borderId="3" xfId="0" applyFill="1" applyBorder="1" applyAlignment="1">
      <alignment vertical="center"/>
    </xf>
    <xf numFmtId="0" fontId="0" fillId="0" borderId="3" xfId="0" applyFill="1" applyBorder="1" applyAlignment="1">
      <alignmen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left" vertical="top" wrapText="1"/>
    </xf>
    <xf numFmtId="166" fontId="0" fillId="0" borderId="3" xfId="0" applyNumberFormat="1" applyFill="1" applyBorder="1" applyAlignment="1">
      <alignment horizontal="right" vertical="center"/>
    </xf>
    <xf numFmtId="0" fontId="0"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9" fontId="7" fillId="0" borderId="1" xfId="1" applyFont="1" applyFill="1" applyBorder="1" applyAlignment="1">
      <alignment horizontal="center" vertical="center"/>
    </xf>
    <xf numFmtId="1" fontId="7" fillId="0" borderId="5" xfId="1" applyNumberFormat="1" applyFont="1" applyFill="1" applyBorder="1" applyAlignment="1">
      <alignment horizontal="center" vertical="center"/>
    </xf>
    <xf numFmtId="9" fontId="7" fillId="0" borderId="5" xfId="1" applyFont="1" applyFill="1" applyBorder="1" applyAlignment="1">
      <alignment horizontal="center" vertical="center"/>
    </xf>
    <xf numFmtId="9" fontId="7" fillId="0" borderId="4" xfId="1"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1" fontId="7" fillId="0" borderId="5" xfId="0" applyNumberFormat="1" applyFont="1" applyFill="1" applyBorder="1" applyAlignment="1">
      <alignment horizontal="center" vertical="center"/>
    </xf>
    <xf numFmtId="0" fontId="7" fillId="0" borderId="5" xfId="3" applyNumberFormat="1" applyFont="1" applyFill="1" applyBorder="1" applyAlignment="1">
      <alignment horizontal="center" vertical="center"/>
    </xf>
    <xf numFmtId="164" fontId="17" fillId="0" borderId="1" xfId="0" applyNumberFormat="1" applyFont="1" applyFill="1" applyBorder="1" applyAlignment="1">
      <alignment horizontal="center" vertical="center" wrapText="1"/>
    </xf>
    <xf numFmtId="10" fontId="7" fillId="0" borderId="5" xfId="1" applyNumberFormat="1" applyFont="1" applyFill="1" applyBorder="1" applyAlignment="1">
      <alignment horizontal="center" vertical="center"/>
    </xf>
    <xf numFmtId="10" fontId="7" fillId="0" borderId="1" xfId="1" applyNumberFormat="1" applyFont="1" applyFill="1" applyBorder="1" applyAlignment="1">
      <alignment horizontal="center" vertical="center"/>
    </xf>
    <xf numFmtId="10" fontId="15" fillId="0" borderId="1" xfId="0" applyNumberFormat="1" applyFont="1" applyFill="1" applyBorder="1" applyAlignment="1">
      <alignment horizontal="center" vertical="center"/>
    </xf>
    <xf numFmtId="10" fontId="18" fillId="0" borderId="3" xfId="1" applyNumberFormat="1" applyFont="1" applyFill="1" applyBorder="1" applyAlignment="1">
      <alignment horizontal="center" vertical="center" wrapText="1"/>
    </xf>
    <xf numFmtId="10" fontId="18" fillId="0" borderId="1" xfId="1" applyNumberFormat="1" applyFont="1" applyFill="1" applyBorder="1" applyAlignment="1">
      <alignment horizontal="center" vertical="center" wrapText="1"/>
    </xf>
    <xf numFmtId="10" fontId="18" fillId="0" borderId="1" xfId="0" applyNumberFormat="1" applyFont="1" applyFill="1" applyBorder="1" applyAlignment="1">
      <alignment horizontal="center" vertical="center"/>
    </xf>
    <xf numFmtId="44" fontId="15" fillId="0" borderId="1" xfId="0" applyNumberFormat="1" applyFont="1" applyFill="1" applyBorder="1" applyAlignment="1">
      <alignment horizontal="center" vertical="center"/>
    </xf>
    <xf numFmtId="10" fontId="15" fillId="0" borderId="1" xfId="1" applyNumberFormat="1" applyFont="1" applyFill="1" applyBorder="1" applyAlignment="1">
      <alignment horizontal="center" vertical="center"/>
    </xf>
    <xf numFmtId="10" fontId="7" fillId="0" borderId="0" xfId="1" applyNumberFormat="1" applyFont="1" applyFill="1" applyAlignment="1">
      <alignment horizontal="center" vertical="center"/>
    </xf>
    <xf numFmtId="0" fontId="15"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6" fillId="0" borderId="1" xfId="0" applyFont="1" applyFill="1" applyBorder="1" applyAlignment="1">
      <alignment horizontal="center" vertical="center" wrapText="1"/>
    </xf>
    <xf numFmtId="1" fontId="7" fillId="0" borderId="3" xfId="0" applyNumberFormat="1" applyFont="1" applyFill="1" applyBorder="1" applyAlignment="1">
      <alignment horizontal="center" vertical="center"/>
    </xf>
    <xf numFmtId="1" fontId="7" fillId="0" borderId="5" xfId="0" applyNumberFormat="1" applyFont="1" applyFill="1" applyBorder="1" applyAlignment="1">
      <alignment horizontal="center" vertical="center"/>
    </xf>
    <xf numFmtId="10" fontId="7" fillId="0" borderId="1" xfId="1" applyNumberFormat="1" applyFont="1" applyFill="1" applyBorder="1" applyAlignment="1">
      <alignment horizontal="center" vertical="center"/>
    </xf>
    <xf numFmtId="9" fontId="7" fillId="0" borderId="3" xfId="1" applyFont="1" applyFill="1" applyBorder="1" applyAlignment="1">
      <alignment horizontal="center" vertical="center"/>
    </xf>
    <xf numFmtId="9" fontId="7" fillId="0" borderId="4" xfId="1" applyFont="1" applyFill="1" applyBorder="1" applyAlignment="1">
      <alignment horizontal="center" vertical="center"/>
    </xf>
    <xf numFmtId="9" fontId="7" fillId="0" borderId="5" xfId="1" applyFont="1" applyFill="1" applyBorder="1" applyAlignment="1">
      <alignment horizontal="center" vertical="center"/>
    </xf>
    <xf numFmtId="10" fontId="7" fillId="0" borderId="3" xfId="1" applyNumberFormat="1" applyFont="1" applyFill="1" applyBorder="1" applyAlignment="1">
      <alignment horizontal="center" vertical="center"/>
    </xf>
    <xf numFmtId="10" fontId="7" fillId="0" borderId="5" xfId="1" applyNumberFormat="1" applyFont="1" applyFill="1" applyBorder="1" applyAlignment="1">
      <alignment horizontal="center" vertical="center"/>
    </xf>
    <xf numFmtId="0" fontId="1"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textRotation="90"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0" fillId="0" borderId="4" xfId="0" applyFont="1" applyFill="1" applyBorder="1" applyAlignment="1">
      <alignment horizontal="left" vertical="center" wrapText="1"/>
    </xf>
    <xf numFmtId="1" fontId="7" fillId="0" borderId="4" xfId="0" applyNumberFormat="1" applyFont="1" applyFill="1" applyBorder="1" applyAlignment="1">
      <alignment horizontal="center" vertical="center"/>
    </xf>
    <xf numFmtId="1" fontId="11" fillId="0" borderId="3" xfId="1" applyNumberFormat="1" applyFont="1" applyFill="1" applyBorder="1" applyAlignment="1">
      <alignment horizontal="center" vertical="center" wrapText="1"/>
    </xf>
    <xf numFmtId="1" fontId="11" fillId="0" borderId="4" xfId="1" applyNumberFormat="1" applyFont="1" applyFill="1" applyBorder="1" applyAlignment="1">
      <alignment horizontal="center" vertical="center" wrapText="1"/>
    </xf>
    <xf numFmtId="1" fontId="11" fillId="0" borderId="5" xfId="1"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7" fillId="0" borderId="1" xfId="0" applyFont="1" applyFill="1" applyBorder="1" applyAlignment="1">
      <alignment horizontal="center" vertical="center"/>
    </xf>
    <xf numFmtId="0" fontId="7" fillId="3" borderId="1" xfId="0" applyFont="1" applyFill="1" applyBorder="1" applyAlignment="1">
      <alignment horizontal="center" vertical="center"/>
    </xf>
    <xf numFmtId="1" fontId="7" fillId="0" borderId="3" xfId="1" applyNumberFormat="1" applyFont="1" applyFill="1" applyBorder="1" applyAlignment="1">
      <alignment horizontal="center" vertical="center"/>
    </xf>
    <xf numFmtId="1" fontId="7" fillId="0" borderId="4" xfId="1" applyNumberFormat="1" applyFont="1" applyFill="1" applyBorder="1" applyAlignment="1">
      <alignment horizontal="center" vertical="center"/>
    </xf>
    <xf numFmtId="1" fontId="7" fillId="0" borderId="5" xfId="1"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7" borderId="3" xfId="0" applyFont="1" applyFill="1" applyBorder="1" applyAlignment="1">
      <alignment horizontal="center" vertical="top" wrapText="1"/>
    </xf>
    <xf numFmtId="0" fontId="1" fillId="7" borderId="4" xfId="0" applyFont="1" applyFill="1" applyBorder="1" applyAlignment="1">
      <alignment horizontal="center" vertical="top" wrapText="1"/>
    </xf>
    <xf numFmtId="0" fontId="1" fillId="7" borderId="5" xfId="0" applyFont="1" applyFill="1" applyBorder="1" applyAlignment="1">
      <alignment horizontal="center" vertical="top" wrapText="1"/>
    </xf>
    <xf numFmtId="9" fontId="11" fillId="0" borderId="3" xfId="1" applyFont="1" applyFill="1" applyBorder="1" applyAlignment="1">
      <alignment horizontal="center" vertical="center" wrapText="1"/>
    </xf>
    <xf numFmtId="9" fontId="11" fillId="0" borderId="4" xfId="1" applyFont="1" applyFill="1" applyBorder="1" applyAlignment="1">
      <alignment horizontal="center" vertical="center" wrapText="1"/>
    </xf>
    <xf numFmtId="9" fontId="11" fillId="0" borderId="5" xfId="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xf>
    <xf numFmtId="1" fontId="1" fillId="0" borderId="3" xfId="0" applyNumberFormat="1" applyFont="1" applyFill="1" applyBorder="1" applyAlignment="1">
      <alignment horizontal="center" vertical="center" textRotation="90" wrapText="1"/>
    </xf>
    <xf numFmtId="1" fontId="1" fillId="0" borderId="4" xfId="0" applyNumberFormat="1" applyFont="1" applyFill="1" applyBorder="1" applyAlignment="1">
      <alignment horizontal="center" vertical="center" textRotation="90" wrapText="1"/>
    </xf>
    <xf numFmtId="1" fontId="1" fillId="0" borderId="5" xfId="0" applyNumberFormat="1" applyFont="1" applyFill="1" applyBorder="1" applyAlignment="1">
      <alignment horizontal="center" vertical="center" textRotation="90" wrapText="1"/>
    </xf>
    <xf numFmtId="1" fontId="7" fillId="0" borderId="3" xfId="0" applyNumberFormat="1" applyFont="1" applyFill="1" applyBorder="1" applyAlignment="1">
      <alignment horizontal="center" vertical="center" textRotation="90" wrapText="1"/>
    </xf>
    <xf numFmtId="1" fontId="7" fillId="0" borderId="4" xfId="0" applyNumberFormat="1" applyFont="1" applyFill="1" applyBorder="1" applyAlignment="1">
      <alignment horizontal="center" vertical="center" textRotation="90" wrapText="1"/>
    </xf>
    <xf numFmtId="1" fontId="7" fillId="0" borderId="5" xfId="0" applyNumberFormat="1" applyFont="1" applyFill="1" applyBorder="1" applyAlignment="1">
      <alignment horizontal="center" vertical="center" textRotation="90" wrapText="1"/>
    </xf>
    <xf numFmtId="10" fontId="11" fillId="0" borderId="3" xfId="1" applyNumberFormat="1" applyFont="1" applyFill="1" applyBorder="1" applyAlignment="1">
      <alignment horizontal="center" vertical="center" wrapText="1"/>
    </xf>
    <xf numFmtId="10" fontId="11" fillId="0" borderId="4" xfId="1" applyNumberFormat="1" applyFont="1" applyFill="1" applyBorder="1" applyAlignment="1">
      <alignment horizontal="center" vertical="center" wrapText="1"/>
    </xf>
    <xf numFmtId="10" fontId="11" fillId="0" borderId="5" xfId="1"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14" fontId="0" fillId="0" borderId="3" xfId="0" applyNumberFormat="1" applyFill="1" applyBorder="1" applyAlignment="1">
      <alignment horizontal="center" vertical="center"/>
    </xf>
    <xf numFmtId="14" fontId="0" fillId="0" borderId="4" xfId="0" applyNumberFormat="1" applyFill="1" applyBorder="1" applyAlignment="1">
      <alignment horizontal="center" vertical="center"/>
    </xf>
    <xf numFmtId="14" fontId="1" fillId="0" borderId="3"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14" fontId="0" fillId="0" borderId="5" xfId="0" applyNumberFormat="1" applyFill="1" applyBorder="1" applyAlignment="1">
      <alignment horizontal="center" vertical="center"/>
    </xf>
    <xf numFmtId="14" fontId="1" fillId="0" borderId="5" xfId="0" applyNumberFormat="1" applyFont="1" applyFill="1" applyBorder="1" applyAlignment="1">
      <alignment horizontal="center" vertical="center" wrapText="1"/>
    </xf>
    <xf numFmtId="1" fontId="7" fillId="0" borderId="1" xfId="1" applyNumberFormat="1" applyFont="1" applyFill="1" applyBorder="1" applyAlignment="1">
      <alignment horizontal="center" vertical="center"/>
    </xf>
    <xf numFmtId="0" fontId="7" fillId="0" borderId="1" xfId="1" applyNumberFormat="1" applyFont="1" applyFill="1" applyBorder="1" applyAlignment="1">
      <alignment horizontal="center" vertical="center"/>
    </xf>
    <xf numFmtId="10" fontId="7" fillId="0" borderId="4" xfId="1" applyNumberFormat="1" applyFont="1" applyFill="1" applyBorder="1" applyAlignment="1">
      <alignment horizontal="center" vertical="center"/>
    </xf>
    <xf numFmtId="166" fontId="0" fillId="0" borderId="1" xfId="1" applyNumberFormat="1" applyFont="1" applyFill="1" applyBorder="1" applyAlignment="1">
      <alignment horizontal="center" vertical="center"/>
    </xf>
    <xf numFmtId="165" fontId="0" fillId="0" borderId="1" xfId="1" applyNumberFormat="1" applyFont="1" applyFill="1" applyBorder="1" applyAlignment="1">
      <alignment horizontal="center" vertical="center"/>
    </xf>
    <xf numFmtId="9" fontId="0" fillId="0" borderId="1" xfId="1" applyFont="1" applyFill="1" applyBorder="1" applyAlignment="1">
      <alignment horizontal="center" vertical="center"/>
    </xf>
    <xf numFmtId="9" fontId="7" fillId="0" borderId="1" xfId="1" applyFont="1" applyFill="1" applyBorder="1" applyAlignment="1">
      <alignment horizontal="center" vertical="center"/>
    </xf>
    <xf numFmtId="166" fontId="10" fillId="0" borderId="1" xfId="2" applyNumberFormat="1" applyFont="1" applyFill="1" applyBorder="1" applyAlignment="1">
      <alignment horizontal="righ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166" fontId="10" fillId="0" borderId="3" xfId="2" applyNumberFormat="1" applyFont="1" applyFill="1" applyBorder="1" applyAlignment="1">
      <alignment horizontal="right" vertical="center"/>
    </xf>
    <xf numFmtId="166" fontId="10" fillId="0" borderId="4" xfId="2" applyNumberFormat="1" applyFont="1" applyFill="1" applyBorder="1" applyAlignment="1">
      <alignment horizontal="right" vertical="center"/>
    </xf>
    <xf numFmtId="166" fontId="10" fillId="0" borderId="5" xfId="2" applyNumberFormat="1" applyFont="1" applyFill="1" applyBorder="1" applyAlignment="1">
      <alignment horizontal="right" vertical="center"/>
    </xf>
    <xf numFmtId="0" fontId="10" fillId="0" borderId="1" xfId="0" applyFont="1" applyFill="1" applyBorder="1" applyAlignment="1">
      <alignment horizontal="center" vertical="center" wrapText="1"/>
    </xf>
    <xf numFmtId="0" fontId="7" fillId="0" borderId="4" xfId="0" applyFont="1" applyFill="1" applyBorder="1" applyAlignment="1">
      <alignment horizontal="center" vertic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xf numFmtId="44" fontId="20" fillId="0" borderId="3" xfId="2" applyFont="1" applyFill="1" applyBorder="1" applyAlignment="1">
      <alignment horizontal="center" vertical="center" wrapText="1"/>
    </xf>
    <xf numFmtId="44" fontId="20" fillId="0" borderId="4" xfId="2" applyFont="1" applyFill="1" applyBorder="1" applyAlignment="1">
      <alignment horizontal="center" vertical="center" wrapText="1"/>
    </xf>
    <xf numFmtId="44" fontId="20" fillId="0" borderId="5" xfId="2" applyFont="1" applyFill="1" applyBorder="1" applyAlignment="1">
      <alignment horizontal="center" vertical="center" wrapText="1"/>
    </xf>
    <xf numFmtId="10" fontId="20" fillId="0" borderId="3" xfId="1" applyNumberFormat="1" applyFont="1" applyFill="1" applyBorder="1" applyAlignment="1">
      <alignment horizontal="center" vertical="center" wrapText="1"/>
    </xf>
    <xf numFmtId="10" fontId="20" fillId="0" borderId="4" xfId="1" applyNumberFormat="1" applyFont="1" applyFill="1" applyBorder="1" applyAlignment="1">
      <alignment horizontal="center" vertical="center" wrapText="1"/>
    </xf>
    <xf numFmtId="10" fontId="20" fillId="0" borderId="5" xfId="1"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65" fontId="0" fillId="0" borderId="3" xfId="1" applyNumberFormat="1" applyFont="1" applyFill="1" applyBorder="1" applyAlignment="1">
      <alignment horizontal="center" vertical="center"/>
    </xf>
    <xf numFmtId="165" fontId="0" fillId="0" borderId="4" xfId="1" applyNumberFormat="1" applyFont="1" applyFill="1" applyBorder="1" applyAlignment="1">
      <alignment horizontal="center" vertical="center"/>
    </xf>
    <xf numFmtId="165" fontId="0" fillId="0" borderId="5" xfId="1" applyNumberFormat="1" applyFont="1" applyFill="1" applyBorder="1" applyAlignment="1">
      <alignment horizontal="center" vertical="center"/>
    </xf>
    <xf numFmtId="165" fontId="0" fillId="7" borderId="3" xfId="1" applyNumberFormat="1" applyFont="1" applyFill="1" applyBorder="1" applyAlignment="1">
      <alignment horizontal="center" vertical="center"/>
    </xf>
    <xf numFmtId="165" fontId="0" fillId="7" borderId="4" xfId="1" applyNumberFormat="1" applyFont="1" applyFill="1" applyBorder="1" applyAlignment="1">
      <alignment horizontal="center" vertical="center"/>
    </xf>
    <xf numFmtId="165" fontId="0" fillId="7" borderId="5" xfId="1" applyNumberFormat="1" applyFont="1" applyFill="1" applyBorder="1" applyAlignment="1">
      <alignment horizontal="center" vertical="center"/>
    </xf>
    <xf numFmtId="44" fontId="19" fillId="0" borderId="3" xfId="2" applyFont="1" applyFill="1" applyBorder="1" applyAlignment="1">
      <alignment horizontal="center" vertical="center"/>
    </xf>
    <xf numFmtId="44" fontId="19" fillId="0" borderId="5" xfId="2" applyFont="1" applyFill="1" applyBorder="1" applyAlignment="1">
      <alignment horizontal="center" vertical="center"/>
    </xf>
    <xf numFmtId="10" fontId="19" fillId="0" borderId="3" xfId="1" applyNumberFormat="1" applyFont="1" applyFill="1" applyBorder="1" applyAlignment="1">
      <alignment horizontal="center" vertical="center"/>
    </xf>
    <xf numFmtId="10" fontId="19" fillId="0" borderId="5" xfId="1" applyNumberFormat="1" applyFont="1" applyFill="1" applyBorder="1" applyAlignment="1">
      <alignment horizontal="center" vertical="center"/>
    </xf>
    <xf numFmtId="0" fontId="21" fillId="0" borderId="1" xfId="0" applyFont="1" applyFill="1" applyBorder="1" applyAlignment="1">
      <alignment horizontal="center" vertical="center" wrapText="1"/>
    </xf>
    <xf numFmtId="44" fontId="22" fillId="0" borderId="3" xfId="2" applyFont="1" applyFill="1" applyBorder="1" applyAlignment="1">
      <alignment horizontal="center" vertical="center" wrapText="1"/>
    </xf>
    <xf numFmtId="10" fontId="22" fillId="0" borderId="3" xfId="1" applyNumberFormat="1" applyFont="1" applyFill="1" applyBorder="1" applyAlignment="1">
      <alignment horizontal="center" vertical="center" wrapText="1"/>
    </xf>
    <xf numFmtId="44" fontId="22" fillId="0" borderId="4" xfId="2" applyFont="1" applyFill="1" applyBorder="1" applyAlignment="1">
      <alignment horizontal="center" vertical="center" wrapText="1"/>
    </xf>
    <xf numFmtId="10" fontId="22" fillId="0" borderId="4" xfId="1" applyNumberFormat="1" applyFont="1" applyFill="1" applyBorder="1" applyAlignment="1">
      <alignment horizontal="center" vertical="center" wrapText="1"/>
    </xf>
    <xf numFmtId="44" fontId="22" fillId="0" borderId="5" xfId="2" applyFont="1" applyFill="1" applyBorder="1" applyAlignment="1">
      <alignment horizontal="center" vertical="center" wrapText="1"/>
    </xf>
    <xf numFmtId="10" fontId="22" fillId="0" borderId="5" xfId="1" applyNumberFormat="1" applyFont="1" applyFill="1" applyBorder="1" applyAlignment="1">
      <alignment horizontal="center" vertical="center" wrapText="1"/>
    </xf>
    <xf numFmtId="166" fontId="23" fillId="0" borderId="3" xfId="1" applyNumberFormat="1" applyFont="1" applyFill="1" applyBorder="1" applyAlignment="1">
      <alignment horizontal="center" vertical="center"/>
    </xf>
    <xf numFmtId="9" fontId="23" fillId="0" borderId="3" xfId="1" applyFont="1" applyFill="1" applyBorder="1" applyAlignment="1">
      <alignment horizontal="center" vertical="center"/>
    </xf>
    <xf numFmtId="14" fontId="23" fillId="0" borderId="3" xfId="0" applyNumberFormat="1" applyFont="1" applyFill="1" applyBorder="1" applyAlignment="1">
      <alignment horizontal="center" vertical="center"/>
    </xf>
    <xf numFmtId="166" fontId="23" fillId="0" borderId="4" xfId="1" applyNumberFormat="1" applyFont="1" applyFill="1" applyBorder="1" applyAlignment="1">
      <alignment horizontal="center" vertical="center"/>
    </xf>
    <xf numFmtId="9" fontId="23" fillId="0" borderId="4" xfId="1" applyFont="1" applyFill="1" applyBorder="1" applyAlignment="1">
      <alignment horizontal="center" vertical="center"/>
    </xf>
    <xf numFmtId="14" fontId="23" fillId="0" borderId="5" xfId="0" applyNumberFormat="1" applyFont="1" applyFill="1" applyBorder="1" applyAlignment="1">
      <alignment horizontal="center" vertical="center"/>
    </xf>
    <xf numFmtId="14" fontId="23" fillId="0" borderId="3" xfId="0" applyNumberFormat="1" applyFont="1" applyFill="1" applyBorder="1" applyAlignment="1">
      <alignment horizontal="center" vertical="center"/>
    </xf>
    <xf numFmtId="14" fontId="23" fillId="0" borderId="4" xfId="0" applyNumberFormat="1" applyFont="1" applyFill="1" applyBorder="1" applyAlignment="1">
      <alignment horizontal="center" vertical="center"/>
    </xf>
    <xf numFmtId="166" fontId="23" fillId="0" borderId="5" xfId="1" applyNumberFormat="1" applyFont="1" applyFill="1" applyBorder="1" applyAlignment="1">
      <alignment horizontal="center" vertical="center"/>
    </xf>
    <xf numFmtId="9" fontId="23" fillId="0" borderId="5" xfId="1" applyFont="1" applyFill="1" applyBorder="1" applyAlignment="1">
      <alignment horizontal="center" vertical="center"/>
    </xf>
    <xf numFmtId="14" fontId="23" fillId="0" borderId="1" xfId="0" applyNumberFormat="1" applyFont="1" applyFill="1" applyBorder="1" applyAlignment="1">
      <alignment horizontal="center" vertical="center"/>
    </xf>
  </cellXfs>
  <cellStyles count="4">
    <cellStyle name="Millares [0]" xfId="3" builtinId="6"/>
    <cellStyle name="Moneda" xfId="2" builtinId="4"/>
    <cellStyle name="Normal" xfId="0" builtinId="0"/>
    <cellStyle name="Porcentaje" xfId="1" builtinId="5"/>
  </cellStyles>
  <dxfs count="0"/>
  <tableStyles count="0" defaultTableStyle="TableStyleMedium2" defaultPivotStyle="PivotStyleLight16"/>
  <colors>
    <mruColors>
      <color rgb="FFFF99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49"/>
  <sheetViews>
    <sheetView tabSelected="1" topLeftCell="AK1" zoomScale="50" zoomScaleNormal="50" workbookViewId="0">
      <pane ySplit="3" topLeftCell="A27" activePane="bottomLeft" state="frozen"/>
      <selection pane="bottomLeft" activeCell="AR16" sqref="AR16:AX23"/>
    </sheetView>
  </sheetViews>
  <sheetFormatPr baseColWidth="10" defaultRowHeight="14.5" x14ac:dyDescent="0.35"/>
  <cols>
    <col min="1" max="1" width="21.7265625" customWidth="1"/>
    <col min="2" max="2" width="19.453125" customWidth="1"/>
    <col min="3" max="3" width="22.453125" customWidth="1"/>
    <col min="4" max="4" width="22.1796875" customWidth="1"/>
    <col min="5" max="5" width="20" customWidth="1"/>
    <col min="6" max="6" width="17.81640625" customWidth="1"/>
    <col min="7" max="7" width="18" customWidth="1"/>
    <col min="8" max="8" width="14.1796875" style="3" customWidth="1"/>
    <col min="9" max="9" width="20.1796875" customWidth="1"/>
    <col min="10" max="10" width="18.1796875" customWidth="1"/>
    <col min="11" max="11" width="25.7265625" style="14" customWidth="1"/>
    <col min="12" max="12" width="23.453125" style="14" customWidth="1"/>
    <col min="13" max="13" width="24.7265625" customWidth="1"/>
    <col min="14" max="14" width="20.81640625" hidden="1" customWidth="1"/>
    <col min="15" max="15" width="20.81640625" customWidth="1"/>
    <col min="16" max="16" width="20.81640625" hidden="1" customWidth="1"/>
    <col min="17" max="17" width="20.81640625" customWidth="1"/>
    <col min="18" max="18" width="20.81640625" hidden="1" customWidth="1"/>
    <col min="19" max="19" width="22.7265625" style="14" customWidth="1"/>
    <col min="20" max="20" width="20.81640625" hidden="1" customWidth="1"/>
    <col min="21" max="21" width="20.81640625" style="14" customWidth="1"/>
    <col min="22" max="22" width="20.81640625" customWidth="1"/>
    <col min="23" max="23" width="23.1796875" customWidth="1"/>
    <col min="24" max="24" width="24" customWidth="1"/>
    <col min="25" max="25" width="17.453125" customWidth="1"/>
    <col min="26" max="26" width="32.7265625" customWidth="1"/>
    <col min="27" max="27" width="43.26953125" customWidth="1"/>
    <col min="28" max="28" width="24.26953125" customWidth="1"/>
    <col min="29" max="29" width="19.54296875" customWidth="1"/>
    <col min="30" max="30" width="19.453125" hidden="1" customWidth="1"/>
    <col min="31" max="31" width="19.453125" customWidth="1"/>
    <col min="32" max="32" width="19.453125" hidden="1" customWidth="1"/>
    <col min="33" max="33" width="19.453125" customWidth="1"/>
    <col min="34" max="34" width="19.453125" hidden="1" customWidth="1"/>
    <col min="35" max="35" width="19.453125" customWidth="1"/>
    <col min="36" max="36" width="19.453125" hidden="1" customWidth="1"/>
    <col min="37" max="38" width="18.54296875" customWidth="1"/>
    <col min="39" max="39" width="26.54296875" customWidth="1"/>
    <col min="40" max="40" width="61.54296875" style="18" customWidth="1"/>
    <col min="41" max="41" width="32.7265625" customWidth="1"/>
    <col min="42" max="43" width="18.54296875" customWidth="1"/>
    <col min="44" max="44" width="28.26953125" customWidth="1"/>
    <col min="45" max="45" width="29.453125" customWidth="1"/>
    <col min="46" max="46" width="18.54296875" customWidth="1"/>
    <col min="47" max="47" width="30.81640625" style="14" customWidth="1"/>
    <col min="48" max="48" width="31.54296875" style="14" customWidth="1"/>
    <col min="49" max="49" width="22.81640625" style="14" customWidth="1"/>
    <col min="50" max="50" width="17.26953125" style="4" customWidth="1"/>
    <col min="51" max="51" width="20" customWidth="1"/>
    <col min="52" max="52" width="25.1796875" customWidth="1"/>
    <col min="53" max="53" width="26" customWidth="1"/>
    <col min="54" max="54" width="27.81640625" customWidth="1"/>
  </cols>
  <sheetData>
    <row r="1" spans="1:54" x14ac:dyDescent="0.35">
      <c r="A1" s="7">
        <v>1</v>
      </c>
      <c r="B1" s="7">
        <v>2</v>
      </c>
      <c r="C1" s="7">
        <v>3</v>
      </c>
      <c r="D1" s="7">
        <v>4</v>
      </c>
      <c r="E1" s="7">
        <v>5</v>
      </c>
      <c r="F1" s="7">
        <v>6</v>
      </c>
      <c r="G1" s="7">
        <v>7</v>
      </c>
      <c r="H1" s="4">
        <v>8</v>
      </c>
      <c r="I1" s="7">
        <v>9</v>
      </c>
      <c r="J1" s="7">
        <v>10</v>
      </c>
      <c r="K1" s="89">
        <v>11</v>
      </c>
      <c r="L1" s="89">
        <v>12</v>
      </c>
      <c r="M1" s="7">
        <v>13</v>
      </c>
      <c r="N1" s="7">
        <v>14</v>
      </c>
      <c r="O1" s="7">
        <v>15</v>
      </c>
      <c r="P1" s="7">
        <v>16</v>
      </c>
      <c r="Q1" s="4">
        <v>17</v>
      </c>
      <c r="R1" s="7">
        <v>18</v>
      </c>
      <c r="S1" s="89"/>
      <c r="T1" s="7"/>
      <c r="U1" s="89"/>
      <c r="V1" s="7"/>
      <c r="W1" s="7">
        <v>19</v>
      </c>
      <c r="X1" s="7">
        <v>21</v>
      </c>
      <c r="Y1" s="7">
        <v>22</v>
      </c>
      <c r="Z1" s="7">
        <v>23</v>
      </c>
      <c r="AA1" s="7">
        <v>24</v>
      </c>
      <c r="AB1" s="7">
        <v>25</v>
      </c>
      <c r="AC1" s="4">
        <v>26</v>
      </c>
      <c r="AD1" s="7">
        <v>27</v>
      </c>
      <c r="AE1" s="7">
        <v>28</v>
      </c>
      <c r="AF1" s="7">
        <v>29</v>
      </c>
      <c r="AG1" s="7">
        <v>30</v>
      </c>
      <c r="AH1" s="7">
        <v>31</v>
      </c>
      <c r="AI1" s="7"/>
      <c r="AJ1" s="7"/>
      <c r="AK1" s="7">
        <v>32</v>
      </c>
      <c r="AL1" s="7">
        <v>33</v>
      </c>
      <c r="AM1" s="7">
        <v>34</v>
      </c>
      <c r="AN1" s="4">
        <v>35</v>
      </c>
      <c r="AO1" s="7">
        <v>36</v>
      </c>
      <c r="AP1" s="7">
        <v>37</v>
      </c>
      <c r="AQ1" s="7">
        <v>38</v>
      </c>
      <c r="AR1" s="7">
        <v>39</v>
      </c>
      <c r="AS1" s="7">
        <v>40</v>
      </c>
      <c r="AT1" s="7">
        <v>41</v>
      </c>
      <c r="AU1" s="89"/>
      <c r="AV1" s="89"/>
      <c r="AW1" s="89"/>
      <c r="AX1" s="7">
        <v>42</v>
      </c>
      <c r="AY1" s="7">
        <v>43</v>
      </c>
      <c r="AZ1" s="4">
        <v>44</v>
      </c>
      <c r="BA1" s="7">
        <v>45</v>
      </c>
      <c r="BB1" s="7">
        <v>46</v>
      </c>
    </row>
    <row r="2" spans="1:54" x14ac:dyDescent="0.35">
      <c r="A2" t="s">
        <v>141</v>
      </c>
    </row>
    <row r="3" spans="1:54" s="3" customFormat="1" ht="82.5" customHeight="1" x14ac:dyDescent="0.35">
      <c r="A3" s="1" t="s">
        <v>0</v>
      </c>
      <c r="B3" s="1" t="s">
        <v>1</v>
      </c>
      <c r="C3" s="1" t="s">
        <v>2</v>
      </c>
      <c r="D3" s="1" t="s">
        <v>3</v>
      </c>
      <c r="E3" s="1" t="s">
        <v>4</v>
      </c>
      <c r="F3" s="1" t="s">
        <v>5</v>
      </c>
      <c r="G3" s="1" t="s">
        <v>6</v>
      </c>
      <c r="H3" s="1" t="s">
        <v>3</v>
      </c>
      <c r="I3" s="2" t="s">
        <v>7</v>
      </c>
      <c r="J3" s="27" t="s">
        <v>8</v>
      </c>
      <c r="K3" s="74" t="s">
        <v>51</v>
      </c>
      <c r="L3" s="74" t="s">
        <v>143</v>
      </c>
      <c r="M3" s="84" t="s">
        <v>52</v>
      </c>
      <c r="N3" s="84" t="s">
        <v>75</v>
      </c>
      <c r="O3" s="85" t="s">
        <v>102</v>
      </c>
      <c r="P3" s="85" t="s">
        <v>103</v>
      </c>
      <c r="Q3" s="86" t="s">
        <v>106</v>
      </c>
      <c r="R3" s="86" t="s">
        <v>107</v>
      </c>
      <c r="S3" s="87" t="s">
        <v>138</v>
      </c>
      <c r="T3" s="87" t="s">
        <v>136</v>
      </c>
      <c r="U3" s="74" t="s">
        <v>144</v>
      </c>
      <c r="V3" s="88" t="s">
        <v>142</v>
      </c>
      <c r="W3" s="88" t="s">
        <v>76</v>
      </c>
      <c r="X3" s="27" t="s">
        <v>9</v>
      </c>
      <c r="Y3" s="27" t="s">
        <v>10</v>
      </c>
      <c r="Z3" s="27" t="s">
        <v>11</v>
      </c>
      <c r="AA3" s="27" t="s">
        <v>12</v>
      </c>
      <c r="AB3" s="1" t="s">
        <v>67</v>
      </c>
      <c r="AC3" s="8" t="s">
        <v>63</v>
      </c>
      <c r="AD3" s="8" t="s">
        <v>73</v>
      </c>
      <c r="AE3" s="36" t="s">
        <v>104</v>
      </c>
      <c r="AF3" s="36" t="s">
        <v>105</v>
      </c>
      <c r="AG3" s="62" t="s">
        <v>108</v>
      </c>
      <c r="AH3" s="62" t="s">
        <v>109</v>
      </c>
      <c r="AI3" s="61" t="s">
        <v>139</v>
      </c>
      <c r="AJ3" s="61" t="s">
        <v>140</v>
      </c>
      <c r="AK3" s="107" t="s">
        <v>151</v>
      </c>
      <c r="AL3" s="107" t="s">
        <v>74</v>
      </c>
      <c r="AM3" s="34" t="s">
        <v>77</v>
      </c>
      <c r="AN3" s="34" t="s">
        <v>78</v>
      </c>
      <c r="AO3" s="35" t="s">
        <v>79</v>
      </c>
      <c r="AP3" s="34" t="s">
        <v>80</v>
      </c>
      <c r="AQ3" s="34" t="s">
        <v>81</v>
      </c>
      <c r="AR3" s="34" t="s">
        <v>82</v>
      </c>
      <c r="AS3" s="34" t="s">
        <v>83</v>
      </c>
      <c r="AT3" s="34" t="s">
        <v>84</v>
      </c>
      <c r="AU3" s="227" t="s">
        <v>156</v>
      </c>
      <c r="AV3" s="227" t="s">
        <v>157</v>
      </c>
      <c r="AW3" s="227" t="s">
        <v>158</v>
      </c>
      <c r="AX3" s="27" t="s">
        <v>13</v>
      </c>
      <c r="AY3" s="27" t="s">
        <v>14</v>
      </c>
      <c r="AZ3" s="27" t="s">
        <v>15</v>
      </c>
      <c r="BA3" s="27" t="s">
        <v>16</v>
      </c>
      <c r="BB3" s="10" t="s">
        <v>61</v>
      </c>
    </row>
    <row r="4" spans="1:54" ht="120" customHeight="1" x14ac:dyDescent="0.35">
      <c r="A4" s="148" t="s">
        <v>17</v>
      </c>
      <c r="B4" s="148" t="s">
        <v>18</v>
      </c>
      <c r="C4" s="148" t="s">
        <v>20</v>
      </c>
      <c r="D4" s="148" t="s">
        <v>24</v>
      </c>
      <c r="E4" s="148" t="s">
        <v>21</v>
      </c>
      <c r="F4" s="178" t="s">
        <v>50</v>
      </c>
      <c r="G4" s="161" t="s">
        <v>31</v>
      </c>
      <c r="H4" s="161">
        <v>699</v>
      </c>
      <c r="I4" s="161" t="s">
        <v>26</v>
      </c>
      <c r="J4" s="175">
        <v>107</v>
      </c>
      <c r="K4" s="175">
        <v>43</v>
      </c>
      <c r="L4" s="175">
        <v>0</v>
      </c>
      <c r="M4" s="175">
        <v>0</v>
      </c>
      <c r="N4" s="158">
        <f>M4/K4</f>
        <v>0</v>
      </c>
      <c r="O4" s="137">
        <v>0</v>
      </c>
      <c r="P4" s="158">
        <v>0</v>
      </c>
      <c r="Q4" s="137">
        <v>0</v>
      </c>
      <c r="R4" s="158">
        <v>0</v>
      </c>
      <c r="S4" s="137">
        <v>0</v>
      </c>
      <c r="T4" s="158">
        <v>0</v>
      </c>
      <c r="U4" s="137">
        <f>+M4+O4+Q4+S4</f>
        <v>0</v>
      </c>
      <c r="V4" s="158">
        <f>+U4/K4</f>
        <v>0</v>
      </c>
      <c r="W4" s="172">
        <f>(L4+U4)/J4</f>
        <v>0</v>
      </c>
      <c r="X4" s="161" t="s">
        <v>40</v>
      </c>
      <c r="Y4" s="169">
        <v>2020130010087</v>
      </c>
      <c r="Z4" s="161" t="s">
        <v>41</v>
      </c>
      <c r="AA4" s="140" t="s">
        <v>65</v>
      </c>
      <c r="AB4" s="121">
        <v>609</v>
      </c>
      <c r="AC4" s="121">
        <v>0</v>
      </c>
      <c r="AD4" s="124">
        <f>AC4/AB4</f>
        <v>0</v>
      </c>
      <c r="AE4" s="145">
        <v>0</v>
      </c>
      <c r="AF4" s="124">
        <v>0</v>
      </c>
      <c r="AG4" s="190">
        <v>0</v>
      </c>
      <c r="AH4" s="196">
        <v>0</v>
      </c>
      <c r="AI4" s="191">
        <v>609</v>
      </c>
      <c r="AJ4" s="196">
        <v>1</v>
      </c>
      <c r="AK4" s="190">
        <f>SUM(AI4,AG4,AE4,AC4)</f>
        <v>609</v>
      </c>
      <c r="AL4" s="123">
        <f>+AK4/AB4</f>
        <v>1</v>
      </c>
      <c r="AM4" s="51" t="s">
        <v>117</v>
      </c>
      <c r="AN4" s="53" t="s">
        <v>85</v>
      </c>
      <c r="AO4" s="49" t="s">
        <v>86</v>
      </c>
      <c r="AP4" s="54">
        <v>1400000000</v>
      </c>
      <c r="AQ4" s="50">
        <f>+AP4</f>
        <v>1400000000</v>
      </c>
      <c r="AR4" s="193">
        <v>2717292993.6500001</v>
      </c>
      <c r="AS4" s="194">
        <v>2120716619.22</v>
      </c>
      <c r="AT4" s="195">
        <f>+AS4/AR4</f>
        <v>0.78045195132651124</v>
      </c>
      <c r="AU4" s="228">
        <v>2942735600.6500001</v>
      </c>
      <c r="AV4" s="228">
        <v>2740464936.5900002</v>
      </c>
      <c r="AW4" s="229">
        <f>+AV4/AU4</f>
        <v>0.93126441124533177</v>
      </c>
      <c r="AX4" s="181">
        <v>44197</v>
      </c>
      <c r="AY4" s="183">
        <v>44561</v>
      </c>
      <c r="AZ4" s="187" t="s">
        <v>42</v>
      </c>
      <c r="BA4" s="140" t="s">
        <v>122</v>
      </c>
      <c r="BB4" s="140" t="s">
        <v>123</v>
      </c>
    </row>
    <row r="5" spans="1:54" ht="37.5" x14ac:dyDescent="0.35">
      <c r="A5" s="154"/>
      <c r="B5" s="154"/>
      <c r="C5" s="154"/>
      <c r="D5" s="154"/>
      <c r="E5" s="154"/>
      <c r="F5" s="179"/>
      <c r="G5" s="162"/>
      <c r="H5" s="162"/>
      <c r="I5" s="162"/>
      <c r="J5" s="176"/>
      <c r="K5" s="176"/>
      <c r="L5" s="176"/>
      <c r="M5" s="176"/>
      <c r="N5" s="159"/>
      <c r="O5" s="138"/>
      <c r="P5" s="159"/>
      <c r="Q5" s="138"/>
      <c r="R5" s="159"/>
      <c r="S5" s="138"/>
      <c r="T5" s="159"/>
      <c r="U5" s="138"/>
      <c r="V5" s="159"/>
      <c r="W5" s="173"/>
      <c r="X5" s="162"/>
      <c r="Y5" s="170"/>
      <c r="Z5" s="162"/>
      <c r="AA5" s="141"/>
      <c r="AB5" s="136"/>
      <c r="AC5" s="136"/>
      <c r="AD5" s="125"/>
      <c r="AE5" s="146"/>
      <c r="AF5" s="125"/>
      <c r="AG5" s="190"/>
      <c r="AH5" s="196"/>
      <c r="AI5" s="191"/>
      <c r="AJ5" s="196"/>
      <c r="AK5" s="191"/>
      <c r="AL5" s="123"/>
      <c r="AM5" s="51" t="s">
        <v>116</v>
      </c>
      <c r="AN5" s="53" t="s">
        <v>85</v>
      </c>
      <c r="AO5" s="49" t="s">
        <v>86</v>
      </c>
      <c r="AP5" s="54">
        <v>6898098.2999999998</v>
      </c>
      <c r="AQ5" s="50">
        <f t="shared" ref="AQ5:AQ8" si="0">+AP5</f>
        <v>6898098.2999999998</v>
      </c>
      <c r="AR5" s="193"/>
      <c r="AS5" s="194"/>
      <c r="AT5" s="195"/>
      <c r="AU5" s="230"/>
      <c r="AV5" s="230"/>
      <c r="AW5" s="231"/>
      <c r="AX5" s="182"/>
      <c r="AY5" s="184"/>
      <c r="AZ5" s="185"/>
      <c r="BA5" s="141"/>
      <c r="BB5" s="141"/>
    </row>
    <row r="6" spans="1:54" ht="37.5" x14ac:dyDescent="0.35">
      <c r="A6" s="154"/>
      <c r="B6" s="154"/>
      <c r="C6" s="154"/>
      <c r="D6" s="154"/>
      <c r="E6" s="154"/>
      <c r="F6" s="179"/>
      <c r="G6" s="162"/>
      <c r="H6" s="162"/>
      <c r="I6" s="162"/>
      <c r="J6" s="176"/>
      <c r="K6" s="176"/>
      <c r="L6" s="176"/>
      <c r="M6" s="176"/>
      <c r="N6" s="159"/>
      <c r="O6" s="138"/>
      <c r="P6" s="159"/>
      <c r="Q6" s="138"/>
      <c r="R6" s="159"/>
      <c r="S6" s="138"/>
      <c r="T6" s="159"/>
      <c r="U6" s="138"/>
      <c r="V6" s="159"/>
      <c r="W6" s="173"/>
      <c r="X6" s="162"/>
      <c r="Y6" s="170"/>
      <c r="Z6" s="162"/>
      <c r="AA6" s="141"/>
      <c r="AB6" s="136"/>
      <c r="AC6" s="136"/>
      <c r="AD6" s="125"/>
      <c r="AE6" s="146"/>
      <c r="AF6" s="125"/>
      <c r="AG6" s="190"/>
      <c r="AH6" s="196"/>
      <c r="AI6" s="191"/>
      <c r="AJ6" s="196"/>
      <c r="AK6" s="191"/>
      <c r="AL6" s="123"/>
      <c r="AM6" s="51" t="s">
        <v>115</v>
      </c>
      <c r="AN6" s="53" t="s">
        <v>85</v>
      </c>
      <c r="AO6" s="49" t="s">
        <v>86</v>
      </c>
      <c r="AP6" s="54">
        <v>78793717.400000006</v>
      </c>
      <c r="AQ6" s="50">
        <f t="shared" si="0"/>
        <v>78793717.400000006</v>
      </c>
      <c r="AR6" s="193"/>
      <c r="AS6" s="194"/>
      <c r="AT6" s="195"/>
      <c r="AU6" s="230"/>
      <c r="AV6" s="230"/>
      <c r="AW6" s="231"/>
      <c r="AX6" s="182"/>
      <c r="AY6" s="184"/>
      <c r="AZ6" s="185"/>
      <c r="BA6" s="141"/>
      <c r="BB6" s="141"/>
    </row>
    <row r="7" spans="1:54" ht="50" x14ac:dyDescent="0.35">
      <c r="A7" s="154"/>
      <c r="B7" s="154"/>
      <c r="C7" s="154"/>
      <c r="D7" s="154"/>
      <c r="E7" s="154"/>
      <c r="F7" s="179"/>
      <c r="G7" s="162"/>
      <c r="H7" s="162"/>
      <c r="I7" s="162"/>
      <c r="J7" s="176"/>
      <c r="K7" s="176"/>
      <c r="L7" s="176"/>
      <c r="M7" s="176"/>
      <c r="N7" s="159"/>
      <c r="O7" s="138"/>
      <c r="P7" s="159"/>
      <c r="Q7" s="138"/>
      <c r="R7" s="159"/>
      <c r="S7" s="138"/>
      <c r="T7" s="159"/>
      <c r="U7" s="138"/>
      <c r="V7" s="159"/>
      <c r="W7" s="173"/>
      <c r="X7" s="162"/>
      <c r="Y7" s="170"/>
      <c r="Z7" s="162"/>
      <c r="AA7" s="141"/>
      <c r="AB7" s="136"/>
      <c r="AC7" s="136"/>
      <c r="AD7" s="125"/>
      <c r="AE7" s="146"/>
      <c r="AF7" s="125"/>
      <c r="AG7" s="190"/>
      <c r="AH7" s="196"/>
      <c r="AI7" s="191"/>
      <c r="AJ7" s="196"/>
      <c r="AK7" s="191"/>
      <c r="AL7" s="123"/>
      <c r="AM7" s="51" t="s">
        <v>111</v>
      </c>
      <c r="AN7" s="53" t="s">
        <v>110</v>
      </c>
      <c r="AO7" s="52" t="s">
        <v>112</v>
      </c>
      <c r="AP7" s="54">
        <v>876541370</v>
      </c>
      <c r="AQ7" s="50">
        <f t="shared" si="0"/>
        <v>876541370</v>
      </c>
      <c r="AR7" s="193"/>
      <c r="AS7" s="194"/>
      <c r="AT7" s="195"/>
      <c r="AU7" s="230"/>
      <c r="AV7" s="230"/>
      <c r="AW7" s="231"/>
      <c r="AX7" s="182"/>
      <c r="AY7" s="184"/>
      <c r="AZ7" s="185"/>
      <c r="BA7" s="141"/>
      <c r="BB7" s="141"/>
    </row>
    <row r="8" spans="1:54" ht="50" x14ac:dyDescent="0.35">
      <c r="A8" s="154"/>
      <c r="B8" s="154"/>
      <c r="C8" s="154"/>
      <c r="D8" s="154"/>
      <c r="E8" s="154"/>
      <c r="F8" s="179"/>
      <c r="G8" s="162"/>
      <c r="H8" s="162"/>
      <c r="I8" s="162"/>
      <c r="J8" s="176"/>
      <c r="K8" s="176"/>
      <c r="L8" s="176"/>
      <c r="M8" s="176"/>
      <c r="N8" s="159"/>
      <c r="O8" s="138"/>
      <c r="P8" s="159"/>
      <c r="Q8" s="138"/>
      <c r="R8" s="159"/>
      <c r="S8" s="138"/>
      <c r="T8" s="159"/>
      <c r="U8" s="138"/>
      <c r="V8" s="159"/>
      <c r="W8" s="173"/>
      <c r="X8" s="162"/>
      <c r="Y8" s="170"/>
      <c r="Z8" s="162"/>
      <c r="AA8" s="141"/>
      <c r="AB8" s="136"/>
      <c r="AC8" s="136"/>
      <c r="AD8" s="125"/>
      <c r="AE8" s="146"/>
      <c r="AF8" s="125"/>
      <c r="AG8" s="190"/>
      <c r="AH8" s="196"/>
      <c r="AI8" s="191"/>
      <c r="AJ8" s="196"/>
      <c r="AK8" s="191"/>
      <c r="AL8" s="123"/>
      <c r="AM8" s="51" t="s">
        <v>113</v>
      </c>
      <c r="AN8" s="53" t="s">
        <v>114</v>
      </c>
      <c r="AO8" s="52" t="s">
        <v>94</v>
      </c>
      <c r="AP8" s="54">
        <v>89104288.219999999</v>
      </c>
      <c r="AQ8" s="50">
        <f t="shared" si="0"/>
        <v>89104288.219999999</v>
      </c>
      <c r="AR8" s="193"/>
      <c r="AS8" s="194"/>
      <c r="AT8" s="195"/>
      <c r="AU8" s="230"/>
      <c r="AV8" s="230"/>
      <c r="AW8" s="231"/>
      <c r="AX8" s="182"/>
      <c r="AY8" s="184"/>
      <c r="AZ8" s="185"/>
      <c r="BA8" s="141"/>
      <c r="BB8" s="141"/>
    </row>
    <row r="9" spans="1:54" ht="37.5" x14ac:dyDescent="0.35">
      <c r="A9" s="154"/>
      <c r="B9" s="154"/>
      <c r="C9" s="154"/>
      <c r="D9" s="154"/>
      <c r="E9" s="154"/>
      <c r="F9" s="179"/>
      <c r="G9" s="162"/>
      <c r="H9" s="162"/>
      <c r="I9" s="162"/>
      <c r="J9" s="176"/>
      <c r="K9" s="176"/>
      <c r="L9" s="176"/>
      <c r="M9" s="176"/>
      <c r="N9" s="159"/>
      <c r="O9" s="138"/>
      <c r="P9" s="159"/>
      <c r="Q9" s="138"/>
      <c r="R9" s="159"/>
      <c r="S9" s="138"/>
      <c r="T9" s="159"/>
      <c r="U9" s="138"/>
      <c r="V9" s="159"/>
      <c r="W9" s="173"/>
      <c r="X9" s="162"/>
      <c r="Y9" s="170"/>
      <c r="Z9" s="162"/>
      <c r="AA9" s="141"/>
      <c r="AB9" s="136"/>
      <c r="AC9" s="136"/>
      <c r="AD9" s="125"/>
      <c r="AE9" s="146"/>
      <c r="AF9" s="125"/>
      <c r="AG9" s="190"/>
      <c r="AH9" s="196"/>
      <c r="AI9" s="191"/>
      <c r="AJ9" s="196"/>
      <c r="AK9" s="191"/>
      <c r="AL9" s="123"/>
      <c r="AM9" s="51" t="s">
        <v>119</v>
      </c>
      <c r="AN9" s="53" t="s">
        <v>88</v>
      </c>
      <c r="AO9" s="52" t="s">
        <v>89</v>
      </c>
      <c r="AP9" s="54">
        <v>10330000</v>
      </c>
      <c r="AQ9" s="50">
        <v>0</v>
      </c>
      <c r="AR9" s="193"/>
      <c r="AS9" s="194"/>
      <c r="AT9" s="195"/>
      <c r="AU9" s="230"/>
      <c r="AV9" s="230"/>
      <c r="AW9" s="231"/>
      <c r="AX9" s="182"/>
      <c r="AY9" s="184"/>
      <c r="AZ9" s="185"/>
      <c r="BA9" s="141"/>
      <c r="BB9" s="141"/>
    </row>
    <row r="10" spans="1:54" ht="50" x14ac:dyDescent="0.35">
      <c r="A10" s="154"/>
      <c r="B10" s="154"/>
      <c r="C10" s="154"/>
      <c r="D10" s="154"/>
      <c r="E10" s="154"/>
      <c r="F10" s="179"/>
      <c r="G10" s="162"/>
      <c r="H10" s="162"/>
      <c r="I10" s="162"/>
      <c r="J10" s="176"/>
      <c r="K10" s="176"/>
      <c r="L10" s="176"/>
      <c r="M10" s="176"/>
      <c r="N10" s="159"/>
      <c r="O10" s="138"/>
      <c r="P10" s="159"/>
      <c r="Q10" s="138"/>
      <c r="R10" s="159"/>
      <c r="S10" s="138"/>
      <c r="T10" s="159"/>
      <c r="U10" s="138"/>
      <c r="V10" s="159"/>
      <c r="W10" s="173"/>
      <c r="X10" s="162"/>
      <c r="Y10" s="170"/>
      <c r="Z10" s="162"/>
      <c r="AA10" s="141"/>
      <c r="AB10" s="136"/>
      <c r="AC10" s="136"/>
      <c r="AD10" s="125"/>
      <c r="AE10" s="146"/>
      <c r="AF10" s="125"/>
      <c r="AG10" s="190"/>
      <c r="AH10" s="196"/>
      <c r="AI10" s="191"/>
      <c r="AJ10" s="196"/>
      <c r="AK10" s="191"/>
      <c r="AL10" s="123"/>
      <c r="AM10" s="51" t="s">
        <v>118</v>
      </c>
      <c r="AN10" s="53" t="s">
        <v>114</v>
      </c>
      <c r="AO10" s="52" t="s">
        <v>94</v>
      </c>
      <c r="AP10" s="54">
        <f>120000000+88814440</f>
        <v>208814440</v>
      </c>
      <c r="AQ10" s="50">
        <f>+AP10</f>
        <v>208814440</v>
      </c>
      <c r="AR10" s="193"/>
      <c r="AS10" s="194"/>
      <c r="AT10" s="195"/>
      <c r="AU10" s="230"/>
      <c r="AV10" s="230"/>
      <c r="AW10" s="231"/>
      <c r="AX10" s="182"/>
      <c r="AY10" s="184"/>
      <c r="AZ10" s="185"/>
      <c r="BA10" s="141"/>
      <c r="BB10" s="141"/>
    </row>
    <row r="11" spans="1:54" ht="37.5" x14ac:dyDescent="0.35">
      <c r="A11" s="154"/>
      <c r="B11" s="154"/>
      <c r="C11" s="154"/>
      <c r="D11" s="154"/>
      <c r="E11" s="154"/>
      <c r="F11" s="179"/>
      <c r="G11" s="163"/>
      <c r="H11" s="163"/>
      <c r="I11" s="163"/>
      <c r="J11" s="177"/>
      <c r="K11" s="177"/>
      <c r="L11" s="177"/>
      <c r="M11" s="177"/>
      <c r="N11" s="160"/>
      <c r="O11" s="139"/>
      <c r="P11" s="160"/>
      <c r="Q11" s="139"/>
      <c r="R11" s="160"/>
      <c r="S11" s="139"/>
      <c r="T11" s="160"/>
      <c r="U11" s="139"/>
      <c r="V11" s="160"/>
      <c r="W11" s="174"/>
      <c r="X11" s="162"/>
      <c r="Y11" s="170"/>
      <c r="Z11" s="162"/>
      <c r="AA11" s="142"/>
      <c r="AB11" s="122"/>
      <c r="AC11" s="122"/>
      <c r="AD11" s="126"/>
      <c r="AE11" s="147"/>
      <c r="AF11" s="126"/>
      <c r="AG11" s="190"/>
      <c r="AH11" s="196"/>
      <c r="AI11" s="191"/>
      <c r="AJ11" s="196"/>
      <c r="AK11" s="191"/>
      <c r="AL11" s="123"/>
      <c r="AM11" s="37" t="s">
        <v>120</v>
      </c>
      <c r="AN11" s="37" t="s">
        <v>87</v>
      </c>
      <c r="AO11" s="55" t="s">
        <v>101</v>
      </c>
      <c r="AP11" s="54">
        <v>1287687</v>
      </c>
      <c r="AQ11" s="50">
        <v>0</v>
      </c>
      <c r="AR11" s="193"/>
      <c r="AS11" s="194"/>
      <c r="AT11" s="195"/>
      <c r="AU11" s="230"/>
      <c r="AV11" s="230"/>
      <c r="AW11" s="231"/>
      <c r="AX11" s="182"/>
      <c r="AY11" s="184"/>
      <c r="AZ11" s="185"/>
      <c r="BA11" s="141"/>
      <c r="BB11" s="142"/>
    </row>
    <row r="12" spans="1:54" ht="120" customHeight="1" x14ac:dyDescent="0.35">
      <c r="A12" s="154"/>
      <c r="B12" s="154"/>
      <c r="C12" s="154"/>
      <c r="D12" s="154"/>
      <c r="E12" s="154"/>
      <c r="F12" s="179"/>
      <c r="G12" s="32" t="s">
        <v>33</v>
      </c>
      <c r="H12" s="32">
        <v>195</v>
      </c>
      <c r="I12" s="28" t="s">
        <v>28</v>
      </c>
      <c r="J12" s="41">
        <v>585</v>
      </c>
      <c r="K12" s="41">
        <v>195</v>
      </c>
      <c r="L12" s="41">
        <v>195</v>
      </c>
      <c r="M12" s="41">
        <v>0</v>
      </c>
      <c r="N12" s="44">
        <f t="shared" ref="N12:N30" si="1">M12/K12</f>
        <v>0</v>
      </c>
      <c r="O12" s="41">
        <v>0</v>
      </c>
      <c r="P12" s="44">
        <f>+O12</f>
        <v>0</v>
      </c>
      <c r="Q12" s="41">
        <v>0</v>
      </c>
      <c r="R12" s="44">
        <f>+Q12</f>
        <v>0</v>
      </c>
      <c r="S12" s="68">
        <v>0</v>
      </c>
      <c r="T12" s="59">
        <f>+S12/K12</f>
        <v>0</v>
      </c>
      <c r="U12" s="68">
        <f>+M12+O12+Q12+S12</f>
        <v>0</v>
      </c>
      <c r="V12" s="69">
        <f>+U12/K12</f>
        <v>0</v>
      </c>
      <c r="W12" s="91">
        <f>+(L12+U12)/J12</f>
        <v>0.33333333333333331</v>
      </c>
      <c r="X12" s="162"/>
      <c r="Y12" s="170"/>
      <c r="Z12" s="162"/>
      <c r="AA12" s="140" t="s">
        <v>60</v>
      </c>
      <c r="AB12" s="121">
        <v>195</v>
      </c>
      <c r="AC12" s="121">
        <v>0</v>
      </c>
      <c r="AD12" s="99">
        <f t="shared" ref="AD12:AD29" si="2">AC12/AB12</f>
        <v>0</v>
      </c>
      <c r="AE12" s="121">
        <v>0</v>
      </c>
      <c r="AF12" s="121">
        <v>0</v>
      </c>
      <c r="AG12" s="121">
        <v>124</v>
      </c>
      <c r="AH12" s="121">
        <f>+AG12/AB12</f>
        <v>0.63589743589743586</v>
      </c>
      <c r="AI12" s="121">
        <v>0</v>
      </c>
      <c r="AJ12" s="102">
        <v>0.64</v>
      </c>
      <c r="AK12" s="121">
        <f>+AC12+AE12+AG12+AI12</f>
        <v>124</v>
      </c>
      <c r="AL12" s="127">
        <f>+AK12/AB12</f>
        <v>0.63589743589743586</v>
      </c>
      <c r="AM12" s="51" t="s">
        <v>117</v>
      </c>
      <c r="AN12" s="53" t="s">
        <v>85</v>
      </c>
      <c r="AO12" s="52" t="s">
        <v>86</v>
      </c>
      <c r="AP12" s="54">
        <v>219930355</v>
      </c>
      <c r="AQ12" s="50">
        <v>0</v>
      </c>
      <c r="AR12" s="193"/>
      <c r="AS12" s="194"/>
      <c r="AT12" s="195"/>
      <c r="AU12" s="230"/>
      <c r="AV12" s="230"/>
      <c r="AW12" s="231"/>
      <c r="AX12" s="182">
        <v>44197</v>
      </c>
      <c r="AY12" s="184">
        <v>44561</v>
      </c>
      <c r="AZ12" s="185" t="s">
        <v>42</v>
      </c>
      <c r="BA12" s="141" t="s">
        <v>122</v>
      </c>
      <c r="BB12" s="140" t="s">
        <v>121</v>
      </c>
    </row>
    <row r="13" spans="1:54" ht="72.5" x14ac:dyDescent="0.35">
      <c r="A13" s="154"/>
      <c r="B13" s="154"/>
      <c r="C13" s="154"/>
      <c r="D13" s="154"/>
      <c r="E13" s="154"/>
      <c r="F13" s="179"/>
      <c r="G13" s="32" t="s">
        <v>32</v>
      </c>
      <c r="H13" s="32">
        <v>280</v>
      </c>
      <c r="I13" s="17" t="s">
        <v>27</v>
      </c>
      <c r="J13" s="41">
        <v>100</v>
      </c>
      <c r="K13" s="41">
        <v>25</v>
      </c>
      <c r="L13" s="41" t="s">
        <v>145</v>
      </c>
      <c r="M13" s="41">
        <v>0</v>
      </c>
      <c r="N13" s="42">
        <f t="shared" si="1"/>
        <v>0</v>
      </c>
      <c r="O13" s="43">
        <v>0</v>
      </c>
      <c r="P13" s="42">
        <v>0</v>
      </c>
      <c r="Q13" s="43">
        <v>0</v>
      </c>
      <c r="R13" s="42">
        <v>0</v>
      </c>
      <c r="S13" s="43">
        <v>0</v>
      </c>
      <c r="T13" s="59">
        <f t="shared" ref="T13:T14" si="3">+S13/K13</f>
        <v>0</v>
      </c>
      <c r="U13" s="68">
        <f>+M13+O13+Q13+S13</f>
        <v>0</v>
      </c>
      <c r="V13" s="69">
        <f>+U13/K13</f>
        <v>0</v>
      </c>
      <c r="W13" s="91">
        <f>+U13/J13</f>
        <v>0</v>
      </c>
      <c r="X13" s="162"/>
      <c r="Y13" s="170"/>
      <c r="Z13" s="162"/>
      <c r="AA13" s="141"/>
      <c r="AB13" s="136"/>
      <c r="AC13" s="136"/>
      <c r="AD13" s="98"/>
      <c r="AE13" s="136"/>
      <c r="AF13" s="136"/>
      <c r="AG13" s="136"/>
      <c r="AH13" s="136"/>
      <c r="AI13" s="136"/>
      <c r="AJ13" s="103"/>
      <c r="AK13" s="136"/>
      <c r="AL13" s="192"/>
      <c r="AM13" s="51" t="s">
        <v>118</v>
      </c>
      <c r="AN13" s="53" t="s">
        <v>114</v>
      </c>
      <c r="AO13" s="52" t="s">
        <v>94</v>
      </c>
      <c r="AP13" s="54">
        <v>61365645</v>
      </c>
      <c r="AQ13" s="50">
        <v>10296000</v>
      </c>
      <c r="AR13" s="193"/>
      <c r="AS13" s="194"/>
      <c r="AT13" s="195"/>
      <c r="AU13" s="230"/>
      <c r="AV13" s="230"/>
      <c r="AW13" s="231"/>
      <c r="AX13" s="188"/>
      <c r="AY13" s="189"/>
      <c r="AZ13" s="186"/>
      <c r="BA13" s="142"/>
      <c r="BB13" s="142"/>
    </row>
    <row r="14" spans="1:54" ht="72.5" x14ac:dyDescent="0.35">
      <c r="A14" s="149"/>
      <c r="B14" s="149"/>
      <c r="C14" s="149"/>
      <c r="D14" s="149"/>
      <c r="E14" s="149"/>
      <c r="F14" s="180"/>
      <c r="G14" s="32" t="s">
        <v>34</v>
      </c>
      <c r="H14" s="32" t="s">
        <v>35</v>
      </c>
      <c r="I14" s="17" t="s">
        <v>29</v>
      </c>
      <c r="J14" s="41">
        <v>1</v>
      </c>
      <c r="K14" s="41">
        <v>1</v>
      </c>
      <c r="L14" s="41" t="s">
        <v>145</v>
      </c>
      <c r="M14" s="41">
        <v>0</v>
      </c>
      <c r="N14" s="42">
        <f t="shared" si="1"/>
        <v>0</v>
      </c>
      <c r="O14" s="43">
        <v>0</v>
      </c>
      <c r="P14" s="42">
        <v>0</v>
      </c>
      <c r="Q14" s="43">
        <v>0</v>
      </c>
      <c r="R14" s="42">
        <v>0</v>
      </c>
      <c r="S14" s="43">
        <v>1</v>
      </c>
      <c r="T14" s="59">
        <f t="shared" si="3"/>
        <v>1</v>
      </c>
      <c r="U14" s="68">
        <f>+M14+O14+Q14+S14</f>
        <v>1</v>
      </c>
      <c r="V14" s="69">
        <f>+U14/K14</f>
        <v>1</v>
      </c>
      <c r="W14" s="42">
        <f>+U14/J14</f>
        <v>1</v>
      </c>
      <c r="X14" s="163"/>
      <c r="Y14" s="171"/>
      <c r="Z14" s="163"/>
      <c r="AA14" s="142"/>
      <c r="AB14" s="122"/>
      <c r="AC14" s="122"/>
      <c r="AD14" s="98"/>
      <c r="AE14" s="122"/>
      <c r="AF14" s="122"/>
      <c r="AG14" s="122"/>
      <c r="AH14" s="122"/>
      <c r="AI14" s="122"/>
      <c r="AJ14" s="104"/>
      <c r="AK14" s="122"/>
      <c r="AL14" s="128"/>
      <c r="AM14" s="31"/>
      <c r="AN14" s="31"/>
      <c r="AO14" s="31"/>
      <c r="AP14" s="31"/>
      <c r="AQ14" s="31"/>
      <c r="AR14" s="193"/>
      <c r="AS14" s="194"/>
      <c r="AT14" s="195"/>
      <c r="AU14" s="232"/>
      <c r="AV14" s="232"/>
      <c r="AW14" s="233"/>
      <c r="AX14" s="11"/>
      <c r="AY14" s="5"/>
      <c r="AZ14" s="12"/>
      <c r="BA14" s="9"/>
      <c r="BB14" s="9" t="s">
        <v>62</v>
      </c>
    </row>
    <row r="15" spans="1:54" ht="69.75" customHeight="1" x14ac:dyDescent="0.35">
      <c r="A15" s="70"/>
      <c r="B15" s="70"/>
      <c r="C15" s="70"/>
      <c r="D15" s="70"/>
      <c r="E15" s="70"/>
      <c r="F15" s="117" t="s">
        <v>146</v>
      </c>
      <c r="G15" s="118"/>
      <c r="H15" s="118"/>
      <c r="I15" s="118"/>
      <c r="J15" s="118"/>
      <c r="K15" s="118"/>
      <c r="L15" s="118"/>
      <c r="M15" s="118"/>
      <c r="N15" s="118"/>
      <c r="O15" s="118"/>
      <c r="P15" s="118"/>
      <c r="Q15" s="118"/>
      <c r="R15" s="118"/>
      <c r="S15" s="118"/>
      <c r="T15" s="118"/>
      <c r="U15" s="119"/>
      <c r="V15" s="111">
        <f>AVERAGE(V4:V14)</f>
        <v>0.25</v>
      </c>
      <c r="W15" s="111">
        <f>AVERAGE(W4:W14)</f>
        <v>0.33333333333333331</v>
      </c>
      <c r="X15" s="117" t="s">
        <v>152</v>
      </c>
      <c r="Y15" s="118"/>
      <c r="Z15" s="118"/>
      <c r="AA15" s="118"/>
      <c r="AB15" s="118"/>
      <c r="AC15" s="118"/>
      <c r="AD15" s="118"/>
      <c r="AE15" s="118"/>
      <c r="AF15" s="118"/>
      <c r="AG15" s="118"/>
      <c r="AH15" s="118"/>
      <c r="AI15" s="118"/>
      <c r="AJ15" s="118"/>
      <c r="AK15" s="119"/>
      <c r="AL15" s="108">
        <f>AVERAGE(AL4:AL14)</f>
        <v>0.81794871794871793</v>
      </c>
      <c r="AM15" s="31"/>
      <c r="AN15" s="31"/>
      <c r="AO15" s="31"/>
      <c r="AP15" s="31"/>
      <c r="AQ15" s="31"/>
      <c r="AR15" s="77"/>
      <c r="AS15" s="79"/>
      <c r="AT15" s="65"/>
      <c r="AU15" s="81"/>
      <c r="AV15" s="81"/>
      <c r="AW15" s="81"/>
      <c r="AX15" s="71"/>
      <c r="AY15" s="72"/>
      <c r="AZ15" s="92"/>
      <c r="BA15" s="93"/>
      <c r="BB15" s="93"/>
    </row>
    <row r="16" spans="1:54" ht="105" customHeight="1" x14ac:dyDescent="0.35">
      <c r="A16" s="148" t="s">
        <v>17</v>
      </c>
      <c r="B16" s="148" t="s">
        <v>18</v>
      </c>
      <c r="C16" s="148" t="s">
        <v>20</v>
      </c>
      <c r="D16" s="148" t="s">
        <v>24</v>
      </c>
      <c r="E16" s="148" t="s">
        <v>21</v>
      </c>
      <c r="F16" s="178" t="s">
        <v>30</v>
      </c>
      <c r="G16" s="161" t="s">
        <v>36</v>
      </c>
      <c r="H16" s="161">
        <v>37</v>
      </c>
      <c r="I16" s="161" t="s">
        <v>38</v>
      </c>
      <c r="J16" s="175">
        <v>4</v>
      </c>
      <c r="K16" s="175">
        <v>2</v>
      </c>
      <c r="L16" s="175">
        <v>0</v>
      </c>
      <c r="M16" s="175">
        <v>0</v>
      </c>
      <c r="N16" s="158">
        <f t="shared" si="1"/>
        <v>0</v>
      </c>
      <c r="O16" s="137">
        <v>0</v>
      </c>
      <c r="P16" s="158">
        <v>0</v>
      </c>
      <c r="Q16" s="137">
        <v>0</v>
      </c>
      <c r="R16" s="158">
        <v>0</v>
      </c>
      <c r="S16" s="137">
        <v>1</v>
      </c>
      <c r="T16" s="158">
        <f>+S16/K16</f>
        <v>0.5</v>
      </c>
      <c r="U16" s="137">
        <f>+M16+O16+Q16+S16</f>
        <v>1</v>
      </c>
      <c r="V16" s="172">
        <f>+U16/K16</f>
        <v>0.5</v>
      </c>
      <c r="W16" s="172">
        <f>+(L16+U16)/J16</f>
        <v>0.25</v>
      </c>
      <c r="X16" s="161" t="s">
        <v>43</v>
      </c>
      <c r="Y16" s="166">
        <v>2020130010138</v>
      </c>
      <c r="Z16" s="161" t="s">
        <v>44</v>
      </c>
      <c r="AA16" s="164" t="s">
        <v>68</v>
      </c>
      <c r="AB16" s="165">
        <v>6</v>
      </c>
      <c r="AC16" s="143">
        <v>6</v>
      </c>
      <c r="AD16" s="196">
        <f t="shared" si="2"/>
        <v>1</v>
      </c>
      <c r="AE16" s="143">
        <v>6</v>
      </c>
      <c r="AF16" s="196">
        <v>1</v>
      </c>
      <c r="AG16" s="143">
        <v>6</v>
      </c>
      <c r="AH16" s="124">
        <v>1</v>
      </c>
      <c r="AI16" s="143">
        <v>6</v>
      </c>
      <c r="AJ16" s="124">
        <v>1</v>
      </c>
      <c r="AK16" s="143">
        <f>+AI16</f>
        <v>6</v>
      </c>
      <c r="AL16" s="123">
        <f>+AK16/AB16</f>
        <v>1</v>
      </c>
      <c r="AM16" s="49" t="s">
        <v>90</v>
      </c>
      <c r="AN16" s="49" t="s">
        <v>91</v>
      </c>
      <c r="AO16" s="49" t="s">
        <v>86</v>
      </c>
      <c r="AP16" s="56">
        <f>531603288+60000</f>
        <v>531663288</v>
      </c>
      <c r="AQ16" s="56">
        <f>+AP16</f>
        <v>531663288</v>
      </c>
      <c r="AR16" s="234">
        <v>1931669276.3800001</v>
      </c>
      <c r="AS16" s="234">
        <v>617159284</v>
      </c>
      <c r="AT16" s="235">
        <f>+AS16/AR16</f>
        <v>0.31949531503476258</v>
      </c>
      <c r="AU16" s="228">
        <v>1931669276.3800001</v>
      </c>
      <c r="AV16" s="228">
        <v>1883737370.7</v>
      </c>
      <c r="AW16" s="229">
        <f>+AV16/AU16</f>
        <v>0.97518627734773222</v>
      </c>
      <c r="AX16" s="236">
        <v>44197</v>
      </c>
      <c r="AY16" s="183">
        <v>44561</v>
      </c>
      <c r="AZ16" s="187" t="s">
        <v>42</v>
      </c>
      <c r="BA16" s="140" t="s">
        <v>122</v>
      </c>
      <c r="BB16" s="140" t="s">
        <v>137</v>
      </c>
    </row>
    <row r="17" spans="1:54" ht="38.25" customHeight="1" x14ac:dyDescent="0.35">
      <c r="A17" s="154"/>
      <c r="B17" s="154"/>
      <c r="C17" s="154"/>
      <c r="D17" s="154"/>
      <c r="E17" s="154"/>
      <c r="F17" s="179"/>
      <c r="G17" s="162"/>
      <c r="H17" s="162"/>
      <c r="I17" s="162"/>
      <c r="J17" s="176"/>
      <c r="K17" s="176"/>
      <c r="L17" s="176"/>
      <c r="M17" s="176"/>
      <c r="N17" s="159"/>
      <c r="O17" s="138"/>
      <c r="P17" s="159"/>
      <c r="Q17" s="138"/>
      <c r="R17" s="159"/>
      <c r="S17" s="138"/>
      <c r="T17" s="159"/>
      <c r="U17" s="138"/>
      <c r="V17" s="173"/>
      <c r="W17" s="173"/>
      <c r="X17" s="162"/>
      <c r="Y17" s="167"/>
      <c r="Z17" s="162"/>
      <c r="AA17" s="164"/>
      <c r="AB17" s="165"/>
      <c r="AC17" s="143"/>
      <c r="AD17" s="196"/>
      <c r="AE17" s="143"/>
      <c r="AF17" s="196"/>
      <c r="AG17" s="143"/>
      <c r="AH17" s="126"/>
      <c r="AI17" s="143"/>
      <c r="AJ17" s="126"/>
      <c r="AK17" s="143"/>
      <c r="AL17" s="123"/>
      <c r="AM17" s="26" t="s">
        <v>92</v>
      </c>
      <c r="AN17" s="26" t="s">
        <v>93</v>
      </c>
      <c r="AO17" s="49" t="s">
        <v>94</v>
      </c>
      <c r="AP17" s="56">
        <v>10000000</v>
      </c>
      <c r="AQ17" s="56">
        <f>+AP17</f>
        <v>10000000</v>
      </c>
      <c r="AR17" s="237"/>
      <c r="AS17" s="237"/>
      <c r="AT17" s="238"/>
      <c r="AU17" s="230"/>
      <c r="AV17" s="230"/>
      <c r="AW17" s="231"/>
      <c r="AX17" s="239"/>
      <c r="AY17" s="189"/>
      <c r="AZ17" s="186"/>
      <c r="BA17" s="142"/>
      <c r="BB17" s="141"/>
    </row>
    <row r="18" spans="1:54" ht="38.25" customHeight="1" x14ac:dyDescent="0.35">
      <c r="A18" s="154"/>
      <c r="B18" s="154"/>
      <c r="C18" s="154"/>
      <c r="D18" s="154"/>
      <c r="E18" s="154"/>
      <c r="F18" s="179"/>
      <c r="G18" s="162"/>
      <c r="H18" s="162"/>
      <c r="I18" s="162"/>
      <c r="J18" s="176"/>
      <c r="K18" s="176"/>
      <c r="L18" s="176"/>
      <c r="M18" s="176"/>
      <c r="N18" s="159"/>
      <c r="O18" s="138"/>
      <c r="P18" s="159"/>
      <c r="Q18" s="138"/>
      <c r="R18" s="159"/>
      <c r="S18" s="138"/>
      <c r="T18" s="159"/>
      <c r="U18" s="138"/>
      <c r="V18" s="173"/>
      <c r="W18" s="173"/>
      <c r="X18" s="162"/>
      <c r="Y18" s="167"/>
      <c r="Z18" s="162"/>
      <c r="AA18" s="131" t="s">
        <v>69</v>
      </c>
      <c r="AB18" s="121">
        <v>12</v>
      </c>
      <c r="AC18" s="133">
        <v>3</v>
      </c>
      <c r="AD18" s="124">
        <f t="shared" si="2"/>
        <v>0.25</v>
      </c>
      <c r="AE18" s="145">
        <v>6</v>
      </c>
      <c r="AF18" s="124">
        <v>0.5</v>
      </c>
      <c r="AG18" s="145">
        <v>9</v>
      </c>
      <c r="AH18" s="124">
        <v>0.75</v>
      </c>
      <c r="AI18" s="143">
        <v>12</v>
      </c>
      <c r="AJ18" s="124">
        <v>1</v>
      </c>
      <c r="AK18" s="144">
        <f>+AI18</f>
        <v>12</v>
      </c>
      <c r="AL18" s="123">
        <v>1</v>
      </c>
      <c r="AM18" s="26" t="s">
        <v>90</v>
      </c>
      <c r="AN18" s="26" t="s">
        <v>91</v>
      </c>
      <c r="AO18" s="49" t="s">
        <v>86</v>
      </c>
      <c r="AP18" s="56">
        <v>42491234</v>
      </c>
      <c r="AQ18" s="56">
        <f>+AP18</f>
        <v>42491234</v>
      </c>
      <c r="AR18" s="237"/>
      <c r="AS18" s="237"/>
      <c r="AT18" s="238"/>
      <c r="AU18" s="230"/>
      <c r="AV18" s="230"/>
      <c r="AW18" s="231"/>
      <c r="AX18" s="240">
        <v>44197</v>
      </c>
      <c r="AY18" s="33">
        <v>44561</v>
      </c>
      <c r="AZ18" s="29" t="s">
        <v>42</v>
      </c>
      <c r="BA18" s="30" t="s">
        <v>122</v>
      </c>
      <c r="BB18" s="141"/>
    </row>
    <row r="19" spans="1:54" ht="38.25" customHeight="1" x14ac:dyDescent="0.35">
      <c r="A19" s="154"/>
      <c r="B19" s="154"/>
      <c r="C19" s="154"/>
      <c r="D19" s="154"/>
      <c r="E19" s="154"/>
      <c r="F19" s="179"/>
      <c r="G19" s="162"/>
      <c r="H19" s="162"/>
      <c r="I19" s="162"/>
      <c r="J19" s="176"/>
      <c r="K19" s="176"/>
      <c r="L19" s="176"/>
      <c r="M19" s="176"/>
      <c r="N19" s="159"/>
      <c r="O19" s="138"/>
      <c r="P19" s="159"/>
      <c r="Q19" s="138"/>
      <c r="R19" s="159"/>
      <c r="S19" s="138"/>
      <c r="T19" s="159"/>
      <c r="U19" s="138"/>
      <c r="V19" s="173"/>
      <c r="W19" s="173"/>
      <c r="X19" s="162"/>
      <c r="Y19" s="167"/>
      <c r="Z19" s="162"/>
      <c r="AA19" s="132"/>
      <c r="AB19" s="122"/>
      <c r="AC19" s="134"/>
      <c r="AD19" s="126"/>
      <c r="AE19" s="147"/>
      <c r="AF19" s="126"/>
      <c r="AG19" s="147"/>
      <c r="AH19" s="126"/>
      <c r="AI19" s="143"/>
      <c r="AJ19" s="126"/>
      <c r="AK19" s="144"/>
      <c r="AL19" s="123"/>
      <c r="AM19" s="26" t="s">
        <v>92</v>
      </c>
      <c r="AN19" s="26" t="s">
        <v>93</v>
      </c>
      <c r="AO19" s="49" t="s">
        <v>94</v>
      </c>
      <c r="AP19" s="56">
        <v>107474842</v>
      </c>
      <c r="AQ19" s="56">
        <f>+AP19</f>
        <v>107474842</v>
      </c>
      <c r="AR19" s="237"/>
      <c r="AS19" s="237"/>
      <c r="AT19" s="238"/>
      <c r="AU19" s="230"/>
      <c r="AV19" s="230"/>
      <c r="AW19" s="231"/>
      <c r="AX19" s="236">
        <v>44409</v>
      </c>
      <c r="AY19" s="183">
        <v>44561</v>
      </c>
      <c r="AZ19" s="187" t="s">
        <v>42</v>
      </c>
      <c r="BA19" s="140" t="s">
        <v>122</v>
      </c>
      <c r="BB19" s="141" t="s">
        <v>133</v>
      </c>
    </row>
    <row r="20" spans="1:54" ht="70.5" customHeight="1" x14ac:dyDescent="0.35">
      <c r="A20" s="154"/>
      <c r="B20" s="154"/>
      <c r="C20" s="154"/>
      <c r="D20" s="154"/>
      <c r="E20" s="154"/>
      <c r="F20" s="179"/>
      <c r="G20" s="162"/>
      <c r="H20" s="162"/>
      <c r="I20" s="162"/>
      <c r="J20" s="176"/>
      <c r="K20" s="176"/>
      <c r="L20" s="176"/>
      <c r="M20" s="176"/>
      <c r="N20" s="159"/>
      <c r="O20" s="138"/>
      <c r="P20" s="159"/>
      <c r="Q20" s="138"/>
      <c r="R20" s="159"/>
      <c r="S20" s="138"/>
      <c r="T20" s="159"/>
      <c r="U20" s="138"/>
      <c r="V20" s="173"/>
      <c r="W20" s="173"/>
      <c r="X20" s="162"/>
      <c r="Y20" s="167"/>
      <c r="Z20" s="162"/>
      <c r="AA20" s="131" t="s">
        <v>124</v>
      </c>
      <c r="AB20" s="121">
        <v>3</v>
      </c>
      <c r="AC20" s="133">
        <v>0</v>
      </c>
      <c r="AD20" s="124">
        <v>0</v>
      </c>
      <c r="AE20" s="145">
        <v>0</v>
      </c>
      <c r="AF20" s="124">
        <v>0</v>
      </c>
      <c r="AG20" s="145">
        <v>0</v>
      </c>
      <c r="AH20" s="124">
        <v>0</v>
      </c>
      <c r="AI20" s="145">
        <v>0</v>
      </c>
      <c r="AJ20" s="124">
        <v>0</v>
      </c>
      <c r="AK20" s="145">
        <f>+AC20+AE20+AG20+AI20</f>
        <v>0</v>
      </c>
      <c r="AL20" s="124">
        <f>+AK20/AB20</f>
        <v>0</v>
      </c>
      <c r="AM20" s="26" t="s">
        <v>125</v>
      </c>
      <c r="AN20" s="26" t="s">
        <v>127</v>
      </c>
      <c r="AO20" s="49" t="s">
        <v>112</v>
      </c>
      <c r="AP20" s="56">
        <v>1123458630</v>
      </c>
      <c r="AQ20" s="56">
        <v>0</v>
      </c>
      <c r="AR20" s="237"/>
      <c r="AS20" s="237"/>
      <c r="AT20" s="238"/>
      <c r="AU20" s="230"/>
      <c r="AV20" s="230"/>
      <c r="AW20" s="231"/>
      <c r="AX20" s="241"/>
      <c r="AY20" s="184"/>
      <c r="AZ20" s="185"/>
      <c r="BA20" s="141"/>
      <c r="BB20" s="141"/>
    </row>
    <row r="21" spans="1:54" ht="70.5" customHeight="1" x14ac:dyDescent="0.35">
      <c r="A21" s="154"/>
      <c r="B21" s="154"/>
      <c r="C21" s="154"/>
      <c r="D21" s="154"/>
      <c r="E21" s="154"/>
      <c r="F21" s="179"/>
      <c r="G21" s="162"/>
      <c r="H21" s="162"/>
      <c r="I21" s="162"/>
      <c r="J21" s="176"/>
      <c r="K21" s="176"/>
      <c r="L21" s="176"/>
      <c r="M21" s="176"/>
      <c r="N21" s="159"/>
      <c r="O21" s="138"/>
      <c r="P21" s="159"/>
      <c r="Q21" s="138"/>
      <c r="R21" s="159"/>
      <c r="S21" s="138"/>
      <c r="T21" s="159"/>
      <c r="U21" s="138"/>
      <c r="V21" s="173"/>
      <c r="W21" s="173"/>
      <c r="X21" s="162"/>
      <c r="Y21" s="167"/>
      <c r="Z21" s="162"/>
      <c r="AA21" s="135"/>
      <c r="AB21" s="136"/>
      <c r="AC21" s="205"/>
      <c r="AD21" s="125"/>
      <c r="AE21" s="146"/>
      <c r="AF21" s="125"/>
      <c r="AG21" s="146"/>
      <c r="AH21" s="125"/>
      <c r="AI21" s="146"/>
      <c r="AJ21" s="125"/>
      <c r="AK21" s="146"/>
      <c r="AL21" s="125"/>
      <c r="AM21" s="26" t="s">
        <v>113</v>
      </c>
      <c r="AN21" s="26" t="s">
        <v>128</v>
      </c>
      <c r="AO21" s="49" t="s">
        <v>94</v>
      </c>
      <c r="AP21" s="56">
        <v>4354491.78</v>
      </c>
      <c r="AQ21" s="56">
        <v>0</v>
      </c>
      <c r="AR21" s="237"/>
      <c r="AS21" s="237"/>
      <c r="AT21" s="238"/>
      <c r="AU21" s="230"/>
      <c r="AV21" s="230"/>
      <c r="AW21" s="231"/>
      <c r="AX21" s="241"/>
      <c r="AY21" s="184"/>
      <c r="AZ21" s="185"/>
      <c r="BA21" s="141"/>
      <c r="BB21" s="141"/>
    </row>
    <row r="22" spans="1:54" ht="70.5" customHeight="1" x14ac:dyDescent="0.35">
      <c r="A22" s="154"/>
      <c r="B22" s="154"/>
      <c r="C22" s="154"/>
      <c r="D22" s="154"/>
      <c r="E22" s="154"/>
      <c r="F22" s="179"/>
      <c r="G22" s="163"/>
      <c r="H22" s="163"/>
      <c r="I22" s="163"/>
      <c r="J22" s="177"/>
      <c r="K22" s="177"/>
      <c r="L22" s="177"/>
      <c r="M22" s="177"/>
      <c r="N22" s="160"/>
      <c r="O22" s="139"/>
      <c r="P22" s="160"/>
      <c r="Q22" s="139"/>
      <c r="R22" s="160"/>
      <c r="S22" s="139"/>
      <c r="T22" s="160"/>
      <c r="U22" s="139"/>
      <c r="V22" s="174"/>
      <c r="W22" s="174"/>
      <c r="X22" s="162"/>
      <c r="Y22" s="167"/>
      <c r="Z22" s="162"/>
      <c r="AA22" s="132"/>
      <c r="AB22" s="122"/>
      <c r="AC22" s="134"/>
      <c r="AD22" s="126"/>
      <c r="AE22" s="147"/>
      <c r="AF22" s="126"/>
      <c r="AG22" s="147"/>
      <c r="AH22" s="126"/>
      <c r="AI22" s="147"/>
      <c r="AJ22" s="126"/>
      <c r="AK22" s="147"/>
      <c r="AL22" s="126"/>
      <c r="AM22" s="26" t="s">
        <v>126</v>
      </c>
      <c r="AN22" s="26" t="s">
        <v>129</v>
      </c>
      <c r="AO22" s="49" t="s">
        <v>86</v>
      </c>
      <c r="AP22" s="56">
        <v>12286790.6</v>
      </c>
      <c r="AQ22" s="56">
        <v>0</v>
      </c>
      <c r="AR22" s="237"/>
      <c r="AS22" s="237"/>
      <c r="AT22" s="238"/>
      <c r="AU22" s="230"/>
      <c r="AV22" s="230"/>
      <c r="AW22" s="231"/>
      <c r="AX22" s="239"/>
      <c r="AY22" s="189"/>
      <c r="AZ22" s="186"/>
      <c r="BA22" s="142"/>
      <c r="BB22" s="142"/>
    </row>
    <row r="23" spans="1:54" ht="150" customHeight="1" x14ac:dyDescent="0.35">
      <c r="A23" s="149"/>
      <c r="B23" s="149"/>
      <c r="C23" s="149"/>
      <c r="D23" s="149"/>
      <c r="E23" s="149"/>
      <c r="F23" s="180"/>
      <c r="G23" s="28" t="s">
        <v>37</v>
      </c>
      <c r="H23" s="32">
        <v>317</v>
      </c>
      <c r="I23" s="32" t="s">
        <v>39</v>
      </c>
      <c r="J23" s="41">
        <v>20</v>
      </c>
      <c r="K23" s="41">
        <v>5</v>
      </c>
      <c r="L23" s="41">
        <v>3</v>
      </c>
      <c r="M23" s="41">
        <v>0</v>
      </c>
      <c r="N23" s="42">
        <f t="shared" si="1"/>
        <v>0</v>
      </c>
      <c r="O23" s="43">
        <v>0</v>
      </c>
      <c r="P23" s="42">
        <v>0</v>
      </c>
      <c r="Q23" s="43">
        <v>0</v>
      </c>
      <c r="R23" s="42">
        <v>0</v>
      </c>
      <c r="S23" s="43">
        <v>0</v>
      </c>
      <c r="T23" s="60">
        <v>0</v>
      </c>
      <c r="U23" s="43">
        <f>+M23+O23+Q23+S23</f>
        <v>0</v>
      </c>
      <c r="V23" s="73">
        <f>+U23/K23</f>
        <v>0</v>
      </c>
      <c r="W23" s="42">
        <f>+(L23+U23)/K23</f>
        <v>0.6</v>
      </c>
      <c r="X23" s="162"/>
      <c r="Y23" s="167"/>
      <c r="Z23" s="162"/>
      <c r="AA23" s="148" t="s">
        <v>70</v>
      </c>
      <c r="AB23" s="121">
        <v>4797</v>
      </c>
      <c r="AC23" s="121">
        <v>0</v>
      </c>
      <c r="AD23" s="99">
        <f t="shared" si="2"/>
        <v>0</v>
      </c>
      <c r="AE23" s="121">
        <v>0</v>
      </c>
      <c r="AF23" s="99">
        <v>0</v>
      </c>
      <c r="AG23" s="121">
        <v>2358</v>
      </c>
      <c r="AH23" s="99">
        <f>+AG23/AB23</f>
        <v>0.49155722326454032</v>
      </c>
      <c r="AI23" s="121">
        <v>2215</v>
      </c>
      <c r="AJ23" s="99">
        <f>(AI23+AG23)/AB23</f>
        <v>0.95330414842609967</v>
      </c>
      <c r="AK23" s="121">
        <f>+AC23+AE23+AG23+AI23</f>
        <v>4573</v>
      </c>
      <c r="AL23" s="127">
        <f>+AK23/AB23</f>
        <v>0.95330414842609967</v>
      </c>
      <c r="AM23" s="49" t="s">
        <v>92</v>
      </c>
      <c r="AN23" s="26" t="s">
        <v>128</v>
      </c>
      <c r="AO23" s="49" t="s">
        <v>94</v>
      </c>
      <c r="AP23" s="57">
        <v>40000000</v>
      </c>
      <c r="AQ23" s="57">
        <v>29995290</v>
      </c>
      <c r="AR23" s="242"/>
      <c r="AS23" s="242"/>
      <c r="AT23" s="243"/>
      <c r="AU23" s="232"/>
      <c r="AV23" s="232"/>
      <c r="AW23" s="233"/>
      <c r="AX23" s="244">
        <v>44197</v>
      </c>
      <c r="AY23" s="5">
        <v>44561</v>
      </c>
      <c r="AZ23" s="9" t="s">
        <v>42</v>
      </c>
      <c r="BA23" s="9" t="s">
        <v>122</v>
      </c>
      <c r="BB23" s="9" t="s">
        <v>45</v>
      </c>
    </row>
    <row r="24" spans="1:54" ht="150" customHeight="1" x14ac:dyDescent="0.35">
      <c r="A24" s="70"/>
      <c r="B24" s="70"/>
      <c r="C24" s="70"/>
      <c r="D24" s="70"/>
      <c r="E24" s="70"/>
      <c r="F24" s="117" t="s">
        <v>147</v>
      </c>
      <c r="G24" s="118"/>
      <c r="H24" s="118"/>
      <c r="I24" s="118"/>
      <c r="J24" s="118"/>
      <c r="K24" s="118"/>
      <c r="L24" s="118"/>
      <c r="M24" s="118"/>
      <c r="N24" s="118"/>
      <c r="O24" s="118"/>
      <c r="P24" s="118"/>
      <c r="Q24" s="118"/>
      <c r="R24" s="118"/>
      <c r="S24" s="118"/>
      <c r="T24" s="118"/>
      <c r="U24" s="119"/>
      <c r="V24" s="112">
        <f>AVERAGE(V16:V23)</f>
        <v>0.25</v>
      </c>
      <c r="W24" s="112">
        <f>AVERAGE(W16:W23)</f>
        <v>0.42499999999999999</v>
      </c>
      <c r="X24" s="162"/>
      <c r="Y24" s="167"/>
      <c r="Z24" s="162"/>
      <c r="AA24" s="149"/>
      <c r="AB24" s="122"/>
      <c r="AC24" s="122"/>
      <c r="AD24" s="99"/>
      <c r="AE24" s="122"/>
      <c r="AF24" s="99"/>
      <c r="AG24" s="122"/>
      <c r="AH24" s="99"/>
      <c r="AI24" s="122"/>
      <c r="AJ24" s="99"/>
      <c r="AK24" s="122"/>
      <c r="AL24" s="128"/>
      <c r="AM24" s="94"/>
      <c r="AN24" s="95"/>
      <c r="AO24" s="94"/>
      <c r="AP24" s="96"/>
      <c r="AQ24" s="96"/>
      <c r="AR24" s="78"/>
      <c r="AS24" s="78"/>
      <c r="AT24" s="67"/>
      <c r="AU24" s="82"/>
      <c r="AV24" s="82"/>
      <c r="AW24" s="82"/>
      <c r="AX24" s="11"/>
      <c r="AY24" s="5"/>
      <c r="AZ24" s="9"/>
      <c r="BA24" s="9"/>
      <c r="BB24" s="9"/>
    </row>
    <row r="25" spans="1:54" ht="159.5" x14ac:dyDescent="0.35">
      <c r="A25" s="148" t="s">
        <v>17</v>
      </c>
      <c r="B25" s="148" t="s">
        <v>18</v>
      </c>
      <c r="C25" s="148" t="s">
        <v>22</v>
      </c>
      <c r="D25" s="148" t="s">
        <v>25</v>
      </c>
      <c r="E25" s="148" t="s">
        <v>23</v>
      </c>
      <c r="F25" s="155" t="s">
        <v>19</v>
      </c>
      <c r="G25" s="28" t="s">
        <v>46</v>
      </c>
      <c r="H25" s="32">
        <v>32</v>
      </c>
      <c r="I25" s="17" t="s">
        <v>47</v>
      </c>
      <c r="J25" s="41">
        <v>5</v>
      </c>
      <c r="K25" s="41">
        <v>3</v>
      </c>
      <c r="L25" s="41">
        <v>0</v>
      </c>
      <c r="M25" s="41">
        <v>0</v>
      </c>
      <c r="N25" s="42">
        <f t="shared" si="1"/>
        <v>0</v>
      </c>
      <c r="O25" s="43">
        <v>0</v>
      </c>
      <c r="P25" s="42">
        <v>0</v>
      </c>
      <c r="Q25" s="43">
        <v>0</v>
      </c>
      <c r="R25" s="42">
        <v>0</v>
      </c>
      <c r="S25" s="43">
        <v>0</v>
      </c>
      <c r="T25" s="60">
        <v>0</v>
      </c>
      <c r="U25" s="43">
        <f>+M25+O25+Q25+S25</f>
        <v>0</v>
      </c>
      <c r="V25" s="91">
        <f>+U25/K25</f>
        <v>0</v>
      </c>
      <c r="W25" s="91">
        <f>+(L25+U25)/J25</f>
        <v>0</v>
      </c>
      <c r="X25" s="162"/>
      <c r="Y25" s="167"/>
      <c r="Z25" s="162"/>
      <c r="AA25" s="148" t="s">
        <v>71</v>
      </c>
      <c r="AB25" s="121">
        <v>12</v>
      </c>
      <c r="AC25" s="121">
        <v>0</v>
      </c>
      <c r="AD25" s="121">
        <f t="shared" si="2"/>
        <v>0</v>
      </c>
      <c r="AE25" s="121">
        <v>0</v>
      </c>
      <c r="AF25" s="121">
        <v>0</v>
      </c>
      <c r="AG25" s="121">
        <v>0</v>
      </c>
      <c r="AH25" s="121">
        <v>0</v>
      </c>
      <c r="AI25" s="121">
        <v>0</v>
      </c>
      <c r="AJ25" s="99">
        <v>0</v>
      </c>
      <c r="AK25" s="121">
        <f>+AC25+AE25+AG25+AI25</f>
        <v>0</v>
      </c>
      <c r="AL25" s="127">
        <f>+AK25/AB25</f>
        <v>0</v>
      </c>
      <c r="AM25" s="198" t="s">
        <v>95</v>
      </c>
      <c r="AN25" s="198" t="s">
        <v>96</v>
      </c>
      <c r="AO25" s="198" t="s">
        <v>97</v>
      </c>
      <c r="AP25" s="201">
        <v>3644022839</v>
      </c>
      <c r="AQ25" s="201">
        <v>3148484828</v>
      </c>
      <c r="AR25" s="217">
        <f>SUM(AP25)</f>
        <v>3644022839</v>
      </c>
      <c r="AS25" s="220">
        <f>SUM(AQ25)</f>
        <v>3148484828</v>
      </c>
      <c r="AT25" s="206">
        <f>+AS25/AR25</f>
        <v>0.86401347277615126</v>
      </c>
      <c r="AU25" s="209">
        <v>1634832151</v>
      </c>
      <c r="AV25" s="209">
        <v>0</v>
      </c>
      <c r="AW25" s="212">
        <v>0</v>
      </c>
      <c r="AX25" s="11">
        <v>44197</v>
      </c>
      <c r="AY25" s="11">
        <v>44561</v>
      </c>
      <c r="AZ25" s="9" t="s">
        <v>42</v>
      </c>
      <c r="BA25" s="9" t="s">
        <v>122</v>
      </c>
      <c r="BB25" s="9" t="s">
        <v>131</v>
      </c>
    </row>
    <row r="26" spans="1:54" ht="72.5" x14ac:dyDescent="0.35">
      <c r="A26" s="154"/>
      <c r="B26" s="154"/>
      <c r="C26" s="154"/>
      <c r="D26" s="154"/>
      <c r="E26" s="154"/>
      <c r="F26" s="156"/>
      <c r="G26" s="28" t="s">
        <v>135</v>
      </c>
      <c r="H26" s="39">
        <v>0</v>
      </c>
      <c r="I26" s="28" t="s">
        <v>134</v>
      </c>
      <c r="J26" s="41">
        <v>1000</v>
      </c>
      <c r="K26" s="41">
        <v>200</v>
      </c>
      <c r="L26" s="41">
        <v>500</v>
      </c>
      <c r="M26" s="41">
        <v>0</v>
      </c>
      <c r="N26" s="45">
        <f t="shared" si="1"/>
        <v>0</v>
      </c>
      <c r="O26" s="43">
        <v>0</v>
      </c>
      <c r="P26" s="45">
        <v>0</v>
      </c>
      <c r="Q26" s="43">
        <v>0</v>
      </c>
      <c r="R26" s="45">
        <v>0</v>
      </c>
      <c r="S26" s="43">
        <v>200</v>
      </c>
      <c r="T26" s="60">
        <f>+S26/K26</f>
        <v>1</v>
      </c>
      <c r="U26" s="43">
        <f t="shared" ref="U26:U27" si="4">+M26+O26+Q26+S26</f>
        <v>200</v>
      </c>
      <c r="V26" s="91">
        <f t="shared" ref="V26:V27" si="5">+U26/K26</f>
        <v>1</v>
      </c>
      <c r="W26" s="91">
        <f t="shared" ref="W26:W27" si="6">+(L26+U26)/J26</f>
        <v>0.7</v>
      </c>
      <c r="X26" s="162"/>
      <c r="Y26" s="167"/>
      <c r="Z26" s="162"/>
      <c r="AA26" s="149"/>
      <c r="AB26" s="122"/>
      <c r="AC26" s="122"/>
      <c r="AD26" s="122"/>
      <c r="AE26" s="122"/>
      <c r="AF26" s="122"/>
      <c r="AG26" s="122"/>
      <c r="AH26" s="122"/>
      <c r="AI26" s="122"/>
      <c r="AJ26" s="99"/>
      <c r="AK26" s="122"/>
      <c r="AL26" s="128"/>
      <c r="AM26" s="199"/>
      <c r="AN26" s="199"/>
      <c r="AO26" s="199"/>
      <c r="AP26" s="202"/>
      <c r="AQ26" s="202"/>
      <c r="AR26" s="218"/>
      <c r="AS26" s="221"/>
      <c r="AT26" s="207"/>
      <c r="AU26" s="210"/>
      <c r="AV26" s="210"/>
      <c r="AW26" s="213"/>
      <c r="AX26" s="11"/>
      <c r="AY26" s="11"/>
      <c r="AZ26" s="9"/>
      <c r="BA26" s="9"/>
      <c r="BB26" s="9"/>
    </row>
    <row r="27" spans="1:54" ht="129.75" customHeight="1" x14ac:dyDescent="0.35">
      <c r="A27" s="149"/>
      <c r="B27" s="149"/>
      <c r="C27" s="149"/>
      <c r="D27" s="149"/>
      <c r="E27" s="149"/>
      <c r="F27" s="157"/>
      <c r="G27" s="28" t="s">
        <v>48</v>
      </c>
      <c r="H27" s="32">
        <v>0</v>
      </c>
      <c r="I27" s="27" t="s">
        <v>49</v>
      </c>
      <c r="J27" s="41">
        <v>20</v>
      </c>
      <c r="K27" s="41">
        <v>10</v>
      </c>
      <c r="L27" s="41">
        <v>10</v>
      </c>
      <c r="M27" s="41">
        <v>0</v>
      </c>
      <c r="N27" s="42">
        <f t="shared" si="1"/>
        <v>0</v>
      </c>
      <c r="O27" s="43">
        <v>0</v>
      </c>
      <c r="P27" s="42">
        <v>0</v>
      </c>
      <c r="Q27" s="43">
        <v>0</v>
      </c>
      <c r="R27" s="42">
        <v>0</v>
      </c>
      <c r="S27" s="43">
        <v>0</v>
      </c>
      <c r="T27" s="60">
        <v>0</v>
      </c>
      <c r="U27" s="43">
        <f t="shared" si="4"/>
        <v>0</v>
      </c>
      <c r="V27" s="91">
        <f t="shared" si="5"/>
        <v>0</v>
      </c>
      <c r="W27" s="91">
        <f t="shared" si="6"/>
        <v>0.5</v>
      </c>
      <c r="X27" s="163"/>
      <c r="Y27" s="168"/>
      <c r="Z27" s="163"/>
      <c r="AA27" s="63" t="s">
        <v>72</v>
      </c>
      <c r="AB27" s="105">
        <v>12</v>
      </c>
      <c r="AC27" s="104">
        <v>3</v>
      </c>
      <c r="AD27" s="101">
        <f t="shared" si="2"/>
        <v>0.25</v>
      </c>
      <c r="AE27" s="100">
        <v>6</v>
      </c>
      <c r="AF27" s="101">
        <v>0.5</v>
      </c>
      <c r="AG27" s="106">
        <v>9</v>
      </c>
      <c r="AH27" s="101">
        <v>0.75</v>
      </c>
      <c r="AI27" s="100">
        <v>12</v>
      </c>
      <c r="AJ27" s="101">
        <v>1</v>
      </c>
      <c r="AK27" s="100">
        <f>+AI27</f>
        <v>12</v>
      </c>
      <c r="AL27" s="108">
        <f>+AK27/AB27</f>
        <v>1</v>
      </c>
      <c r="AM27" s="200"/>
      <c r="AN27" s="200"/>
      <c r="AO27" s="200"/>
      <c r="AP27" s="203"/>
      <c r="AQ27" s="203"/>
      <c r="AR27" s="219"/>
      <c r="AS27" s="222"/>
      <c r="AT27" s="208"/>
      <c r="AU27" s="211"/>
      <c r="AV27" s="211"/>
      <c r="AW27" s="214"/>
      <c r="AX27" s="11">
        <v>44197</v>
      </c>
      <c r="AY27" s="11">
        <v>44561</v>
      </c>
      <c r="AZ27" s="9" t="s">
        <v>42</v>
      </c>
      <c r="BA27" s="9" t="s">
        <v>122</v>
      </c>
      <c r="BB27" s="9" t="s">
        <v>130</v>
      </c>
    </row>
    <row r="28" spans="1:54" ht="74.25" customHeight="1" x14ac:dyDescent="0.35">
      <c r="A28" s="70"/>
      <c r="B28" s="70"/>
      <c r="C28" s="70"/>
      <c r="D28" s="70"/>
      <c r="E28" s="70"/>
      <c r="F28" s="117" t="s">
        <v>148</v>
      </c>
      <c r="G28" s="118"/>
      <c r="H28" s="118"/>
      <c r="I28" s="118"/>
      <c r="J28" s="118"/>
      <c r="K28" s="118"/>
      <c r="L28" s="118"/>
      <c r="M28" s="118"/>
      <c r="N28" s="118"/>
      <c r="O28" s="118"/>
      <c r="P28" s="118"/>
      <c r="Q28" s="118"/>
      <c r="R28" s="118"/>
      <c r="S28" s="118"/>
      <c r="T28" s="118"/>
      <c r="U28" s="119"/>
      <c r="V28" s="112">
        <f>AVERAGE(V25:V27)</f>
        <v>0.33333333333333331</v>
      </c>
      <c r="W28" s="112">
        <f>AVERAGE(W25:W27)</f>
        <v>0.39999999999999997</v>
      </c>
      <c r="X28" s="117" t="s">
        <v>154</v>
      </c>
      <c r="Y28" s="118"/>
      <c r="Z28" s="118"/>
      <c r="AA28" s="118"/>
      <c r="AB28" s="118"/>
      <c r="AC28" s="118"/>
      <c r="AD28" s="118"/>
      <c r="AE28" s="118"/>
      <c r="AF28" s="118"/>
      <c r="AG28" s="118"/>
      <c r="AH28" s="118"/>
      <c r="AI28" s="118"/>
      <c r="AJ28" s="118"/>
      <c r="AK28" s="119"/>
      <c r="AL28" s="109">
        <f>AVERAGE(AL16:AL27)</f>
        <v>0.65888402473768326</v>
      </c>
      <c r="AM28" s="75"/>
      <c r="AN28" s="75"/>
      <c r="AO28" s="75"/>
      <c r="AP28" s="76"/>
      <c r="AQ28" s="76"/>
      <c r="AR28" s="80"/>
      <c r="AS28" s="80"/>
      <c r="AT28" s="66"/>
      <c r="AU28" s="83"/>
      <c r="AV28" s="83"/>
      <c r="AW28" s="83"/>
      <c r="AX28" s="11"/>
      <c r="AY28" s="11"/>
      <c r="AZ28" s="9"/>
      <c r="BA28" s="9"/>
      <c r="BB28" s="9"/>
    </row>
    <row r="29" spans="1:54" ht="105" customHeight="1" x14ac:dyDescent="0.35">
      <c r="A29" s="151" t="str">
        <f>+A25</f>
        <v>CARTAGENA TRANSPARENTE</v>
      </c>
      <c r="B29" s="151" t="str">
        <f>+B25</f>
        <v>CONVIVENCIA Y SEGURIDAD PARA LA GOBERNABILIDAD</v>
      </c>
      <c r="C29" s="151" t="s">
        <v>22</v>
      </c>
      <c r="D29" s="151" t="s">
        <v>25</v>
      </c>
      <c r="E29" s="151" t="s">
        <v>23</v>
      </c>
      <c r="F29" s="152" t="s">
        <v>53</v>
      </c>
      <c r="G29" s="6" t="s">
        <v>56</v>
      </c>
      <c r="H29" s="38">
        <v>18570</v>
      </c>
      <c r="I29" s="27" t="s">
        <v>54</v>
      </c>
      <c r="J29" s="46">
        <v>20000</v>
      </c>
      <c r="K29" s="46">
        <v>5000</v>
      </c>
      <c r="L29" s="47">
        <v>5556</v>
      </c>
      <c r="M29" s="43">
        <v>0</v>
      </c>
      <c r="N29" s="42">
        <f t="shared" si="1"/>
        <v>0</v>
      </c>
      <c r="O29" s="43">
        <v>985</v>
      </c>
      <c r="P29" s="42">
        <f>+O29/K29</f>
        <v>0.19700000000000001</v>
      </c>
      <c r="Q29" s="43">
        <f>(592+519+82)+O29</f>
        <v>2178</v>
      </c>
      <c r="R29" s="42">
        <f>+Q29/K29</f>
        <v>0.43559999999999999</v>
      </c>
      <c r="S29" s="43">
        <f>+AI29</f>
        <v>3428</v>
      </c>
      <c r="T29" s="60">
        <f>+S29/K29</f>
        <v>0.68559999999999999</v>
      </c>
      <c r="U29" s="43">
        <f>+S29</f>
        <v>3428</v>
      </c>
      <c r="V29" s="73">
        <f>+U29/K29</f>
        <v>0.68559999999999999</v>
      </c>
      <c r="W29" s="91">
        <f>+(L29+U29)/J29</f>
        <v>0.44919999999999999</v>
      </c>
      <c r="X29" s="129" t="s">
        <v>58</v>
      </c>
      <c r="Y29" s="130">
        <v>2020130010317</v>
      </c>
      <c r="Z29" s="129" t="s">
        <v>59</v>
      </c>
      <c r="AA29" s="9" t="s">
        <v>66</v>
      </c>
      <c r="AB29" s="43">
        <v>5000</v>
      </c>
      <c r="AC29" s="43">
        <v>0</v>
      </c>
      <c r="AD29" s="73">
        <f t="shared" si="2"/>
        <v>0</v>
      </c>
      <c r="AE29" s="43">
        <v>985</v>
      </c>
      <c r="AF29" s="73">
        <v>0.19700000000000001</v>
      </c>
      <c r="AG29" s="43">
        <v>2178</v>
      </c>
      <c r="AH29" s="73">
        <f>+AG29/AB29</f>
        <v>0.43559999999999999</v>
      </c>
      <c r="AI29" s="43">
        <f>+AG29+1250</f>
        <v>3428</v>
      </c>
      <c r="AJ29" s="73">
        <f>+(AE29+AG29+AI29)/AB29</f>
        <v>1.3182</v>
      </c>
      <c r="AK29" s="43">
        <v>3428</v>
      </c>
      <c r="AL29" s="109">
        <f>+AK29/AB29</f>
        <v>0.68559999999999999</v>
      </c>
      <c r="AM29" s="204" t="s">
        <v>98</v>
      </c>
      <c r="AN29" s="204" t="s">
        <v>99</v>
      </c>
      <c r="AO29" s="195" t="s">
        <v>100</v>
      </c>
      <c r="AP29" s="197">
        <v>200000000</v>
      </c>
      <c r="AQ29" s="197">
        <v>174900000</v>
      </c>
      <c r="AR29" s="194">
        <f>SUM(AP29)</f>
        <v>200000000</v>
      </c>
      <c r="AS29" s="194">
        <f>AQ29</f>
        <v>174900000</v>
      </c>
      <c r="AT29" s="195">
        <f>+AS29/AR29</f>
        <v>0.87450000000000006</v>
      </c>
      <c r="AU29" s="223">
        <v>200000000</v>
      </c>
      <c r="AV29" s="223">
        <v>200000000</v>
      </c>
      <c r="AW29" s="225">
        <f>+AV29/AU29</f>
        <v>1</v>
      </c>
      <c r="AX29" s="11">
        <v>44197</v>
      </c>
      <c r="AY29" s="11">
        <v>44561</v>
      </c>
      <c r="AZ29" s="9" t="s">
        <v>42</v>
      </c>
      <c r="BA29" s="13" t="s">
        <v>122</v>
      </c>
      <c r="BB29" s="216" t="s">
        <v>132</v>
      </c>
    </row>
    <row r="30" spans="1:54" ht="87" x14ac:dyDescent="0.35">
      <c r="A30" s="151"/>
      <c r="B30" s="151"/>
      <c r="C30" s="151"/>
      <c r="D30" s="151"/>
      <c r="E30" s="151"/>
      <c r="F30" s="153"/>
      <c r="G30" s="16" t="s">
        <v>57</v>
      </c>
      <c r="H30" s="38">
        <v>0</v>
      </c>
      <c r="I30" s="27" t="s">
        <v>55</v>
      </c>
      <c r="J30" s="46">
        <v>2000</v>
      </c>
      <c r="K30" s="46">
        <v>500</v>
      </c>
      <c r="L30" s="47">
        <v>1106</v>
      </c>
      <c r="M30" s="43">
        <v>0</v>
      </c>
      <c r="N30" s="42">
        <f t="shared" si="1"/>
        <v>0</v>
      </c>
      <c r="O30" s="43">
        <v>441</v>
      </c>
      <c r="P30" s="42">
        <f>+O30/K30</f>
        <v>0.88200000000000001</v>
      </c>
      <c r="Q30" s="43">
        <f>(141+404+497)+441</f>
        <v>1483</v>
      </c>
      <c r="R30" s="42">
        <f>+Q30/K30</f>
        <v>2.9660000000000002</v>
      </c>
      <c r="S30" s="43">
        <f>+AI30</f>
        <v>1541</v>
      </c>
      <c r="T30" s="60">
        <f>+S30/K30</f>
        <v>3.0819999999999999</v>
      </c>
      <c r="U30" s="43">
        <f>+S30</f>
        <v>1541</v>
      </c>
      <c r="V30" s="73">
        <v>1</v>
      </c>
      <c r="W30" s="91">
        <v>1</v>
      </c>
      <c r="X30" s="129"/>
      <c r="Y30" s="130"/>
      <c r="Z30" s="129"/>
      <c r="AA30" s="9" t="s">
        <v>64</v>
      </c>
      <c r="AB30" s="43">
        <v>500</v>
      </c>
      <c r="AC30" s="43">
        <v>0</v>
      </c>
      <c r="AD30" s="73">
        <f>AC30/AB30</f>
        <v>0</v>
      </c>
      <c r="AE30" s="43">
        <v>441</v>
      </c>
      <c r="AF30" s="73">
        <v>0.88200000000000001</v>
      </c>
      <c r="AG30" s="43">
        <v>1483</v>
      </c>
      <c r="AH30" s="73">
        <f>+AG30/AB30</f>
        <v>2.9660000000000002</v>
      </c>
      <c r="AI30" s="43">
        <f>+AG30+58</f>
        <v>1541</v>
      </c>
      <c r="AJ30" s="73">
        <f>+(AE30+AG30+AI30)/AB30</f>
        <v>6.93</v>
      </c>
      <c r="AK30" s="43">
        <v>1541</v>
      </c>
      <c r="AL30" s="109">
        <v>1</v>
      </c>
      <c r="AM30" s="204"/>
      <c r="AN30" s="204"/>
      <c r="AO30" s="195"/>
      <c r="AP30" s="197"/>
      <c r="AQ30" s="197"/>
      <c r="AR30" s="194"/>
      <c r="AS30" s="194"/>
      <c r="AT30" s="195"/>
      <c r="AU30" s="224"/>
      <c r="AV30" s="224"/>
      <c r="AW30" s="226"/>
      <c r="AX30" s="11">
        <v>44197</v>
      </c>
      <c r="AY30" s="11">
        <v>44561</v>
      </c>
      <c r="AZ30" s="9" t="s">
        <v>42</v>
      </c>
      <c r="BA30" s="13" t="s">
        <v>122</v>
      </c>
      <c r="BB30" s="216"/>
    </row>
    <row r="31" spans="1:54" s="25" customFormat="1" ht="57" customHeight="1" x14ac:dyDescent="0.45">
      <c r="A31" s="151"/>
      <c r="B31" s="151"/>
      <c r="C31" s="151"/>
      <c r="D31" s="151"/>
      <c r="E31" s="151"/>
      <c r="F31" s="150" t="s">
        <v>149</v>
      </c>
      <c r="G31" s="150"/>
      <c r="H31" s="150"/>
      <c r="I31" s="150"/>
      <c r="J31" s="150"/>
      <c r="K31" s="150"/>
      <c r="L31" s="150"/>
      <c r="M31" s="150"/>
      <c r="N31" s="150"/>
      <c r="O31" s="150"/>
      <c r="P31" s="150"/>
      <c r="Q31" s="150"/>
      <c r="R31" s="150"/>
      <c r="S31" s="150"/>
      <c r="T31" s="150"/>
      <c r="U31" s="150"/>
      <c r="V31" s="113">
        <f>AVERAGE(V29:V30)</f>
        <v>0.84279999999999999</v>
      </c>
      <c r="W31" s="113">
        <f>AVERAGE(W29:W30)</f>
        <v>0.72460000000000002</v>
      </c>
      <c r="X31" s="117" t="s">
        <v>153</v>
      </c>
      <c r="Y31" s="118"/>
      <c r="Z31" s="118"/>
      <c r="AA31" s="118"/>
      <c r="AB31" s="118"/>
      <c r="AC31" s="118"/>
      <c r="AD31" s="118"/>
      <c r="AE31" s="118"/>
      <c r="AF31" s="118"/>
      <c r="AG31" s="118"/>
      <c r="AH31" s="118"/>
      <c r="AI31" s="118"/>
      <c r="AJ31" s="118"/>
      <c r="AK31" s="119"/>
      <c r="AL31" s="109">
        <f>AVERAGE(AL29:AL30)</f>
        <v>0.84279999999999999</v>
      </c>
      <c r="AM31" s="21"/>
      <c r="AN31" s="22"/>
      <c r="AO31" s="21"/>
      <c r="AP31" s="21"/>
      <c r="AQ31" s="21"/>
      <c r="AR31" s="23">
        <f>SUM(AR4:AR30)</f>
        <v>8492985109.0300007</v>
      </c>
      <c r="AS31" s="23">
        <f>SUM(AS4:AS30)</f>
        <v>6061260731.2200003</v>
      </c>
      <c r="AT31" s="116">
        <f>AS31/AR31</f>
        <v>0.71367848329034311</v>
      </c>
      <c r="AU31" s="58"/>
      <c r="AV31" s="58"/>
      <c r="AW31" s="58"/>
      <c r="AX31" s="24"/>
      <c r="AY31" s="20"/>
      <c r="AZ31" s="20"/>
      <c r="BA31" s="20"/>
      <c r="BB31" s="20"/>
    </row>
    <row r="32" spans="1:54" ht="18.5" x14ac:dyDescent="0.35">
      <c r="A32" s="14"/>
      <c r="B32" s="14"/>
      <c r="C32" s="97"/>
      <c r="D32" s="97"/>
      <c r="E32" s="14"/>
      <c r="F32" s="14"/>
      <c r="G32" s="14"/>
      <c r="H32" s="40"/>
      <c r="I32" s="14"/>
      <c r="J32" s="14"/>
      <c r="M32" s="14"/>
      <c r="N32" s="14"/>
      <c r="O32" s="14"/>
      <c r="P32" s="14"/>
      <c r="Q32" s="14"/>
      <c r="R32" s="14"/>
      <c r="S32" s="90"/>
      <c r="T32" s="14"/>
      <c r="V32" s="14"/>
      <c r="W32" s="14"/>
      <c r="X32" s="14"/>
      <c r="Y32" s="14"/>
      <c r="Z32" s="14"/>
      <c r="AA32" s="14"/>
      <c r="AB32" s="14"/>
      <c r="AC32" s="14"/>
      <c r="AD32" s="14"/>
      <c r="AE32" s="14"/>
      <c r="AF32" s="14"/>
      <c r="AG32" s="14"/>
      <c r="AH32" s="14"/>
      <c r="AI32" s="14"/>
      <c r="AJ32" s="14"/>
      <c r="AK32" s="14"/>
      <c r="AL32" s="14"/>
      <c r="AM32" s="14"/>
      <c r="AN32" s="19"/>
      <c r="AO32" s="14"/>
      <c r="AP32" s="14"/>
      <c r="AQ32" s="14"/>
      <c r="AR32" s="14"/>
      <c r="AS32" s="14"/>
      <c r="AT32" s="14"/>
      <c r="AX32" s="15"/>
      <c r="AY32" s="14"/>
      <c r="AZ32" s="14"/>
      <c r="BA32" s="14"/>
      <c r="BB32" s="14"/>
    </row>
    <row r="33" spans="1:54" ht="71.25" customHeight="1" x14ac:dyDescent="0.35">
      <c r="A33" s="14"/>
      <c r="B33" s="14"/>
      <c r="C33" s="14"/>
      <c r="D33" s="14"/>
      <c r="E33" s="14"/>
      <c r="F33" s="14"/>
      <c r="G33" s="14"/>
      <c r="H33" s="40"/>
      <c r="I33" s="14"/>
      <c r="J33" s="14"/>
      <c r="M33" s="14"/>
      <c r="N33" s="14"/>
      <c r="O33" s="48"/>
      <c r="P33" s="48"/>
      <c r="Q33" s="120" t="s">
        <v>150</v>
      </c>
      <c r="R33" s="120"/>
      <c r="S33" s="120"/>
      <c r="T33" s="120"/>
      <c r="U33" s="120"/>
      <c r="V33" s="110">
        <f>AVERAGE(V15,V24,V28,V31)</f>
        <v>0.41903333333333331</v>
      </c>
      <c r="W33" s="110">
        <f>AVERAGE(W15,W24,W28,W31)</f>
        <v>0.47073333333333334</v>
      </c>
      <c r="X33" s="14"/>
      <c r="Y33" s="14"/>
      <c r="Z33" s="14"/>
      <c r="AA33" s="14"/>
      <c r="AB33" s="14"/>
      <c r="AC33" s="14"/>
      <c r="AD33" s="14"/>
      <c r="AE33" s="14"/>
      <c r="AF33" s="14"/>
      <c r="AG33" s="120" t="s">
        <v>155</v>
      </c>
      <c r="AH33" s="120"/>
      <c r="AI33" s="120"/>
      <c r="AJ33" s="120"/>
      <c r="AK33" s="120"/>
      <c r="AL33" s="110">
        <f>AVERAGE(AL31,AL28,AL15)</f>
        <v>0.77321091422880039</v>
      </c>
      <c r="AM33" s="14"/>
      <c r="AN33" s="19"/>
      <c r="AO33" s="14"/>
      <c r="AP33" s="14"/>
      <c r="AQ33" s="14"/>
      <c r="AR33" s="215" t="s">
        <v>159</v>
      </c>
      <c r="AS33" s="215"/>
      <c r="AT33" s="215"/>
      <c r="AU33" s="114">
        <f>SUM(AU4,AU16,AU25,AU29)</f>
        <v>6709237028.0300007</v>
      </c>
      <c r="AV33" s="114">
        <f>SUM(AV4,AV16,AV25,AV29)</f>
        <v>4824202307.29</v>
      </c>
      <c r="AW33" s="115">
        <f>+AV33/AU33</f>
        <v>0.71903888432251528</v>
      </c>
      <c r="AX33" s="15"/>
      <c r="AY33" s="14"/>
      <c r="AZ33" s="14"/>
      <c r="BA33" s="14"/>
      <c r="BB33" s="14"/>
    </row>
    <row r="34" spans="1:54" x14ac:dyDescent="0.35">
      <c r="A34" s="14"/>
      <c r="B34" s="14"/>
      <c r="C34" s="14"/>
      <c r="D34" s="14"/>
      <c r="E34" s="14"/>
      <c r="F34" s="14"/>
      <c r="G34" s="14"/>
      <c r="H34" s="40"/>
      <c r="I34" s="14"/>
      <c r="J34" s="14"/>
      <c r="M34" s="14"/>
      <c r="N34" s="14"/>
      <c r="O34" s="14"/>
      <c r="P34" s="14"/>
      <c r="Q34" s="14"/>
      <c r="R34" s="14"/>
      <c r="T34" s="14"/>
      <c r="V34" s="14"/>
      <c r="W34" s="14"/>
      <c r="X34" s="14"/>
      <c r="Y34" s="14"/>
      <c r="Z34" s="14"/>
      <c r="AA34" s="14"/>
      <c r="AB34" s="14"/>
      <c r="AC34" s="14"/>
      <c r="AD34" s="14"/>
      <c r="AE34" s="14"/>
      <c r="AF34" s="14"/>
      <c r="AG34" s="14"/>
      <c r="AH34" s="14"/>
      <c r="AI34" s="14"/>
      <c r="AJ34" s="14"/>
      <c r="AK34" s="14"/>
      <c r="AL34" s="14"/>
      <c r="AM34" s="14"/>
      <c r="AN34" s="19"/>
      <c r="AO34" s="14"/>
      <c r="AP34" s="14"/>
      <c r="AQ34" s="14"/>
      <c r="AR34" s="14"/>
      <c r="AS34" s="14"/>
      <c r="AT34" s="14"/>
      <c r="AX34" s="15"/>
      <c r="AY34" s="14"/>
      <c r="AZ34" s="14"/>
      <c r="BA34" s="14"/>
      <c r="BB34" s="14"/>
    </row>
    <row r="35" spans="1:54" x14ac:dyDescent="0.35">
      <c r="A35" s="14"/>
      <c r="B35" s="14"/>
      <c r="C35" s="14"/>
      <c r="D35" s="14"/>
      <c r="E35" s="14"/>
      <c r="F35" s="14"/>
      <c r="G35" s="14"/>
      <c r="H35" s="40"/>
      <c r="I35" s="14"/>
      <c r="J35" s="14"/>
      <c r="M35" s="14"/>
      <c r="N35" s="14"/>
      <c r="O35" s="14"/>
      <c r="P35" s="14"/>
      <c r="Q35" s="14"/>
      <c r="R35" s="14"/>
      <c r="T35" s="14"/>
      <c r="V35" s="14"/>
      <c r="W35" s="14"/>
      <c r="X35" s="14"/>
      <c r="Y35" s="14"/>
      <c r="Z35" s="14"/>
      <c r="AA35" s="14"/>
      <c r="AB35" s="14"/>
      <c r="AC35" s="14"/>
      <c r="AD35" s="14"/>
      <c r="AE35" s="14"/>
      <c r="AF35" s="14"/>
      <c r="AG35" s="14"/>
      <c r="AH35" s="14"/>
      <c r="AI35" s="14"/>
      <c r="AJ35" s="14"/>
      <c r="AK35" s="14"/>
      <c r="AL35" s="14"/>
      <c r="AM35" s="14"/>
      <c r="AN35" s="19"/>
      <c r="AO35" s="14"/>
      <c r="AP35" s="14"/>
      <c r="AQ35" s="14"/>
      <c r="AR35" s="14"/>
      <c r="AS35" s="14"/>
      <c r="AT35" s="14"/>
      <c r="AX35" s="15"/>
      <c r="AY35" s="14"/>
      <c r="AZ35" s="14"/>
      <c r="BA35" s="14"/>
      <c r="BB35" s="14"/>
    </row>
    <row r="36" spans="1:54" x14ac:dyDescent="0.35">
      <c r="A36" s="14"/>
      <c r="B36" s="14"/>
      <c r="C36" s="14"/>
      <c r="D36" s="14"/>
      <c r="E36" s="14"/>
      <c r="F36" s="14"/>
      <c r="G36" s="14"/>
      <c r="H36" s="40"/>
      <c r="I36" s="14"/>
      <c r="J36" s="14"/>
      <c r="M36" s="14"/>
      <c r="N36" s="14"/>
      <c r="O36" s="14"/>
      <c r="P36" s="14"/>
      <c r="Q36" s="14"/>
      <c r="R36" s="14"/>
      <c r="T36" s="14"/>
      <c r="V36" s="14"/>
      <c r="W36" s="14"/>
      <c r="X36" s="14"/>
      <c r="Y36" s="14"/>
      <c r="Z36" s="14"/>
      <c r="AA36" s="14"/>
      <c r="AB36" s="14"/>
      <c r="AC36" s="14"/>
      <c r="AD36" s="14"/>
      <c r="AE36" s="14"/>
      <c r="AF36" s="14"/>
      <c r="AG36" s="14"/>
      <c r="AH36" s="14"/>
      <c r="AI36" s="14"/>
      <c r="AJ36" s="14"/>
      <c r="AK36" s="14"/>
      <c r="AL36" s="14"/>
      <c r="AM36" s="14"/>
      <c r="AN36" s="19"/>
      <c r="AO36" s="14"/>
      <c r="AP36" s="14"/>
      <c r="AQ36" s="14"/>
      <c r="AR36" s="14"/>
      <c r="AS36" s="14"/>
      <c r="AT36" s="14"/>
      <c r="AX36" s="15"/>
      <c r="AY36" s="14"/>
      <c r="AZ36" s="14"/>
      <c r="BA36" s="14"/>
      <c r="BB36" s="14"/>
    </row>
    <row r="37" spans="1:54" x14ac:dyDescent="0.35">
      <c r="A37" s="14"/>
      <c r="B37" s="14"/>
      <c r="C37" s="14"/>
      <c r="D37" s="14"/>
      <c r="E37" s="14"/>
      <c r="F37" s="14"/>
      <c r="G37" s="14"/>
      <c r="H37" s="40"/>
      <c r="I37" s="14"/>
      <c r="J37" s="14"/>
      <c r="M37" s="14"/>
      <c r="N37" s="14"/>
      <c r="O37" s="14"/>
      <c r="P37" s="14"/>
      <c r="Q37" s="14"/>
      <c r="R37" s="14"/>
      <c r="S37" s="64"/>
      <c r="T37" s="14"/>
      <c r="V37" s="14"/>
      <c r="W37" s="14"/>
      <c r="X37" s="14"/>
      <c r="Y37" s="14"/>
      <c r="Z37" s="14"/>
      <c r="AA37" s="14"/>
      <c r="AB37" s="14"/>
      <c r="AC37" s="14"/>
      <c r="AD37" s="14"/>
      <c r="AE37" s="14"/>
      <c r="AF37" s="14"/>
      <c r="AG37" s="14"/>
      <c r="AH37" s="14"/>
      <c r="AI37" s="14"/>
      <c r="AJ37" s="14"/>
      <c r="AK37" s="14"/>
      <c r="AL37" s="14"/>
      <c r="AM37" s="14"/>
      <c r="AN37" s="19"/>
      <c r="AO37" s="14"/>
      <c r="AP37" s="14"/>
      <c r="AQ37" s="14"/>
      <c r="AR37" s="14"/>
      <c r="AS37" s="14"/>
      <c r="AT37" s="14"/>
      <c r="AX37" s="15"/>
      <c r="AY37" s="14"/>
      <c r="AZ37" s="14"/>
      <c r="BA37" s="14"/>
      <c r="BB37" s="14"/>
    </row>
    <row r="38" spans="1:54" x14ac:dyDescent="0.35">
      <c r="A38" s="14"/>
      <c r="B38" s="14"/>
      <c r="C38" s="14"/>
      <c r="D38" s="14"/>
      <c r="E38" s="14"/>
      <c r="F38" s="14"/>
      <c r="G38" s="14"/>
      <c r="H38" s="40"/>
      <c r="I38" s="14"/>
      <c r="J38" s="14"/>
      <c r="M38" s="14"/>
      <c r="N38" s="14"/>
      <c r="O38" s="14"/>
      <c r="P38" s="14"/>
      <c r="Q38" s="14"/>
      <c r="R38" s="14"/>
      <c r="T38" s="14"/>
      <c r="V38" s="14"/>
      <c r="W38" s="14"/>
      <c r="X38" s="14"/>
      <c r="Y38" s="14"/>
      <c r="Z38" s="14"/>
      <c r="AA38" s="14"/>
      <c r="AB38" s="14"/>
      <c r="AC38" s="14"/>
      <c r="AD38" s="14"/>
      <c r="AE38" s="14"/>
      <c r="AF38" s="14"/>
      <c r="AG38" s="14"/>
      <c r="AH38" s="14"/>
      <c r="AI38" s="14"/>
      <c r="AJ38" s="14"/>
      <c r="AK38" s="14"/>
      <c r="AL38" s="14"/>
      <c r="AM38" s="14"/>
      <c r="AN38" s="19"/>
      <c r="AO38" s="14"/>
      <c r="AP38" s="14"/>
      <c r="AQ38" s="14"/>
      <c r="AR38" s="14"/>
      <c r="AS38" s="14"/>
      <c r="AT38" s="14"/>
      <c r="AX38" s="15"/>
      <c r="AY38" s="14"/>
      <c r="AZ38" s="14"/>
      <c r="BA38" s="14"/>
      <c r="BB38" s="14"/>
    </row>
    <row r="39" spans="1:54" x14ac:dyDescent="0.35">
      <c r="A39" s="14"/>
      <c r="B39" s="14"/>
      <c r="C39" s="14"/>
      <c r="D39" s="14"/>
      <c r="E39" s="14"/>
      <c r="F39" s="14"/>
      <c r="G39" s="14"/>
      <c r="H39" s="40"/>
      <c r="I39" s="14"/>
      <c r="J39" s="14"/>
      <c r="M39" s="14"/>
      <c r="N39" s="14"/>
      <c r="O39" s="14"/>
      <c r="P39" s="14"/>
      <c r="Q39" s="14"/>
      <c r="R39" s="14"/>
      <c r="T39" s="14"/>
      <c r="V39" s="14"/>
      <c r="W39" s="14"/>
      <c r="X39" s="14"/>
      <c r="Y39" s="14"/>
      <c r="Z39" s="14"/>
      <c r="AA39" s="14"/>
      <c r="AB39" s="14"/>
      <c r="AC39" s="14"/>
      <c r="AD39" s="14"/>
      <c r="AE39" s="14"/>
      <c r="AF39" s="14"/>
      <c r="AG39" s="14"/>
      <c r="AH39" s="14"/>
      <c r="AI39" s="14"/>
      <c r="AJ39" s="14"/>
      <c r="AK39" s="14"/>
      <c r="AL39" s="14"/>
      <c r="AM39" s="14"/>
      <c r="AN39" s="19"/>
      <c r="AO39" s="14"/>
      <c r="AP39" s="14"/>
      <c r="AQ39" s="14"/>
      <c r="AR39" s="14"/>
      <c r="AS39" s="14"/>
      <c r="AT39" s="14"/>
      <c r="AX39" s="15"/>
      <c r="AY39" s="14"/>
      <c r="AZ39" s="14"/>
      <c r="BA39" s="14"/>
      <c r="BB39" s="14"/>
    </row>
    <row r="40" spans="1:54" x14ac:dyDescent="0.35">
      <c r="A40" s="14"/>
      <c r="B40" s="14"/>
      <c r="C40" s="14"/>
      <c r="D40" s="14"/>
      <c r="E40" s="14"/>
      <c r="F40" s="14"/>
      <c r="G40" s="14"/>
      <c r="H40" s="40"/>
      <c r="I40" s="14"/>
      <c r="J40" s="14"/>
      <c r="M40" s="14"/>
      <c r="N40" s="14"/>
      <c r="O40" s="14"/>
      <c r="P40" s="14"/>
      <c r="Q40" s="14"/>
      <c r="R40" s="14"/>
      <c r="T40" s="14"/>
      <c r="V40" s="14"/>
      <c r="W40" s="14"/>
      <c r="X40" s="14"/>
      <c r="Y40" s="14"/>
      <c r="Z40" s="14"/>
      <c r="AA40" s="14"/>
      <c r="AB40" s="14"/>
      <c r="AC40" s="14"/>
      <c r="AD40" s="14"/>
      <c r="AE40" s="14"/>
      <c r="AF40" s="14"/>
      <c r="AG40" s="14"/>
      <c r="AH40" s="14"/>
      <c r="AI40" s="14"/>
      <c r="AJ40" s="14"/>
      <c r="AK40" s="14"/>
      <c r="AL40" s="14"/>
      <c r="AM40" s="14"/>
      <c r="AN40" s="19"/>
      <c r="AO40" s="14"/>
      <c r="AP40" s="14"/>
      <c r="AQ40" s="14"/>
      <c r="AR40" s="14"/>
      <c r="AS40" s="14"/>
      <c r="AT40" s="14"/>
      <c r="AX40" s="15"/>
      <c r="AY40" s="14"/>
      <c r="AZ40" s="14"/>
      <c r="BA40" s="14"/>
      <c r="BB40" s="14"/>
    </row>
    <row r="41" spans="1:54" x14ac:dyDescent="0.35">
      <c r="A41" s="14"/>
      <c r="B41" s="14"/>
      <c r="C41" s="14"/>
      <c r="D41" s="14"/>
      <c r="E41" s="14"/>
      <c r="F41" s="14"/>
      <c r="G41" s="14"/>
      <c r="H41" s="40"/>
      <c r="I41" s="14"/>
      <c r="J41" s="14"/>
      <c r="M41" s="14"/>
      <c r="N41" s="14"/>
      <c r="O41" s="14"/>
      <c r="P41" s="14"/>
      <c r="Q41" s="14"/>
      <c r="R41" s="14"/>
      <c r="T41" s="14"/>
      <c r="V41" s="14"/>
      <c r="W41" s="14"/>
      <c r="X41" s="14"/>
      <c r="Y41" s="14"/>
      <c r="Z41" s="14"/>
      <c r="AA41" s="14"/>
      <c r="AB41" s="14"/>
      <c r="AC41" s="14"/>
      <c r="AD41" s="14"/>
      <c r="AE41" s="14"/>
      <c r="AF41" s="14"/>
      <c r="AG41" s="14"/>
      <c r="AH41" s="14"/>
      <c r="AI41" s="14"/>
      <c r="AJ41" s="14"/>
      <c r="AK41" s="14"/>
      <c r="AL41" s="14"/>
      <c r="AM41" s="14"/>
      <c r="AN41" s="19"/>
      <c r="AO41" s="14"/>
      <c r="AP41" s="14"/>
      <c r="AQ41" s="14"/>
      <c r="AR41" s="14"/>
      <c r="AS41" s="14"/>
      <c r="AT41" s="14"/>
      <c r="AX41" s="15"/>
      <c r="AY41" s="14"/>
      <c r="AZ41" s="14"/>
      <c r="BA41" s="14"/>
      <c r="BB41" s="14"/>
    </row>
    <row r="42" spans="1:54" x14ac:dyDescent="0.35">
      <c r="A42" s="14"/>
      <c r="B42" s="14"/>
      <c r="C42" s="14"/>
      <c r="D42" s="14"/>
      <c r="E42" s="14"/>
      <c r="F42" s="14"/>
      <c r="G42" s="14"/>
      <c r="H42" s="40"/>
      <c r="I42" s="14"/>
      <c r="J42" s="14"/>
      <c r="M42" s="14"/>
      <c r="N42" s="14"/>
      <c r="O42" s="14"/>
      <c r="P42" s="14"/>
      <c r="Q42" s="14"/>
      <c r="R42" s="14"/>
      <c r="T42" s="14"/>
      <c r="V42" s="14"/>
      <c r="W42" s="14"/>
      <c r="X42" s="14"/>
      <c r="Y42" s="14"/>
      <c r="Z42" s="14"/>
      <c r="AA42" s="14"/>
      <c r="AB42" s="14"/>
      <c r="AC42" s="14"/>
      <c r="AD42" s="14"/>
      <c r="AE42" s="14"/>
      <c r="AF42" s="14"/>
      <c r="AG42" s="14"/>
      <c r="AH42" s="14"/>
      <c r="AI42" s="14"/>
      <c r="AJ42" s="14"/>
      <c r="AK42" s="14"/>
      <c r="AL42" s="14"/>
      <c r="AM42" s="14"/>
      <c r="AN42" s="19"/>
      <c r="AO42" s="14"/>
      <c r="AP42" s="14"/>
      <c r="AQ42" s="14"/>
      <c r="AR42" s="14"/>
      <c r="AS42" s="14"/>
      <c r="AT42" s="14"/>
      <c r="AX42" s="15"/>
      <c r="AY42" s="14"/>
      <c r="AZ42" s="14"/>
      <c r="BA42" s="14"/>
      <c r="BB42" s="14"/>
    </row>
    <row r="43" spans="1:54" x14ac:dyDescent="0.35">
      <c r="A43" s="14"/>
      <c r="B43" s="14"/>
      <c r="C43" s="14"/>
      <c r="D43" s="14"/>
      <c r="E43" s="14"/>
      <c r="F43" s="14"/>
      <c r="G43" s="14"/>
      <c r="H43" s="40"/>
      <c r="I43" s="14"/>
      <c r="J43" s="14"/>
      <c r="M43" s="14"/>
      <c r="N43" s="14"/>
      <c r="O43" s="14"/>
      <c r="P43" s="14"/>
      <c r="Q43" s="14"/>
      <c r="R43" s="14"/>
      <c r="T43" s="14"/>
      <c r="V43" s="14"/>
      <c r="W43" s="14"/>
      <c r="X43" s="14"/>
      <c r="Y43" s="14"/>
      <c r="Z43" s="14"/>
      <c r="AA43" s="14"/>
      <c r="AB43" s="14"/>
      <c r="AC43" s="14"/>
      <c r="AD43" s="14"/>
      <c r="AE43" s="14"/>
      <c r="AF43" s="14"/>
      <c r="AG43" s="14"/>
      <c r="AH43" s="14"/>
      <c r="AI43" s="14"/>
      <c r="AJ43" s="14"/>
      <c r="AK43" s="14"/>
      <c r="AL43" s="14"/>
      <c r="AM43" s="14"/>
      <c r="AN43" s="19"/>
      <c r="AO43" s="14"/>
      <c r="AP43" s="14"/>
      <c r="AQ43" s="14"/>
      <c r="AR43" s="14"/>
      <c r="AS43" s="14"/>
      <c r="AT43" s="14"/>
      <c r="AX43" s="15"/>
      <c r="AY43" s="14"/>
      <c r="AZ43" s="14"/>
      <c r="BA43" s="14"/>
      <c r="BB43" s="14"/>
    </row>
    <row r="44" spans="1:54" x14ac:dyDescent="0.35">
      <c r="A44" s="14"/>
      <c r="B44" s="14"/>
      <c r="C44" s="14"/>
      <c r="D44" s="14"/>
      <c r="E44" s="14"/>
      <c r="F44" s="14"/>
      <c r="G44" s="14"/>
      <c r="H44" s="40"/>
      <c r="I44" s="14"/>
      <c r="J44" s="14"/>
      <c r="M44" s="14"/>
      <c r="N44" s="14"/>
      <c r="O44" s="14"/>
      <c r="P44" s="14"/>
      <c r="Q44" s="14"/>
      <c r="R44" s="14"/>
      <c r="T44" s="14"/>
      <c r="V44" s="14"/>
      <c r="W44" s="14"/>
      <c r="X44" s="14"/>
      <c r="Y44" s="14"/>
      <c r="Z44" s="14"/>
      <c r="AA44" s="14"/>
      <c r="AB44" s="14"/>
      <c r="AC44" s="14"/>
      <c r="AD44" s="14"/>
      <c r="AE44" s="14"/>
      <c r="AF44" s="14"/>
      <c r="AG44" s="14"/>
      <c r="AH44" s="14"/>
      <c r="AI44" s="14"/>
      <c r="AJ44" s="14"/>
      <c r="AK44" s="14"/>
      <c r="AL44" s="14"/>
      <c r="AM44" s="14"/>
      <c r="AN44" s="19"/>
      <c r="AO44" s="14"/>
      <c r="AP44" s="14"/>
      <c r="AQ44" s="14"/>
      <c r="AR44" s="14"/>
      <c r="AS44" s="14"/>
      <c r="AT44" s="14"/>
      <c r="AX44" s="15"/>
      <c r="AY44" s="14"/>
      <c r="AZ44" s="14"/>
      <c r="BA44" s="14"/>
      <c r="BB44" s="14"/>
    </row>
    <row r="45" spans="1:54" x14ac:dyDescent="0.35">
      <c r="A45" s="14"/>
      <c r="B45" s="14"/>
      <c r="C45" s="14"/>
      <c r="D45" s="14"/>
      <c r="E45" s="14"/>
      <c r="F45" s="14"/>
      <c r="G45" s="14"/>
      <c r="H45" s="40"/>
      <c r="I45" s="14"/>
      <c r="J45" s="14"/>
      <c r="M45" s="14"/>
      <c r="N45" s="14"/>
      <c r="O45" s="14"/>
      <c r="P45" s="14"/>
      <c r="Q45" s="14"/>
      <c r="R45" s="14"/>
      <c r="T45" s="14"/>
      <c r="V45" s="14"/>
      <c r="W45" s="14"/>
      <c r="X45" s="14"/>
      <c r="Y45" s="14"/>
      <c r="Z45" s="14"/>
      <c r="AA45" s="14"/>
      <c r="AB45" s="14"/>
      <c r="AC45" s="14"/>
      <c r="AD45" s="14"/>
      <c r="AE45" s="14"/>
      <c r="AF45" s="14"/>
      <c r="AG45" s="14"/>
      <c r="AH45" s="14"/>
      <c r="AI45" s="14"/>
      <c r="AJ45" s="14"/>
      <c r="AK45" s="14"/>
      <c r="AL45" s="14"/>
      <c r="AM45" s="14"/>
      <c r="AN45" s="19"/>
      <c r="AO45" s="14"/>
      <c r="AP45" s="14"/>
      <c r="AQ45" s="14"/>
      <c r="AR45" s="14"/>
      <c r="AS45" s="14"/>
      <c r="AT45" s="14"/>
      <c r="AX45" s="15"/>
      <c r="AY45" s="14"/>
      <c r="AZ45" s="14"/>
      <c r="BA45" s="14"/>
      <c r="BB45" s="14"/>
    </row>
    <row r="46" spans="1:54" x14ac:dyDescent="0.35">
      <c r="A46" s="14"/>
      <c r="B46" s="14"/>
      <c r="C46" s="14"/>
      <c r="D46" s="14"/>
      <c r="E46" s="14"/>
      <c r="F46" s="14"/>
      <c r="G46" s="14"/>
      <c r="H46" s="40"/>
      <c r="I46" s="14"/>
      <c r="J46" s="14"/>
      <c r="M46" s="14"/>
      <c r="N46" s="14"/>
      <c r="O46" s="14"/>
      <c r="P46" s="14"/>
      <c r="Q46" s="14"/>
      <c r="R46" s="14"/>
      <c r="T46" s="14"/>
      <c r="V46" s="14"/>
      <c r="W46" s="14"/>
      <c r="X46" s="14"/>
      <c r="Y46" s="14"/>
      <c r="Z46" s="14"/>
      <c r="AA46" s="14"/>
      <c r="AB46" s="14"/>
      <c r="AC46" s="14"/>
      <c r="AD46" s="14"/>
      <c r="AE46" s="14"/>
      <c r="AF46" s="14"/>
      <c r="AG46" s="14"/>
      <c r="AH46" s="14"/>
      <c r="AI46" s="14"/>
      <c r="AJ46" s="14"/>
      <c r="AK46" s="14"/>
      <c r="AL46" s="14"/>
      <c r="AM46" s="14"/>
      <c r="AN46" s="19"/>
      <c r="AO46" s="14"/>
      <c r="AP46" s="14"/>
      <c r="AQ46" s="14"/>
      <c r="AR46" s="14"/>
      <c r="AS46" s="14"/>
      <c r="AT46" s="14"/>
      <c r="AX46" s="15"/>
      <c r="AY46" s="14"/>
      <c r="AZ46" s="14"/>
      <c r="BA46" s="14"/>
      <c r="BB46" s="14"/>
    </row>
    <row r="47" spans="1:54" x14ac:dyDescent="0.35">
      <c r="A47" s="14"/>
      <c r="B47" s="14"/>
      <c r="C47" s="14"/>
      <c r="D47" s="14"/>
      <c r="E47" s="14"/>
      <c r="F47" s="14"/>
      <c r="G47" s="14"/>
      <c r="H47" s="40"/>
      <c r="I47" s="14"/>
      <c r="J47" s="14"/>
      <c r="M47" s="14"/>
      <c r="N47" s="14"/>
      <c r="O47" s="14"/>
      <c r="P47" s="14"/>
      <c r="Q47" s="14"/>
      <c r="R47" s="14"/>
      <c r="T47" s="14"/>
      <c r="V47" s="14"/>
      <c r="W47" s="14"/>
      <c r="X47" s="14"/>
      <c r="Y47" s="14"/>
      <c r="Z47" s="14"/>
      <c r="AA47" s="14"/>
      <c r="AB47" s="14"/>
      <c r="AC47" s="14"/>
      <c r="AD47" s="14"/>
      <c r="AE47" s="14"/>
      <c r="AF47" s="14"/>
      <c r="AG47" s="14"/>
      <c r="AH47" s="14"/>
      <c r="AI47" s="14"/>
      <c r="AJ47" s="14"/>
      <c r="AK47" s="14"/>
      <c r="AL47" s="14"/>
      <c r="AM47" s="14"/>
      <c r="AN47" s="19"/>
      <c r="AO47" s="14"/>
      <c r="AP47" s="14"/>
      <c r="AQ47" s="14"/>
      <c r="AR47" s="14"/>
      <c r="AS47" s="14"/>
      <c r="AT47" s="14"/>
      <c r="AX47" s="15"/>
      <c r="AY47" s="14"/>
      <c r="AZ47" s="14"/>
      <c r="BA47" s="14"/>
      <c r="BB47" s="14"/>
    </row>
    <row r="48" spans="1:54" x14ac:dyDescent="0.35">
      <c r="A48" s="14"/>
      <c r="B48" s="14"/>
      <c r="C48" s="14"/>
      <c r="D48" s="14"/>
      <c r="E48" s="14"/>
      <c r="F48" s="14"/>
      <c r="G48" s="14"/>
      <c r="H48" s="40"/>
      <c r="I48" s="14"/>
      <c r="J48" s="14"/>
      <c r="M48" s="14"/>
      <c r="N48" s="14"/>
      <c r="O48" s="14"/>
      <c r="P48" s="14"/>
      <c r="Q48" s="14"/>
      <c r="R48" s="14"/>
      <c r="T48" s="14"/>
      <c r="V48" s="14"/>
      <c r="W48" s="14"/>
      <c r="X48" s="14"/>
      <c r="Y48" s="14"/>
      <c r="Z48" s="14"/>
      <c r="AA48" s="14"/>
      <c r="AB48" s="14"/>
      <c r="AC48" s="14"/>
      <c r="AD48" s="14"/>
      <c r="AE48" s="14"/>
      <c r="AF48" s="14"/>
      <c r="AG48" s="14"/>
      <c r="AH48" s="14"/>
      <c r="AI48" s="14"/>
      <c r="AJ48" s="14"/>
      <c r="AK48" s="14"/>
      <c r="AL48" s="14"/>
      <c r="AM48" s="14"/>
      <c r="AN48" s="19"/>
      <c r="AO48" s="14"/>
      <c r="AP48" s="14"/>
      <c r="AQ48" s="14"/>
      <c r="AR48" s="14"/>
      <c r="AS48" s="14"/>
      <c r="AT48" s="14"/>
      <c r="AX48" s="15"/>
      <c r="AY48" s="14"/>
      <c r="AZ48" s="14"/>
      <c r="BA48" s="14"/>
      <c r="BB48" s="14"/>
    </row>
    <row r="49" spans="1:54" x14ac:dyDescent="0.35">
      <c r="A49" s="14"/>
      <c r="B49" s="14"/>
      <c r="C49" s="14"/>
      <c r="D49" s="14"/>
      <c r="E49" s="14"/>
      <c r="F49" s="14"/>
      <c r="G49" s="14"/>
      <c r="H49" s="40"/>
      <c r="I49" s="14"/>
      <c r="J49" s="14"/>
      <c r="M49" s="14"/>
      <c r="N49" s="14"/>
      <c r="O49" s="14"/>
      <c r="P49" s="14"/>
      <c r="Q49" s="14"/>
      <c r="R49" s="14"/>
      <c r="T49" s="14"/>
      <c r="V49" s="14"/>
      <c r="W49" s="14"/>
      <c r="X49" s="14"/>
      <c r="Y49" s="14"/>
      <c r="Z49" s="14"/>
      <c r="AA49" s="14"/>
      <c r="AB49" s="14"/>
      <c r="AC49" s="14"/>
      <c r="AD49" s="14"/>
      <c r="AE49" s="14"/>
      <c r="AF49" s="14"/>
      <c r="AG49" s="14"/>
      <c r="AH49" s="14"/>
      <c r="AI49" s="14"/>
      <c r="AJ49" s="14"/>
      <c r="AK49" s="14"/>
      <c r="AL49" s="14"/>
      <c r="AM49" s="14"/>
      <c r="AN49" s="19"/>
      <c r="AO49" s="14"/>
      <c r="AP49" s="14"/>
      <c r="AQ49" s="14"/>
      <c r="AR49" s="14"/>
      <c r="AS49" s="14"/>
      <c r="AT49" s="14"/>
      <c r="AX49" s="15"/>
      <c r="AY49" s="14"/>
      <c r="AZ49" s="14"/>
      <c r="BA49" s="14"/>
      <c r="BB49" s="14"/>
    </row>
  </sheetData>
  <mergeCells count="209">
    <mergeCell ref="AU16:AU23"/>
    <mergeCell ref="AV16:AV23"/>
    <mergeCell ref="AW16:AW23"/>
    <mergeCell ref="AU25:AU27"/>
    <mergeCell ref="AV25:AV27"/>
    <mergeCell ref="AW25:AW27"/>
    <mergeCell ref="AR33:AT33"/>
    <mergeCell ref="BB29:BB30"/>
    <mergeCell ref="BB16:BB18"/>
    <mergeCell ref="AY16:AY17"/>
    <mergeCell ref="AZ16:AZ17"/>
    <mergeCell ref="BA16:BA17"/>
    <mergeCell ref="AR16:AR23"/>
    <mergeCell ref="AR25:AR27"/>
    <mergeCell ref="AS25:AS27"/>
    <mergeCell ref="AU29:AU30"/>
    <mergeCell ref="AV29:AV30"/>
    <mergeCell ref="AW29:AW30"/>
    <mergeCell ref="Z4:Z14"/>
    <mergeCell ref="AA4:AA11"/>
    <mergeCell ref="AE25:AE26"/>
    <mergeCell ref="AX16:AX17"/>
    <mergeCell ref="AR29:AR30"/>
    <mergeCell ref="AS29:AS30"/>
    <mergeCell ref="AT29:AT30"/>
    <mergeCell ref="AT25:AT27"/>
    <mergeCell ref="AS16:AS23"/>
    <mergeCell ref="AT16:AT23"/>
    <mergeCell ref="AI4:AI11"/>
    <mergeCell ref="AJ4:AJ11"/>
    <mergeCell ref="AI16:AI17"/>
    <mergeCell ref="AJ16:AJ17"/>
    <mergeCell ref="AI18:AI19"/>
    <mergeCell ref="AJ18:AJ19"/>
    <mergeCell ref="AI20:AI22"/>
    <mergeCell ref="AJ20:AJ22"/>
    <mergeCell ref="AD16:AD17"/>
    <mergeCell ref="AI12:AI14"/>
    <mergeCell ref="X28:AK28"/>
    <mergeCell ref="AU4:AU14"/>
    <mergeCell ref="AV4:AV14"/>
    <mergeCell ref="AW4:AW14"/>
    <mergeCell ref="AY12:AY13"/>
    <mergeCell ref="AR4:AR14"/>
    <mergeCell ref="AS4:AS14"/>
    <mergeCell ref="AT4:AT14"/>
    <mergeCell ref="AE4:AE11"/>
    <mergeCell ref="AF4:AF11"/>
    <mergeCell ref="AG4:AG11"/>
    <mergeCell ref="AH4:AH11"/>
    <mergeCell ref="AP29:AP30"/>
    <mergeCell ref="AQ29:AQ30"/>
    <mergeCell ref="AM25:AM27"/>
    <mergeCell ref="AN25:AN27"/>
    <mergeCell ref="AO25:AO27"/>
    <mergeCell ref="AP25:AP27"/>
    <mergeCell ref="AQ25:AQ27"/>
    <mergeCell ref="AM29:AM30"/>
    <mergeCell ref="AN29:AN30"/>
    <mergeCell ref="AO29:AO30"/>
    <mergeCell ref="AG16:AG17"/>
    <mergeCell ref="AH16:AH17"/>
    <mergeCell ref="AE16:AE17"/>
    <mergeCell ref="AF16:AF17"/>
    <mergeCell ref="AG18:AG19"/>
    <mergeCell ref="AE18:AE19"/>
    <mergeCell ref="BB4:BB11"/>
    <mergeCell ref="AX4:AX11"/>
    <mergeCell ref="AY4:AY11"/>
    <mergeCell ref="AZ12:AZ13"/>
    <mergeCell ref="BA12:BA13"/>
    <mergeCell ref="BB12:BB13"/>
    <mergeCell ref="AZ4:AZ11"/>
    <mergeCell ref="BA4:BA11"/>
    <mergeCell ref="AD20:AD22"/>
    <mergeCell ref="AE20:AE22"/>
    <mergeCell ref="AF20:AF22"/>
    <mergeCell ref="AG20:AG22"/>
    <mergeCell ref="AH20:AH22"/>
    <mergeCell ref="BB19:BB22"/>
    <mergeCell ref="AX19:AX22"/>
    <mergeCell ref="AY19:AY22"/>
    <mergeCell ref="AZ19:AZ22"/>
    <mergeCell ref="BA19:BA22"/>
    <mergeCell ref="AK4:AK11"/>
    <mergeCell ref="AL4:AL11"/>
    <mergeCell ref="AK12:AK14"/>
    <mergeCell ref="AL12:AL14"/>
    <mergeCell ref="AD4:AD11"/>
    <mergeCell ref="AX12:AX13"/>
    <mergeCell ref="R16:R22"/>
    <mergeCell ref="W16:W22"/>
    <mergeCell ref="F4:F14"/>
    <mergeCell ref="G4:G11"/>
    <mergeCell ref="H4:H11"/>
    <mergeCell ref="E4:E14"/>
    <mergeCell ref="F16:F23"/>
    <mergeCell ref="G16:G22"/>
    <mergeCell ref="H16:H22"/>
    <mergeCell ref="I16:I22"/>
    <mergeCell ref="J16:J22"/>
    <mergeCell ref="R4:R11"/>
    <mergeCell ref="W4:W11"/>
    <mergeCell ref="I4:I11"/>
    <mergeCell ref="J4:J11"/>
    <mergeCell ref="K4:K11"/>
    <mergeCell ref="L4:L11"/>
    <mergeCell ref="M4:M11"/>
    <mergeCell ref="N4:N11"/>
    <mergeCell ref="O4:O11"/>
    <mergeCell ref="P4:P11"/>
    <mergeCell ref="Q4:Q11"/>
    <mergeCell ref="V4:V11"/>
    <mergeCell ref="U4:U11"/>
    <mergeCell ref="D4:D14"/>
    <mergeCell ref="C4:C14"/>
    <mergeCell ref="B4:B14"/>
    <mergeCell ref="A4:A14"/>
    <mergeCell ref="A16:A23"/>
    <mergeCell ref="B16:B23"/>
    <mergeCell ref="C16:C23"/>
    <mergeCell ref="D16:D23"/>
    <mergeCell ref="E16:E23"/>
    <mergeCell ref="S4:S11"/>
    <mergeCell ref="T4:T11"/>
    <mergeCell ref="S16:S22"/>
    <mergeCell ref="T16:T22"/>
    <mergeCell ref="X16:X27"/>
    <mergeCell ref="F15:U15"/>
    <mergeCell ref="AB4:AB11"/>
    <mergeCell ref="AC4:AC11"/>
    <mergeCell ref="AA16:AA17"/>
    <mergeCell ref="AB16:AB17"/>
    <mergeCell ref="Y16:Y27"/>
    <mergeCell ref="Z16:Z27"/>
    <mergeCell ref="Y4:Y14"/>
    <mergeCell ref="X4:X14"/>
    <mergeCell ref="AC16:AC17"/>
    <mergeCell ref="U16:U22"/>
    <mergeCell ref="V16:V22"/>
    <mergeCell ref="F24:U24"/>
    <mergeCell ref="K16:K22"/>
    <mergeCell ref="L16:L22"/>
    <mergeCell ref="M16:M22"/>
    <mergeCell ref="N16:N22"/>
    <mergeCell ref="O16:O22"/>
    <mergeCell ref="P16:P22"/>
    <mergeCell ref="F28:U28"/>
    <mergeCell ref="F31:U31"/>
    <mergeCell ref="A29:A31"/>
    <mergeCell ref="B29:B31"/>
    <mergeCell ref="C29:C31"/>
    <mergeCell ref="D29:D31"/>
    <mergeCell ref="E29:E31"/>
    <mergeCell ref="F29:F30"/>
    <mergeCell ref="A25:A27"/>
    <mergeCell ref="B25:B27"/>
    <mergeCell ref="C25:C27"/>
    <mergeCell ref="D25:D27"/>
    <mergeCell ref="E25:E27"/>
    <mergeCell ref="F25:F27"/>
    <mergeCell ref="Q16:Q22"/>
    <mergeCell ref="Q33:U33"/>
    <mergeCell ref="AA12:AA14"/>
    <mergeCell ref="AB12:AB14"/>
    <mergeCell ref="AC12:AC14"/>
    <mergeCell ref="AE12:AE14"/>
    <mergeCell ref="AF12:AF14"/>
    <mergeCell ref="AG12:AG14"/>
    <mergeCell ref="AH12:AH14"/>
    <mergeCell ref="X15:AK15"/>
    <mergeCell ref="AK16:AK17"/>
    <mergeCell ref="AK18:AK19"/>
    <mergeCell ref="AK20:AK22"/>
    <mergeCell ref="AA23:AA24"/>
    <mergeCell ref="AB23:AB24"/>
    <mergeCell ref="AC23:AC24"/>
    <mergeCell ref="AE23:AE24"/>
    <mergeCell ref="AG23:AG24"/>
    <mergeCell ref="AI23:AI24"/>
    <mergeCell ref="AK23:AK24"/>
    <mergeCell ref="AA25:AA26"/>
    <mergeCell ref="AB25:AB26"/>
    <mergeCell ref="AC25:AC26"/>
    <mergeCell ref="AD25:AD26"/>
    <mergeCell ref="X31:AK31"/>
    <mergeCell ref="AG33:AK33"/>
    <mergeCell ref="AF25:AF26"/>
    <mergeCell ref="AG25:AG26"/>
    <mergeCell ref="AH25:AH26"/>
    <mergeCell ref="AI25:AI26"/>
    <mergeCell ref="AK25:AK26"/>
    <mergeCell ref="AL16:AL17"/>
    <mergeCell ref="AL18:AL19"/>
    <mergeCell ref="AL20:AL22"/>
    <mergeCell ref="AL23:AL24"/>
    <mergeCell ref="AL25:AL26"/>
    <mergeCell ref="X29:X30"/>
    <mergeCell ref="Y29:Y30"/>
    <mergeCell ref="Z29:Z30"/>
    <mergeCell ref="AA18:AA19"/>
    <mergeCell ref="AB18:AB19"/>
    <mergeCell ref="AC18:AC19"/>
    <mergeCell ref="AD18:AD19"/>
    <mergeCell ref="AF18:AF19"/>
    <mergeCell ref="AH18:AH19"/>
    <mergeCell ref="AA20:AA22"/>
    <mergeCell ref="AB20:AB22"/>
    <mergeCell ref="AC20:AC22"/>
  </mergeCells>
  <pageMargins left="0.7" right="0.7" top="0.75" bottom="0.75" header="0.3" footer="0.3"/>
  <pageSetup scale="42" fitToWidth="2" fitToHeight="0" orientation="landscape"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3:E6"/>
  <sheetViews>
    <sheetView workbookViewId="0">
      <selection activeCell="I11" sqref="I11"/>
    </sheetView>
  </sheetViews>
  <sheetFormatPr baseColWidth="10" defaultRowHeight="14.5" x14ac:dyDescent="0.35"/>
  <sheetData>
    <row r="3" spans="5:5" x14ac:dyDescent="0.35">
      <c r="E3">
        <v>312862400</v>
      </c>
    </row>
    <row r="5" spans="5:5" x14ac:dyDescent="0.35">
      <c r="E5">
        <v>3013944267</v>
      </c>
    </row>
    <row r="6" spans="5:5" x14ac:dyDescent="0.35">
      <c r="E6">
        <v>7462962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cp:lastPrinted>2020-09-23T19:00:10Z</cp:lastPrinted>
  <dcterms:created xsi:type="dcterms:W3CDTF">2020-07-31T15:55:26Z</dcterms:created>
  <dcterms:modified xsi:type="dcterms:W3CDTF">2022-01-24T23:02:35Z</dcterms:modified>
</cp:coreProperties>
</file>