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defaultThemeVersion="166925"/>
  <mc:AlternateContent xmlns:mc="http://schemas.openxmlformats.org/markup-compatibility/2006">
    <mc:Choice Requires="x15">
      <x15ac:absPath xmlns:x15ac="http://schemas.microsoft.com/office/spreadsheetml/2010/11/ac" url="C:\Users\luzma\OneDrive\Documentos\SEGUIMIENTOS PLANES DE ACCIÓN A DICIEMBRE 31 DE 2021\"/>
    </mc:Choice>
  </mc:AlternateContent>
  <xr:revisionPtr revIDLastSave="0" documentId="13_ncr:1_{EFF24993-6370-4987-96DB-19138E5A4CCA}" xr6:coauthVersionLast="47" xr6:coauthVersionMax="47" xr10:uidLastSave="{00000000-0000-0000-0000-000000000000}"/>
  <bookViews>
    <workbookView xWindow="-110" yWindow="-110" windowWidth="19420" windowHeight="10420" xr2:uid="{00000000-000D-0000-FFFF-FFFF00000000}"/>
  </bookViews>
  <sheets>
    <sheet name="Hoja1" sheetId="1" r:id="rId1"/>
    <sheet name="Hoja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88" i="1" l="1"/>
  <c r="AS88" i="1"/>
  <c r="AT88" i="1"/>
  <c r="AR88" i="1"/>
  <c r="AU85" i="1"/>
  <c r="AS85" i="1"/>
  <c r="AT85" i="1"/>
  <c r="AR85" i="1"/>
  <c r="AU81" i="1"/>
  <c r="AS81" i="1"/>
  <c r="AT81" i="1"/>
  <c r="AR81" i="1"/>
  <c r="AU74" i="1"/>
  <c r="AS74" i="1"/>
  <c r="AT74" i="1"/>
  <c r="AR74" i="1"/>
  <c r="AU59" i="1"/>
  <c r="AS59" i="1"/>
  <c r="AT59" i="1"/>
  <c r="AR59" i="1"/>
  <c r="AU52" i="1"/>
  <c r="AS52" i="1"/>
  <c r="AT52" i="1"/>
  <c r="AR52" i="1"/>
  <c r="AU45" i="1"/>
  <c r="AS45" i="1"/>
  <c r="AT45" i="1"/>
  <c r="AR45" i="1"/>
  <c r="AU36" i="1"/>
  <c r="AS36" i="1"/>
  <c r="AT36" i="1"/>
  <c r="AR36" i="1"/>
  <c r="AU30" i="1"/>
  <c r="AT30" i="1"/>
  <c r="AS30" i="1"/>
  <c r="AR30" i="1"/>
  <c r="AU19" i="1"/>
  <c r="AT19" i="1"/>
  <c r="AS19" i="1"/>
  <c r="AR19" i="1"/>
  <c r="AU9" i="1"/>
  <c r="AS9" i="1"/>
  <c r="AT9" i="1"/>
  <c r="AR9" i="1"/>
  <c r="AU7" i="1"/>
  <c r="AU82" i="1"/>
  <c r="AU75" i="1"/>
  <c r="AU60" i="1"/>
  <c r="AU53" i="1"/>
  <c r="AU50" i="1"/>
  <c r="AU48" i="1"/>
  <c r="AU46" i="1"/>
  <c r="AU43" i="1"/>
  <c r="AU40" i="1"/>
  <c r="AU37" i="1"/>
  <c r="AU34" i="1"/>
  <c r="AU33" i="1"/>
  <c r="AU32" i="1"/>
  <c r="AU31" i="1"/>
  <c r="AU20" i="1"/>
  <c r="AU10" i="1"/>
  <c r="AU3" i="1"/>
  <c r="S82" i="1" l="1"/>
  <c r="Q82" i="1"/>
  <c r="Q79" i="1"/>
  <c r="S79" i="1" s="1"/>
  <c r="Q75" i="1"/>
  <c r="S75" i="1" s="1"/>
  <c r="Q71" i="1"/>
  <c r="S71" i="1" s="1"/>
  <c r="Q67" i="1"/>
  <c r="S67" i="1" s="1"/>
  <c r="Q64" i="1"/>
  <c r="Q60" i="1"/>
  <c r="S60" i="1" s="1"/>
  <c r="S56" i="1"/>
  <c r="S58" i="1"/>
  <c r="R56" i="1"/>
  <c r="R58" i="1"/>
  <c r="Q55" i="1"/>
  <c r="S55" i="1" s="1"/>
  <c r="Q57" i="1"/>
  <c r="S57" i="1" s="1"/>
  <c r="Q53" i="1"/>
  <c r="S53" i="1" s="1"/>
  <c r="Q51" i="1"/>
  <c r="R51" i="1" s="1"/>
  <c r="Q48" i="1"/>
  <c r="Q46" i="1"/>
  <c r="S46" i="1" s="1"/>
  <c r="Q43" i="1"/>
  <c r="R43" i="1" s="1"/>
  <c r="Q42" i="1"/>
  <c r="R42" i="1" s="1"/>
  <c r="Q40" i="1"/>
  <c r="R40" i="1" s="1"/>
  <c r="Q39" i="1"/>
  <c r="Q37" i="1"/>
  <c r="R37" i="1" s="1"/>
  <c r="Q31" i="1"/>
  <c r="S31" i="1" s="1"/>
  <c r="Q27" i="1"/>
  <c r="S27" i="1" s="1"/>
  <c r="Q25" i="1"/>
  <c r="S25" i="1" s="1"/>
  <c r="Q22" i="1"/>
  <c r="S22" i="1" s="1"/>
  <c r="Q20" i="1"/>
  <c r="S20" i="1" s="1"/>
  <c r="Q13" i="1"/>
  <c r="R13" i="1" s="1"/>
  <c r="Q16" i="1"/>
  <c r="S16" i="1" s="1"/>
  <c r="Q10" i="1"/>
  <c r="R10" i="1" s="1"/>
  <c r="R16" i="1" l="1"/>
  <c r="S10" i="1"/>
  <c r="S51" i="1"/>
  <c r="R27" i="1"/>
  <c r="S13" i="1"/>
  <c r="R25" i="1"/>
  <c r="Q5" i="1"/>
  <c r="S5" i="1" s="1"/>
  <c r="Q7" i="1"/>
  <c r="R7" i="1" s="1"/>
  <c r="Q3" i="1"/>
  <c r="S3" i="1" s="1"/>
  <c r="R3" i="1" l="1"/>
  <c r="R5" i="1"/>
  <c r="S7" i="1"/>
  <c r="AI82" i="1"/>
  <c r="AI79" i="1"/>
  <c r="AI75" i="1"/>
  <c r="AI71" i="1"/>
  <c r="AI67" i="1"/>
  <c r="AI64" i="1"/>
  <c r="AI60" i="1"/>
  <c r="AI57" i="1"/>
  <c r="AI55" i="1"/>
  <c r="AI53" i="1"/>
  <c r="AI51" i="1"/>
  <c r="AI48" i="1"/>
  <c r="AI46" i="1"/>
  <c r="AI43" i="1"/>
  <c r="AI42" i="1"/>
  <c r="AI40" i="1"/>
  <c r="AI39" i="1"/>
  <c r="AI37" i="1"/>
  <c r="AI34" i="1"/>
  <c r="AI32" i="1"/>
  <c r="AI31" i="1"/>
  <c r="AI27" i="1"/>
  <c r="AI25" i="1"/>
  <c r="AI22" i="1"/>
  <c r="AI20" i="1"/>
  <c r="AI16" i="1"/>
  <c r="AI13" i="1"/>
  <c r="AI10" i="1"/>
  <c r="AI5" i="1"/>
  <c r="AI7" i="1"/>
  <c r="AI3" i="1"/>
  <c r="AC84" i="1"/>
  <c r="AC82" i="1"/>
  <c r="AC78" i="1"/>
  <c r="AC79" i="1"/>
  <c r="AC75" i="1"/>
  <c r="AC62" i="1"/>
  <c r="AC66" i="1"/>
  <c r="AC67" i="1"/>
  <c r="AC68" i="1"/>
  <c r="AC71" i="1"/>
  <c r="AC72" i="1"/>
  <c r="AC73" i="1"/>
  <c r="AC60" i="1"/>
  <c r="AC56" i="1"/>
  <c r="AC47" i="1"/>
  <c r="AC48" i="1"/>
  <c r="AC49" i="1"/>
  <c r="AC38" i="1"/>
  <c r="AC40" i="1"/>
  <c r="AC41" i="1"/>
  <c r="AC42" i="1"/>
  <c r="AC43" i="1"/>
  <c r="AC44" i="1"/>
  <c r="AC34" i="1"/>
  <c r="AC35" i="1"/>
  <c r="AC29" i="1"/>
  <c r="AC21" i="1"/>
  <c r="AC22" i="1"/>
  <c r="AC24" i="1"/>
  <c r="AC25" i="1"/>
  <c r="AC26" i="1"/>
  <c r="AC27" i="1"/>
  <c r="AC20" i="1"/>
  <c r="AC17" i="1"/>
  <c r="AC15" i="1"/>
  <c r="AC13" i="1"/>
  <c r="AC10" i="1"/>
  <c r="AC4" i="1"/>
  <c r="AC6" i="1"/>
  <c r="AC7" i="1"/>
  <c r="AC3" i="1"/>
  <c r="S43" i="1"/>
  <c r="S42" i="1"/>
  <c r="S40" i="1"/>
  <c r="S39" i="1"/>
  <c r="S37" i="1"/>
  <c r="S34" i="1"/>
  <c r="S32" i="1"/>
  <c r="R34" i="1"/>
  <c r="R32" i="1"/>
  <c r="S36" i="1" l="1"/>
  <c r="R36" i="1"/>
  <c r="AD82" i="1" l="1"/>
  <c r="AD85" i="1" s="1"/>
  <c r="AD79" i="1"/>
  <c r="AD75" i="1"/>
  <c r="AD67" i="1"/>
  <c r="AD74" i="1" s="1"/>
  <c r="AD60" i="1"/>
  <c r="AD53" i="1"/>
  <c r="AD59" i="1" s="1"/>
  <c r="AD46" i="1"/>
  <c r="AD52" i="1" s="1"/>
  <c r="AD43" i="1"/>
  <c r="AD40" i="1"/>
  <c r="AD37" i="1"/>
  <c r="AD31" i="1"/>
  <c r="AD36" i="1" s="1"/>
  <c r="AD20" i="1"/>
  <c r="AD30" i="1" s="1"/>
  <c r="AD16" i="1"/>
  <c r="AD13" i="1"/>
  <c r="AD10" i="1"/>
  <c r="AD7" i="1"/>
  <c r="AD5" i="1"/>
  <c r="AD3" i="1"/>
  <c r="AD81" i="1" l="1"/>
  <c r="AD45" i="1"/>
  <c r="AD19" i="1"/>
  <c r="AD9" i="1"/>
  <c r="AD88" i="1" l="1"/>
  <c r="S83" i="1"/>
  <c r="S80" i="1"/>
  <c r="S78" i="1"/>
  <c r="S77" i="1"/>
  <c r="S76" i="1"/>
  <c r="S81" i="1"/>
  <c r="S73" i="1"/>
  <c r="S72" i="1"/>
  <c r="S70" i="1"/>
  <c r="S69" i="1"/>
  <c r="S68" i="1"/>
  <c r="S66" i="1"/>
  <c r="S65" i="1"/>
  <c r="S63" i="1"/>
  <c r="S62" i="1"/>
  <c r="S61" i="1"/>
  <c r="S54" i="1"/>
  <c r="S50" i="1"/>
  <c r="S49" i="1"/>
  <c r="S47" i="1"/>
  <c r="S52" i="1"/>
  <c r="S44" i="1"/>
  <c r="S41" i="1"/>
  <c r="S35" i="1"/>
  <c r="S33" i="1"/>
  <c r="S19" i="1"/>
  <c r="R83" i="1"/>
  <c r="R80" i="1"/>
  <c r="R78" i="1"/>
  <c r="R77" i="1"/>
  <c r="R76" i="1"/>
  <c r="R81" i="1"/>
  <c r="R73" i="1"/>
  <c r="R72" i="1"/>
  <c r="R70" i="1"/>
  <c r="R69" i="1"/>
  <c r="R68" i="1"/>
  <c r="R66" i="1"/>
  <c r="R65" i="1"/>
  <c r="R63" i="1"/>
  <c r="R62" i="1"/>
  <c r="R61" i="1"/>
  <c r="R54" i="1"/>
  <c r="R50" i="1"/>
  <c r="R49" i="1"/>
  <c r="R47" i="1"/>
  <c r="R52" i="1"/>
  <c r="R44" i="1"/>
  <c r="R41" i="1"/>
  <c r="R38" i="1"/>
  <c r="R35" i="1"/>
  <c r="R33" i="1"/>
  <c r="R19" i="1"/>
  <c r="R45" i="1" l="1"/>
  <c r="R74" i="1"/>
  <c r="S45" i="1"/>
  <c r="S74" i="1"/>
  <c r="R9" i="1"/>
  <c r="S9" i="1"/>
  <c r="R30" i="1"/>
  <c r="S59" i="1"/>
  <c r="S30" i="1"/>
  <c r="R59" i="1"/>
  <c r="M84" i="1"/>
  <c r="AI84" i="1" l="1"/>
  <c r="Q84" i="1"/>
  <c r="S84" i="1" l="1"/>
  <c r="S85" i="1" s="1"/>
  <c r="S88" i="1" s="1"/>
  <c r="R84" i="1"/>
  <c r="R85" i="1" s="1"/>
  <c r="R88" i="1" s="1"/>
</calcChain>
</file>

<file path=xl/sharedStrings.xml><?xml version="1.0" encoding="utf-8"?>
<sst xmlns="http://schemas.openxmlformats.org/spreadsheetml/2006/main" count="430" uniqueCount="365">
  <si>
    <t>PILAR</t>
  </si>
  <si>
    <t>LINEA ESTRATEGICA</t>
  </si>
  <si>
    <t>Indicador de Bienestar</t>
  </si>
  <si>
    <t>Línea Base 2019</t>
  </si>
  <si>
    <t>Meta de Bienestar 2020-2023</t>
  </si>
  <si>
    <t xml:space="preserve">PROGRAMA </t>
  </si>
  <si>
    <t>Indicador de Producto</t>
  </si>
  <si>
    <t>Descripción de la Meta Producto 2020-2023</t>
  </si>
  <si>
    <t>Valor Absoluto de la Meta Producto 2020-2023</t>
  </si>
  <si>
    <t>PROGRAMACIÓN META PRODUCTO A 2021</t>
  </si>
  <si>
    <t>PROYECTO</t>
  </si>
  <si>
    <t>Código de proyecto BPIN</t>
  </si>
  <si>
    <t>Objetivo del proyecto</t>
  </si>
  <si>
    <t>ACTIVIDADES DE PROYECTO</t>
  </si>
  <si>
    <t>Valor Absoluto de la Actividad del  Proyecto para 2021</t>
  </si>
  <si>
    <t xml:space="preserve">DEPENDENCIA RESPONSABLE </t>
  </si>
  <si>
    <t>NOMBRE DEL RESPONSABLE</t>
  </si>
  <si>
    <t>Fuente de Financiación</t>
  </si>
  <si>
    <t>Apropiación Definitiva
(en pesos)</t>
  </si>
  <si>
    <t>Rubro Presupuestal</t>
  </si>
  <si>
    <t>Código Presupuestal</t>
  </si>
  <si>
    <t>CRONOGRAMA PROGRAMADO (DIAS)</t>
  </si>
  <si>
    <t>CRONOGRAMA EJECUTADO (DIAS)</t>
  </si>
  <si>
    <t>BENEFICIARIOS PROGRAMADOS</t>
  </si>
  <si>
    <t>BENEFICIARIOS CUBIERTOS</t>
  </si>
  <si>
    <t>REPORTES DE AVANCE METAS PRODUCTOS A MARZO 31 DE 2021</t>
  </si>
  <si>
    <t>REPORTES DE AVANCE DE METAS PRODUCTOS A JUNIO 30 DE 2021</t>
  </si>
  <si>
    <t xml:space="preserve">Programa: Identificación para la superación de la pobreza extrema y desigualdad </t>
  </si>
  <si>
    <t xml:space="preserve">Programa: Salud para la superación de la pobreza extrema y desigualdad </t>
  </si>
  <si>
    <t>Programa: Educación para la superación de la pobreza extrema y la desigualdad</t>
  </si>
  <si>
    <t>Programa: Habitabilidad para la superación de la pobreza extrema y la desigualdad</t>
  </si>
  <si>
    <t xml:space="preserve">Programa Ingresos y trabajo para la superación de la pobreza extrema y desigualdad </t>
  </si>
  <si>
    <t xml:space="preserve">Bancarización para superación de la pobreza extrema y desigualdad </t>
  </si>
  <si>
    <t>Programa: Dinámica Familiar para la Superación de la Pobreza Extrema</t>
  </si>
  <si>
    <t>Programa Seguridad alimentaria y nutrición para la superación de la pobreza extrema</t>
  </si>
  <si>
    <t>Programa: Acceso a la justicia para la superación de la pobreza extrema y desigualdad</t>
  </si>
  <si>
    <t>Programa: Fortalecimiento institucional para superación de la pobreza extrema y desigualdad</t>
  </si>
  <si>
    <t>Acompañar a 61.860   personas en pobreza extrema</t>
  </si>
  <si>
    <t>206.189 personas en pobreza por IPM Cartagena – 2019.
 Fuente: Censo Nacional de Población y Vivienda 2018. (CNPV 2018). Boletín Técnico Gran encuesta integrada de Hogares GEIH- 2018.</t>
  </si>
  <si>
    <t xml:space="preserve">   acompañar a  personas  para la superación de la pobreza extrema en el Distrito de Cartagena</t>
  </si>
  <si>
    <t>LÍNEA ESTRATÉGICA: SUPERACIÓN DE LA POBREZA Y DESIGUALDAD.</t>
  </si>
  <si>
    <t xml:space="preserve">Número de personas en extrema pobreza identificadas, en articulación con la Registraduría Nacional del Estado Civil </t>
  </si>
  <si>
    <t>24.366 personas identificadas
Fuente: Seguimiento Plan de desarrollo PES-PR 2016- 2019</t>
  </si>
  <si>
    <t xml:space="preserve">Aumentar a 48.732 personas identificadas en pobreza extrema en articulación con la Registraduría Nacional del Estado Civil  </t>
  </si>
  <si>
    <t>Hombres con situación militar definidas, por distrito militar</t>
  </si>
  <si>
    <t>18.052 hombres en extrema pobreza en Cartagena   
Fuente: Cálculos Propios PES-PR con base I.P.M DANE 2019.</t>
  </si>
  <si>
    <t>5.000 los hombres en extrema pobreza con situación militar definida por el distrito militar</t>
  </si>
  <si>
    <t>Número de migrantes  asesorados y/o acompañados en proceso de regularización de la situación migratoria en Cartagena</t>
  </si>
  <si>
    <t>52.486 migrantes informados
Fuente: Migración Colombia, diciembre 2019</t>
  </si>
  <si>
    <t>10.000 migrantes asesorados y orientados en la regulación de su situación legal</t>
  </si>
  <si>
    <t>Número de personas, en condición de pobreza extrema, accediendo al Sistema General de Seguridad Social en salud en articulación con el Dadis</t>
  </si>
  <si>
    <t xml:space="preserve">100% personas en pobreza extrema vinculadas al Sistema General de Seguridad Social en Salud, en articulación con el Dadis </t>
  </si>
  <si>
    <t xml:space="preserve"> Número de personas atendidas por medicina tradicional Ancestral en los territorios afrodescendientes e indígenas articuladas con los cabildos indígenas y consejos comunitarios</t>
  </si>
  <si>
    <t xml:space="preserve"> 7.000 personas afrodescendientes e indígenas atendidas por medicina tradicional y ancestral articuladas con los cabildos indígenas y consejos comunitarios</t>
  </si>
  <si>
    <t>Número de niños, niñas y adolescentes incluidos al sistema educativo, articulado con la Secretaría de Educación</t>
  </si>
  <si>
    <t xml:space="preserve">3.959 niños, niñas y adolescentes incluidos al sistema educativo en articulación con la Secretaría de Educación para el periodo 2020 - 2023. </t>
  </si>
  <si>
    <t>Número de jóvenes y adultos, acceden a programas de alfabetización y educación   articulados con la Secretaría de Educación Distrital.</t>
  </si>
  <si>
    <t>13.402 personas en condición de Analfabetismo
 Fuente: Cálculos Propios PES-PR con base I.P.M DANE 2019.</t>
  </si>
  <si>
    <t>Número de jóvenes y adultos en pobreza extrema que acceden a educación técnica, tecnológica y superior.</t>
  </si>
  <si>
    <t>11.588 jóvenes en atención por el DPS en programa de educación</t>
  </si>
  <si>
    <t>Número de personas en pobreza extremas que acceden a la educación para el trabajo y desarrollo humano.</t>
  </si>
  <si>
    <t xml:space="preserve">12.000 personas acceden a la educación para el trabajo y desarrollo humano para el periodo 2020 - 2023. </t>
  </si>
  <si>
    <t>Viviendas con inadecuada eliminación de excretas en la población de extrema pobreza.</t>
  </si>
  <si>
    <t xml:space="preserve">      23.770   viviendas, según  Censo - Dane 2018.  </t>
  </si>
  <si>
    <t xml:space="preserve"> Intervenir 3.047 hogares con inadecuada eliminación de excretas para el año 2023.</t>
  </si>
  <si>
    <t xml:space="preserve"> Viviendas intervenidas con acceso a Fuente de Agua Mejorada</t>
  </si>
  <si>
    <t>16.456 viviendas, según  Censo - Dane 2018</t>
  </si>
  <si>
    <t xml:space="preserve"> Intervenir 3.657 casas sin acceso a fuente de agua mejorada para el año 2023</t>
  </si>
  <si>
    <t>Viviendas que acceden a un piso adecuado</t>
  </si>
  <si>
    <t>15.237 viviendas, según  Censo - Dane 2018</t>
  </si>
  <si>
    <t>Intervenir 3.047 hogares con material adecuado de pisos para el año 2023.</t>
  </si>
  <si>
    <t>Número de personas en pobreza extrema vinculadas laboralmente</t>
  </si>
  <si>
    <t xml:space="preserve"> 28.000 personas desocupadas
Fuente: Dane 2019</t>
  </si>
  <si>
    <t xml:space="preserve">Vincular a 3.000 personas al mundo laboral para el periodo 2020 a 2023 </t>
  </si>
  <si>
    <t>Número de personas en pobreza extrema certificadas y capacitadas en   competencias laborales</t>
  </si>
  <si>
    <t xml:space="preserve"> 2.013 Personas en pobreza extrema certificadas en competencias laborales</t>
  </si>
  <si>
    <t>Certificar a 3.000 personas nuevas en competencias laborales para el periodo 2020 a 2023</t>
  </si>
  <si>
    <t>Número de familias en pobreza extrema creando nuevas unidades productivas</t>
  </si>
  <si>
    <t xml:space="preserve"> 2.493 unidades productivas creadas a través de proceso de emprendimiento 
Fuente: Seguimiento Plan de Acción PES-PR 2019</t>
  </si>
  <si>
    <t xml:space="preserve">Crear 3.000 nuevas unidades productivas familiares para el periodo 2020 a 2023 </t>
  </si>
  <si>
    <t>Emprendimientos en las comunidades Afro, Palenqueras e Indígenas creados</t>
  </si>
  <si>
    <t>Crear 2.000 emprendimientos Afro, palenqueros e indígenas para el periodo 2020 a 2023</t>
  </si>
  <si>
    <t>Número de negocios familiares apoyados técnica y financieramente</t>
  </si>
  <si>
    <t>2.288 familias Fortalecidas técnica y financiera unidades productivas  a través del Empresarismo
Fuente: Seguimiento Plan de Acción PES-PR 2019</t>
  </si>
  <si>
    <t>4.000 negocios familiares apoyados técnica y financieramente para el periodo 2020 a 2023</t>
  </si>
  <si>
    <t>Número de ferias y ruedas de negocios realizadas</t>
  </si>
  <si>
    <t>6 ruedas de negocios</t>
  </si>
  <si>
    <t>Realizar 8 ruedas de negocios para el periodo 2020 -  2023</t>
  </si>
  <si>
    <t>Número de personas en pobreza extrema accediendo al sistema financiero</t>
  </si>
  <si>
    <t>32.300 personas en IPM (3,6%) Indice de Pobreza Multidimensional 
Fuente: Calculos propios PES-PR con base al IPM Dane 2019</t>
  </si>
  <si>
    <t>14.500 personas que Acceden sistema financiero para el periodo 2020 a 2023</t>
  </si>
  <si>
    <t>Número de personas en pobreza extrema accediendo a créditos financiero</t>
  </si>
  <si>
    <t>10.500 personas PES 2019</t>
  </si>
  <si>
    <t>Aumentar a 15.000 personas  en pobreza extrema acceden a créditos financieros para el período 2020 – 2023</t>
  </si>
  <si>
    <t xml:space="preserve"> Número de familias en pobreza extrema formadas en mecanismo saludables de convivencia para prevenir la violencia basada en género e intrafamiliar</t>
  </si>
  <si>
    <t>61.860 familias en Pobreza Multidimensional
Fuente: Calculos propios PES-PR con base al IPM Dane 2019</t>
  </si>
  <si>
    <t xml:space="preserve"> 12.000 familias en pobreza extrema formadas en mecanismo saludables de convivencia para prevenir la violencia basada en género e intrafamiliarr. </t>
  </si>
  <si>
    <t>Número de Jóvenes y Adolescentes  formados en prevención de consumo de sustancias psicoactivas, maltrato y violencia de género , diversidad sexual y racismo</t>
  </si>
  <si>
    <t xml:space="preserve"> 26.907 jóvenes y adolescentes
Fuente: Censo Nacional de Poblacion y vivienda 2018 (CNPV 2018) Boletín Tecnico Gran Encuesta Integrada de Hogares GEIH 2018</t>
  </si>
  <si>
    <t>13.453 jóvenes y Adolescentes formados para prevenir el consumo de sustancias psicoactivas, el maltrato, la violencia de género , diversidad sexual y racismo</t>
  </si>
  <si>
    <t>Número de personas afro e indígenas formadas en derechos étnicos y rescate de los valores culturales. (Fortalecimiento del reconocimiento Étnica, racial y cultural)</t>
  </si>
  <si>
    <t xml:space="preserve">7.000 personas entre afro. Palenqueras e indígenas formadas en derechos étnicos y rescate de los valores culturales.  </t>
  </si>
  <si>
    <t>Número de personas beneficiadas con comedores comunitarios y universitarios</t>
  </si>
  <si>
    <t>4.288 beneficiarios
Fuente: Seguimiento Plan de Acción PES-PR 2019</t>
  </si>
  <si>
    <t>6.000 personas beneficiadas con el funcionamiento permanente de comedores comunitarios y universitarios.</t>
  </si>
  <si>
    <t>Números de niños de 6 meses a 5 años caracterizados nutricionalmente y vinculados a programas de nutrición.</t>
  </si>
  <si>
    <t xml:space="preserve">17.349 niños y niñas de 6 meses a 5 años
Fuente: Censo Nacional de Poblacion y vivienda 2018 (CNPV 2018) </t>
  </si>
  <si>
    <t>3.500 niños de 6 meses a 5 años caracterizados nutricionalmente y vinculados a programas de nutrición.</t>
  </si>
  <si>
    <t>Números de familias beneficiadas a través de la nueva estrategia Mercado Móvil.</t>
  </si>
  <si>
    <t>N.D</t>
  </si>
  <si>
    <t>16.000 familias en pobreza extrema beneficiadas con la implementación de la nueva estrategia Mercado Móvil.</t>
  </si>
  <si>
    <t>Número de familias  en pobreza extrema con patios productivos integrales.</t>
  </si>
  <si>
    <t>277 huertas 
Fuente: Seguimiento Plan de Acción Umata 2019</t>
  </si>
  <si>
    <t>1.000 familias con patios productivos integrales.</t>
  </si>
  <si>
    <t>Número de personas en situación de pobreza extrema, formadas en mecanismos alternativos de resolución de conflictos (MASC) y el protocolo de atención a mujeres víctimas</t>
  </si>
  <si>
    <t xml:space="preserve">145.451 personas adultas 19-69 años
Fuente: Censo Nacional de Poblacion y vivienda 2018 (CNPV 2018) </t>
  </si>
  <si>
    <t>10.000 personas formadas en mecanismos alternativos de resolución de conflictos MASC y el protocolo de atención a mujeres víctimas</t>
  </si>
  <si>
    <t xml:space="preserve">Número de personas en condición de pobreza extrema, afrodescendientes e indígenas  asesoradas en Sistemas de Derecho Propio. </t>
  </si>
  <si>
    <t>Número de personas atendidas y digitadas en los Salvemos Juntos a Cartagena</t>
  </si>
  <si>
    <t>206.189 personas en pobreza por IPM
Fuente: Censo Nacional de Poblacion y vivienda 2018 (CNPV 2018) Boletín Tecnico Gran Encuesta Integrada de Hogares GEIH 2018</t>
  </si>
  <si>
    <t>61.860  personas atendidas y digitadas en los Salvemos juntos a Cartagena</t>
  </si>
  <si>
    <t>Apoyo IDENTIFICACION PARA SUPERACION DE LA POBREZA Y DESIGUALDAD, IDENTIFICAR A LA POBLACIÓN EN POBREZA EXTREMA CON EL DOCUMENTO DE IDENTIDAD CORRESPONDIENTE A SU EDAD EN LA CIUDAD
  Cartagena de Indias</t>
  </si>
  <si>
    <t xml:space="preserve">Identificar a la población en pobreza extrema con el documento de identidad correspondiente a su edad en la ciudad </t>
  </si>
  <si>
    <t>Apoyo IDENTIFICACION PARA SUPERACION DE LA POBREZA Y DESIGUALDAD, DEFINIR LA SITUACION MILITAR  DE LOS HOMBRES EN POBREZA EXTREMA  Cartagena de Indias</t>
  </si>
  <si>
    <t>Definir la situación militar de los hombres en pobreza extrema Cartagena de indias</t>
  </si>
  <si>
    <t>Apoyo IDENTIFICACION PARA SUPERACION DE LA POBREZA Y DESIGUALDAD, orientaciona a la poblacion con necesidad de protección internacional carente de goce efectivo de derechos por irregularidades en su estatus migratorio   Cartagena de Indias</t>
  </si>
  <si>
    <t xml:space="preserve">Orientar a la población con necesidad de protección internacional en el proceso de regularización de su situación migratoria en el país </t>
  </si>
  <si>
    <t>Apoyo SALUD PARA LA SUPERACION DE LA POBREZA Y DESIGUALDAD, VINCULACIÓN AL SISTEMA GENERAL DE SEGURIDAD SOCIAL EN SALUD SGSS A LA POBLACIÓN EN EXTREMA POBREZA DEL DISTRITO T. Y C  Cartagena de Indias</t>
  </si>
  <si>
    <t xml:space="preserve">Vincular al sistema general de seguridad social en salud sgss a la población en extrema pobreza del distrito </t>
  </si>
  <si>
    <t>Apoyo SALUD PARA LA SUPERACION DE LA POBREZA Y DESIGUALDAD PROMOVER EL AUTO CUIDADO DE LA SALUD, LA PROMOCION Y PREVENCIÓN DE LAS ENFERMEDADES  Cartagena de Indias</t>
  </si>
  <si>
    <t>Promover el auto cuidado de la salud, la promoción y prevención de las enfermedades Cartagena de indias</t>
  </si>
  <si>
    <t>Apoyo SALUD PARA LA SUPERACIÓN DE LA POBREZA Y DESIGUALDAD, FORMAR Y CAPACITAR SOBRE EL USO DE LOS SISTEMAS MÉDICOS ANCESTRALES  EN LOS TERRITORIOS AFRODESCENDIENTES E INDÍGENAS.  Cartagena de Indias</t>
  </si>
  <si>
    <t xml:space="preserve">  Fomentar el uso de los sistemas médicos ancestrales de la población en pobreza extrema del distrito de Cartagena. Cartagena de indias  </t>
  </si>
  <si>
    <t>Apoyo EDUCACION PARA LA SUPERACIÓN DE LA POBREZA Y LA DESIGUALDAD.INCREMENTAR EL ACCESO A LOS DIFERENTES NIVELES EDUCATIVOS DE NIÑOS, NIÑAS, ADOLESCENTES, JÓVENES Y ADULTOS EN CONDICIÓN DE POBREZA EXTREMA DE  Cartagena de Indias</t>
  </si>
  <si>
    <t xml:space="preserve">INCREMENTAR EL ACCESO DE NIÑOS, NIÑAS, ADOLESCENTES, JÓVENES Y
ADULTOS EN CONDICIÓN DE POBREZA EXTREMA DEL DISTRITO DE CARTAGENA A LOS DIFERENTES NIVELES EDUCATIVOS  
</t>
  </si>
  <si>
    <t>Apoyo HABITABILIDAD PARA LA SUPERACIÓN DE LA POBREZA Y DESIGUALDAD  Cartagena de Indias</t>
  </si>
  <si>
    <t xml:space="preserve">Mejorar del Saneamiento Básico y Pisos de los habitantes en extrema pobreza y zona rural focalizada en el distrito de Cartagena </t>
  </si>
  <si>
    <t>Apoyo INGRESO Y TRABAJO PARA LA SUPERACIÓN DE LA POBREZA Y DESIGUALDAD, DISMINUIR ALTOS NIVELES DE DESEMPLEO E INFORMALIDAD LABORAL  Cartagena de Indias</t>
  </si>
  <si>
    <t>Disminuir altos niveles de desempleo e informalidad laboral en la población en pobreza extrema del distrito de Cartagena de indias</t>
  </si>
  <si>
    <t>Apoyo INGRESO Y TRABAJO PARA LA SUPERACIÓN DE LA POBREZA Y DESIGUALDAD, INCREMENTAR LAS GARANTÍAS PARA LOS EMPRENDIMIENTOS  Cartagena de Indias</t>
  </si>
  <si>
    <t xml:space="preserve"> Incrementar las garantías para los  emprendimientos de la población en extrema pobreza en la ciudad de Cartagena de Indias</t>
  </si>
  <si>
    <t>Apoyo INGRESO Y TRABAJO PARA LA SUPERACIÓN DE LA POBREZA Y DESIGUALDAD, FORTALECER EL POTENCIAL DE CRECIMIENTO, CONSOLIDACIÓN Y FORMALIZACIÓN DE LOS EMPRESARISMOS  Cartagena de Indias</t>
  </si>
  <si>
    <t>Fortalecer el potencial de crecimiento, consolidación y formalización de los empresarismos de la población en pobreza extrema del distrito de Cartagena de indias Cartagena de indias</t>
  </si>
  <si>
    <t>Apoyo BANCARIZACIÓN PARA LA SUPERACIÓN DE LA POBREZA EXTREMA Y DESIGUALDAD.  Cartagena de Indias</t>
  </si>
  <si>
    <t>Aumentar el acceso de la población en situación de pobreza extrema en Cartagena al sistema financiero</t>
  </si>
  <si>
    <t>Apoyo DINÁMICA FAMILIAR PARA SUPERACIÓN DE LA POBREZA Y DESIGUALDAD   Cartagena de Indias</t>
  </si>
  <si>
    <t xml:space="preserve">Promocionar el fortalecimiento del núcleo familiar, el entorno social y comunitario de las familias y fomentar el tejido familiar Cartagena de indias </t>
  </si>
  <si>
    <t>Apoyo NUTRICIÓN  Y SEGURIDAD ALIMENTARIA FAMILIAR PARA SUPERACIÓN DE LA POBREZA Y DESIGUALDAD, MECANISMOS PARA LOGRAR QUE LA POBLACIÓN EN SITUACIÓN DE POBREZA EXTREMA DISPONGA Y CONSUMA ALIMENTOS SALUDABLES
  Cartagena de Indias</t>
  </si>
  <si>
    <t>Fortalecer mecanismos para lograr que la población en situación de pobreza extrema disponga y consuma alimentos saludables Cartagena de indias</t>
  </si>
  <si>
    <t>Apoyo NUTRICIÓN  Y SEGURIDAD ALIMENTARIA FAMILIAR PARA SUPERACIÓN DE LA POBREZA Y DESIGUALDAD, PROMOVER ESTRATEGIAS QUE LOGREN QUE LA POBLACIÓN ACCEDA Y CONSUMA ALIMENTOS SALUDABLES EN CANTIDAD SUFICIENTE EN SUS TERRITORIOS
  Cartagena de Indias</t>
  </si>
  <si>
    <t>Promover estrategias que logren que la población acceda y consuma alimentos saludables en cantidad suficiente en sus territorios Cartagena de indias</t>
  </si>
  <si>
    <t>Apoyo ACCESO A LA JUSTICIA Y FORMACION EN MECANISMO ALTERNATIVOS DE RESOLUCION DE CONFLICTOS</t>
  </si>
  <si>
    <t>Asesorar a las personas en situación de pobreza extrema en mecanismos alternativos de resolución de conflicto Cartagena de indias</t>
  </si>
  <si>
    <t>Apoyo  ACCESO A LA JUSTICIA Y FORMACION EN MECANISMO ALTERNATIVOS DE RESOLUCION DE CONFLICTOS,  ASESORAR A LA POBLACIÓN EN SITUACIÓN DE POBREZA EXTREMA EN SISTEMA DE DERECHO PROPIO Y DERECHOS ETNICOS.  Cartagena de Indias</t>
  </si>
  <si>
    <t>Asesorar a la población en situación de pobreza extrema en sistema de derecho propio y derechos étnicos. Cartagena de indias</t>
  </si>
  <si>
    <t>Apoyo FORTALECIMIENTO INSTITUCIONAL FAMILIAR PARA SUPERACIÓN DE LA POBREZA Y DESIGUALDAD  Cartagena de Indias</t>
  </si>
  <si>
    <t>Llevar la oferta institucional del Plan de Emergencia Social Pedro Romero a las comunidades en pobreza extrema de Cartagena de indias</t>
  </si>
  <si>
    <t xml:space="preserve">Realizar alianza  estrategica con Registraduría Nacional Estado civil </t>
  </si>
  <si>
    <t>Realizar Jornadas Masivas o de Intervención</t>
  </si>
  <si>
    <t xml:space="preserve">Realizar Jornadas de atención a hombres en extrema pobreza para definir su situación militar </t>
  </si>
  <si>
    <t>Realizar acuerdos de trabajo articulado con Distrito mililar No 14</t>
  </si>
  <si>
    <t>Realizar acuerdos de trabajo con Migración colombia y ACNUR</t>
  </si>
  <si>
    <t>Jornadas de asesoramiento   a migrantes que se encuentran en pobreza extrema</t>
  </si>
  <si>
    <t xml:space="preserve">Realizar alianzas estrategicas con juntas de accion comunal e instituciones educativas para realizar intervenciones comunitarias </t>
  </si>
  <si>
    <t>Realizar  jornadas de afiliación y novedades donde se convocaran a todas las EPS que hacen presencia en el distrito de Cartagena.</t>
  </si>
  <si>
    <t xml:space="preserve">Se realizara articulación con el DADIS (subdirección Operativa de Aseguramiento) para el proceso de afiliación y registro.
</t>
  </si>
  <si>
    <t xml:space="preserve">Se realizaran alianzas estrategicas 
</t>
  </si>
  <si>
    <t>Se realizaran  intervenciones comunitarias (capacitaciones) previa concertación con los actores para determinar el tema de interés en salud, así mismo definir metodología (virtual-presencial).</t>
  </si>
  <si>
    <t>Relizar convenio  de actividades de promoción y prevención</t>
  </si>
  <si>
    <t>Socializar con  consejos comunitarios y cabildos indígenas la estrategia.</t>
  </si>
  <si>
    <t xml:space="preserve">Se realizaran  intervenciones comunitarias previa concertación con los consejo comunitarios y cabildos indígenas.  </t>
  </si>
  <si>
    <t xml:space="preserve">Caracterización del estado actual de los niños y niñas por fuera del sistema educativo </t>
  </si>
  <si>
    <t xml:space="preserve">Establecer  alianzas  Instituciones Educativas de educación formal. </t>
  </si>
  <si>
    <t xml:space="preserve">Caracterización de los jovenes por fuera de los programa de alfabetización y/o ciclos CLEI </t>
  </si>
  <si>
    <t>Establecer  alianza con secretaría de educación de Cartagena</t>
  </si>
  <si>
    <t xml:space="preserve">Realizar taller de formación en etnoeducación e interculturalidad </t>
  </si>
  <si>
    <t xml:space="preserve">Realizar convenios  y alianza estrategica con instituciones educativas educación superior </t>
  </si>
  <si>
    <t>Promocinar las distintas convocatorias a Becas</t>
  </si>
  <si>
    <t>Mesa técnica con las instituciones para el trabajo</t>
  </si>
  <si>
    <t>Alianza estrategica con el Sena para educación para el trabajo</t>
  </si>
  <si>
    <t xml:space="preserve">Realizar Conversatorio  virtual  de  la Realidad Educativa en conjunto con SUDEB y SED </t>
  </si>
  <si>
    <t>VIVIENDAS CON CARACTERIZACIÓN E IDENTIFICACIÓN</t>
  </si>
  <si>
    <t>VISITAS TECNICAS</t>
  </si>
  <si>
    <t>ALIANZAS Y CONVENIOS</t>
  </si>
  <si>
    <t>TRABAJO ARTICULADO CON CORVIVIENDA E INFRAESTRUCTURA</t>
  </si>
  <si>
    <t>INTERVENCIÓN A UNIDADES DE VIVIENDA</t>
  </si>
  <si>
    <t>Realizar Jornadas de empleabilidad</t>
  </si>
  <si>
    <t>Acompañamiento a población en extrema pobreza en convocatorias de empleo</t>
  </si>
  <si>
    <t xml:space="preserve">
JORNADAS DE CAPACITACIÓN</t>
  </si>
  <si>
    <t xml:space="preserve"> 
 Asistencia Técnica a unidades de negocios que se crearan</t>
  </si>
  <si>
    <t>IDENTIFICACIÓN DE COOPERANTES</t>
  </si>
  <si>
    <t>Formar y motivar para la creacion de emprendimientos y   en planes de negocios a población en extrema pobreza</t>
  </si>
  <si>
    <t xml:space="preserve">Realizar jornadas de capacitacion de como administrar un negocio </t>
  </si>
  <si>
    <t>Contactar bancos y/o corporaciones financieras con el fin de convenir con estos la asistencia a las ferias microfinancieras</t>
  </si>
  <si>
    <t xml:space="preserve">Crear mesa técnica de entidades financieras
</t>
  </si>
  <si>
    <t>Articulación con el programa de familias en acción</t>
  </si>
  <si>
    <t>Personas Caracterizadas de sectores de Cartagena que no tienen acceso al sector financiero</t>
  </si>
  <si>
    <t>Capacitar en educación financiera a los futuros bancarizados</t>
  </si>
  <si>
    <t>Caracterizar  negocios informales, sujetos de crédito financieros</t>
  </si>
  <si>
    <t>CARACTERIZACIÓN  DE  PERSONAS EN POBREZA EXTREMA IDENTIFICADAS EN ZONAS PRIORIZADAS</t>
  </si>
  <si>
    <t>Formar a familias en mecanismos saludables</t>
  </si>
  <si>
    <t>REALIZAR TALLERES DE FORMACIÓN PREVENCIÓN DE SUSTANCIAS SICOACTIVAS</t>
  </si>
  <si>
    <t>REALIZAR TALLERES DE ARTE, CULTURA, RECREACIÓN Y DEPORTE</t>
  </si>
  <si>
    <t>REALIZAR SEMINARIOS O CONVERSATORIOS DERECHOS ETNICOS</t>
  </si>
  <si>
    <t>Formar en valores culturales</t>
  </si>
  <si>
    <t>CARACTERIZACIÓN DE FAMILIAS QUE SE BENEFICIARAN CON LA IMPLEMENTACIÓN DE LOS COMEDORES</t>
  </si>
  <si>
    <t>REALIZAR EVALUACIÓN DEL ESTADO DE LOS COMEDORES COMUNITARIOS PARA PONER EN FUNCIONAMIENTO</t>
  </si>
  <si>
    <t>CREAR METODOLOGÍA DE INTERVENCIÓN BAJO MEDIDAS DE BIOSEGURIDAD</t>
  </si>
  <si>
    <t>ENTREGA DE ALIMENTOS A 1250 PERSONAS</t>
  </si>
  <si>
    <t>REALIZAR ALIANZAS ESTRATEGICAS CON ENTIDADES ESPECIALIZADAS</t>
  </si>
  <si>
    <t>REALIZAR TAMIZAJE A NIÑOS Y NIÑAS CARACTERIZADOS</t>
  </si>
  <si>
    <t>ELABORACIÓN DE INFORMES TECNICOS DE LAS INTERVENCIONES REALIZADAS</t>
  </si>
  <si>
    <t>ADELANTAR REUNIONES PARA ESTABLECER EL CONTACTO CON LIDERES  PARA LA IMPLEMENTACIÓN DE LA ESTRETEGIA</t>
  </si>
  <si>
    <t>VINCULAR A EMPRESAS PARA APOYO LOGISTICO A LOS CAMPESINOS</t>
  </si>
  <si>
    <t xml:space="preserve">CREAR MESA TÉCNICA CON PRODUCTORES LOCALES EN ARTICULACIÓN CON UMATA
</t>
  </si>
  <si>
    <t>REALIZACIÓN DE  MERCADOS MOVILES</t>
  </si>
  <si>
    <t>CARACTERIZACIÓN DE FAMILIAS QUE SE BENEFICIEN DE LA IMPLEMENTACIÓN DE PATIOS PRODUCTIVOS</t>
  </si>
  <si>
    <t>IMPULSAR CONVENIOS CON ENTIDADES PRIVADAS PARA APOYO FINANCIERO PARA LA CREACIÓN DE PATIOS PRODUCTIVOS</t>
  </si>
  <si>
    <t>ACOMPAÑAMIENTO Y ASESORIAS TECNICAS CON UMATA PARA LAS FAMILIAS QUE CONSTRUYAN LOS PATIOS PRODUCTIVOS</t>
  </si>
  <si>
    <t>ALIANZAS ESTRATEGICAS  CASAS DE JUSTICIAS Y CONSULTORIOS JURIDICOS</t>
  </si>
  <si>
    <t>REALIZAR TALLERES DE RESOLUCIÓN DE CONFLICTOS</t>
  </si>
  <si>
    <t>CAPACITAR SOBRE PROTOCOLOS DE ATENCIÓN A MUJERES DEL CONFLICTOS</t>
  </si>
  <si>
    <t>DIPLOMADO EN MECANISMOS DE RESOLUCIÓN DE CONFLICTO</t>
  </si>
  <si>
    <t>ARTICULAR CON LOS PROGRAMAS DEL PES PARA TRABAJAR EL COMPONENTE ETNICO PARA REALIZAR LAS JORNADAS INTEGRALES</t>
  </si>
  <si>
    <t>CAPACITAR EN DERECHO PROPIO</t>
  </si>
  <si>
    <t xml:space="preserve">CREAR MESA TÉCNICA DE LAS OFERTAS INSTITUCIONALES CON  DIFERENTES ENTES
</t>
  </si>
  <si>
    <t xml:space="preserve"> Realizar  jornadas  de oferta integral de todos programas del plan de emergencia social Pedro Romero PES-PR "salvemos juntos a cartagena" </t>
  </si>
  <si>
    <t xml:space="preserve">Realizar la digitación de las personas atendidas por programs del plan de emergencia social Pedro Romero PES-PPR de datos de la poblacion en extrema pobreza </t>
  </si>
  <si>
    <t>Plan de Emergencia Social Pedro Romero PES-PR</t>
  </si>
  <si>
    <t>Cielo Blanco Florez-Francisco Vasquez Mejía</t>
  </si>
  <si>
    <t>Cielo Blanco Florez-Jose Oliveros Osorio</t>
  </si>
  <si>
    <t>Cielo Blanco Florez-Alvaro Mendez Silva</t>
  </si>
  <si>
    <t xml:space="preserve">Cielo Blanco Florez- Karen Luna </t>
  </si>
  <si>
    <t xml:space="preserve">Cielo Blanco Florez- Jesus Perez Palomino </t>
  </si>
  <si>
    <t>Cielo Blanco Florez- Jesus Villalobos</t>
  </si>
  <si>
    <t>Cielo Blanco Florez- Xiorelis Prada</t>
  </si>
  <si>
    <t>Rendimientos Financieros ICLD</t>
  </si>
  <si>
    <t>IDENTIFICACION PARA SUPERACION DE LA POBREZA Y DESIGUALDAD</t>
  </si>
  <si>
    <t>02-037-06-20-02-01-01-01</t>
  </si>
  <si>
    <t>Ingresos corrientes de libre destinaciòn</t>
  </si>
  <si>
    <t xml:space="preserve"> SALUD PARA LA SUPERACIÒN DE LA POBREZA Y DESIGUALDAD</t>
  </si>
  <si>
    <t>02-001-06-20-02-01-02-01</t>
  </si>
  <si>
    <t>SALUD PARA LA SUPERACIÒN DE LA POBREZA Y DESIGUALDAD</t>
  </si>
  <si>
    <t>EDUCACIÒN PARA  LA SUPERACIÒN DE LA POBREZA Y LA DESIGUALDAD</t>
  </si>
  <si>
    <t>02-001-06-20-02-01-03-01</t>
  </si>
  <si>
    <t xml:space="preserve">Contraprestaciones portuarias </t>
  </si>
  <si>
    <t xml:space="preserve"> HABITABILIDAD PARA LA SUPERACIÓN DE LA POBREZA Y DESIGUALDAD</t>
  </si>
  <si>
    <t>02-053-06-20-02-01-04-01</t>
  </si>
  <si>
    <t xml:space="preserve">Ingresos corrientes de libre destinación </t>
  </si>
  <si>
    <t>02-001-06-20-02-01-04-01</t>
  </si>
  <si>
    <t>Ingresos corrientes de libre destinación</t>
  </si>
  <si>
    <t>INGRESO Y TRABAJO PARA LA SUPERACIÓN DE LA POBREZA Y DESIGUALDAD</t>
  </si>
  <si>
    <t>02-001-06-20-02-01-05-01</t>
  </si>
  <si>
    <t>02-053-06-20-02-01-05-01</t>
  </si>
  <si>
    <t xml:space="preserve"> INGRESO Y TRABAJO PARA LA SUPERACIÓN DE LA POBREZA Y DESIGUALDAD</t>
  </si>
  <si>
    <t xml:space="preserve"> INGRESO Y TRABAJO PARA LA SUPERACIÓN DE LA POBREZA Y DESIGUALDAD.</t>
  </si>
  <si>
    <t>Ingresos corrientes de libre destinacion</t>
  </si>
  <si>
    <t>BANCARIZACIÓN PARA LA SUPERACIÓN DE LA POBREZA EXTREMA Y DESIGUALDAD</t>
  </si>
  <si>
    <t>02-001-06-20-02-01-06-01</t>
  </si>
  <si>
    <t>Rendimiento financiero ICLD</t>
  </si>
  <si>
    <t>02-037-06-20-02-01-06-01</t>
  </si>
  <si>
    <t>DINAMICA FAMILIAR PARA SUPERACIÒN DE LA POBREZA Y DESIGUALDAD</t>
  </si>
  <si>
    <t>02-001-06-20-02-01-07-01</t>
  </si>
  <si>
    <t xml:space="preserve">NUTRICIÓN  Y SEGURIDAD ALIMENTARIA FAMILIAR PARA SUPERACIÓN DE LA POBREZA Y DESIGUALDAD, </t>
  </si>
  <si>
    <t>02-001-06-20-02-01-08-01</t>
  </si>
  <si>
    <t xml:space="preserve"> NUTRICIÓN  Y SEGURIDAD ALIMENTARIA FAMILIAR PARA SUPERACIÓN DE LA POBREZA Y DESIGUALDAD</t>
  </si>
  <si>
    <t xml:space="preserve"> ACCESO A LA JUSTICIA Y FORMACION EN MECANISMO ALTERNATIVOS DE RESOLUCION DE CONFLICTOS </t>
  </si>
  <si>
    <t>02-001-06-20-02-01-09-01</t>
  </si>
  <si>
    <t xml:space="preserve"> ACCESO A LA JUSTICIA Y FORMACION EN MECANISMO ALTERNATIVOS DE RESOLUCION DE CONFLICTOS  </t>
  </si>
  <si>
    <t xml:space="preserve"> FORTALECIMIENTO INSTITUCIONAL FAMILIAR PARA SUPERACIÓN DE LA POBREZA Y DESIGUALDAD</t>
  </si>
  <si>
    <t>02-001-06-20-02-01-10-01</t>
  </si>
  <si>
    <t xml:space="preserve"> 13.136 personas sin aseguramiento en salud en Cartagena
Fuente: DADIS 2019</t>
  </si>
  <si>
    <t xml:space="preserve">13.196 niños, niñas y adolescentes en I.P.M en Inasistencia escolar
Fuente: Cálculos Propios PES-PR con base I.P.M DANE 2019.  </t>
  </si>
  <si>
    <t>cartagena incluyente</t>
  </si>
  <si>
    <t>MATRIZ DE REPORTE PLAN DE DESARROLLO Y PLAN DE ACCIÓN PLAN DE EMERGENCIA SOCIAL PEDRO ROMERO A JUNIO 30 DE 2021</t>
  </si>
  <si>
    <t>OBSERVACION</t>
  </si>
  <si>
    <t>ACUMULADO META PRODUCTO 2020</t>
  </si>
  <si>
    <t>AVANCE META PRODUCTO AL AÑO</t>
  </si>
  <si>
    <t>AVANCE META PRODUCTO AL CUATRIENIO</t>
  </si>
  <si>
    <t>REPORTE ACTIVIDAD DE PROYECTO A 31 DE MARZO</t>
  </si>
  <si>
    <t xml:space="preserve">Avance Programa de Identificación </t>
  </si>
  <si>
    <t>100%
(13136)</t>
  </si>
  <si>
    <t>Avance Programa de Salud</t>
  </si>
  <si>
    <t>Avance Programa de Educación</t>
  </si>
  <si>
    <t>Avance Programa de Habitabilidad</t>
  </si>
  <si>
    <t>Avance Programa de Ingreso y Trabajo</t>
  </si>
  <si>
    <t>Avance Programa de Dinámica Familiar</t>
  </si>
  <si>
    <t>Avance Programa de Bancarización</t>
  </si>
  <si>
    <t>Avance Programa de Seguridad Alimentaria y Nutrición</t>
  </si>
  <si>
    <t>Avance Programa de Acceso a la Justicia</t>
  </si>
  <si>
    <t>Avance Programa de Fortalecimiento Institucional</t>
  </si>
  <si>
    <t>AVANCE ACTIVIDADES</t>
  </si>
  <si>
    <t>AVANCE PROYECTOS</t>
  </si>
  <si>
    <t>REPORTES DE AVANCE DE METAS PRODUCTOS A SEPTIEMBRE 30 DE 2021</t>
  </si>
  <si>
    <t>Cielo Blanco FloreZ</t>
  </si>
  <si>
    <t>Cielo Blanco Florez-Eika de la Rosa</t>
  </si>
  <si>
    <t>Cielo Blanco Florez</t>
  </si>
  <si>
    <t>Ejecucion a 30 de septiembre        (en pesos)</t>
  </si>
  <si>
    <t>El PES PR por no tener competencias para cumplir con este indicador esta buscando cumplir con este indicador a traves de un convenio con la universidad del Sinu con el fin de identificar y/o capacitar a las personas que manejen este conocimiento ancestral en los cabildos indigenas y consejos comunitarios.</t>
  </si>
  <si>
    <t>A pesar del esfuerzo administrativo no se ha logrado mover este indicador, motivado por la actual crisis debido a la pandemia ocasionada por la covid 19 la cual, como consecuencia mundial ha traido como una de sus principales consecuencias sociales el desempleo.</t>
  </si>
  <si>
    <t>Este indicador tambien esta incluido en el convenio con la camara de comercial el cual apunta a la creacion y fortalecimiento de unidades productivas</t>
  </si>
  <si>
    <t>este indicador no se reporto debido a que el perido escolar esta ya en fase de terminacion y la pandemia a traido como consecuencia desercion escolar</t>
  </si>
  <si>
    <t>REPORTES DE AVANCE DE METAS PRODUCTOS A DICIEMBRE 30 DE 2021</t>
  </si>
  <si>
    <t>REPORTE ACTIVIDAD DE PROYECTO DE ABRIL A JUNIO 30 DE 2021</t>
  </si>
  <si>
    <t>REPORTE ACTIVIDAD DE PROYECTO DE JULIO A SEPTIEMBRE 30 DE 2021</t>
  </si>
  <si>
    <t>REPORTE ACTIVIDAD DE PROYECTO DE JULIO  A DICIEMBRE 30 DE 2021</t>
  </si>
  <si>
    <t>En este indicador no se movieron los indicadores debido a que en la actualidad no tenemos convenio con la registraduria para articular esta oferta en las comunidades.</t>
  </si>
  <si>
    <t>a pesar de que este indicador no se ha movio ya se reanudaron reuniones con el distrito militar y existen jornadas agendadas para antes de fin de año tener esta oferta disponible para las cominidades.</t>
  </si>
  <si>
    <t>El plan de emergencia social pedro romero en articulacion con migracion colombia se realizaron diferentes jorndas de atencion a migrantes con el fin de resolver su situacion legal en el pais atendiendo un total de 411 personas en el trimestre</t>
  </si>
  <si>
    <t>en articulacion con el DADIS el plan de emergencia social realizo diferentes actividades con el fin de afiliar al sistema de seguridad social en salud a personas en pobreza extrema en diferentes barrios de la ciudad logrando un total de 101 afiliacioes n el trimestre,</t>
  </si>
  <si>
    <t>El PES PR realizo diferentes jornadas en la comunidad con el fin de capacitar virtual y presencialmente en salud integral a la comunidad, se atendieron un total de 371 personas en el trimestres</t>
  </si>
  <si>
    <t>el pes a traves de una minima cuantia actualmente esta capacitando 250 personas en vigilancia el cual se espera certificar antes que finalice este año</t>
  </si>
  <si>
    <t>esta oferta como se realiza en articulacion con la secretaria de educacion ya que ellos son los que tienen la oferta, pero solo tendra covertura para el siguiente año.</t>
  </si>
  <si>
    <t>En articulacion con diferentes entidades como el sena, la esap y conviventia se realizaron diferentes jornadas de formacion para el trabajo apoblacion en extrema pobreza, atendimos en el trimestre 269 personas.</t>
  </si>
  <si>
    <t>a traves del contrato CONTRATO No. OC-05-AECID-2020 la alcaldia de cartagena y la cooperacion internacional lograron el mejoramiento y construccion de 1265 unidades sanitarias las cuales se entregaron en su totalidad, los recursos para este proyecto se gestionaron con la union europea.</t>
  </si>
  <si>
    <t>en articulacion con el sena se realizaron diferentes cursos con el fin de certificar personas en pobreza extrema en competencias laborales en total fueron 269 personas certficadas en el semestre en los siguientes cursos: mentalidad empresarial, mesa y bar, seguridad vial, trabajo seguro en alturas, maquina plana, decoracion en globo y manipulacion de alimentos.</t>
  </si>
  <si>
    <t xml:space="preserve">A pesar de que este indicador no se ha podido cumplir el PES PR ya firmo un convenio con la camara de comercio para fortalecer, asesorar y entregar capital semilla a unidades productivas,el convenio ya esta en un 70% de ejecucion y estamos a espera de informe final para que este sea reportado. </t>
  </si>
  <si>
    <t>Se firmo un convenio con la fundacion amanecer para crear emprendimientos afro., el cual est en este momento en ejecucion</t>
  </si>
  <si>
    <t xml:space="preserve">en este trimestre no se organizaron ruedas de negocio </t>
  </si>
  <si>
    <t>En articulacion con el banco agrario se entregaron creditos a personas en pobreza extrema, ogrando un total de 172 en poblacion de pescadores en sus diferentes asociaciones.</t>
  </si>
  <si>
    <t>este indicador se cumplio aunando esfuerzos con el programa de familias en accion, con el cual se logro la bancarizacion de las familias que reciben el incentivo con el banco agrario</t>
  </si>
  <si>
    <t>en articulacion con el dadis y las alcaldias locales se formaron 38 personas en masc con el fin de prevenir la violencia basada en genero</t>
  </si>
  <si>
    <t>en este trimestre no se realizaron jornadas para este indicador ya que se trabajo en convenio firmado con la universidad de carrtagena el cual se esta ejecutando y afectara directamente los indicadores del programa</t>
  </si>
  <si>
    <t>se formaron 93 jovenes para prevenir el uso de sustancias psicoactivas, el maltrato y la violencia en genero.</t>
  </si>
  <si>
    <t>Debido a la Prohibicion de comida servida por la pandemia de la covid 19 no se puede apoyar los comedores, pero con la cooperacion internacional y entidades como el pueblo de dios y el claf se ogro la entrega de 1055 raciones alimentarias, el cual busca suplir las necesidades alimenticias de la poblacin en extrema pobreza</t>
  </si>
  <si>
    <t>debido a la falta de personal este indicador no se trabajo durante el trimestre</t>
  </si>
  <si>
    <t>se adjudico una minima cuantia para beneficiar a 500 personas con patios productivos de los cuales ya se han entregado 42 patios productivos</t>
  </si>
  <si>
    <t xml:space="preserve">Como una estrategia de llevar alimentacion a poblacion en estrema pobreza se realizaron tres mercados campesinos en nelson mandela,. </t>
  </si>
  <si>
    <t>se talleres que dicta directam,ente el personal del pes se beneficiaron 31 personas en mecanismos alternativos de resolucion de conflictos pero se esta ejecutando un convenio con la universidad de cartagena el cual impactara directamente los indicadores del programa</t>
  </si>
  <si>
    <t xml:space="preserve">se realizaron 8 jornadas de salvemos juntos a cartagena donde se llevo la oferta institucional del distrito y del sector privado con el fin de beneficiar a personas en extrema pobreza. </t>
  </si>
  <si>
    <t>se atendieron 1879 en las diferentes jornadas de salvemos juntos a cartagena que se realizaron en el trimestre</t>
  </si>
  <si>
    <t xml:space="preserve">Realizar asistencia tecnica y tecnologica para Consolidación de  unidades productivas </t>
  </si>
  <si>
    <t>ACUMULADO META PRODUCTO 2021</t>
  </si>
  <si>
    <t>AVANCE PROYECTO APOYO EDUCACION PARA LA SUPERACIÓN DE LA POBREZA Y LA DESIGUALDAD.INCREMENTAR EL ACCESO A LOS DIFERENTES NIVELES EDUCATIVOS DE NIÑOS, NIÑAS, ADOLESCENTES, JÓVENES Y ADULTOS EN CONDICIÓN DE POBREZA EXTREMA DE CARTAGENA DE INDIAS</t>
  </si>
  <si>
    <t xml:space="preserve">Avance Programa Según Proyectos de Identificación </t>
  </si>
  <si>
    <t>AVANCE PROYECTO APOYO SALUD PARA LA SUPERACIÓN DE LA POBREZA Y DESIGUALDAD, FORMAR Y CAPACITAR SOBRE EL USO DE LOS SISTEMAS MÉDICOS ANCESTRALES  EN LOS TERRITORIOS AFRODESCENDIENTES E INDÍGENAS CARTAGENA DE INDIAS</t>
  </si>
  <si>
    <r>
      <t xml:space="preserve">Número de personas en extrema pobreza capacitadas de forma virtual y presencial en  </t>
    </r>
    <r>
      <rPr>
        <b/>
        <sz val="14"/>
        <rFont val="Arial"/>
        <family val="2"/>
      </rPr>
      <t>Salud Integral a la Comunidad</t>
    </r>
    <r>
      <rPr>
        <sz val="14"/>
        <rFont val="Arial"/>
        <family val="2"/>
      </rPr>
      <t>.</t>
    </r>
  </si>
  <si>
    <r>
      <t>10.000 personas en extrema pobreza capacitadas virtual y presencialmente en  “</t>
    </r>
    <r>
      <rPr>
        <b/>
        <sz val="14"/>
        <rFont val="Arial"/>
        <family val="2"/>
      </rPr>
      <t>Salud Integral a la Comunidad”</t>
    </r>
  </si>
  <si>
    <r>
      <t>1.200</t>
    </r>
    <r>
      <rPr>
        <b/>
        <sz val="14"/>
        <rFont val="Arial"/>
        <family val="2"/>
      </rPr>
      <t xml:space="preserve"> </t>
    </r>
    <r>
      <rPr>
        <sz val="14"/>
        <rFont val="Arial"/>
        <family val="2"/>
      </rPr>
      <t>jóvenes y adultos alfabetizados en articulación con la   Secretaría de educación para el periodo 2020 – 2023.</t>
    </r>
  </si>
  <si>
    <r>
      <t>2.000</t>
    </r>
    <r>
      <rPr>
        <b/>
        <sz val="14"/>
        <rFont val="Arial"/>
        <family val="2"/>
      </rPr>
      <t xml:space="preserve"> </t>
    </r>
    <r>
      <rPr>
        <sz val="14"/>
        <rFont val="Arial"/>
        <family val="2"/>
      </rPr>
      <t>nuevos</t>
    </r>
    <r>
      <rPr>
        <b/>
        <sz val="14"/>
        <rFont val="Arial"/>
        <family val="2"/>
      </rPr>
      <t xml:space="preserve"> </t>
    </r>
    <r>
      <rPr>
        <sz val="14"/>
        <rFont val="Arial"/>
        <family val="2"/>
      </rPr>
      <t>Jóvenes y Adultos acceden a educación técnica, tecnológica y/o superior, articulado con</t>
    </r>
  </si>
  <si>
    <r>
      <t>3.000</t>
    </r>
    <r>
      <rPr>
        <sz val="14"/>
        <rFont val="Arial"/>
        <family val="2"/>
      </rPr>
      <t xml:space="preserve"> personas en condición de pobreza extrema, afrodescendientes, indígena y palenqueras asesoradas en Sistemas de Derecho Propio.</t>
    </r>
  </si>
  <si>
    <r>
      <t>Número de jornadas de atención integral "</t>
    </r>
    <r>
      <rPr>
        <b/>
        <sz val="14"/>
        <rFont val="Arial"/>
        <family val="2"/>
      </rPr>
      <t>Salvemos Juntos a Cartagena</t>
    </r>
    <r>
      <rPr>
        <sz val="14"/>
        <rFont val="Arial"/>
        <family val="2"/>
      </rPr>
      <t>"</t>
    </r>
  </si>
  <si>
    <r>
      <t>72 jornadas de atención integral “</t>
    </r>
    <r>
      <rPr>
        <b/>
        <sz val="14"/>
        <rFont val="Arial"/>
        <family val="2"/>
      </rPr>
      <t>Salvemos juntos a Cartagena</t>
    </r>
    <r>
      <rPr>
        <sz val="14"/>
        <rFont val="Arial"/>
        <family val="2"/>
      </rPr>
      <t>” a personas en pobreza extrema en área urbana y rural</t>
    </r>
  </si>
  <si>
    <t>Avance Programa Según Proyectos de Ingreso y Trabajo</t>
  </si>
  <si>
    <t>AVANCE PROYECTO APOYO DINÁMICA FAMILIAR PARA SUPERACIÓN DE LA POBREZA Y DESIGUALDAD CARTAGENA DE INDIAS</t>
  </si>
  <si>
    <t>AVANCE PROYECTO APOYO BANCARIZACIÓN PARA LA SUPERACIÓN DE LA POBREZA EXTREMA Y DESIGUALDAD CARTAGENA DE INDIAS</t>
  </si>
  <si>
    <t>Avance Proyectos Según Programa de Seguridad Alimentaria y Nutrición</t>
  </si>
  <si>
    <t>AVANCE PROYECTO APOYO ACCESO A LA JUSTICIA Y FORMACION EN MECANISMO ALTERNATIVOS DE RESOLUCION DE CONFLICTOS,  ASESORAR A LA POBLACIÓN EN SITUACIÓN DE POBREZA EXTREMA EN SISTEMA DE DERECHO PROPIO Y DERECHOS ETNICOS CARTAGENA DE INDIAS</t>
  </si>
  <si>
    <t>AVANCE PLAN DE DESARROLLO PLAN DE EMERGENCIA SOCIAL A DICIEMBRE 31 DE 2021</t>
  </si>
  <si>
    <t>AVANCE PLAN DE ACCIÓN PLAN DE EMERGENCIA SOCIAL PEDRO ROMERO A DICIEMBRE 31 DE 2021</t>
  </si>
  <si>
    <t>037 RENDIMIENTOS FINANCIEROS  ICLD</t>
  </si>
  <si>
    <t>001 INGRESOS CORRIENTES DE LIBRE DESTINACION</t>
  </si>
  <si>
    <t>053 CONTRAPRESTACIONES PORTUARIAS</t>
  </si>
  <si>
    <t>Rubro</t>
  </si>
  <si>
    <t>02-037-06-95-02-01-01-01</t>
  </si>
  <si>
    <t>02-053-06-93-02-01-04-01</t>
  </si>
  <si>
    <t>02-053-06-95-02-01-04-01</t>
  </si>
  <si>
    <t>02-053-06-95-02-01-05-01</t>
  </si>
  <si>
    <t>02-037-06-95-02-01-06-01</t>
  </si>
  <si>
    <t>02-001-06-92-02-01-08-01</t>
  </si>
  <si>
    <t>Apropiación Inicial
(en pesos)
Según Predis</t>
  </si>
  <si>
    <t>Apropiación Definitiva
(en pesos)
Según Predis</t>
  </si>
  <si>
    <t>Ejecución Presupuestal a Septiembre 30 de 2021
Según Predis</t>
  </si>
  <si>
    <t>Porcentaje de Avance de Ejecución Presupuestal por Programa a Septiembre 30 de 2021</t>
  </si>
  <si>
    <t>EJECUCIÓN PRESUPUESTAL PES A DICIEMBRE 31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</si>
</sst>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 #,##0;[Red]\-&quot;$&quot;\ #,##0"/>
    <numFmt numFmtId="165" formatCode="_-&quot;$&quot;\ * #,##0_-;\-&quot;$&quot;\ * #,##0_-;_-&quot;$&quot;\ * &quot;-&quot;_-;_-@_-"/>
    <numFmt numFmtId="166" formatCode="_-&quot;$&quot;\ * #,##0.00_-;\-&quot;$&quot;\ * #,##0.00_-;_-&quot;$&quot;\ * &quot;-&quot;??_-;_-@_-"/>
    <numFmt numFmtId="167" formatCode="_-&quot;$&quot;* #,##0_-;\-&quot;$&quot;* #,##0_-;_-&quot;$&quot;* &quot;-&quot;_-;_-@_-"/>
    <numFmt numFmtId="168" formatCode="0;[Red]0"/>
    <numFmt numFmtId="169" formatCode="_-&quot;$&quot;\ * #,##0_-;\-&quot;$&quot;\ * #,##0_-;_-&quot;$&quot;\ * &quot;-&quot;??_-;_-@_-"/>
  </numFmts>
  <fonts count="17" x14ac:knownFonts="1">
    <font>
      <sz val="11"/>
      <color theme="1"/>
      <name val="Calibri"/>
      <family val="2"/>
      <scheme val="minor"/>
    </font>
    <font>
      <sz val="11"/>
      <color theme="1"/>
      <name val="Calibri"/>
      <family val="2"/>
      <scheme val="minor"/>
    </font>
    <font>
      <sz val="10"/>
      <name val="Arial"/>
      <family val="2"/>
    </font>
    <font>
      <b/>
      <sz val="10"/>
      <name val="Arial"/>
      <family val="2"/>
    </font>
    <font>
      <b/>
      <sz val="16"/>
      <name val="Arial"/>
      <family val="2"/>
    </font>
    <font>
      <b/>
      <sz val="14"/>
      <color rgb="FFFF0000"/>
      <name val="Arial"/>
      <family val="2"/>
    </font>
    <font>
      <b/>
      <sz val="16"/>
      <color rgb="FFFF0000"/>
      <name val="Arial"/>
      <family val="2"/>
    </font>
    <font>
      <sz val="12"/>
      <color theme="1"/>
      <name val="Times New Roman"/>
      <family val="1"/>
    </font>
    <font>
      <sz val="14"/>
      <name val="Arial"/>
      <family val="2"/>
    </font>
    <font>
      <b/>
      <sz val="14"/>
      <name val="Arial"/>
      <family val="2"/>
    </font>
    <font>
      <sz val="14"/>
      <color theme="1"/>
      <name val="Arial"/>
      <family val="2"/>
    </font>
    <font>
      <sz val="14"/>
      <color theme="1"/>
      <name val="Calibri"/>
      <family val="2"/>
      <scheme val="minor"/>
    </font>
    <font>
      <sz val="14"/>
      <color rgb="FFFF0000"/>
      <name val="Arial"/>
      <family val="2"/>
    </font>
    <font>
      <sz val="14"/>
      <color rgb="FF333333"/>
      <name val="Arial"/>
      <family val="2"/>
    </font>
    <font>
      <sz val="14"/>
      <color theme="1" tint="4.9989318521683403E-2"/>
      <name val="Arial"/>
      <family val="2"/>
    </font>
    <font>
      <b/>
      <sz val="12"/>
      <color rgb="FFFF0000"/>
      <name val="Arial"/>
      <family val="2"/>
    </font>
    <font>
      <sz val="16"/>
      <color rgb="FFFF0000"/>
      <name val="Arial"/>
      <family val="2"/>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167"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cellStyleXfs>
  <cellXfs count="131">
    <xf numFmtId="0" fontId="0" fillId="0" borderId="0" xfId="0"/>
    <xf numFmtId="0" fontId="2" fillId="0" borderId="0" xfId="0" applyFont="1" applyFill="1" applyBorder="1" applyAlignment="1">
      <alignment horizontal="left" vertical="top" wrapText="1"/>
    </xf>
    <xf numFmtId="0" fontId="2" fillId="0" borderId="1" xfId="0" applyFont="1" applyFill="1" applyBorder="1" applyAlignment="1">
      <alignment horizontal="center" wrapText="1"/>
    </xf>
    <xf numFmtId="0" fontId="2" fillId="0" borderId="1" xfId="0" applyFont="1" applyFill="1" applyBorder="1" applyAlignment="1">
      <alignment vertical="center" wrapText="1"/>
    </xf>
    <xf numFmtId="0" fontId="2" fillId="0" borderId="1" xfId="0" applyFont="1" applyFill="1" applyBorder="1" applyAlignment="1">
      <alignment vertical="center"/>
    </xf>
    <xf numFmtId="10" fontId="5" fillId="0" borderId="1" xfId="2" applyNumberFormat="1" applyFont="1" applyFill="1" applyBorder="1" applyAlignment="1">
      <alignment horizontal="center" vertical="center" wrapText="1"/>
    </xf>
    <xf numFmtId="10" fontId="5" fillId="0" borderId="1" xfId="2" applyNumberFormat="1" applyFont="1" applyFill="1" applyBorder="1" applyAlignment="1">
      <alignment horizontal="center" vertical="center"/>
    </xf>
    <xf numFmtId="0" fontId="2" fillId="0" borderId="1" xfId="0" applyFont="1" applyFill="1" applyBorder="1" applyAlignment="1">
      <alignment vertical="top" wrapText="1"/>
    </xf>
    <xf numFmtId="0" fontId="7" fillId="0" borderId="0" xfId="0" applyFont="1"/>
    <xf numFmtId="9" fontId="0" fillId="0" borderId="0" xfId="2" applyFont="1"/>
    <xf numFmtId="0" fontId="8" fillId="0" borderId="0" xfId="0" applyFont="1" applyFill="1" applyBorder="1" applyAlignment="1">
      <alignment horizontal="center" vertical="center" wrapText="1"/>
    </xf>
    <xf numFmtId="0" fontId="8" fillId="0" borderId="0" xfId="0" applyFont="1" applyFill="1" applyBorder="1" applyAlignment="1">
      <alignment horizontal="left" vertical="top" wrapText="1"/>
    </xf>
    <xf numFmtId="10" fontId="8" fillId="0" borderId="0" xfId="2" applyNumberFormat="1" applyFont="1" applyFill="1" applyBorder="1" applyAlignment="1">
      <alignment horizontal="center" vertical="center" wrapText="1"/>
    </xf>
    <xf numFmtId="168" fontId="8" fillId="0" borderId="1" xfId="0" applyNumberFormat="1" applyFont="1" applyFill="1" applyBorder="1" applyAlignment="1">
      <alignment horizontal="center" vertical="center" wrapText="1"/>
    </xf>
    <xf numFmtId="168" fontId="8" fillId="0" borderId="1" xfId="1" applyNumberFormat="1" applyFont="1" applyFill="1" applyBorder="1" applyAlignment="1">
      <alignment horizontal="center" vertical="center" wrapText="1"/>
    </xf>
    <xf numFmtId="168" fontId="8" fillId="0" borderId="1" xfId="1" applyNumberFormat="1" applyFont="1" applyFill="1" applyBorder="1" applyAlignment="1">
      <alignment horizontal="center" vertical="center"/>
    </xf>
    <xf numFmtId="1" fontId="8" fillId="0" borderId="1" xfId="0" applyNumberFormat="1" applyFont="1" applyFill="1" applyBorder="1" applyAlignment="1">
      <alignment horizontal="center" vertical="center"/>
    </xf>
    <xf numFmtId="0" fontId="8" fillId="0" borderId="1" xfId="0" applyFont="1" applyFill="1" applyBorder="1" applyAlignment="1">
      <alignment vertical="center" wrapText="1"/>
    </xf>
    <xf numFmtId="10" fontId="6" fillId="0" borderId="1" xfId="2" applyNumberFormat="1"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169" fontId="12" fillId="0" borderId="1" xfId="3" applyNumberFormat="1" applyFont="1" applyFill="1" applyBorder="1" applyAlignment="1">
      <alignment horizontal="center" vertical="center"/>
    </xf>
    <xf numFmtId="10" fontId="12" fillId="0" borderId="1" xfId="2" applyNumberFormat="1" applyFont="1" applyFill="1" applyBorder="1" applyAlignment="1">
      <alignment horizontal="center" vertical="center"/>
    </xf>
    <xf numFmtId="10" fontId="8" fillId="0" borderId="1" xfId="2"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168" fontId="8" fillId="0" borderId="1" xfId="0" applyNumberFormat="1" applyFont="1" applyFill="1" applyBorder="1" applyAlignment="1">
      <alignment horizontal="center" vertical="center"/>
    </xf>
    <xf numFmtId="3" fontId="2" fillId="0" borderId="1" xfId="0" applyNumberFormat="1" applyFont="1" applyFill="1" applyBorder="1" applyAlignment="1">
      <alignment horizontal="center" vertical="center"/>
    </xf>
    <xf numFmtId="165" fontId="2"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3" fontId="8"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0" fontId="2" fillId="0" borderId="1" xfId="0" applyFont="1" applyFill="1" applyBorder="1" applyAlignment="1">
      <alignment horizontal="left" vertical="top" wrapText="1"/>
    </xf>
    <xf numFmtId="165" fontId="2" fillId="0" borderId="1" xfId="0" applyNumberFormat="1" applyFont="1" applyFill="1" applyBorder="1" applyAlignment="1">
      <alignment vertical="center" wrapText="1"/>
    </xf>
    <xf numFmtId="3" fontId="8" fillId="0" borderId="1" xfId="0" applyNumberFormat="1" applyFont="1" applyFill="1" applyBorder="1" applyAlignment="1">
      <alignment horizontal="center" vertical="center" wrapText="1"/>
    </xf>
    <xf numFmtId="169" fontId="6" fillId="0" borderId="1" xfId="0" applyNumberFormat="1" applyFont="1" applyFill="1" applyBorder="1" applyAlignment="1">
      <alignment vertical="center"/>
    </xf>
    <xf numFmtId="10" fontId="6" fillId="0" borderId="1" xfId="2" applyNumberFormat="1" applyFont="1" applyFill="1" applyBorder="1" applyAlignment="1">
      <alignment horizontal="center" vertical="center"/>
    </xf>
    <xf numFmtId="10" fontId="6" fillId="0" borderId="1" xfId="0" applyNumberFormat="1" applyFont="1" applyFill="1" applyBorder="1" applyAlignment="1">
      <alignment vertical="center"/>
    </xf>
    <xf numFmtId="169" fontId="6" fillId="0" borderId="1" xfId="0" applyNumberFormat="1" applyFont="1" applyFill="1" applyBorder="1" applyAlignment="1">
      <alignment vertical="center" wrapText="1"/>
    </xf>
    <xf numFmtId="10" fontId="6" fillId="0" borderId="1" xfId="0" applyNumberFormat="1" applyFont="1" applyFill="1" applyBorder="1" applyAlignment="1">
      <alignment vertical="center" wrapText="1"/>
    </xf>
    <xf numFmtId="0" fontId="9" fillId="0" borderId="0" xfId="0" applyFont="1" applyFill="1" applyAlignment="1">
      <alignment horizontal="center" vertical="top" wrapText="1"/>
    </xf>
    <xf numFmtId="168" fontId="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168" fontId="10" fillId="0" borderId="1" xfId="0" applyNumberFormat="1" applyFont="1" applyFill="1" applyBorder="1" applyAlignment="1">
      <alignment horizontal="center" vertical="center" wrapText="1"/>
    </xf>
    <xf numFmtId="168" fontId="10" fillId="0" borderId="1" xfId="1" applyNumberFormat="1" applyFont="1" applyFill="1" applyBorder="1" applyAlignment="1">
      <alignment horizontal="center" vertical="center" wrapText="1"/>
    </xf>
    <xf numFmtId="168" fontId="10" fillId="0" borderId="1" xfId="1" applyNumberFormat="1" applyFont="1" applyFill="1" applyBorder="1" applyAlignment="1">
      <alignment horizontal="center" vertical="center"/>
    </xf>
    <xf numFmtId="168" fontId="10" fillId="0" borderId="1" xfId="0" applyNumberFormat="1" applyFont="1" applyFill="1" applyBorder="1" applyAlignment="1">
      <alignment horizontal="center" vertical="center"/>
    </xf>
    <xf numFmtId="1" fontId="10"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168" fontId="12" fillId="0" borderId="1" xfId="0" applyNumberFormat="1" applyFont="1" applyFill="1" applyBorder="1" applyAlignment="1">
      <alignment horizontal="center" vertical="center"/>
    </xf>
    <xf numFmtId="168" fontId="12" fillId="0" borderId="1" xfId="0" applyNumberFormat="1" applyFont="1" applyFill="1" applyBorder="1" applyAlignment="1">
      <alignment horizontal="center" vertical="center" wrapText="1"/>
    </xf>
    <xf numFmtId="168" fontId="13" fillId="0" borderId="1" xfId="0" applyNumberFormat="1" applyFont="1" applyFill="1" applyBorder="1" applyAlignment="1">
      <alignment horizontal="center" vertical="center"/>
    </xf>
    <xf numFmtId="169" fontId="6" fillId="0" borderId="1" xfId="0" applyNumberFormat="1" applyFont="1" applyFill="1" applyBorder="1" applyAlignment="1">
      <alignment horizontal="center" vertical="center" wrapText="1"/>
    </xf>
    <xf numFmtId="168" fontId="14" fillId="0" borderId="1" xfId="0" applyNumberFormat="1" applyFont="1" applyFill="1" applyBorder="1" applyAlignment="1">
      <alignment horizontal="center" vertical="center"/>
    </xf>
    <xf numFmtId="168" fontId="13" fillId="0" borderId="1" xfId="1" applyNumberFormat="1" applyFont="1" applyFill="1" applyBorder="1" applyAlignment="1">
      <alignment horizontal="center" vertical="center"/>
    </xf>
    <xf numFmtId="3" fontId="11" fillId="0" borderId="1" xfId="0" applyNumberFormat="1" applyFont="1" applyFill="1" applyBorder="1" applyAlignment="1">
      <alignment horizontal="center" vertical="center"/>
    </xf>
    <xf numFmtId="0" fontId="2" fillId="0" borderId="4" xfId="0" applyFont="1" applyFill="1" applyBorder="1" applyAlignment="1">
      <alignment vertical="top" wrapText="1"/>
    </xf>
    <xf numFmtId="0" fontId="2" fillId="0" borderId="5" xfId="0" applyFont="1" applyFill="1" applyBorder="1" applyAlignment="1">
      <alignment vertical="top" wrapText="1"/>
    </xf>
    <xf numFmtId="0" fontId="2" fillId="0" borderId="3" xfId="0" applyFont="1" applyFill="1" applyBorder="1" applyAlignment="1">
      <alignment vertical="top" wrapText="1"/>
    </xf>
    <xf numFmtId="0" fontId="8" fillId="0" borderId="0" xfId="0" applyFont="1" applyFill="1" applyAlignment="1">
      <alignment horizontal="left" vertical="top" wrapText="1"/>
    </xf>
    <xf numFmtId="10" fontId="8" fillId="0" borderId="0" xfId="2" applyNumberFormat="1" applyFont="1" applyFill="1" applyBorder="1" applyAlignment="1">
      <alignment horizontal="left" vertical="top" wrapText="1"/>
    </xf>
    <xf numFmtId="0" fontId="6" fillId="0" borderId="1" xfId="0" applyFont="1" applyFill="1" applyBorder="1" applyAlignment="1">
      <alignment horizontal="center" vertical="center" wrapText="1"/>
    </xf>
    <xf numFmtId="169" fontId="12" fillId="0" borderId="6" xfId="3" applyNumberFormat="1" applyFont="1" applyFill="1" applyBorder="1" applyAlignment="1">
      <alignment horizontal="center" vertical="center" wrapText="1"/>
    </xf>
    <xf numFmtId="169" fontId="12" fillId="0" borderId="8" xfId="3" applyNumberFormat="1" applyFont="1" applyFill="1" applyBorder="1" applyAlignment="1">
      <alignment horizontal="center" vertical="center" wrapText="1"/>
    </xf>
    <xf numFmtId="169" fontId="12" fillId="0" borderId="7" xfId="3" applyNumberFormat="1" applyFont="1" applyFill="1" applyBorder="1" applyAlignment="1">
      <alignment horizontal="center" vertical="center" wrapText="1"/>
    </xf>
    <xf numFmtId="10" fontId="12" fillId="0" borderId="6" xfId="2" applyNumberFormat="1" applyFont="1" applyFill="1" applyBorder="1" applyAlignment="1">
      <alignment horizontal="center" vertical="center" wrapText="1"/>
    </xf>
    <xf numFmtId="10" fontId="12" fillId="0" borderId="8" xfId="2" applyNumberFormat="1" applyFont="1" applyFill="1" applyBorder="1" applyAlignment="1">
      <alignment horizontal="center" vertical="center" wrapText="1"/>
    </xf>
    <xf numFmtId="10" fontId="12" fillId="0" borderId="7" xfId="2"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6" fillId="0" borderId="4" xfId="0" applyFont="1" applyFill="1" applyBorder="1" applyAlignment="1">
      <alignment horizontal="center" vertical="center"/>
    </xf>
    <xf numFmtId="0" fontId="16" fillId="0" borderId="3" xfId="0" applyFont="1" applyFill="1" applyBorder="1" applyAlignment="1">
      <alignment horizontal="center" vertical="center"/>
    </xf>
    <xf numFmtId="9" fontId="12" fillId="0" borderId="6" xfId="2" applyFont="1" applyFill="1" applyBorder="1" applyAlignment="1">
      <alignment horizontal="center" vertical="center" wrapText="1"/>
    </xf>
    <xf numFmtId="9" fontId="12" fillId="0" borderId="7" xfId="2" applyFont="1" applyFill="1" applyBorder="1" applyAlignment="1">
      <alignment horizontal="center" vertical="center" wrapText="1"/>
    </xf>
    <xf numFmtId="9" fontId="12" fillId="0" borderId="8" xfId="2" applyFont="1" applyFill="1" applyBorder="1" applyAlignment="1">
      <alignment horizontal="center" vertical="center" wrapText="1"/>
    </xf>
    <xf numFmtId="10" fontId="12" fillId="0" borderId="6" xfId="2" applyNumberFormat="1" applyFont="1" applyFill="1" applyBorder="1" applyAlignment="1">
      <alignment horizontal="center" vertical="center"/>
    </xf>
    <xf numFmtId="10" fontId="12" fillId="0" borderId="8" xfId="2" applyNumberFormat="1" applyFont="1" applyFill="1" applyBorder="1" applyAlignment="1">
      <alignment horizontal="center" vertical="center"/>
    </xf>
    <xf numFmtId="10" fontId="12" fillId="0" borderId="7" xfId="2" applyNumberFormat="1" applyFont="1" applyFill="1" applyBorder="1" applyAlignment="1">
      <alignment horizontal="center" vertical="center"/>
    </xf>
    <xf numFmtId="169" fontId="12" fillId="0" borderId="6" xfId="3" applyNumberFormat="1" applyFont="1" applyFill="1" applyBorder="1" applyAlignment="1">
      <alignment horizontal="center" vertical="center"/>
    </xf>
    <xf numFmtId="169" fontId="12" fillId="0" borderId="7" xfId="3" applyNumberFormat="1" applyFont="1" applyFill="1" applyBorder="1" applyAlignment="1">
      <alignment horizontal="center" vertical="center"/>
    </xf>
    <xf numFmtId="169" fontId="12" fillId="0" borderId="1" xfId="3" applyNumberFormat="1" applyFont="1" applyFill="1" applyBorder="1" applyAlignment="1">
      <alignment horizontal="center" vertical="center" wrapText="1"/>
    </xf>
    <xf numFmtId="10" fontId="12" fillId="0" borderId="1" xfId="2" applyNumberFormat="1"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 xfId="0" applyFont="1" applyFill="1" applyBorder="1" applyAlignment="1">
      <alignment horizontal="center" vertical="center" wrapText="1"/>
    </xf>
    <xf numFmtId="10" fontId="8" fillId="0" borderId="1" xfId="2"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0" fontId="9" fillId="0" borderId="1" xfId="2"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 fontId="2" fillId="0" borderId="1" xfId="0" applyNumberFormat="1" applyFont="1" applyFill="1" applyBorder="1" applyAlignment="1">
      <alignment horizontal="center" vertical="center"/>
    </xf>
    <xf numFmtId="1"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68" fontId="8"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8" fillId="0" borderId="1" xfId="0" applyFont="1" applyFill="1" applyBorder="1" applyAlignment="1">
      <alignment horizontal="center" vertical="center"/>
    </xf>
    <xf numFmtId="3" fontId="8"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textRotation="90" wrapText="1"/>
    </xf>
    <xf numFmtId="9"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3" fontId="2" fillId="0" borderId="1" xfId="0" applyNumberFormat="1" applyFont="1" applyFill="1" applyBorder="1" applyAlignment="1">
      <alignment horizontal="center" vertical="center"/>
    </xf>
    <xf numFmtId="0" fontId="2" fillId="0" borderId="1" xfId="0" applyFont="1" applyFill="1" applyBorder="1" applyAlignment="1">
      <alignment horizontal="center" vertical="top" wrapText="1"/>
    </xf>
    <xf numFmtId="165" fontId="2" fillId="0" borderId="1" xfId="0" applyNumberFormat="1" applyFont="1" applyFill="1" applyBorder="1" applyAlignment="1">
      <alignment horizontal="center" vertical="center" wrapText="1"/>
    </xf>
    <xf numFmtId="3" fontId="8" fillId="0" borderId="1" xfId="0" applyNumberFormat="1" applyFont="1" applyFill="1" applyBorder="1" applyAlignment="1">
      <alignment horizontal="center" vertical="center"/>
    </xf>
    <xf numFmtId="3" fontId="11" fillId="0" borderId="1" xfId="0" applyNumberFormat="1" applyFont="1" applyFill="1" applyBorder="1" applyAlignment="1">
      <alignment horizontal="center" vertical="center"/>
    </xf>
    <xf numFmtId="9" fontId="8" fillId="0" borderId="1" xfId="0" applyNumberFormat="1" applyFont="1" applyFill="1" applyBorder="1" applyAlignment="1">
      <alignment horizontal="center" vertical="center" wrapText="1"/>
    </xf>
    <xf numFmtId="9" fontId="8"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4" fillId="0" borderId="2" xfId="0" applyFont="1" applyFill="1" applyBorder="1" applyAlignment="1">
      <alignment horizontal="center" vertical="top" wrapText="1"/>
    </xf>
    <xf numFmtId="10" fontId="8" fillId="0" borderId="1" xfId="2" applyNumberFormat="1" applyFont="1" applyFill="1" applyBorder="1" applyAlignment="1">
      <alignment horizontal="center" vertical="center"/>
    </xf>
    <xf numFmtId="0" fontId="2" fillId="0" borderId="1" xfId="0" applyFont="1" applyFill="1" applyBorder="1" applyAlignment="1">
      <alignment horizontal="left" vertical="top" wrapText="1"/>
    </xf>
    <xf numFmtId="167" fontId="2" fillId="0" borderId="1" xfId="1" applyFont="1" applyFill="1" applyBorder="1" applyAlignment="1">
      <alignment horizontal="center" vertical="center" wrapText="1"/>
    </xf>
    <xf numFmtId="165" fontId="2" fillId="0" borderId="1" xfId="0" applyNumberFormat="1" applyFont="1" applyFill="1" applyBorder="1" applyAlignment="1">
      <alignment vertical="center" wrapText="1"/>
    </xf>
    <xf numFmtId="164" fontId="2" fillId="0" borderId="1" xfId="0" applyNumberFormat="1" applyFont="1" applyFill="1" applyBorder="1" applyAlignment="1">
      <alignment horizontal="center" vertical="center" wrapText="1"/>
    </xf>
    <xf numFmtId="168" fontId="8" fillId="0" borderId="6" xfId="0" applyNumberFormat="1" applyFont="1" applyFill="1" applyBorder="1" applyAlignment="1">
      <alignment horizontal="center" vertical="center"/>
    </xf>
    <xf numFmtId="168" fontId="8" fillId="0" borderId="7" xfId="0" applyNumberFormat="1" applyFont="1" applyFill="1" applyBorder="1" applyAlignment="1">
      <alignment horizontal="center" vertical="center"/>
    </xf>
    <xf numFmtId="168" fontId="10" fillId="0" borderId="1" xfId="0" applyNumberFormat="1"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6" xfId="0" applyFont="1" applyFill="1" applyBorder="1" applyAlignment="1">
      <alignment horizontal="center" vertical="top" wrapText="1"/>
    </xf>
    <xf numFmtId="0" fontId="2" fillId="0" borderId="8" xfId="0" applyFont="1" applyFill="1" applyBorder="1" applyAlignment="1">
      <alignment horizontal="center" vertical="top" wrapText="1"/>
    </xf>
    <xf numFmtId="0" fontId="2" fillId="0" borderId="7" xfId="0" applyFont="1" applyFill="1" applyBorder="1" applyAlignment="1">
      <alignment horizontal="center" vertical="top" wrapText="1"/>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javascript:mga.projects.GetProjects.redirectCreateNewPage(tru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91"/>
  <sheetViews>
    <sheetView tabSelected="1" topLeftCell="H2" zoomScale="40" zoomScaleNormal="40" workbookViewId="0">
      <pane ySplit="1" topLeftCell="A83" activePane="bottomLeft" state="frozen"/>
      <selection activeCell="A2" sqref="A2"/>
      <selection pane="bottomLeft" activeCell="Q82" sqref="Q82:Q83"/>
    </sheetView>
  </sheetViews>
  <sheetFormatPr baseColWidth="10" defaultColWidth="14" defaultRowHeight="17.5" x14ac:dyDescent="0.35"/>
  <cols>
    <col min="1" max="1" width="14" style="1"/>
    <col min="2" max="2" width="17.81640625" style="1" customWidth="1"/>
    <col min="3" max="5" width="14" style="1"/>
    <col min="6" max="6" width="18.26953125" style="1" customWidth="1"/>
    <col min="7" max="7" width="29.26953125" style="11" customWidth="1"/>
    <col min="8" max="8" width="19.54296875" style="11" customWidth="1"/>
    <col min="9" max="9" width="33" style="11" customWidth="1"/>
    <col min="10" max="10" width="21.7265625" style="11" customWidth="1"/>
    <col min="11" max="11" width="23.1796875" style="11" customWidth="1"/>
    <col min="12" max="12" width="21.26953125" style="11" customWidth="1"/>
    <col min="13" max="13" width="23" style="11" customWidth="1"/>
    <col min="14" max="17" width="27.54296875" style="10" customWidth="1"/>
    <col min="18" max="18" width="27.54296875" style="12" customWidth="1"/>
    <col min="19" max="19" width="27.54296875" style="10" customWidth="1"/>
    <col min="20" max="20" width="26.81640625" style="1" customWidth="1"/>
    <col min="21" max="21" width="17.81640625" style="1" customWidth="1"/>
    <col min="22" max="22" width="23.1796875" style="1" customWidth="1"/>
    <col min="23" max="23" width="42.7265625" style="1" customWidth="1"/>
    <col min="24" max="24" width="21.1796875" style="11" customWidth="1"/>
    <col min="25" max="25" width="22.1796875" style="11" customWidth="1"/>
    <col min="26" max="28" width="24.7265625" style="11" customWidth="1"/>
    <col min="29" max="29" width="25.7265625" style="11" customWidth="1"/>
    <col min="30" max="30" width="23.7265625" style="11" customWidth="1"/>
    <col min="31" max="31" width="19.7265625" style="46" customWidth="1"/>
    <col min="32" max="32" width="19.453125" style="46" customWidth="1"/>
    <col min="33" max="33" width="18.1796875" style="1" customWidth="1"/>
    <col min="34" max="34" width="21" style="1" customWidth="1"/>
    <col min="35" max="35" width="20" style="1" customWidth="1"/>
    <col min="36" max="36" width="19.54296875" style="1" customWidth="1"/>
    <col min="37" max="37" width="15.7265625" style="1" customWidth="1"/>
    <col min="38" max="39" width="17.1796875" style="1" customWidth="1"/>
    <col min="40" max="40" width="29.54296875" style="1" customWidth="1"/>
    <col min="41" max="41" width="25.1796875" style="1" customWidth="1"/>
    <col min="42" max="43" width="25.1796875" style="64" customWidth="1"/>
    <col min="44" max="44" width="36.7265625" style="64" customWidth="1"/>
    <col min="45" max="45" width="34.54296875" style="64" customWidth="1"/>
    <col min="46" max="46" width="37.26953125" style="64" customWidth="1"/>
    <col min="47" max="47" width="25.1796875" style="64" customWidth="1"/>
    <col min="48" max="48" width="27.1796875" style="1" customWidth="1"/>
    <col min="49" max="16384" width="14" style="1"/>
  </cols>
  <sheetData>
    <row r="1" spans="1:48" ht="38.25" hidden="1" customHeight="1" x14ac:dyDescent="0.35">
      <c r="A1" s="116" t="s">
        <v>274</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43"/>
      <c r="AQ1" s="43"/>
      <c r="AR1" s="43"/>
      <c r="AS1" s="43"/>
      <c r="AT1" s="43"/>
      <c r="AU1" s="43"/>
    </row>
    <row r="2" spans="1:48" s="46" customFormat="1" ht="74.25" customHeight="1" x14ac:dyDescent="0.35">
      <c r="A2" s="26" t="s">
        <v>0</v>
      </c>
      <c r="B2" s="26" t="s">
        <v>1</v>
      </c>
      <c r="C2" s="26" t="s">
        <v>2</v>
      </c>
      <c r="D2" s="26" t="s">
        <v>3</v>
      </c>
      <c r="E2" s="26" t="s">
        <v>4</v>
      </c>
      <c r="F2" s="26" t="s">
        <v>5</v>
      </c>
      <c r="G2" s="34" t="s">
        <v>6</v>
      </c>
      <c r="H2" s="34" t="s">
        <v>3</v>
      </c>
      <c r="I2" s="34" t="s">
        <v>7</v>
      </c>
      <c r="J2" s="34" t="s">
        <v>8</v>
      </c>
      <c r="K2" s="34" t="s">
        <v>9</v>
      </c>
      <c r="L2" s="23" t="s">
        <v>276</v>
      </c>
      <c r="M2" s="23" t="s">
        <v>25</v>
      </c>
      <c r="N2" s="23" t="s">
        <v>26</v>
      </c>
      <c r="O2" s="23" t="s">
        <v>293</v>
      </c>
      <c r="P2" s="23" t="s">
        <v>302</v>
      </c>
      <c r="Q2" s="23" t="s">
        <v>332</v>
      </c>
      <c r="R2" s="5" t="s">
        <v>277</v>
      </c>
      <c r="S2" s="23" t="s">
        <v>278</v>
      </c>
      <c r="T2" s="26" t="s">
        <v>10</v>
      </c>
      <c r="U2" s="26" t="s">
        <v>11</v>
      </c>
      <c r="V2" s="26" t="s">
        <v>12</v>
      </c>
      <c r="W2" s="26" t="s">
        <v>13</v>
      </c>
      <c r="X2" s="34" t="s">
        <v>14</v>
      </c>
      <c r="Y2" s="44" t="s">
        <v>279</v>
      </c>
      <c r="Z2" s="44" t="s">
        <v>303</v>
      </c>
      <c r="AA2" s="44" t="s">
        <v>304</v>
      </c>
      <c r="AB2" s="44" t="s">
        <v>305</v>
      </c>
      <c r="AC2" s="44" t="s">
        <v>291</v>
      </c>
      <c r="AD2" s="44" t="s">
        <v>292</v>
      </c>
      <c r="AE2" s="26" t="s">
        <v>21</v>
      </c>
      <c r="AF2" s="26" t="s">
        <v>22</v>
      </c>
      <c r="AG2" s="26" t="s">
        <v>15</v>
      </c>
      <c r="AH2" s="26" t="s">
        <v>23</v>
      </c>
      <c r="AI2" s="26" t="s">
        <v>24</v>
      </c>
      <c r="AJ2" s="26" t="s">
        <v>16</v>
      </c>
      <c r="AK2" s="26" t="s">
        <v>17</v>
      </c>
      <c r="AL2" s="26" t="s">
        <v>18</v>
      </c>
      <c r="AM2" s="26" t="s">
        <v>297</v>
      </c>
      <c r="AN2" s="26" t="s">
        <v>19</v>
      </c>
      <c r="AO2" s="26" t="s">
        <v>20</v>
      </c>
      <c r="AP2" s="45" t="s">
        <v>17</v>
      </c>
      <c r="AQ2" s="45" t="s">
        <v>353</v>
      </c>
      <c r="AR2" s="45" t="s">
        <v>360</v>
      </c>
      <c r="AS2" s="45" t="s">
        <v>361</v>
      </c>
      <c r="AT2" s="45" t="s">
        <v>362</v>
      </c>
      <c r="AU2" s="45" t="s">
        <v>363</v>
      </c>
      <c r="AV2" s="26" t="s">
        <v>275</v>
      </c>
    </row>
    <row r="3" spans="1:48" ht="58.5" customHeight="1" x14ac:dyDescent="0.35">
      <c r="A3" s="97" t="s">
        <v>273</v>
      </c>
      <c r="B3" s="97" t="s">
        <v>40</v>
      </c>
      <c r="C3" s="94" t="s">
        <v>39</v>
      </c>
      <c r="D3" s="94" t="s">
        <v>38</v>
      </c>
      <c r="E3" s="94" t="s">
        <v>37</v>
      </c>
      <c r="F3" s="97" t="s">
        <v>27</v>
      </c>
      <c r="G3" s="98" t="s">
        <v>41</v>
      </c>
      <c r="H3" s="98" t="s">
        <v>42</v>
      </c>
      <c r="I3" s="98" t="s">
        <v>43</v>
      </c>
      <c r="J3" s="101">
        <v>24366</v>
      </c>
      <c r="K3" s="101">
        <v>6500</v>
      </c>
      <c r="L3" s="101">
        <v>2017</v>
      </c>
      <c r="M3" s="101">
        <v>380</v>
      </c>
      <c r="N3" s="101">
        <v>2668</v>
      </c>
      <c r="O3" s="101">
        <v>0</v>
      </c>
      <c r="P3" s="101">
        <v>0</v>
      </c>
      <c r="Q3" s="101">
        <f>SUM(M3:P4)</f>
        <v>3048</v>
      </c>
      <c r="R3" s="117">
        <f>+Q3/K3</f>
        <v>0.46892307692307694</v>
      </c>
      <c r="S3" s="117">
        <f>+(L3+Q3)/J3</f>
        <v>0.20787162439464829</v>
      </c>
      <c r="T3" s="94" t="s">
        <v>121</v>
      </c>
      <c r="U3" s="95">
        <v>2020130010077</v>
      </c>
      <c r="V3" s="94" t="s">
        <v>122</v>
      </c>
      <c r="W3" s="25" t="s">
        <v>157</v>
      </c>
      <c r="X3" s="13">
        <v>1</v>
      </c>
      <c r="Y3" s="47">
        <v>1</v>
      </c>
      <c r="Z3" s="13">
        <v>0</v>
      </c>
      <c r="AA3" s="13">
        <v>0</v>
      </c>
      <c r="AB3" s="13">
        <v>0</v>
      </c>
      <c r="AC3" s="22">
        <f>+(Y3+Z3+AA3+AB3)/X3</f>
        <v>1</v>
      </c>
      <c r="AD3" s="91">
        <f>AVERAGE(AC3:AC4)</f>
        <v>0.6</v>
      </c>
      <c r="AE3" s="25">
        <v>360</v>
      </c>
      <c r="AF3" s="25">
        <v>270</v>
      </c>
      <c r="AG3" s="103" t="s">
        <v>228</v>
      </c>
      <c r="AH3" s="100">
        <v>24366</v>
      </c>
      <c r="AI3" s="100">
        <f>+L3+M3+N3+O3+P3</f>
        <v>5065</v>
      </c>
      <c r="AJ3" s="103" t="s">
        <v>229</v>
      </c>
      <c r="AK3" s="94" t="s">
        <v>236</v>
      </c>
      <c r="AL3" s="108">
        <v>226076232</v>
      </c>
      <c r="AM3" s="119">
        <v>115278300</v>
      </c>
      <c r="AN3" s="94" t="s">
        <v>237</v>
      </c>
      <c r="AO3" s="100" t="s">
        <v>238</v>
      </c>
      <c r="AP3" s="87" t="s">
        <v>350</v>
      </c>
      <c r="AQ3" s="87" t="s">
        <v>238</v>
      </c>
      <c r="AR3" s="67">
        <v>452152464</v>
      </c>
      <c r="AS3" s="67">
        <v>452152464</v>
      </c>
      <c r="AT3" s="67">
        <v>125000000</v>
      </c>
      <c r="AU3" s="80">
        <f>+AT3/AS3</f>
        <v>0.27645542146155372</v>
      </c>
      <c r="AV3" s="118" t="s">
        <v>306</v>
      </c>
    </row>
    <row r="4" spans="1:48" ht="54.75" customHeight="1" x14ac:dyDescent="0.35">
      <c r="A4" s="97"/>
      <c r="B4" s="97"/>
      <c r="C4" s="94"/>
      <c r="D4" s="94"/>
      <c r="E4" s="94"/>
      <c r="F4" s="97"/>
      <c r="G4" s="98"/>
      <c r="H4" s="98"/>
      <c r="I4" s="98"/>
      <c r="J4" s="101"/>
      <c r="K4" s="101"/>
      <c r="L4" s="101"/>
      <c r="M4" s="101"/>
      <c r="N4" s="101"/>
      <c r="O4" s="101"/>
      <c r="P4" s="101"/>
      <c r="Q4" s="101"/>
      <c r="R4" s="117"/>
      <c r="S4" s="117"/>
      <c r="T4" s="94"/>
      <c r="U4" s="95"/>
      <c r="V4" s="94"/>
      <c r="W4" s="25" t="s">
        <v>158</v>
      </c>
      <c r="X4" s="14">
        <v>5</v>
      </c>
      <c r="Y4" s="48">
        <v>1</v>
      </c>
      <c r="Z4" s="14">
        <v>0</v>
      </c>
      <c r="AA4" s="14">
        <v>0</v>
      </c>
      <c r="AB4" s="13">
        <v>0</v>
      </c>
      <c r="AC4" s="22">
        <f t="shared" ref="AC4:AC7" si="0">+(Y4+Z4+AA4+AB4)/X4</f>
        <v>0.2</v>
      </c>
      <c r="AD4" s="91"/>
      <c r="AE4" s="25">
        <v>360</v>
      </c>
      <c r="AF4" s="25">
        <v>270</v>
      </c>
      <c r="AG4" s="103"/>
      <c r="AH4" s="100"/>
      <c r="AI4" s="100"/>
      <c r="AJ4" s="103"/>
      <c r="AK4" s="94"/>
      <c r="AL4" s="108"/>
      <c r="AM4" s="119"/>
      <c r="AN4" s="94"/>
      <c r="AO4" s="100"/>
      <c r="AP4" s="88"/>
      <c r="AQ4" s="88"/>
      <c r="AR4" s="68"/>
      <c r="AS4" s="68"/>
      <c r="AT4" s="68"/>
      <c r="AU4" s="81"/>
      <c r="AV4" s="118"/>
    </row>
    <row r="5" spans="1:48" ht="45" customHeight="1" x14ac:dyDescent="0.35">
      <c r="A5" s="97"/>
      <c r="B5" s="97"/>
      <c r="C5" s="94"/>
      <c r="D5" s="94"/>
      <c r="E5" s="94"/>
      <c r="F5" s="97"/>
      <c r="G5" s="98" t="s">
        <v>44</v>
      </c>
      <c r="H5" s="98" t="s">
        <v>45</v>
      </c>
      <c r="I5" s="98" t="s">
        <v>46</v>
      </c>
      <c r="J5" s="101">
        <v>5000</v>
      </c>
      <c r="K5" s="101">
        <v>1500</v>
      </c>
      <c r="L5" s="101">
        <v>102</v>
      </c>
      <c r="M5" s="101">
        <v>118</v>
      </c>
      <c r="N5" s="101">
        <v>155</v>
      </c>
      <c r="O5" s="101">
        <v>0</v>
      </c>
      <c r="P5" s="101">
        <v>78</v>
      </c>
      <c r="Q5" s="101">
        <f t="shared" ref="Q5" si="1">SUM(M5:P6)</f>
        <v>351</v>
      </c>
      <c r="R5" s="117">
        <f t="shared" ref="R5" si="2">+Q5/K5</f>
        <v>0.23400000000000001</v>
      </c>
      <c r="S5" s="117">
        <f t="shared" ref="S5" si="3">+(L5+Q5)/J5</f>
        <v>9.06E-2</v>
      </c>
      <c r="T5" s="94" t="s">
        <v>123</v>
      </c>
      <c r="U5" s="95">
        <v>2020130010083</v>
      </c>
      <c r="V5" s="94" t="s">
        <v>124</v>
      </c>
      <c r="W5" s="25" t="s">
        <v>159</v>
      </c>
      <c r="X5" s="14">
        <v>5</v>
      </c>
      <c r="Y5" s="48">
        <v>1</v>
      </c>
      <c r="Z5" s="14">
        <v>0</v>
      </c>
      <c r="AA5" s="14">
        <v>0</v>
      </c>
      <c r="AB5" s="14">
        <v>6</v>
      </c>
      <c r="AC5" s="22">
        <v>1</v>
      </c>
      <c r="AD5" s="91">
        <f>AVERAGE(AC5:AC6)</f>
        <v>1</v>
      </c>
      <c r="AE5" s="25">
        <v>360</v>
      </c>
      <c r="AF5" s="25">
        <v>270</v>
      </c>
      <c r="AG5" s="103"/>
      <c r="AH5" s="100">
        <v>5000</v>
      </c>
      <c r="AI5" s="100">
        <f t="shared" ref="AI5" si="4">+L5+M5+N5+O5+P5</f>
        <v>453</v>
      </c>
      <c r="AJ5" s="103"/>
      <c r="AK5" s="94" t="s">
        <v>236</v>
      </c>
      <c r="AL5" s="108">
        <v>135645739.19999999</v>
      </c>
      <c r="AM5" s="119"/>
      <c r="AN5" s="94" t="s">
        <v>237</v>
      </c>
      <c r="AO5" s="100" t="s">
        <v>238</v>
      </c>
      <c r="AP5" s="88"/>
      <c r="AQ5" s="88"/>
      <c r="AR5" s="68"/>
      <c r="AS5" s="68"/>
      <c r="AT5" s="68"/>
      <c r="AU5" s="81"/>
      <c r="AV5" s="118" t="s">
        <v>307</v>
      </c>
    </row>
    <row r="6" spans="1:48" ht="60.75" customHeight="1" x14ac:dyDescent="0.35">
      <c r="A6" s="97"/>
      <c r="B6" s="97"/>
      <c r="C6" s="94"/>
      <c r="D6" s="94"/>
      <c r="E6" s="94"/>
      <c r="F6" s="97"/>
      <c r="G6" s="98"/>
      <c r="H6" s="98"/>
      <c r="I6" s="98"/>
      <c r="J6" s="101"/>
      <c r="K6" s="101"/>
      <c r="L6" s="101"/>
      <c r="M6" s="101"/>
      <c r="N6" s="101"/>
      <c r="O6" s="101"/>
      <c r="P6" s="101"/>
      <c r="Q6" s="101"/>
      <c r="R6" s="117"/>
      <c r="S6" s="117"/>
      <c r="T6" s="94"/>
      <c r="U6" s="95"/>
      <c r="V6" s="94"/>
      <c r="W6" s="25" t="s">
        <v>160</v>
      </c>
      <c r="X6" s="14">
        <v>1</v>
      </c>
      <c r="Y6" s="48">
        <v>1</v>
      </c>
      <c r="Z6" s="14">
        <v>0</v>
      </c>
      <c r="AA6" s="14">
        <v>0</v>
      </c>
      <c r="AB6" s="14">
        <v>0</v>
      </c>
      <c r="AC6" s="22">
        <f t="shared" si="0"/>
        <v>1</v>
      </c>
      <c r="AD6" s="91"/>
      <c r="AE6" s="25">
        <v>360</v>
      </c>
      <c r="AF6" s="25">
        <v>270</v>
      </c>
      <c r="AG6" s="103"/>
      <c r="AH6" s="100"/>
      <c r="AI6" s="100"/>
      <c r="AJ6" s="103"/>
      <c r="AK6" s="94"/>
      <c r="AL6" s="108"/>
      <c r="AM6" s="119"/>
      <c r="AN6" s="94"/>
      <c r="AO6" s="100"/>
      <c r="AP6" s="88"/>
      <c r="AQ6" s="89"/>
      <c r="AR6" s="69"/>
      <c r="AS6" s="69"/>
      <c r="AT6" s="69"/>
      <c r="AU6" s="82"/>
      <c r="AV6" s="118"/>
    </row>
    <row r="7" spans="1:48" ht="43.5" customHeight="1" x14ac:dyDescent="0.35">
      <c r="A7" s="97"/>
      <c r="B7" s="97"/>
      <c r="C7" s="94"/>
      <c r="D7" s="94"/>
      <c r="E7" s="94"/>
      <c r="F7" s="97"/>
      <c r="G7" s="98" t="s">
        <v>47</v>
      </c>
      <c r="H7" s="98" t="s">
        <v>48</v>
      </c>
      <c r="I7" s="98" t="s">
        <v>49</v>
      </c>
      <c r="J7" s="101">
        <v>10000</v>
      </c>
      <c r="K7" s="101">
        <v>3000</v>
      </c>
      <c r="L7" s="101">
        <v>1358</v>
      </c>
      <c r="M7" s="101">
        <v>100</v>
      </c>
      <c r="N7" s="101">
        <v>647</v>
      </c>
      <c r="O7" s="101">
        <v>1245</v>
      </c>
      <c r="P7" s="101">
        <v>665</v>
      </c>
      <c r="Q7" s="101">
        <f t="shared" ref="Q7" si="5">SUM(M7:P8)</f>
        <v>2657</v>
      </c>
      <c r="R7" s="117">
        <f t="shared" ref="R7" si="6">+Q7/K7</f>
        <v>0.88566666666666671</v>
      </c>
      <c r="S7" s="117">
        <f t="shared" ref="S7" si="7">+(L7+Q7)/J7</f>
        <v>0.40150000000000002</v>
      </c>
      <c r="T7" s="94" t="s">
        <v>125</v>
      </c>
      <c r="U7" s="95">
        <v>2020130010149</v>
      </c>
      <c r="V7" s="94" t="s">
        <v>126</v>
      </c>
      <c r="W7" s="25" t="s">
        <v>161</v>
      </c>
      <c r="X7" s="14">
        <v>1</v>
      </c>
      <c r="Y7" s="48">
        <v>1</v>
      </c>
      <c r="Z7" s="14">
        <v>0</v>
      </c>
      <c r="AA7" s="14">
        <v>0</v>
      </c>
      <c r="AB7" s="14">
        <v>0</v>
      </c>
      <c r="AC7" s="22">
        <f t="shared" si="0"/>
        <v>1</v>
      </c>
      <c r="AD7" s="91">
        <f>AVERAGE(AC7:AC8)</f>
        <v>1</v>
      </c>
      <c r="AE7" s="25">
        <v>360</v>
      </c>
      <c r="AF7" s="25">
        <v>270</v>
      </c>
      <c r="AG7" s="103"/>
      <c r="AH7" s="100">
        <v>10000</v>
      </c>
      <c r="AI7" s="100">
        <f t="shared" ref="AI7" si="8">+L7+M7+N7+O7+P7</f>
        <v>4015</v>
      </c>
      <c r="AJ7" s="103"/>
      <c r="AK7" s="94" t="s">
        <v>236</v>
      </c>
      <c r="AL7" s="108">
        <v>90430492.800000012</v>
      </c>
      <c r="AM7" s="119">
        <v>125000000</v>
      </c>
      <c r="AN7" s="94" t="s">
        <v>237</v>
      </c>
      <c r="AO7" s="100" t="s">
        <v>238</v>
      </c>
      <c r="AP7" s="88"/>
      <c r="AQ7" s="87" t="s">
        <v>354</v>
      </c>
      <c r="AR7" s="83">
        <v>0</v>
      </c>
      <c r="AS7" s="83">
        <v>590463274.08000004</v>
      </c>
      <c r="AT7" s="83">
        <v>115278300</v>
      </c>
      <c r="AU7" s="80">
        <f>+AT7/AS7</f>
        <v>0.19523364967891518</v>
      </c>
      <c r="AV7" s="107" t="s">
        <v>308</v>
      </c>
    </row>
    <row r="8" spans="1:48" ht="69.75" customHeight="1" x14ac:dyDescent="0.35">
      <c r="A8" s="97"/>
      <c r="B8" s="97"/>
      <c r="C8" s="94"/>
      <c r="D8" s="94"/>
      <c r="E8" s="94"/>
      <c r="F8" s="97"/>
      <c r="G8" s="98"/>
      <c r="H8" s="98"/>
      <c r="I8" s="98"/>
      <c r="J8" s="101"/>
      <c r="K8" s="101"/>
      <c r="L8" s="101"/>
      <c r="M8" s="101"/>
      <c r="N8" s="101"/>
      <c r="O8" s="101"/>
      <c r="P8" s="101"/>
      <c r="Q8" s="101"/>
      <c r="R8" s="117"/>
      <c r="S8" s="117"/>
      <c r="T8" s="94"/>
      <c r="U8" s="95"/>
      <c r="V8" s="94"/>
      <c r="W8" s="25" t="s">
        <v>162</v>
      </c>
      <c r="X8" s="15">
        <v>5</v>
      </c>
      <c r="Y8" s="49">
        <v>1</v>
      </c>
      <c r="Z8" s="15">
        <v>0</v>
      </c>
      <c r="AA8" s="15">
        <v>27</v>
      </c>
      <c r="AB8" s="15">
        <v>10</v>
      </c>
      <c r="AC8" s="22">
        <v>1</v>
      </c>
      <c r="AD8" s="91"/>
      <c r="AE8" s="25">
        <v>360</v>
      </c>
      <c r="AF8" s="25">
        <v>270</v>
      </c>
      <c r="AG8" s="103"/>
      <c r="AH8" s="100"/>
      <c r="AI8" s="100"/>
      <c r="AJ8" s="103"/>
      <c r="AK8" s="94"/>
      <c r="AL8" s="108"/>
      <c r="AM8" s="119"/>
      <c r="AN8" s="94"/>
      <c r="AO8" s="100"/>
      <c r="AP8" s="89"/>
      <c r="AQ8" s="89"/>
      <c r="AR8" s="84"/>
      <c r="AS8" s="84"/>
      <c r="AT8" s="84"/>
      <c r="AU8" s="82"/>
      <c r="AV8" s="107"/>
    </row>
    <row r="9" spans="1:48" ht="60.75" customHeight="1" x14ac:dyDescent="0.35">
      <c r="A9" s="97"/>
      <c r="B9" s="97"/>
      <c r="C9" s="94"/>
      <c r="D9" s="94"/>
      <c r="E9" s="94"/>
      <c r="F9" s="97"/>
      <c r="G9" s="73" t="s">
        <v>280</v>
      </c>
      <c r="H9" s="115"/>
      <c r="I9" s="115"/>
      <c r="J9" s="115"/>
      <c r="K9" s="115"/>
      <c r="L9" s="115"/>
      <c r="M9" s="115"/>
      <c r="N9" s="115"/>
      <c r="O9" s="115"/>
      <c r="P9" s="115"/>
      <c r="Q9" s="74"/>
      <c r="R9" s="6">
        <f>AVERAGE(R3:R8)</f>
        <v>0.5295299145299146</v>
      </c>
      <c r="S9" s="6">
        <f>AVERAGE(S3:S8)</f>
        <v>0.23332387479821612</v>
      </c>
      <c r="T9" s="66" t="s">
        <v>334</v>
      </c>
      <c r="U9" s="66"/>
      <c r="V9" s="66"/>
      <c r="W9" s="66"/>
      <c r="X9" s="66"/>
      <c r="Y9" s="66"/>
      <c r="Z9" s="66"/>
      <c r="AA9" s="66"/>
      <c r="AB9" s="66"/>
      <c r="AC9" s="66"/>
      <c r="AD9" s="5">
        <f>+(AD3+AD5+AD7)/3</f>
        <v>0.8666666666666667</v>
      </c>
      <c r="AE9" s="94"/>
      <c r="AF9" s="94"/>
      <c r="AG9" s="103"/>
      <c r="AH9" s="4"/>
      <c r="AI9" s="4"/>
      <c r="AJ9" s="4"/>
      <c r="AK9" s="4"/>
      <c r="AL9" s="4"/>
      <c r="AM9" s="4"/>
      <c r="AN9" s="4"/>
      <c r="AO9" s="4"/>
      <c r="AP9" s="73" t="s">
        <v>280</v>
      </c>
      <c r="AQ9" s="74"/>
      <c r="AR9" s="38">
        <f>+AR3+AR7</f>
        <v>452152464</v>
      </c>
      <c r="AS9" s="38">
        <f t="shared" ref="AS9:AT9" si="9">+AS3+AS7</f>
        <v>1042615738.08</v>
      </c>
      <c r="AT9" s="38">
        <f t="shared" si="9"/>
        <v>240278300</v>
      </c>
      <c r="AU9" s="39">
        <f>+AT9/AS9</f>
        <v>0.23045719647631427</v>
      </c>
      <c r="AV9" s="4"/>
    </row>
    <row r="10" spans="1:48" ht="75.75" customHeight="1" x14ac:dyDescent="0.35">
      <c r="A10" s="97"/>
      <c r="B10" s="97"/>
      <c r="C10" s="94"/>
      <c r="D10" s="94"/>
      <c r="E10" s="94"/>
      <c r="F10" s="97" t="s">
        <v>28</v>
      </c>
      <c r="G10" s="98" t="s">
        <v>50</v>
      </c>
      <c r="H10" s="98" t="s">
        <v>271</v>
      </c>
      <c r="I10" s="98" t="s">
        <v>51</v>
      </c>
      <c r="J10" s="111" t="s">
        <v>281</v>
      </c>
      <c r="K10" s="113">
        <v>4000</v>
      </c>
      <c r="L10" s="109">
        <v>748</v>
      </c>
      <c r="M10" s="109">
        <v>305</v>
      </c>
      <c r="N10" s="102">
        <v>1180</v>
      </c>
      <c r="O10" s="102">
        <v>622</v>
      </c>
      <c r="P10" s="102">
        <v>331</v>
      </c>
      <c r="Q10" s="102">
        <f>SUM(M10:P12)</f>
        <v>2438</v>
      </c>
      <c r="R10" s="91">
        <f>+Q10/K10</f>
        <v>0.60950000000000004</v>
      </c>
      <c r="S10" s="91">
        <f>+(L10+Q10)/13136</f>
        <v>0.24253958587088917</v>
      </c>
      <c r="T10" s="94" t="s">
        <v>127</v>
      </c>
      <c r="U10" s="95">
        <v>2020130010076</v>
      </c>
      <c r="V10" s="94" t="s">
        <v>128</v>
      </c>
      <c r="W10" s="25" t="s">
        <v>163</v>
      </c>
      <c r="X10" s="15">
        <v>10</v>
      </c>
      <c r="Y10" s="49">
        <v>1</v>
      </c>
      <c r="Z10" s="15">
        <v>8</v>
      </c>
      <c r="AA10" s="15">
        <v>0</v>
      </c>
      <c r="AB10" s="15">
        <v>0</v>
      </c>
      <c r="AC10" s="22">
        <f t="shared" ref="AC10:AC17" si="10">+(Y10+Z10+AA10+AB10)/X10</f>
        <v>0.9</v>
      </c>
      <c r="AD10" s="91">
        <f>AVERAGE(AC10:AC12)</f>
        <v>0.96666666666666667</v>
      </c>
      <c r="AE10" s="25">
        <v>360</v>
      </c>
      <c r="AF10" s="25">
        <v>270</v>
      </c>
      <c r="AG10" s="103"/>
      <c r="AH10" s="104">
        <v>1</v>
      </c>
      <c r="AI10" s="106">
        <f>+L10+M10+N10+O10+P10</f>
        <v>3186</v>
      </c>
      <c r="AJ10" s="103" t="s">
        <v>294</v>
      </c>
      <c r="AK10" s="94" t="s">
        <v>239</v>
      </c>
      <c r="AL10" s="108">
        <v>100000000</v>
      </c>
      <c r="AM10" s="119"/>
      <c r="AN10" s="94" t="s">
        <v>240</v>
      </c>
      <c r="AO10" s="100" t="s">
        <v>241</v>
      </c>
      <c r="AP10" s="90" t="s">
        <v>351</v>
      </c>
      <c r="AQ10" s="90" t="s">
        <v>241</v>
      </c>
      <c r="AR10" s="85">
        <v>499999999.80000001</v>
      </c>
      <c r="AS10" s="85">
        <v>299999999.80000001</v>
      </c>
      <c r="AT10" s="85">
        <v>167315050</v>
      </c>
      <c r="AU10" s="86">
        <f>+AT10/AS10</f>
        <v>0.55771683370514458</v>
      </c>
      <c r="AV10" s="107" t="s">
        <v>309</v>
      </c>
    </row>
    <row r="11" spans="1:48" ht="62.25" customHeight="1" x14ac:dyDescent="0.35">
      <c r="A11" s="97"/>
      <c r="B11" s="97"/>
      <c r="C11" s="94"/>
      <c r="D11" s="94"/>
      <c r="E11" s="94"/>
      <c r="F11" s="97"/>
      <c r="G11" s="98"/>
      <c r="H11" s="98"/>
      <c r="I11" s="98"/>
      <c r="J11" s="112"/>
      <c r="K11" s="113"/>
      <c r="L11" s="109"/>
      <c r="M11" s="109"/>
      <c r="N11" s="98"/>
      <c r="O11" s="102"/>
      <c r="P11" s="102"/>
      <c r="Q11" s="102"/>
      <c r="R11" s="91"/>
      <c r="S11" s="91"/>
      <c r="T11" s="94"/>
      <c r="U11" s="95"/>
      <c r="V11" s="94"/>
      <c r="W11" s="25" t="s">
        <v>164</v>
      </c>
      <c r="X11" s="15">
        <v>5</v>
      </c>
      <c r="Y11" s="49">
        <v>1</v>
      </c>
      <c r="Z11" s="15">
        <v>14</v>
      </c>
      <c r="AA11" s="15">
        <v>52</v>
      </c>
      <c r="AB11" s="15">
        <v>28</v>
      </c>
      <c r="AC11" s="22">
        <v>1</v>
      </c>
      <c r="AD11" s="91"/>
      <c r="AE11" s="25">
        <v>360</v>
      </c>
      <c r="AF11" s="25">
        <v>270</v>
      </c>
      <c r="AG11" s="103"/>
      <c r="AH11" s="104"/>
      <c r="AI11" s="105"/>
      <c r="AJ11" s="103"/>
      <c r="AK11" s="94"/>
      <c r="AL11" s="108"/>
      <c r="AM11" s="119"/>
      <c r="AN11" s="94"/>
      <c r="AO11" s="100"/>
      <c r="AP11" s="90"/>
      <c r="AQ11" s="90"/>
      <c r="AR11" s="85"/>
      <c r="AS11" s="85"/>
      <c r="AT11" s="85"/>
      <c r="AU11" s="86"/>
      <c r="AV11" s="107"/>
    </row>
    <row r="12" spans="1:48" ht="44.25" customHeight="1" x14ac:dyDescent="0.35">
      <c r="A12" s="97"/>
      <c r="B12" s="97"/>
      <c r="C12" s="94"/>
      <c r="D12" s="94"/>
      <c r="E12" s="94"/>
      <c r="F12" s="97"/>
      <c r="G12" s="98"/>
      <c r="H12" s="98"/>
      <c r="I12" s="98"/>
      <c r="J12" s="112"/>
      <c r="K12" s="113"/>
      <c r="L12" s="109"/>
      <c r="M12" s="109"/>
      <c r="N12" s="98"/>
      <c r="O12" s="102"/>
      <c r="P12" s="102"/>
      <c r="Q12" s="102"/>
      <c r="R12" s="91"/>
      <c r="S12" s="91"/>
      <c r="T12" s="94"/>
      <c r="U12" s="95"/>
      <c r="V12" s="94"/>
      <c r="W12" s="25" t="s">
        <v>165</v>
      </c>
      <c r="X12" s="29">
        <v>1</v>
      </c>
      <c r="Y12" s="50">
        <v>1</v>
      </c>
      <c r="Z12" s="29">
        <v>1</v>
      </c>
      <c r="AA12" s="29">
        <v>0</v>
      </c>
      <c r="AB12" s="29">
        <v>0</v>
      </c>
      <c r="AC12" s="22">
        <v>1</v>
      </c>
      <c r="AD12" s="91"/>
      <c r="AE12" s="25">
        <v>360</v>
      </c>
      <c r="AF12" s="25">
        <v>270</v>
      </c>
      <c r="AG12" s="103"/>
      <c r="AH12" s="104"/>
      <c r="AI12" s="105"/>
      <c r="AJ12" s="103"/>
      <c r="AK12" s="94"/>
      <c r="AL12" s="108"/>
      <c r="AM12" s="119"/>
      <c r="AN12" s="94"/>
      <c r="AO12" s="100"/>
      <c r="AP12" s="90"/>
      <c r="AQ12" s="90"/>
      <c r="AR12" s="85"/>
      <c r="AS12" s="85"/>
      <c r="AT12" s="85"/>
      <c r="AU12" s="86"/>
      <c r="AV12" s="107"/>
    </row>
    <row r="13" spans="1:48" ht="56.25" customHeight="1" x14ac:dyDescent="0.35">
      <c r="A13" s="97"/>
      <c r="B13" s="97"/>
      <c r="C13" s="94"/>
      <c r="D13" s="94"/>
      <c r="E13" s="94"/>
      <c r="F13" s="97"/>
      <c r="G13" s="98" t="s">
        <v>336</v>
      </c>
      <c r="H13" s="98">
        <v>0</v>
      </c>
      <c r="I13" s="98" t="s">
        <v>337</v>
      </c>
      <c r="J13" s="101">
        <v>10000</v>
      </c>
      <c r="K13" s="101">
        <v>3500</v>
      </c>
      <c r="L13" s="101">
        <v>2491</v>
      </c>
      <c r="M13" s="101">
        <v>607</v>
      </c>
      <c r="N13" s="98">
        <v>1257</v>
      </c>
      <c r="O13" s="98">
        <v>975</v>
      </c>
      <c r="P13" s="98">
        <v>371</v>
      </c>
      <c r="Q13" s="102">
        <f t="shared" ref="Q13" si="11">SUM(M13:P15)</f>
        <v>3210</v>
      </c>
      <c r="R13" s="91">
        <f t="shared" ref="R13" si="12">+Q13/K13</f>
        <v>0.91714285714285715</v>
      </c>
      <c r="S13" s="91">
        <f>+(L13+Q13)/10000</f>
        <v>0.57010000000000005</v>
      </c>
      <c r="T13" s="94" t="s">
        <v>129</v>
      </c>
      <c r="U13" s="95">
        <v>2020130010074</v>
      </c>
      <c r="V13" s="94" t="s">
        <v>130</v>
      </c>
      <c r="W13" s="25" t="s">
        <v>166</v>
      </c>
      <c r="X13" s="29">
        <v>5</v>
      </c>
      <c r="Y13" s="50">
        <v>1</v>
      </c>
      <c r="Z13" s="29">
        <v>4</v>
      </c>
      <c r="AA13" s="29">
        <v>0</v>
      </c>
      <c r="AB13" s="29">
        <v>0</v>
      </c>
      <c r="AC13" s="22">
        <f t="shared" si="10"/>
        <v>1</v>
      </c>
      <c r="AD13" s="91">
        <f>AVERAGE(AC13:AC15)</f>
        <v>1</v>
      </c>
      <c r="AE13" s="25">
        <v>360</v>
      </c>
      <c r="AF13" s="25">
        <v>270</v>
      </c>
      <c r="AG13" s="103"/>
      <c r="AH13" s="100">
        <v>10000</v>
      </c>
      <c r="AI13" s="105">
        <f>+L13+M13+N13+O13+P13</f>
        <v>5701</v>
      </c>
      <c r="AJ13" s="103"/>
      <c r="AK13" s="94" t="s">
        <v>239</v>
      </c>
      <c r="AL13" s="120">
        <v>150000000</v>
      </c>
      <c r="AM13" s="119">
        <v>138100000</v>
      </c>
      <c r="AN13" s="94" t="s">
        <v>242</v>
      </c>
      <c r="AO13" s="100" t="s">
        <v>241</v>
      </c>
      <c r="AP13" s="90"/>
      <c r="AQ13" s="90"/>
      <c r="AR13" s="85"/>
      <c r="AS13" s="85"/>
      <c r="AT13" s="85"/>
      <c r="AU13" s="86"/>
      <c r="AV13" s="107" t="s">
        <v>310</v>
      </c>
    </row>
    <row r="14" spans="1:48" ht="45" customHeight="1" x14ac:dyDescent="0.35">
      <c r="A14" s="97"/>
      <c r="B14" s="97"/>
      <c r="C14" s="94"/>
      <c r="D14" s="94"/>
      <c r="E14" s="94"/>
      <c r="F14" s="97"/>
      <c r="G14" s="98"/>
      <c r="H14" s="98"/>
      <c r="I14" s="98"/>
      <c r="J14" s="101"/>
      <c r="K14" s="101"/>
      <c r="L14" s="101"/>
      <c r="M14" s="101"/>
      <c r="N14" s="98"/>
      <c r="O14" s="98"/>
      <c r="P14" s="98"/>
      <c r="Q14" s="102"/>
      <c r="R14" s="91"/>
      <c r="S14" s="91"/>
      <c r="T14" s="94"/>
      <c r="U14" s="95"/>
      <c r="V14" s="94"/>
      <c r="W14" s="25" t="s">
        <v>167</v>
      </c>
      <c r="X14" s="29">
        <v>25</v>
      </c>
      <c r="Y14" s="50">
        <v>5</v>
      </c>
      <c r="Z14" s="29">
        <v>36</v>
      </c>
      <c r="AA14" s="29">
        <v>30</v>
      </c>
      <c r="AB14" s="29">
        <v>7</v>
      </c>
      <c r="AC14" s="22">
        <v>1</v>
      </c>
      <c r="AD14" s="91"/>
      <c r="AE14" s="25">
        <v>360</v>
      </c>
      <c r="AF14" s="25">
        <v>270</v>
      </c>
      <c r="AG14" s="103"/>
      <c r="AH14" s="100"/>
      <c r="AI14" s="105"/>
      <c r="AJ14" s="103"/>
      <c r="AK14" s="94"/>
      <c r="AL14" s="120"/>
      <c r="AM14" s="119"/>
      <c r="AN14" s="94"/>
      <c r="AO14" s="100"/>
      <c r="AP14" s="90"/>
      <c r="AQ14" s="90"/>
      <c r="AR14" s="85"/>
      <c r="AS14" s="85"/>
      <c r="AT14" s="85"/>
      <c r="AU14" s="86"/>
      <c r="AV14" s="107"/>
    </row>
    <row r="15" spans="1:48" ht="32.25" customHeight="1" x14ac:dyDescent="0.35">
      <c r="A15" s="97"/>
      <c r="B15" s="97"/>
      <c r="C15" s="94"/>
      <c r="D15" s="94"/>
      <c r="E15" s="94"/>
      <c r="F15" s="97"/>
      <c r="G15" s="98"/>
      <c r="H15" s="98"/>
      <c r="I15" s="98"/>
      <c r="J15" s="101"/>
      <c r="K15" s="101"/>
      <c r="L15" s="101"/>
      <c r="M15" s="101"/>
      <c r="N15" s="98"/>
      <c r="O15" s="98"/>
      <c r="P15" s="98"/>
      <c r="Q15" s="102"/>
      <c r="R15" s="91"/>
      <c r="S15" s="91"/>
      <c r="T15" s="94"/>
      <c r="U15" s="95"/>
      <c r="V15" s="94"/>
      <c r="W15" s="25" t="s">
        <v>168</v>
      </c>
      <c r="X15" s="29">
        <v>1</v>
      </c>
      <c r="Y15" s="50">
        <v>1</v>
      </c>
      <c r="Z15" s="29">
        <v>0</v>
      </c>
      <c r="AA15" s="29">
        <v>0</v>
      </c>
      <c r="AB15" s="29">
        <v>0</v>
      </c>
      <c r="AC15" s="22">
        <f t="shared" si="10"/>
        <v>1</v>
      </c>
      <c r="AD15" s="91"/>
      <c r="AE15" s="25">
        <v>360</v>
      </c>
      <c r="AF15" s="25">
        <v>270</v>
      </c>
      <c r="AG15" s="103"/>
      <c r="AH15" s="100"/>
      <c r="AI15" s="105"/>
      <c r="AJ15" s="103"/>
      <c r="AK15" s="94"/>
      <c r="AL15" s="120"/>
      <c r="AM15" s="119"/>
      <c r="AN15" s="94"/>
      <c r="AO15" s="100"/>
      <c r="AP15" s="90"/>
      <c r="AQ15" s="90"/>
      <c r="AR15" s="85"/>
      <c r="AS15" s="85"/>
      <c r="AT15" s="85"/>
      <c r="AU15" s="86"/>
      <c r="AV15" s="107"/>
    </row>
    <row r="16" spans="1:48" ht="60.75" customHeight="1" x14ac:dyDescent="0.35">
      <c r="A16" s="97"/>
      <c r="B16" s="97"/>
      <c r="C16" s="94"/>
      <c r="D16" s="94"/>
      <c r="E16" s="94"/>
      <c r="F16" s="97"/>
      <c r="G16" s="98" t="s">
        <v>52</v>
      </c>
      <c r="H16" s="98"/>
      <c r="I16" s="98" t="s">
        <v>53</v>
      </c>
      <c r="J16" s="101">
        <v>7000</v>
      </c>
      <c r="K16" s="101">
        <v>2500</v>
      </c>
      <c r="L16" s="101">
        <v>565</v>
      </c>
      <c r="M16" s="101">
        <v>210</v>
      </c>
      <c r="N16" s="98">
        <v>0</v>
      </c>
      <c r="O16" s="98">
        <v>0</v>
      </c>
      <c r="P16" s="98">
        <v>0</v>
      </c>
      <c r="Q16" s="102">
        <f t="shared" ref="Q16" si="13">SUM(M16:P18)</f>
        <v>210</v>
      </c>
      <c r="R16" s="91">
        <f t="shared" ref="R16" si="14">+Q16/K16</f>
        <v>8.4000000000000005E-2</v>
      </c>
      <c r="S16" s="91">
        <f>+(L16+Q16)/7000</f>
        <v>0.11071428571428571</v>
      </c>
      <c r="T16" s="94" t="s">
        <v>131</v>
      </c>
      <c r="U16" s="96">
        <v>2020130010078</v>
      </c>
      <c r="V16" s="94" t="s">
        <v>132</v>
      </c>
      <c r="W16" s="25" t="s">
        <v>169</v>
      </c>
      <c r="X16" s="16">
        <v>2</v>
      </c>
      <c r="Y16" s="51">
        <v>1</v>
      </c>
      <c r="Z16" s="16">
        <v>3</v>
      </c>
      <c r="AA16" s="16">
        <v>0</v>
      </c>
      <c r="AB16" s="16">
        <v>0</v>
      </c>
      <c r="AC16" s="22">
        <v>1</v>
      </c>
      <c r="AD16" s="91">
        <f>AVERAGE(AC16:AC18)</f>
        <v>0.53333333333333333</v>
      </c>
      <c r="AE16" s="25">
        <v>360</v>
      </c>
      <c r="AF16" s="25">
        <v>270</v>
      </c>
      <c r="AG16" s="103"/>
      <c r="AH16" s="100">
        <v>7000</v>
      </c>
      <c r="AI16" s="105">
        <f>+L16+M16+N16+O16+P16</f>
        <v>775</v>
      </c>
      <c r="AJ16" s="103"/>
      <c r="AK16" s="94" t="s">
        <v>239</v>
      </c>
      <c r="AL16" s="121">
        <v>50000000</v>
      </c>
      <c r="AM16" s="119">
        <v>29215050</v>
      </c>
      <c r="AN16" s="94" t="s">
        <v>242</v>
      </c>
      <c r="AO16" s="100" t="s">
        <v>241</v>
      </c>
      <c r="AP16" s="90"/>
      <c r="AQ16" s="90"/>
      <c r="AR16" s="85"/>
      <c r="AS16" s="85"/>
      <c r="AT16" s="85"/>
      <c r="AU16" s="86"/>
      <c r="AV16" s="107" t="s">
        <v>298</v>
      </c>
    </row>
    <row r="17" spans="1:48" ht="21" customHeight="1" x14ac:dyDescent="0.35">
      <c r="A17" s="97"/>
      <c r="B17" s="97"/>
      <c r="C17" s="94"/>
      <c r="D17" s="94"/>
      <c r="E17" s="94"/>
      <c r="F17" s="97"/>
      <c r="G17" s="98"/>
      <c r="H17" s="98"/>
      <c r="I17" s="98"/>
      <c r="J17" s="101"/>
      <c r="K17" s="101"/>
      <c r="L17" s="101"/>
      <c r="M17" s="101"/>
      <c r="N17" s="98"/>
      <c r="O17" s="98"/>
      <c r="P17" s="98"/>
      <c r="Q17" s="102"/>
      <c r="R17" s="91"/>
      <c r="S17" s="91"/>
      <c r="T17" s="94"/>
      <c r="U17" s="96"/>
      <c r="V17" s="94"/>
      <c r="W17" s="94" t="s">
        <v>170</v>
      </c>
      <c r="X17" s="99">
        <v>15</v>
      </c>
      <c r="Y17" s="124">
        <v>1</v>
      </c>
      <c r="Z17" s="99">
        <v>0</v>
      </c>
      <c r="AA17" s="99">
        <v>0</v>
      </c>
      <c r="AB17" s="122">
        <v>0</v>
      </c>
      <c r="AC17" s="91">
        <f t="shared" si="10"/>
        <v>6.6666666666666666E-2</v>
      </c>
      <c r="AD17" s="91"/>
      <c r="AE17" s="94">
        <v>360</v>
      </c>
      <c r="AF17" s="94">
        <v>270</v>
      </c>
      <c r="AG17" s="103"/>
      <c r="AH17" s="100"/>
      <c r="AI17" s="105"/>
      <c r="AJ17" s="103"/>
      <c r="AK17" s="94"/>
      <c r="AL17" s="108"/>
      <c r="AM17" s="119"/>
      <c r="AN17" s="94"/>
      <c r="AO17" s="100"/>
      <c r="AP17" s="90"/>
      <c r="AQ17" s="90"/>
      <c r="AR17" s="85"/>
      <c r="AS17" s="85"/>
      <c r="AT17" s="85"/>
      <c r="AU17" s="86"/>
      <c r="AV17" s="107"/>
    </row>
    <row r="18" spans="1:48" ht="42" customHeight="1" x14ac:dyDescent="0.35">
      <c r="A18" s="97"/>
      <c r="B18" s="97"/>
      <c r="C18" s="94"/>
      <c r="D18" s="94"/>
      <c r="E18" s="94"/>
      <c r="F18" s="97"/>
      <c r="G18" s="98"/>
      <c r="H18" s="98"/>
      <c r="I18" s="98"/>
      <c r="J18" s="101"/>
      <c r="K18" s="101"/>
      <c r="L18" s="101"/>
      <c r="M18" s="101"/>
      <c r="N18" s="98"/>
      <c r="O18" s="98"/>
      <c r="P18" s="98"/>
      <c r="Q18" s="102"/>
      <c r="R18" s="91"/>
      <c r="S18" s="91"/>
      <c r="T18" s="94"/>
      <c r="U18" s="96"/>
      <c r="V18" s="94"/>
      <c r="W18" s="94"/>
      <c r="X18" s="99"/>
      <c r="Y18" s="124"/>
      <c r="Z18" s="99"/>
      <c r="AA18" s="99"/>
      <c r="AB18" s="123"/>
      <c r="AC18" s="91"/>
      <c r="AD18" s="91"/>
      <c r="AE18" s="94"/>
      <c r="AF18" s="94"/>
      <c r="AG18" s="103"/>
      <c r="AH18" s="100"/>
      <c r="AI18" s="105"/>
      <c r="AJ18" s="103"/>
      <c r="AK18" s="94"/>
      <c r="AL18" s="108"/>
      <c r="AM18" s="119"/>
      <c r="AN18" s="94"/>
      <c r="AO18" s="100"/>
      <c r="AP18" s="90"/>
      <c r="AQ18" s="90"/>
      <c r="AR18" s="85"/>
      <c r="AS18" s="85"/>
      <c r="AT18" s="85"/>
      <c r="AU18" s="86"/>
      <c r="AV18" s="107"/>
    </row>
    <row r="19" spans="1:48" ht="60.75" customHeight="1" x14ac:dyDescent="0.35">
      <c r="A19" s="97"/>
      <c r="B19" s="97"/>
      <c r="C19" s="94"/>
      <c r="D19" s="94"/>
      <c r="E19" s="94"/>
      <c r="F19" s="97"/>
      <c r="G19" s="73" t="s">
        <v>282</v>
      </c>
      <c r="H19" s="115"/>
      <c r="I19" s="115"/>
      <c r="J19" s="115"/>
      <c r="K19" s="115"/>
      <c r="L19" s="115"/>
      <c r="M19" s="115"/>
      <c r="N19" s="115"/>
      <c r="O19" s="115"/>
      <c r="P19" s="115"/>
      <c r="Q19" s="74"/>
      <c r="R19" s="5">
        <f>AVERAGE(R10:R18)</f>
        <v>0.53688095238095246</v>
      </c>
      <c r="S19" s="5">
        <f>AVERAGE(S10:S18)</f>
        <v>0.307784623861725</v>
      </c>
      <c r="T19" s="92" t="s">
        <v>335</v>
      </c>
      <c r="U19" s="92"/>
      <c r="V19" s="92"/>
      <c r="W19" s="92"/>
      <c r="X19" s="92"/>
      <c r="Y19" s="92"/>
      <c r="Z19" s="92"/>
      <c r="AA19" s="92"/>
      <c r="AB19" s="92"/>
      <c r="AC19" s="92"/>
      <c r="AD19" s="5">
        <f>AVERAGE(AD10:AD18)</f>
        <v>0.83333333333333337</v>
      </c>
      <c r="AE19" s="94"/>
      <c r="AF19" s="94"/>
      <c r="AG19" s="103"/>
      <c r="AH19" s="4"/>
      <c r="AI19" s="4"/>
      <c r="AJ19" s="4"/>
      <c r="AK19" s="4"/>
      <c r="AL19" s="4"/>
      <c r="AM19" s="4"/>
      <c r="AN19" s="4"/>
      <c r="AO19" s="4"/>
      <c r="AP19" s="75" t="s">
        <v>282</v>
      </c>
      <c r="AQ19" s="76"/>
      <c r="AR19" s="38">
        <f>+AR10</f>
        <v>499999999.80000001</v>
      </c>
      <c r="AS19" s="38">
        <f>+AS10</f>
        <v>299999999.80000001</v>
      </c>
      <c r="AT19" s="38">
        <f>+AT10</f>
        <v>167315050</v>
      </c>
      <c r="AU19" s="40">
        <f>+AU10</f>
        <v>0.55771683370514458</v>
      </c>
      <c r="AV19" s="4"/>
    </row>
    <row r="20" spans="1:48" ht="54.75" customHeight="1" x14ac:dyDescent="0.35">
      <c r="A20" s="97"/>
      <c r="B20" s="97"/>
      <c r="C20" s="94"/>
      <c r="D20" s="94"/>
      <c r="E20" s="94"/>
      <c r="F20" s="97" t="s">
        <v>29</v>
      </c>
      <c r="G20" s="98" t="s">
        <v>54</v>
      </c>
      <c r="H20" s="98" t="s">
        <v>272</v>
      </c>
      <c r="I20" s="98" t="s">
        <v>55</v>
      </c>
      <c r="J20" s="101">
        <v>3959</v>
      </c>
      <c r="K20" s="101">
        <v>500</v>
      </c>
      <c r="L20" s="101">
        <v>166</v>
      </c>
      <c r="M20" s="101">
        <v>31</v>
      </c>
      <c r="N20" s="98">
        <v>484</v>
      </c>
      <c r="O20" s="98">
        <v>0</v>
      </c>
      <c r="P20" s="98">
        <v>0</v>
      </c>
      <c r="Q20" s="98">
        <f>+M20+N20+O20+P20</f>
        <v>515</v>
      </c>
      <c r="R20" s="91">
        <v>1</v>
      </c>
      <c r="S20" s="91">
        <f>+(L20+Q20)/J20</f>
        <v>0.17201313462995707</v>
      </c>
      <c r="T20" s="94" t="s">
        <v>133</v>
      </c>
      <c r="U20" s="95">
        <v>2020130010079</v>
      </c>
      <c r="V20" s="94" t="s">
        <v>134</v>
      </c>
      <c r="W20" s="25" t="s">
        <v>171</v>
      </c>
      <c r="X20" s="32">
        <v>500</v>
      </c>
      <c r="Y20" s="52">
        <v>31</v>
      </c>
      <c r="Z20" s="32">
        <v>7</v>
      </c>
      <c r="AA20" s="32">
        <v>0</v>
      </c>
      <c r="AB20" s="32">
        <v>0</v>
      </c>
      <c r="AC20" s="22">
        <f>+(Y20+Z20+AA20+AB20)/X20</f>
        <v>7.5999999999999998E-2</v>
      </c>
      <c r="AD20" s="93">
        <f>AVERAGE(AC20:AC29)</f>
        <v>0.45393333333333336</v>
      </c>
      <c r="AE20" s="25">
        <v>360</v>
      </c>
      <c r="AF20" s="25">
        <v>270</v>
      </c>
      <c r="AG20" s="103"/>
      <c r="AH20" s="100">
        <v>3959</v>
      </c>
      <c r="AI20" s="100">
        <f>+L20+M20+O20+N20+P20</f>
        <v>681</v>
      </c>
      <c r="AJ20" s="103" t="s">
        <v>295</v>
      </c>
      <c r="AK20" s="94" t="s">
        <v>239</v>
      </c>
      <c r="AL20" s="108">
        <v>100000000</v>
      </c>
      <c r="AM20" s="119">
        <v>63869054</v>
      </c>
      <c r="AN20" s="94" t="s">
        <v>243</v>
      </c>
      <c r="AO20" s="100" t="s">
        <v>244</v>
      </c>
      <c r="AP20" s="87" t="s">
        <v>351</v>
      </c>
      <c r="AQ20" s="90" t="s">
        <v>244</v>
      </c>
      <c r="AR20" s="85">
        <v>100000000.39</v>
      </c>
      <c r="AS20" s="85">
        <v>82000000.390000001</v>
      </c>
      <c r="AT20" s="85">
        <v>63869054</v>
      </c>
      <c r="AU20" s="86">
        <f>+AT20/AS20</f>
        <v>0.77889089873454331</v>
      </c>
      <c r="AV20" s="107" t="s">
        <v>301</v>
      </c>
    </row>
    <row r="21" spans="1:48" ht="53.25" customHeight="1" x14ac:dyDescent="0.35">
      <c r="A21" s="97"/>
      <c r="B21" s="97"/>
      <c r="C21" s="94"/>
      <c r="D21" s="94"/>
      <c r="E21" s="94"/>
      <c r="F21" s="97"/>
      <c r="G21" s="98"/>
      <c r="H21" s="98"/>
      <c r="I21" s="98"/>
      <c r="J21" s="101"/>
      <c r="K21" s="101"/>
      <c r="L21" s="101"/>
      <c r="M21" s="101"/>
      <c r="N21" s="98"/>
      <c r="O21" s="98"/>
      <c r="P21" s="98"/>
      <c r="Q21" s="98"/>
      <c r="R21" s="91"/>
      <c r="S21" s="91"/>
      <c r="T21" s="94"/>
      <c r="U21" s="95"/>
      <c r="V21" s="94"/>
      <c r="W21" s="25" t="s">
        <v>172</v>
      </c>
      <c r="X21" s="32">
        <v>5</v>
      </c>
      <c r="Y21" s="52">
        <v>0</v>
      </c>
      <c r="Z21" s="32">
        <v>0</v>
      </c>
      <c r="AA21" s="32">
        <v>0</v>
      </c>
      <c r="AB21" s="32">
        <v>0</v>
      </c>
      <c r="AC21" s="22">
        <f t="shared" ref="AC21:AC27" si="15">+(Y21+Z21+AA21+AB21)/X21</f>
        <v>0</v>
      </c>
      <c r="AD21" s="93"/>
      <c r="AE21" s="25">
        <v>360</v>
      </c>
      <c r="AF21" s="25">
        <v>270</v>
      </c>
      <c r="AG21" s="103"/>
      <c r="AH21" s="100"/>
      <c r="AI21" s="100"/>
      <c r="AJ21" s="103"/>
      <c r="AK21" s="94"/>
      <c r="AL21" s="108"/>
      <c r="AM21" s="119"/>
      <c r="AN21" s="94"/>
      <c r="AO21" s="100"/>
      <c r="AP21" s="88"/>
      <c r="AQ21" s="90"/>
      <c r="AR21" s="85"/>
      <c r="AS21" s="85"/>
      <c r="AT21" s="85"/>
      <c r="AU21" s="86"/>
      <c r="AV21" s="107"/>
    </row>
    <row r="22" spans="1:48" ht="63.75" customHeight="1" x14ac:dyDescent="0.35">
      <c r="A22" s="97"/>
      <c r="B22" s="97"/>
      <c r="C22" s="94"/>
      <c r="D22" s="94"/>
      <c r="E22" s="94"/>
      <c r="F22" s="97"/>
      <c r="G22" s="98" t="s">
        <v>56</v>
      </c>
      <c r="H22" s="98" t="s">
        <v>57</v>
      </c>
      <c r="I22" s="98" t="s">
        <v>338</v>
      </c>
      <c r="J22" s="101">
        <v>1200</v>
      </c>
      <c r="K22" s="101">
        <v>100</v>
      </c>
      <c r="L22" s="101">
        <v>31</v>
      </c>
      <c r="M22" s="101">
        <v>0</v>
      </c>
      <c r="N22" s="98">
        <v>564</v>
      </c>
      <c r="O22" s="98">
        <v>0</v>
      </c>
      <c r="P22" s="98">
        <v>0</v>
      </c>
      <c r="Q22" s="98">
        <f>+M22+N22+O22+P22</f>
        <v>564</v>
      </c>
      <c r="R22" s="91">
        <v>1</v>
      </c>
      <c r="S22" s="91">
        <f>+(L22+Q22)/J22</f>
        <v>0.49583333333333335</v>
      </c>
      <c r="T22" s="94"/>
      <c r="U22" s="95"/>
      <c r="V22" s="94"/>
      <c r="W22" s="25" t="s">
        <v>173</v>
      </c>
      <c r="X22" s="28">
        <v>100</v>
      </c>
      <c r="Y22" s="52">
        <v>0</v>
      </c>
      <c r="Z22" s="28">
        <v>13</v>
      </c>
      <c r="AA22" s="28">
        <v>0</v>
      </c>
      <c r="AB22" s="28">
        <v>0</v>
      </c>
      <c r="AC22" s="22">
        <f t="shared" si="15"/>
        <v>0.13</v>
      </c>
      <c r="AD22" s="93"/>
      <c r="AE22" s="25">
        <v>360</v>
      </c>
      <c r="AF22" s="25">
        <v>270</v>
      </c>
      <c r="AG22" s="103"/>
      <c r="AH22" s="100">
        <v>1200</v>
      </c>
      <c r="AI22" s="100">
        <f>+L22+M22+N22+O22+P22</f>
        <v>595</v>
      </c>
      <c r="AJ22" s="103"/>
      <c r="AK22" s="94"/>
      <c r="AL22" s="108"/>
      <c r="AM22" s="119"/>
      <c r="AN22" s="94"/>
      <c r="AO22" s="100"/>
      <c r="AP22" s="88"/>
      <c r="AQ22" s="90"/>
      <c r="AR22" s="85"/>
      <c r="AS22" s="85"/>
      <c r="AT22" s="85"/>
      <c r="AU22" s="86"/>
      <c r="AV22" s="107" t="s">
        <v>312</v>
      </c>
    </row>
    <row r="23" spans="1:48" ht="42" customHeight="1" x14ac:dyDescent="0.35">
      <c r="A23" s="97"/>
      <c r="B23" s="97"/>
      <c r="C23" s="94"/>
      <c r="D23" s="94"/>
      <c r="E23" s="94"/>
      <c r="F23" s="97"/>
      <c r="G23" s="98"/>
      <c r="H23" s="98"/>
      <c r="I23" s="98"/>
      <c r="J23" s="101"/>
      <c r="K23" s="101"/>
      <c r="L23" s="101"/>
      <c r="M23" s="101"/>
      <c r="N23" s="98"/>
      <c r="O23" s="98"/>
      <c r="P23" s="98"/>
      <c r="Q23" s="98"/>
      <c r="R23" s="91"/>
      <c r="S23" s="91"/>
      <c r="T23" s="94"/>
      <c r="U23" s="95"/>
      <c r="V23" s="94"/>
      <c r="W23" s="25" t="s">
        <v>174</v>
      </c>
      <c r="X23" s="28">
        <v>1</v>
      </c>
      <c r="Y23" s="52">
        <v>1</v>
      </c>
      <c r="Z23" s="28">
        <v>1</v>
      </c>
      <c r="AA23" s="28">
        <v>0</v>
      </c>
      <c r="AB23" s="28">
        <v>0</v>
      </c>
      <c r="AC23" s="22">
        <v>1</v>
      </c>
      <c r="AD23" s="93"/>
      <c r="AE23" s="25">
        <v>360</v>
      </c>
      <c r="AF23" s="25">
        <v>270</v>
      </c>
      <c r="AG23" s="103"/>
      <c r="AH23" s="100"/>
      <c r="AI23" s="100"/>
      <c r="AJ23" s="103"/>
      <c r="AK23" s="94"/>
      <c r="AL23" s="108"/>
      <c r="AM23" s="119"/>
      <c r="AN23" s="94"/>
      <c r="AO23" s="100"/>
      <c r="AP23" s="88"/>
      <c r="AQ23" s="90"/>
      <c r="AR23" s="85"/>
      <c r="AS23" s="85"/>
      <c r="AT23" s="85"/>
      <c r="AU23" s="86"/>
      <c r="AV23" s="107"/>
    </row>
    <row r="24" spans="1:48" ht="36" customHeight="1" x14ac:dyDescent="0.35">
      <c r="A24" s="97"/>
      <c r="B24" s="97"/>
      <c r="C24" s="94"/>
      <c r="D24" s="94"/>
      <c r="E24" s="94"/>
      <c r="F24" s="97"/>
      <c r="G24" s="98"/>
      <c r="H24" s="98"/>
      <c r="I24" s="98"/>
      <c r="J24" s="101"/>
      <c r="K24" s="101"/>
      <c r="L24" s="101"/>
      <c r="M24" s="101"/>
      <c r="N24" s="98"/>
      <c r="O24" s="98"/>
      <c r="P24" s="98"/>
      <c r="Q24" s="98"/>
      <c r="R24" s="91"/>
      <c r="S24" s="91"/>
      <c r="T24" s="94"/>
      <c r="U24" s="95"/>
      <c r="V24" s="94"/>
      <c r="W24" s="25" t="s">
        <v>175</v>
      </c>
      <c r="X24" s="28">
        <v>2</v>
      </c>
      <c r="Y24" s="52">
        <v>0</v>
      </c>
      <c r="Z24" s="28">
        <v>1</v>
      </c>
      <c r="AA24" s="28">
        <v>0</v>
      </c>
      <c r="AB24" s="28">
        <v>0</v>
      </c>
      <c r="AC24" s="22">
        <f t="shared" si="15"/>
        <v>0.5</v>
      </c>
      <c r="AD24" s="93"/>
      <c r="AE24" s="25">
        <v>360</v>
      </c>
      <c r="AF24" s="25">
        <v>270</v>
      </c>
      <c r="AG24" s="103"/>
      <c r="AH24" s="100"/>
      <c r="AI24" s="100"/>
      <c r="AJ24" s="103"/>
      <c r="AK24" s="94"/>
      <c r="AL24" s="108"/>
      <c r="AM24" s="119"/>
      <c r="AN24" s="94"/>
      <c r="AO24" s="100"/>
      <c r="AP24" s="88"/>
      <c r="AQ24" s="90"/>
      <c r="AR24" s="85"/>
      <c r="AS24" s="85"/>
      <c r="AT24" s="85"/>
      <c r="AU24" s="86"/>
      <c r="AV24" s="107"/>
    </row>
    <row r="25" spans="1:48" ht="48.75" customHeight="1" x14ac:dyDescent="0.35">
      <c r="A25" s="97"/>
      <c r="B25" s="97"/>
      <c r="C25" s="94"/>
      <c r="D25" s="94"/>
      <c r="E25" s="94"/>
      <c r="F25" s="97"/>
      <c r="G25" s="98" t="s">
        <v>58</v>
      </c>
      <c r="H25" s="98" t="s">
        <v>59</v>
      </c>
      <c r="I25" s="98" t="s">
        <v>339</v>
      </c>
      <c r="J25" s="101">
        <v>2000</v>
      </c>
      <c r="K25" s="101">
        <v>300</v>
      </c>
      <c r="L25" s="110">
        <v>92</v>
      </c>
      <c r="M25" s="101">
        <v>32</v>
      </c>
      <c r="N25" s="98">
        <v>265</v>
      </c>
      <c r="O25" s="98">
        <v>0</v>
      </c>
      <c r="P25" s="98">
        <v>0</v>
      </c>
      <c r="Q25" s="98">
        <f>+M25+N25+O25+P25</f>
        <v>297</v>
      </c>
      <c r="R25" s="91">
        <f>+Q25/K25</f>
        <v>0.99</v>
      </c>
      <c r="S25" s="91">
        <f>+(L25+Q25)/J25</f>
        <v>0.19450000000000001</v>
      </c>
      <c r="T25" s="94"/>
      <c r="U25" s="95"/>
      <c r="V25" s="94"/>
      <c r="W25" s="25" t="s">
        <v>176</v>
      </c>
      <c r="X25" s="32">
        <v>4</v>
      </c>
      <c r="Y25" s="52">
        <v>1</v>
      </c>
      <c r="Z25" s="32">
        <v>1</v>
      </c>
      <c r="AA25" s="32">
        <v>0</v>
      </c>
      <c r="AB25" s="32">
        <v>0</v>
      </c>
      <c r="AC25" s="22">
        <f t="shared" si="15"/>
        <v>0.5</v>
      </c>
      <c r="AD25" s="93"/>
      <c r="AE25" s="25">
        <v>360</v>
      </c>
      <c r="AF25" s="25">
        <v>270</v>
      </c>
      <c r="AG25" s="103"/>
      <c r="AH25" s="100">
        <v>2000</v>
      </c>
      <c r="AI25" s="106">
        <f>+L25+M25+N25+O25+P25</f>
        <v>389</v>
      </c>
      <c r="AJ25" s="103"/>
      <c r="AK25" s="94"/>
      <c r="AL25" s="108"/>
      <c r="AM25" s="119"/>
      <c r="AN25" s="94"/>
      <c r="AO25" s="100"/>
      <c r="AP25" s="88"/>
      <c r="AQ25" s="90"/>
      <c r="AR25" s="85"/>
      <c r="AS25" s="85"/>
      <c r="AT25" s="85"/>
      <c r="AU25" s="86"/>
      <c r="AV25" s="118" t="s">
        <v>311</v>
      </c>
    </row>
    <row r="26" spans="1:48" ht="42" customHeight="1" x14ac:dyDescent="0.35">
      <c r="A26" s="97"/>
      <c r="B26" s="97"/>
      <c r="C26" s="94"/>
      <c r="D26" s="94"/>
      <c r="E26" s="94"/>
      <c r="F26" s="97"/>
      <c r="G26" s="98"/>
      <c r="H26" s="98"/>
      <c r="I26" s="98"/>
      <c r="J26" s="101"/>
      <c r="K26" s="101"/>
      <c r="L26" s="110"/>
      <c r="M26" s="101"/>
      <c r="N26" s="98"/>
      <c r="O26" s="98"/>
      <c r="P26" s="98"/>
      <c r="Q26" s="98"/>
      <c r="R26" s="91"/>
      <c r="S26" s="91"/>
      <c r="T26" s="94"/>
      <c r="U26" s="95"/>
      <c r="V26" s="94"/>
      <c r="W26" s="25" t="s">
        <v>177</v>
      </c>
      <c r="X26" s="32">
        <v>3</v>
      </c>
      <c r="Y26" s="52">
        <v>0</v>
      </c>
      <c r="Z26" s="32">
        <v>1</v>
      </c>
      <c r="AA26" s="32">
        <v>0</v>
      </c>
      <c r="AB26" s="32">
        <v>0</v>
      </c>
      <c r="AC26" s="22">
        <f t="shared" si="15"/>
        <v>0.33333333333333331</v>
      </c>
      <c r="AD26" s="93"/>
      <c r="AE26" s="25">
        <v>360</v>
      </c>
      <c r="AF26" s="25">
        <v>270</v>
      </c>
      <c r="AG26" s="103"/>
      <c r="AH26" s="100"/>
      <c r="AI26" s="100"/>
      <c r="AJ26" s="103"/>
      <c r="AK26" s="94"/>
      <c r="AL26" s="108"/>
      <c r="AM26" s="119"/>
      <c r="AN26" s="94"/>
      <c r="AO26" s="100"/>
      <c r="AP26" s="88"/>
      <c r="AQ26" s="90"/>
      <c r="AR26" s="85"/>
      <c r="AS26" s="85"/>
      <c r="AT26" s="85"/>
      <c r="AU26" s="86"/>
      <c r="AV26" s="118"/>
    </row>
    <row r="27" spans="1:48" ht="40.5" customHeight="1" x14ac:dyDescent="0.35">
      <c r="A27" s="97"/>
      <c r="B27" s="97"/>
      <c r="C27" s="94"/>
      <c r="D27" s="94"/>
      <c r="E27" s="94"/>
      <c r="F27" s="97"/>
      <c r="G27" s="98" t="s">
        <v>60</v>
      </c>
      <c r="H27" s="98">
        <v>0</v>
      </c>
      <c r="I27" s="98" t="s">
        <v>61</v>
      </c>
      <c r="J27" s="101">
        <v>12000</v>
      </c>
      <c r="K27" s="101">
        <v>3500</v>
      </c>
      <c r="L27" s="101">
        <v>1058</v>
      </c>
      <c r="M27" s="101">
        <v>0</v>
      </c>
      <c r="N27" s="98">
        <v>623</v>
      </c>
      <c r="O27" s="98">
        <v>1355</v>
      </c>
      <c r="P27" s="98">
        <v>278</v>
      </c>
      <c r="Q27" s="98">
        <f>+M27+N27+O27+P27</f>
        <v>2256</v>
      </c>
      <c r="R27" s="91">
        <f>+Q27/K27</f>
        <v>0.64457142857142857</v>
      </c>
      <c r="S27" s="91">
        <f>+(L27+Q27)/J27</f>
        <v>0.27616666666666667</v>
      </c>
      <c r="T27" s="94"/>
      <c r="U27" s="95"/>
      <c r="V27" s="94"/>
      <c r="W27" s="25" t="s">
        <v>178</v>
      </c>
      <c r="X27" s="32">
        <v>1</v>
      </c>
      <c r="Y27" s="52">
        <v>0</v>
      </c>
      <c r="Z27" s="32">
        <v>1</v>
      </c>
      <c r="AA27" s="32">
        <v>0</v>
      </c>
      <c r="AB27" s="32">
        <v>0</v>
      </c>
      <c r="AC27" s="22">
        <f t="shared" si="15"/>
        <v>1</v>
      </c>
      <c r="AD27" s="93"/>
      <c r="AE27" s="25">
        <v>360</v>
      </c>
      <c r="AF27" s="25">
        <v>270</v>
      </c>
      <c r="AG27" s="103"/>
      <c r="AH27" s="100">
        <v>12000</v>
      </c>
      <c r="AI27" s="100">
        <f>+L27+M27+N27+O27+P27</f>
        <v>3314</v>
      </c>
      <c r="AJ27" s="103"/>
      <c r="AK27" s="94"/>
      <c r="AL27" s="108"/>
      <c r="AM27" s="119"/>
      <c r="AN27" s="94"/>
      <c r="AO27" s="100"/>
      <c r="AP27" s="88"/>
      <c r="AQ27" s="90"/>
      <c r="AR27" s="85"/>
      <c r="AS27" s="85"/>
      <c r="AT27" s="85"/>
      <c r="AU27" s="86"/>
      <c r="AV27" s="118" t="s">
        <v>313</v>
      </c>
    </row>
    <row r="28" spans="1:48" ht="57" customHeight="1" x14ac:dyDescent="0.35">
      <c r="A28" s="97"/>
      <c r="B28" s="97"/>
      <c r="C28" s="94"/>
      <c r="D28" s="94"/>
      <c r="E28" s="94"/>
      <c r="F28" s="97"/>
      <c r="G28" s="98"/>
      <c r="H28" s="98"/>
      <c r="I28" s="98"/>
      <c r="J28" s="101"/>
      <c r="K28" s="101"/>
      <c r="L28" s="101"/>
      <c r="M28" s="101"/>
      <c r="N28" s="98"/>
      <c r="O28" s="98"/>
      <c r="P28" s="98"/>
      <c r="Q28" s="98"/>
      <c r="R28" s="91"/>
      <c r="S28" s="91"/>
      <c r="T28" s="94"/>
      <c r="U28" s="95"/>
      <c r="V28" s="94"/>
      <c r="W28" s="25" t="s">
        <v>179</v>
      </c>
      <c r="X28" s="32">
        <v>1</v>
      </c>
      <c r="Y28" s="52">
        <v>1</v>
      </c>
      <c r="Z28" s="32">
        <v>1</v>
      </c>
      <c r="AA28" s="32">
        <v>0</v>
      </c>
      <c r="AB28" s="32">
        <v>0</v>
      </c>
      <c r="AC28" s="22">
        <v>1</v>
      </c>
      <c r="AD28" s="93"/>
      <c r="AE28" s="25">
        <v>360</v>
      </c>
      <c r="AF28" s="25">
        <v>270</v>
      </c>
      <c r="AG28" s="103"/>
      <c r="AH28" s="100"/>
      <c r="AI28" s="100"/>
      <c r="AJ28" s="103"/>
      <c r="AK28" s="94"/>
      <c r="AL28" s="108"/>
      <c r="AM28" s="119"/>
      <c r="AN28" s="94"/>
      <c r="AO28" s="100"/>
      <c r="AP28" s="88"/>
      <c r="AQ28" s="90"/>
      <c r="AR28" s="85"/>
      <c r="AS28" s="85"/>
      <c r="AT28" s="85"/>
      <c r="AU28" s="86"/>
      <c r="AV28" s="118"/>
    </row>
    <row r="29" spans="1:48" ht="45.75" customHeight="1" x14ac:dyDescent="0.35">
      <c r="A29" s="97"/>
      <c r="B29" s="97"/>
      <c r="C29" s="94"/>
      <c r="D29" s="94"/>
      <c r="E29" s="94"/>
      <c r="F29" s="97"/>
      <c r="G29" s="98"/>
      <c r="H29" s="98"/>
      <c r="I29" s="98"/>
      <c r="J29" s="101"/>
      <c r="K29" s="101"/>
      <c r="L29" s="101"/>
      <c r="M29" s="101"/>
      <c r="N29" s="98"/>
      <c r="O29" s="98"/>
      <c r="P29" s="98"/>
      <c r="Q29" s="98"/>
      <c r="R29" s="91"/>
      <c r="S29" s="91"/>
      <c r="T29" s="94"/>
      <c r="U29" s="95"/>
      <c r="V29" s="94"/>
      <c r="W29" s="25" t="s">
        <v>180</v>
      </c>
      <c r="X29" s="32">
        <v>1</v>
      </c>
      <c r="Y29" s="52">
        <v>0</v>
      </c>
      <c r="Z29" s="32">
        <v>0</v>
      </c>
      <c r="AA29" s="32">
        <v>0</v>
      </c>
      <c r="AB29" s="32">
        <v>0</v>
      </c>
      <c r="AC29" s="22">
        <f>+(Y29+Z29+AA29+AB29)/X29</f>
        <v>0</v>
      </c>
      <c r="AD29" s="93"/>
      <c r="AE29" s="25">
        <v>360</v>
      </c>
      <c r="AF29" s="25">
        <v>270</v>
      </c>
      <c r="AG29" s="103"/>
      <c r="AH29" s="100"/>
      <c r="AI29" s="100"/>
      <c r="AJ29" s="103"/>
      <c r="AK29" s="94"/>
      <c r="AL29" s="108"/>
      <c r="AM29" s="119"/>
      <c r="AN29" s="94"/>
      <c r="AO29" s="100"/>
      <c r="AP29" s="89"/>
      <c r="AQ29" s="90"/>
      <c r="AR29" s="85"/>
      <c r="AS29" s="85"/>
      <c r="AT29" s="85"/>
      <c r="AU29" s="86"/>
      <c r="AV29" s="118"/>
    </row>
    <row r="30" spans="1:48" ht="78" customHeight="1" x14ac:dyDescent="0.35">
      <c r="A30" s="97"/>
      <c r="B30" s="97"/>
      <c r="C30" s="94"/>
      <c r="D30" s="94"/>
      <c r="E30" s="94"/>
      <c r="F30" s="97"/>
      <c r="G30" s="66" t="s">
        <v>283</v>
      </c>
      <c r="H30" s="66"/>
      <c r="I30" s="66"/>
      <c r="J30" s="66"/>
      <c r="K30" s="66"/>
      <c r="L30" s="66"/>
      <c r="M30" s="66"/>
      <c r="N30" s="66"/>
      <c r="O30" s="66"/>
      <c r="P30" s="66"/>
      <c r="Q30" s="23"/>
      <c r="R30" s="5">
        <f>AVERAGE(R20:R29)</f>
        <v>0.9086428571428572</v>
      </c>
      <c r="S30" s="5">
        <f>AVERAGE(S20:S29)</f>
        <v>0.28462828365748927</v>
      </c>
      <c r="T30" s="66" t="s">
        <v>333</v>
      </c>
      <c r="U30" s="66"/>
      <c r="V30" s="66"/>
      <c r="W30" s="66"/>
      <c r="X30" s="66"/>
      <c r="Y30" s="66"/>
      <c r="Z30" s="66"/>
      <c r="AA30" s="66"/>
      <c r="AB30" s="66"/>
      <c r="AC30" s="66"/>
      <c r="AD30" s="5">
        <f>+AD20</f>
        <v>0.45393333333333336</v>
      </c>
      <c r="AE30" s="94"/>
      <c r="AF30" s="94"/>
      <c r="AG30" s="103"/>
      <c r="AH30" s="4"/>
      <c r="AI30" s="4"/>
      <c r="AJ30" s="4"/>
      <c r="AK30" s="4"/>
      <c r="AL30" s="4"/>
      <c r="AM30" s="4"/>
      <c r="AN30" s="4"/>
      <c r="AO30" s="4"/>
      <c r="AP30" s="73" t="s">
        <v>283</v>
      </c>
      <c r="AQ30" s="74"/>
      <c r="AR30" s="41">
        <f>+AR20</f>
        <v>100000000.39</v>
      </c>
      <c r="AS30" s="41">
        <f>+AS20</f>
        <v>82000000.390000001</v>
      </c>
      <c r="AT30" s="41">
        <f>+AT20</f>
        <v>63869054</v>
      </c>
      <c r="AU30" s="42">
        <f>+AU20</f>
        <v>0.77889089873454331</v>
      </c>
      <c r="AV30" s="4"/>
    </row>
    <row r="31" spans="1:48" ht="101.25" customHeight="1" x14ac:dyDescent="0.35">
      <c r="A31" s="97"/>
      <c r="B31" s="97"/>
      <c r="C31" s="94"/>
      <c r="D31" s="94"/>
      <c r="E31" s="94"/>
      <c r="F31" s="97" t="s">
        <v>30</v>
      </c>
      <c r="G31" s="28" t="s">
        <v>62</v>
      </c>
      <c r="H31" s="28" t="s">
        <v>63</v>
      </c>
      <c r="I31" s="28" t="s">
        <v>64</v>
      </c>
      <c r="J31" s="32">
        <v>3047</v>
      </c>
      <c r="K31" s="32">
        <v>260</v>
      </c>
      <c r="L31" s="32">
        <v>0</v>
      </c>
      <c r="M31" s="32">
        <v>0</v>
      </c>
      <c r="N31" s="28">
        <v>0</v>
      </c>
      <c r="O31" s="28">
        <v>0</v>
      </c>
      <c r="P31" s="28">
        <v>1265</v>
      </c>
      <c r="Q31" s="28">
        <f>+M31+N31+O31+P31</f>
        <v>1265</v>
      </c>
      <c r="R31" s="22">
        <v>1</v>
      </c>
      <c r="S31" s="22">
        <f>+(L31+Q31)/J31</f>
        <v>0.41516245487364623</v>
      </c>
      <c r="T31" s="94" t="s">
        <v>135</v>
      </c>
      <c r="U31" s="95">
        <v>2020130010135</v>
      </c>
      <c r="V31" s="94" t="s">
        <v>136</v>
      </c>
      <c r="W31" s="25" t="s">
        <v>181</v>
      </c>
      <c r="X31" s="32">
        <v>200</v>
      </c>
      <c r="Y31" s="52">
        <v>200</v>
      </c>
      <c r="Z31" s="32">
        <v>0</v>
      </c>
      <c r="AA31" s="32">
        <v>217</v>
      </c>
      <c r="AB31" s="32">
        <v>125</v>
      </c>
      <c r="AC31" s="22">
        <v>1</v>
      </c>
      <c r="AD31" s="91">
        <f>AVERAGE(AC31:AC35)</f>
        <v>0.82499999999999996</v>
      </c>
      <c r="AE31" s="25">
        <v>360</v>
      </c>
      <c r="AF31" s="25">
        <v>270</v>
      </c>
      <c r="AG31" s="103"/>
      <c r="AH31" s="27">
        <v>3047</v>
      </c>
      <c r="AI31" s="27">
        <f>+L31+M31+N31+O31+P31</f>
        <v>1265</v>
      </c>
      <c r="AJ31" s="103" t="s">
        <v>296</v>
      </c>
      <c r="AK31" s="94" t="s">
        <v>245</v>
      </c>
      <c r="AL31" s="108">
        <v>500000000</v>
      </c>
      <c r="AM31" s="119">
        <v>1068932513</v>
      </c>
      <c r="AN31" s="94" t="s">
        <v>246</v>
      </c>
      <c r="AO31" s="100" t="s">
        <v>247</v>
      </c>
      <c r="AP31" s="87" t="s">
        <v>352</v>
      </c>
      <c r="AQ31" s="53" t="s">
        <v>247</v>
      </c>
      <c r="AR31" s="20">
        <v>500000000</v>
      </c>
      <c r="AS31" s="20">
        <v>500000000</v>
      </c>
      <c r="AT31" s="20">
        <v>500000000</v>
      </c>
      <c r="AU31" s="21">
        <f>+AT31/AS31</f>
        <v>1</v>
      </c>
      <c r="AV31" s="118" t="s">
        <v>314</v>
      </c>
    </row>
    <row r="32" spans="1:48" ht="51.75" customHeight="1" x14ac:dyDescent="0.35">
      <c r="A32" s="97"/>
      <c r="B32" s="97"/>
      <c r="C32" s="94"/>
      <c r="D32" s="94"/>
      <c r="E32" s="94"/>
      <c r="F32" s="97"/>
      <c r="G32" s="98" t="s">
        <v>65</v>
      </c>
      <c r="H32" s="98" t="s">
        <v>66</v>
      </c>
      <c r="I32" s="98" t="s">
        <v>67</v>
      </c>
      <c r="J32" s="101">
        <v>3657</v>
      </c>
      <c r="K32" s="101">
        <v>85</v>
      </c>
      <c r="L32" s="101">
        <v>0</v>
      </c>
      <c r="M32" s="101">
        <v>0</v>
      </c>
      <c r="N32" s="98">
        <v>0</v>
      </c>
      <c r="O32" s="98">
        <v>0</v>
      </c>
      <c r="P32" s="98">
        <v>0</v>
      </c>
      <c r="Q32" s="98">
        <v>0</v>
      </c>
      <c r="R32" s="91">
        <f>+(M32+N32+O32+P32)/K32</f>
        <v>0</v>
      </c>
      <c r="S32" s="91">
        <f>+(L32+M32+N32+O32+P32)/J32</f>
        <v>0</v>
      </c>
      <c r="T32" s="94"/>
      <c r="U32" s="95"/>
      <c r="V32" s="94"/>
      <c r="W32" s="27" t="s">
        <v>182</v>
      </c>
      <c r="X32" s="32">
        <v>12</v>
      </c>
      <c r="Y32" s="52">
        <v>1</v>
      </c>
      <c r="Z32" s="32">
        <v>0</v>
      </c>
      <c r="AA32" s="32">
        <v>12</v>
      </c>
      <c r="AB32" s="32">
        <v>125</v>
      </c>
      <c r="AC32" s="22">
        <v>1</v>
      </c>
      <c r="AD32" s="91"/>
      <c r="AE32" s="25">
        <v>360</v>
      </c>
      <c r="AF32" s="25">
        <v>270</v>
      </c>
      <c r="AG32" s="103"/>
      <c r="AH32" s="100">
        <v>3657</v>
      </c>
      <c r="AI32" s="100">
        <f>+L32+M32+N32+O32+P32</f>
        <v>0</v>
      </c>
      <c r="AJ32" s="103"/>
      <c r="AK32" s="94"/>
      <c r="AL32" s="108"/>
      <c r="AM32" s="119"/>
      <c r="AN32" s="94"/>
      <c r="AO32" s="100"/>
      <c r="AP32" s="88"/>
      <c r="AQ32" s="53" t="s">
        <v>355</v>
      </c>
      <c r="AR32" s="20">
        <v>0</v>
      </c>
      <c r="AS32" s="20">
        <v>271614744.94999999</v>
      </c>
      <c r="AT32" s="20">
        <v>190130320</v>
      </c>
      <c r="AU32" s="21">
        <f t="shared" ref="AU32:AU33" si="16">+AT32/AS32</f>
        <v>0.69999999460633111</v>
      </c>
      <c r="AV32" s="118"/>
    </row>
    <row r="33" spans="1:48" ht="42" customHeight="1" x14ac:dyDescent="0.35">
      <c r="A33" s="97"/>
      <c r="B33" s="97"/>
      <c r="C33" s="94"/>
      <c r="D33" s="94"/>
      <c r="E33" s="94"/>
      <c r="F33" s="97"/>
      <c r="G33" s="98"/>
      <c r="H33" s="98"/>
      <c r="I33" s="98"/>
      <c r="J33" s="101"/>
      <c r="K33" s="101"/>
      <c r="L33" s="101"/>
      <c r="M33" s="101"/>
      <c r="N33" s="98"/>
      <c r="O33" s="98"/>
      <c r="P33" s="98"/>
      <c r="Q33" s="98"/>
      <c r="R33" s="91" t="e">
        <f t="shared" ref="R33:R35" si="17">+(M33+N33)/K33</f>
        <v>#DIV/0!</v>
      </c>
      <c r="S33" s="91" t="e">
        <f t="shared" ref="S33:S35" si="18">+(L33+M33+N33)/J33</f>
        <v>#DIV/0!</v>
      </c>
      <c r="T33" s="94"/>
      <c r="U33" s="95"/>
      <c r="V33" s="94"/>
      <c r="W33" s="27" t="s">
        <v>183</v>
      </c>
      <c r="X33" s="32">
        <v>1</v>
      </c>
      <c r="Y33" s="52">
        <v>1</v>
      </c>
      <c r="Z33" s="32">
        <v>0</v>
      </c>
      <c r="AA33" s="32">
        <v>0</v>
      </c>
      <c r="AB33" s="32">
        <v>1</v>
      </c>
      <c r="AC33" s="22">
        <v>1</v>
      </c>
      <c r="AD33" s="91"/>
      <c r="AE33" s="25">
        <v>360</v>
      </c>
      <c r="AF33" s="25">
        <v>270</v>
      </c>
      <c r="AG33" s="103"/>
      <c r="AH33" s="100"/>
      <c r="AI33" s="100"/>
      <c r="AJ33" s="103"/>
      <c r="AK33" s="94"/>
      <c r="AL33" s="108"/>
      <c r="AM33" s="119"/>
      <c r="AN33" s="94"/>
      <c r="AO33" s="100"/>
      <c r="AP33" s="89"/>
      <c r="AQ33" s="53" t="s">
        <v>356</v>
      </c>
      <c r="AR33" s="20">
        <v>0</v>
      </c>
      <c r="AS33" s="20">
        <v>184812663.5</v>
      </c>
      <c r="AT33" s="20">
        <v>129368861</v>
      </c>
      <c r="AU33" s="21">
        <f t="shared" si="16"/>
        <v>0.69999998133244801</v>
      </c>
      <c r="AV33" s="118"/>
    </row>
    <row r="34" spans="1:48" ht="49.5" customHeight="1" x14ac:dyDescent="0.35">
      <c r="A34" s="97"/>
      <c r="B34" s="97"/>
      <c r="C34" s="94"/>
      <c r="D34" s="94"/>
      <c r="E34" s="94"/>
      <c r="F34" s="97"/>
      <c r="G34" s="98" t="s">
        <v>68</v>
      </c>
      <c r="H34" s="98" t="s">
        <v>69</v>
      </c>
      <c r="I34" s="98" t="s">
        <v>70</v>
      </c>
      <c r="J34" s="101">
        <v>3047</v>
      </c>
      <c r="K34" s="101">
        <v>200</v>
      </c>
      <c r="L34" s="101">
        <v>0</v>
      </c>
      <c r="M34" s="101">
        <v>0</v>
      </c>
      <c r="N34" s="98">
        <v>0</v>
      </c>
      <c r="O34" s="98">
        <v>0</v>
      </c>
      <c r="P34" s="98">
        <v>0</v>
      </c>
      <c r="Q34" s="98">
        <v>0</v>
      </c>
      <c r="R34" s="91">
        <f>+(M34+N34+O34+P34)/K34</f>
        <v>0</v>
      </c>
      <c r="S34" s="91">
        <f>+(L34+M34+N34+O34+P34)/J34</f>
        <v>0</v>
      </c>
      <c r="T34" s="94"/>
      <c r="U34" s="95"/>
      <c r="V34" s="94"/>
      <c r="W34" s="25" t="s">
        <v>184</v>
      </c>
      <c r="X34" s="32">
        <v>2</v>
      </c>
      <c r="Y34" s="52">
        <v>0</v>
      </c>
      <c r="Z34" s="32">
        <v>0</v>
      </c>
      <c r="AA34" s="32">
        <v>0</v>
      </c>
      <c r="AB34" s="32">
        <v>1</v>
      </c>
      <c r="AC34" s="22">
        <f t="shared" ref="AC34:AC35" si="19">+(Y34+Z34+AA34+AB34)/X34</f>
        <v>0.5</v>
      </c>
      <c r="AD34" s="91"/>
      <c r="AE34" s="25">
        <v>360</v>
      </c>
      <c r="AF34" s="25">
        <v>270</v>
      </c>
      <c r="AG34" s="103"/>
      <c r="AH34" s="100">
        <v>3047</v>
      </c>
      <c r="AI34" s="100">
        <f>+L34+M34+N34+O34+P34</f>
        <v>0</v>
      </c>
      <c r="AJ34" s="103"/>
      <c r="AK34" s="94" t="s">
        <v>248</v>
      </c>
      <c r="AL34" s="108">
        <v>300000000</v>
      </c>
      <c r="AM34" s="119"/>
      <c r="AN34" s="94"/>
      <c r="AO34" s="100" t="s">
        <v>249</v>
      </c>
      <c r="AP34" s="87" t="s">
        <v>351</v>
      </c>
      <c r="AQ34" s="87" t="s">
        <v>249</v>
      </c>
      <c r="AR34" s="83">
        <v>299999999.64999998</v>
      </c>
      <c r="AS34" s="83">
        <v>249999999.65000001</v>
      </c>
      <c r="AT34" s="83">
        <v>249433332</v>
      </c>
      <c r="AU34" s="80">
        <f>+AT34/AS34</f>
        <v>0.99773332939682668</v>
      </c>
      <c r="AV34" s="118"/>
    </row>
    <row r="35" spans="1:48" ht="50.25" customHeight="1" x14ac:dyDescent="0.35">
      <c r="A35" s="97"/>
      <c r="B35" s="97"/>
      <c r="C35" s="94"/>
      <c r="D35" s="94"/>
      <c r="E35" s="94"/>
      <c r="F35" s="97"/>
      <c r="G35" s="98"/>
      <c r="H35" s="98"/>
      <c r="I35" s="98"/>
      <c r="J35" s="101"/>
      <c r="K35" s="101"/>
      <c r="L35" s="101"/>
      <c r="M35" s="101"/>
      <c r="N35" s="98"/>
      <c r="O35" s="98"/>
      <c r="P35" s="98"/>
      <c r="Q35" s="98"/>
      <c r="R35" s="91" t="e">
        <f t="shared" si="17"/>
        <v>#DIV/0!</v>
      </c>
      <c r="S35" s="91" t="e">
        <f t="shared" si="18"/>
        <v>#DIV/0!</v>
      </c>
      <c r="T35" s="94"/>
      <c r="U35" s="95"/>
      <c r="V35" s="94"/>
      <c r="W35" s="25" t="s">
        <v>185</v>
      </c>
      <c r="X35" s="32">
        <v>200</v>
      </c>
      <c r="Y35" s="52">
        <v>0</v>
      </c>
      <c r="Z35" s="32">
        <v>0</v>
      </c>
      <c r="AA35" s="32">
        <v>0</v>
      </c>
      <c r="AB35" s="32">
        <v>125</v>
      </c>
      <c r="AC35" s="22">
        <f t="shared" si="19"/>
        <v>0.625</v>
      </c>
      <c r="AD35" s="91"/>
      <c r="AE35" s="25">
        <v>360</v>
      </c>
      <c r="AF35" s="25">
        <v>270</v>
      </c>
      <c r="AG35" s="103"/>
      <c r="AH35" s="100"/>
      <c r="AI35" s="100"/>
      <c r="AJ35" s="103"/>
      <c r="AK35" s="94"/>
      <c r="AL35" s="108"/>
      <c r="AM35" s="119"/>
      <c r="AN35" s="94"/>
      <c r="AO35" s="100"/>
      <c r="AP35" s="89"/>
      <c r="AQ35" s="89"/>
      <c r="AR35" s="84"/>
      <c r="AS35" s="84"/>
      <c r="AT35" s="84"/>
      <c r="AU35" s="82"/>
      <c r="AV35" s="118"/>
    </row>
    <row r="36" spans="1:48" ht="92.25" customHeight="1" x14ac:dyDescent="0.35">
      <c r="A36" s="97"/>
      <c r="B36" s="97"/>
      <c r="C36" s="94"/>
      <c r="D36" s="94"/>
      <c r="E36" s="94"/>
      <c r="F36" s="97"/>
      <c r="G36" s="66" t="s">
        <v>284</v>
      </c>
      <c r="H36" s="66"/>
      <c r="I36" s="66"/>
      <c r="J36" s="66"/>
      <c r="K36" s="66"/>
      <c r="L36" s="66"/>
      <c r="M36" s="66"/>
      <c r="N36" s="66"/>
      <c r="O36" s="66"/>
      <c r="P36" s="66"/>
      <c r="Q36" s="23"/>
      <c r="R36" s="5">
        <f>+AVERAGE(R31,R32,R34)</f>
        <v>0.33333333333333331</v>
      </c>
      <c r="S36" s="5">
        <f>+AVERAGE(S31,S32,S34)</f>
        <v>0.13838748495788208</v>
      </c>
      <c r="T36" s="66" t="s">
        <v>284</v>
      </c>
      <c r="U36" s="66"/>
      <c r="V36" s="66"/>
      <c r="W36" s="66"/>
      <c r="X36" s="66"/>
      <c r="Y36" s="66"/>
      <c r="Z36" s="66"/>
      <c r="AA36" s="66"/>
      <c r="AB36" s="66"/>
      <c r="AC36" s="66"/>
      <c r="AD36" s="5">
        <f>+AD31</f>
        <v>0.82499999999999996</v>
      </c>
      <c r="AE36" s="94"/>
      <c r="AF36" s="94"/>
      <c r="AG36" s="103"/>
      <c r="AH36" s="4"/>
      <c r="AI36" s="4"/>
      <c r="AJ36" s="4"/>
      <c r="AK36" s="4"/>
      <c r="AL36" s="4"/>
      <c r="AM36" s="4"/>
      <c r="AN36" s="4"/>
      <c r="AO36" s="4"/>
      <c r="AP36" s="73" t="s">
        <v>284</v>
      </c>
      <c r="AQ36" s="74"/>
      <c r="AR36" s="41">
        <f>+AR31+AR32+AR33+AR34</f>
        <v>799999999.64999998</v>
      </c>
      <c r="AS36" s="41">
        <f t="shared" ref="AS36:AT36" si="20">+AS31+AS32+AS33+AS34</f>
        <v>1206427408.1000001</v>
      </c>
      <c r="AT36" s="41">
        <f t="shared" si="20"/>
        <v>1068932513</v>
      </c>
      <c r="AU36" s="18">
        <f>+AT36/AS36</f>
        <v>0.88603135656828247</v>
      </c>
      <c r="AV36" s="4"/>
    </row>
    <row r="37" spans="1:48" ht="59.25" customHeight="1" x14ac:dyDescent="0.35">
      <c r="A37" s="97"/>
      <c r="B37" s="97"/>
      <c r="C37" s="94"/>
      <c r="D37" s="94"/>
      <c r="E37" s="94"/>
      <c r="F37" s="97" t="s">
        <v>31</v>
      </c>
      <c r="G37" s="98" t="s">
        <v>71</v>
      </c>
      <c r="H37" s="98" t="s">
        <v>72</v>
      </c>
      <c r="I37" s="98" t="s">
        <v>73</v>
      </c>
      <c r="J37" s="101">
        <v>3000</v>
      </c>
      <c r="K37" s="101">
        <v>300</v>
      </c>
      <c r="L37" s="101">
        <v>75</v>
      </c>
      <c r="M37" s="101">
        <v>0</v>
      </c>
      <c r="N37" s="98">
        <v>0</v>
      </c>
      <c r="O37" s="98">
        <v>0</v>
      </c>
      <c r="P37" s="98">
        <v>149</v>
      </c>
      <c r="Q37" s="98">
        <f>SUM(M37:P38)</f>
        <v>149</v>
      </c>
      <c r="R37" s="91">
        <f>+Q37/K37</f>
        <v>0.49666666666666665</v>
      </c>
      <c r="S37" s="91">
        <f>+(L37+M37+N37+O37+P37)/J37</f>
        <v>7.4666666666666673E-2</v>
      </c>
      <c r="T37" s="94" t="s">
        <v>137</v>
      </c>
      <c r="U37" s="95">
        <v>2020130010086</v>
      </c>
      <c r="V37" s="94" t="s">
        <v>138</v>
      </c>
      <c r="W37" s="25" t="s">
        <v>186</v>
      </c>
      <c r="X37" s="29">
        <v>3</v>
      </c>
      <c r="Y37" s="54">
        <v>0</v>
      </c>
      <c r="Z37" s="29">
        <v>8</v>
      </c>
      <c r="AA37" s="29">
        <v>0</v>
      </c>
      <c r="AB37" s="29">
        <v>0</v>
      </c>
      <c r="AC37" s="22">
        <v>1</v>
      </c>
      <c r="AD37" s="91">
        <f>AVERAGE(AC37:AC39)</f>
        <v>0.8666666666666667</v>
      </c>
      <c r="AE37" s="25">
        <v>360</v>
      </c>
      <c r="AF37" s="25">
        <v>270</v>
      </c>
      <c r="AG37" s="103"/>
      <c r="AH37" s="100">
        <v>3000</v>
      </c>
      <c r="AI37" s="100">
        <f>L37+M37+N37+O37+P37</f>
        <v>224</v>
      </c>
      <c r="AJ37" s="103" t="s">
        <v>230</v>
      </c>
      <c r="AK37" s="94" t="s">
        <v>250</v>
      </c>
      <c r="AL37" s="108">
        <v>225415916</v>
      </c>
      <c r="AM37" s="119">
        <v>753495498</v>
      </c>
      <c r="AN37" s="94" t="s">
        <v>251</v>
      </c>
      <c r="AO37" s="4" t="s">
        <v>252</v>
      </c>
      <c r="AP37" s="87" t="s">
        <v>351</v>
      </c>
      <c r="AQ37" s="87" t="s">
        <v>252</v>
      </c>
      <c r="AR37" s="67">
        <v>499999999.75</v>
      </c>
      <c r="AS37" s="67">
        <v>149999999.75</v>
      </c>
      <c r="AT37" s="67">
        <v>0</v>
      </c>
      <c r="AU37" s="77">
        <f>+AT37/AS37</f>
        <v>0</v>
      </c>
      <c r="AV37" s="118" t="s">
        <v>299</v>
      </c>
    </row>
    <row r="38" spans="1:48" ht="66.75" customHeight="1" x14ac:dyDescent="0.35">
      <c r="A38" s="97"/>
      <c r="B38" s="97"/>
      <c r="C38" s="94"/>
      <c r="D38" s="94"/>
      <c r="E38" s="94"/>
      <c r="F38" s="97"/>
      <c r="G38" s="98"/>
      <c r="H38" s="98"/>
      <c r="I38" s="98"/>
      <c r="J38" s="101"/>
      <c r="K38" s="101"/>
      <c r="L38" s="101"/>
      <c r="M38" s="101"/>
      <c r="N38" s="98"/>
      <c r="O38" s="98"/>
      <c r="P38" s="98"/>
      <c r="Q38" s="98"/>
      <c r="R38" s="91" t="e">
        <f t="shared" ref="R38" si="21">+(M38+N38)/K38</f>
        <v>#DIV/0!</v>
      </c>
      <c r="S38" s="91"/>
      <c r="T38" s="94"/>
      <c r="U38" s="95"/>
      <c r="V38" s="94"/>
      <c r="W38" s="25" t="s">
        <v>187</v>
      </c>
      <c r="X38" s="29">
        <v>5</v>
      </c>
      <c r="Y38" s="54">
        <v>0</v>
      </c>
      <c r="Z38" s="29">
        <v>3</v>
      </c>
      <c r="AA38" s="29">
        <v>0</v>
      </c>
      <c r="AB38" s="29">
        <v>0</v>
      </c>
      <c r="AC38" s="22">
        <f t="shared" ref="AC38:AC44" si="22">+(Y38+Z38+AA38+AB38)/X38</f>
        <v>0.6</v>
      </c>
      <c r="AD38" s="91"/>
      <c r="AE38" s="25">
        <v>360</v>
      </c>
      <c r="AF38" s="25">
        <v>270</v>
      </c>
      <c r="AG38" s="103"/>
      <c r="AH38" s="100"/>
      <c r="AI38" s="100"/>
      <c r="AJ38" s="103"/>
      <c r="AK38" s="94"/>
      <c r="AL38" s="108"/>
      <c r="AM38" s="119"/>
      <c r="AN38" s="94"/>
      <c r="AO38" s="4"/>
      <c r="AP38" s="88"/>
      <c r="AQ38" s="88"/>
      <c r="AR38" s="68"/>
      <c r="AS38" s="68"/>
      <c r="AT38" s="68"/>
      <c r="AU38" s="79"/>
      <c r="AV38" s="118"/>
    </row>
    <row r="39" spans="1:48" ht="78" customHeight="1" x14ac:dyDescent="0.35">
      <c r="A39" s="97"/>
      <c r="B39" s="97"/>
      <c r="C39" s="94"/>
      <c r="D39" s="94"/>
      <c r="E39" s="94"/>
      <c r="F39" s="97"/>
      <c r="G39" s="28" t="s">
        <v>74</v>
      </c>
      <c r="H39" s="28" t="s">
        <v>75</v>
      </c>
      <c r="I39" s="28" t="s">
        <v>76</v>
      </c>
      <c r="J39" s="32">
        <v>3000</v>
      </c>
      <c r="K39" s="32">
        <v>500</v>
      </c>
      <c r="L39" s="32">
        <v>272</v>
      </c>
      <c r="M39" s="32">
        <v>0</v>
      </c>
      <c r="N39" s="28">
        <v>114</v>
      </c>
      <c r="O39" s="28">
        <v>304</v>
      </c>
      <c r="P39" s="28">
        <v>1373</v>
      </c>
      <c r="Q39" s="28">
        <f>SUM(M39:P39)</f>
        <v>1791</v>
      </c>
      <c r="R39" s="22">
        <v>1</v>
      </c>
      <c r="S39" s="22">
        <f>+(L39+M39+N39+O39+P39)/J39</f>
        <v>0.68766666666666665</v>
      </c>
      <c r="T39" s="94"/>
      <c r="U39" s="95"/>
      <c r="V39" s="94"/>
      <c r="W39" s="25" t="s">
        <v>188</v>
      </c>
      <c r="X39" s="29">
        <v>5</v>
      </c>
      <c r="Y39" s="54">
        <v>0</v>
      </c>
      <c r="Z39" s="29">
        <v>5</v>
      </c>
      <c r="AA39" s="29">
        <v>8</v>
      </c>
      <c r="AB39" s="29">
        <v>3</v>
      </c>
      <c r="AC39" s="22">
        <v>1</v>
      </c>
      <c r="AD39" s="91"/>
      <c r="AE39" s="25">
        <v>360</v>
      </c>
      <c r="AF39" s="25">
        <v>270</v>
      </c>
      <c r="AG39" s="103"/>
      <c r="AH39" s="27">
        <v>3000</v>
      </c>
      <c r="AI39" s="27">
        <f>L39+M39+N39+O39+P39</f>
        <v>2063</v>
      </c>
      <c r="AJ39" s="103"/>
      <c r="AK39" s="25" t="s">
        <v>245</v>
      </c>
      <c r="AL39" s="108"/>
      <c r="AM39" s="119"/>
      <c r="AN39" s="94"/>
      <c r="AO39" s="27" t="s">
        <v>253</v>
      </c>
      <c r="AP39" s="89"/>
      <c r="AQ39" s="89"/>
      <c r="AR39" s="69"/>
      <c r="AS39" s="69"/>
      <c r="AT39" s="69"/>
      <c r="AU39" s="78"/>
      <c r="AV39" s="7" t="s">
        <v>315</v>
      </c>
    </row>
    <row r="40" spans="1:48" ht="69" customHeight="1" x14ac:dyDescent="0.35">
      <c r="A40" s="97"/>
      <c r="B40" s="97"/>
      <c r="C40" s="94"/>
      <c r="D40" s="94"/>
      <c r="E40" s="94"/>
      <c r="F40" s="97"/>
      <c r="G40" s="98" t="s">
        <v>77</v>
      </c>
      <c r="H40" s="98" t="s">
        <v>78</v>
      </c>
      <c r="I40" s="98" t="s">
        <v>79</v>
      </c>
      <c r="J40" s="101">
        <v>3000</v>
      </c>
      <c r="K40" s="101">
        <v>300</v>
      </c>
      <c r="L40" s="101">
        <v>0</v>
      </c>
      <c r="M40" s="101">
        <v>0</v>
      </c>
      <c r="N40" s="98">
        <v>0</v>
      </c>
      <c r="O40" s="98">
        <v>0</v>
      </c>
      <c r="P40" s="98">
        <v>100</v>
      </c>
      <c r="Q40" s="98">
        <f>SUM(M40:P41)</f>
        <v>100</v>
      </c>
      <c r="R40" s="91">
        <f>+Q40/K40</f>
        <v>0.33333333333333331</v>
      </c>
      <c r="S40" s="91">
        <f>+(L40+M40+N40+O40+P40)/J40</f>
        <v>3.3333333333333333E-2</v>
      </c>
      <c r="T40" s="94" t="s">
        <v>139</v>
      </c>
      <c r="U40" s="95">
        <v>2020130010089</v>
      </c>
      <c r="V40" s="94" t="s">
        <v>140</v>
      </c>
      <c r="W40" s="25" t="s">
        <v>189</v>
      </c>
      <c r="X40" s="29">
        <v>10</v>
      </c>
      <c r="Y40" s="54">
        <v>0</v>
      </c>
      <c r="Z40" s="29">
        <v>2</v>
      </c>
      <c r="AA40" s="29">
        <v>0</v>
      </c>
      <c r="AB40" s="29">
        <v>0</v>
      </c>
      <c r="AC40" s="22">
        <f t="shared" si="22"/>
        <v>0.2</v>
      </c>
      <c r="AD40" s="91">
        <f>AVERAGE(AC40:AC42)</f>
        <v>0.23333333333333331</v>
      </c>
      <c r="AE40" s="25">
        <v>360</v>
      </c>
      <c r="AF40" s="25">
        <v>270</v>
      </c>
      <c r="AG40" s="103"/>
      <c r="AH40" s="100">
        <v>3000</v>
      </c>
      <c r="AI40" s="100">
        <f>+L40+M40+N40+O40+P40</f>
        <v>100</v>
      </c>
      <c r="AJ40" s="103"/>
      <c r="AK40" s="94" t="s">
        <v>245</v>
      </c>
      <c r="AL40" s="108">
        <v>1352495498</v>
      </c>
      <c r="AM40" s="119">
        <v>596020000</v>
      </c>
      <c r="AN40" s="94" t="s">
        <v>254</v>
      </c>
      <c r="AO40" s="100" t="s">
        <v>253</v>
      </c>
      <c r="AP40" s="87" t="s">
        <v>352</v>
      </c>
      <c r="AQ40" s="87" t="s">
        <v>253</v>
      </c>
      <c r="AR40" s="67">
        <v>1754159163</v>
      </c>
      <c r="AS40" s="67">
        <v>1754159163</v>
      </c>
      <c r="AT40" s="67">
        <v>1740763247</v>
      </c>
      <c r="AU40" s="70">
        <f>+AT40/AS40</f>
        <v>0.99236334063489995</v>
      </c>
      <c r="AV40" s="107" t="s">
        <v>316</v>
      </c>
    </row>
    <row r="41" spans="1:48" ht="60.75" customHeight="1" x14ac:dyDescent="0.35">
      <c r="A41" s="97"/>
      <c r="B41" s="97"/>
      <c r="C41" s="94"/>
      <c r="D41" s="94"/>
      <c r="E41" s="94"/>
      <c r="F41" s="97"/>
      <c r="G41" s="98"/>
      <c r="H41" s="98"/>
      <c r="I41" s="98"/>
      <c r="J41" s="101"/>
      <c r="K41" s="101"/>
      <c r="L41" s="101"/>
      <c r="M41" s="101"/>
      <c r="N41" s="98"/>
      <c r="O41" s="98"/>
      <c r="P41" s="98"/>
      <c r="Q41" s="98"/>
      <c r="R41" s="91" t="e">
        <f t="shared" ref="R41" si="23">+(M41+N41)/K41</f>
        <v>#DIV/0!</v>
      </c>
      <c r="S41" s="91" t="e">
        <f t="shared" ref="S41" si="24">+(L41+M41+N41)/J41</f>
        <v>#DIV/0!</v>
      </c>
      <c r="T41" s="94"/>
      <c r="U41" s="95"/>
      <c r="V41" s="94"/>
      <c r="W41" s="25" t="s">
        <v>190</v>
      </c>
      <c r="X41" s="29">
        <v>1</v>
      </c>
      <c r="Y41" s="54">
        <v>0</v>
      </c>
      <c r="Z41" s="29">
        <v>0</v>
      </c>
      <c r="AA41" s="29">
        <v>0</v>
      </c>
      <c r="AB41" s="29">
        <v>0</v>
      </c>
      <c r="AC41" s="22">
        <f t="shared" si="22"/>
        <v>0</v>
      </c>
      <c r="AD41" s="91"/>
      <c r="AE41" s="25">
        <v>360</v>
      </c>
      <c r="AF41" s="25">
        <v>270</v>
      </c>
      <c r="AG41" s="103"/>
      <c r="AH41" s="100"/>
      <c r="AI41" s="100"/>
      <c r="AJ41" s="103"/>
      <c r="AK41" s="94"/>
      <c r="AL41" s="108"/>
      <c r="AM41" s="119"/>
      <c r="AN41" s="94"/>
      <c r="AO41" s="100"/>
      <c r="AP41" s="88"/>
      <c r="AQ41" s="88"/>
      <c r="AR41" s="68"/>
      <c r="AS41" s="68"/>
      <c r="AT41" s="68"/>
      <c r="AU41" s="71"/>
      <c r="AV41" s="107"/>
    </row>
    <row r="42" spans="1:48" ht="54.75" customHeight="1" x14ac:dyDescent="0.35">
      <c r="A42" s="97"/>
      <c r="B42" s="97"/>
      <c r="C42" s="94"/>
      <c r="D42" s="94"/>
      <c r="E42" s="94"/>
      <c r="F42" s="97"/>
      <c r="G42" s="17" t="s">
        <v>80</v>
      </c>
      <c r="H42" s="28">
        <v>0</v>
      </c>
      <c r="I42" s="28" t="s">
        <v>81</v>
      </c>
      <c r="J42" s="32">
        <v>2000</v>
      </c>
      <c r="K42" s="32">
        <v>400</v>
      </c>
      <c r="L42" s="32">
        <v>0</v>
      </c>
      <c r="M42" s="32">
        <v>0</v>
      </c>
      <c r="N42" s="28">
        <v>0</v>
      </c>
      <c r="O42" s="28">
        <v>0</v>
      </c>
      <c r="P42" s="28">
        <v>123</v>
      </c>
      <c r="Q42" s="28">
        <f>SUM(M42:P42)</f>
        <v>123</v>
      </c>
      <c r="R42" s="22">
        <f>+Q42/K42</f>
        <v>0.3075</v>
      </c>
      <c r="S42" s="22">
        <f>+(L42+M42+N42+O42+P42)/J42</f>
        <v>6.1499999999999999E-2</v>
      </c>
      <c r="T42" s="94"/>
      <c r="U42" s="95"/>
      <c r="V42" s="94"/>
      <c r="W42" s="25" t="s">
        <v>191</v>
      </c>
      <c r="X42" s="29">
        <v>10</v>
      </c>
      <c r="Y42" s="54">
        <v>0</v>
      </c>
      <c r="Z42" s="29">
        <v>5</v>
      </c>
      <c r="AA42" s="29">
        <v>0</v>
      </c>
      <c r="AB42" s="29">
        <v>0</v>
      </c>
      <c r="AC42" s="22">
        <f t="shared" si="22"/>
        <v>0.5</v>
      </c>
      <c r="AD42" s="91"/>
      <c r="AE42" s="25">
        <v>360</v>
      </c>
      <c r="AF42" s="25">
        <v>270</v>
      </c>
      <c r="AG42" s="103"/>
      <c r="AH42" s="27">
        <v>2000</v>
      </c>
      <c r="AI42" s="27">
        <f>+L42+M42+N42+O42+P42</f>
        <v>123</v>
      </c>
      <c r="AJ42" s="103"/>
      <c r="AK42" s="94"/>
      <c r="AL42" s="108"/>
      <c r="AM42" s="119"/>
      <c r="AN42" s="94"/>
      <c r="AO42" s="100"/>
      <c r="AP42" s="88"/>
      <c r="AQ42" s="89"/>
      <c r="AR42" s="69"/>
      <c r="AS42" s="69"/>
      <c r="AT42" s="69"/>
      <c r="AU42" s="72"/>
      <c r="AV42" s="7" t="s">
        <v>317</v>
      </c>
    </row>
    <row r="43" spans="1:48" ht="49.5" customHeight="1" x14ac:dyDescent="0.35">
      <c r="A43" s="97"/>
      <c r="B43" s="97"/>
      <c r="C43" s="94"/>
      <c r="D43" s="94"/>
      <c r="E43" s="94"/>
      <c r="F43" s="97"/>
      <c r="G43" s="98" t="s">
        <v>82</v>
      </c>
      <c r="H43" s="98" t="s">
        <v>83</v>
      </c>
      <c r="I43" s="98" t="s">
        <v>84</v>
      </c>
      <c r="J43" s="101">
        <v>4000</v>
      </c>
      <c r="K43" s="101">
        <v>1000</v>
      </c>
      <c r="L43" s="101">
        <v>0</v>
      </c>
      <c r="M43" s="101">
        <v>0</v>
      </c>
      <c r="N43" s="98">
        <v>0</v>
      </c>
      <c r="O43" s="98">
        <v>0</v>
      </c>
      <c r="P43" s="98">
        <v>438</v>
      </c>
      <c r="Q43" s="98">
        <f>SUM(M43:P44)</f>
        <v>438</v>
      </c>
      <c r="R43" s="91">
        <f>+Q43/K43</f>
        <v>0.438</v>
      </c>
      <c r="S43" s="91">
        <f>+(L43+M43+N43+O43+P43)/J43</f>
        <v>0.1095</v>
      </c>
      <c r="T43" s="94" t="s">
        <v>141</v>
      </c>
      <c r="U43" s="96">
        <v>2020130010090</v>
      </c>
      <c r="V43" s="94" t="s">
        <v>142</v>
      </c>
      <c r="W43" s="25" t="s">
        <v>192</v>
      </c>
      <c r="X43" s="29">
        <v>10</v>
      </c>
      <c r="Y43" s="54">
        <v>0</v>
      </c>
      <c r="Z43" s="29">
        <v>2</v>
      </c>
      <c r="AA43" s="29">
        <v>0</v>
      </c>
      <c r="AB43" s="29">
        <v>1</v>
      </c>
      <c r="AC43" s="22">
        <f t="shared" si="22"/>
        <v>0.3</v>
      </c>
      <c r="AD43" s="91">
        <f>AVERAGE(AC43:AC44)</f>
        <v>0.15049999999999999</v>
      </c>
      <c r="AE43" s="25">
        <v>360</v>
      </c>
      <c r="AF43" s="25">
        <v>270</v>
      </c>
      <c r="AG43" s="103"/>
      <c r="AH43" s="100">
        <v>4000</v>
      </c>
      <c r="AI43" s="100">
        <f>L43+M43+N43+O43+P43</f>
        <v>438</v>
      </c>
      <c r="AJ43" s="103"/>
      <c r="AK43" s="3" t="s">
        <v>245</v>
      </c>
      <c r="AL43" s="36">
        <v>401663665</v>
      </c>
      <c r="AM43" s="119">
        <v>451247749</v>
      </c>
      <c r="AN43" s="94" t="s">
        <v>255</v>
      </c>
      <c r="AO43" s="4" t="s">
        <v>253</v>
      </c>
      <c r="AP43" s="88"/>
      <c r="AQ43" s="87" t="s">
        <v>357</v>
      </c>
      <c r="AR43" s="67">
        <v>0</v>
      </c>
      <c r="AS43" s="67">
        <v>1615127201.5</v>
      </c>
      <c r="AT43" s="67">
        <v>60000000</v>
      </c>
      <c r="AU43" s="70">
        <f>+AT43/AS43</f>
        <v>3.7148776854403071E-2</v>
      </c>
      <c r="AV43" s="107" t="s">
        <v>300</v>
      </c>
    </row>
    <row r="44" spans="1:48" ht="77.25" customHeight="1" x14ac:dyDescent="0.35">
      <c r="A44" s="97"/>
      <c r="B44" s="97"/>
      <c r="C44" s="94"/>
      <c r="D44" s="94"/>
      <c r="E44" s="94"/>
      <c r="F44" s="97"/>
      <c r="G44" s="98"/>
      <c r="H44" s="98"/>
      <c r="I44" s="98"/>
      <c r="J44" s="101"/>
      <c r="K44" s="101"/>
      <c r="L44" s="101"/>
      <c r="M44" s="101"/>
      <c r="N44" s="98"/>
      <c r="O44" s="98"/>
      <c r="P44" s="98"/>
      <c r="Q44" s="98"/>
      <c r="R44" s="91" t="e">
        <f t="shared" ref="R44" si="25">+(M44+N44)/K44</f>
        <v>#DIV/0!</v>
      </c>
      <c r="S44" s="91" t="e">
        <f t="shared" ref="S44" si="26">+(L44+M44+N44)/J44</f>
        <v>#DIV/0!</v>
      </c>
      <c r="T44" s="94"/>
      <c r="U44" s="96"/>
      <c r="V44" s="94"/>
      <c r="W44" s="25" t="s">
        <v>331</v>
      </c>
      <c r="X44" s="13">
        <v>1000</v>
      </c>
      <c r="Y44" s="55">
        <v>0</v>
      </c>
      <c r="Z44" s="13">
        <v>0</v>
      </c>
      <c r="AA44" s="13">
        <v>0</v>
      </c>
      <c r="AB44" s="13">
        <v>1</v>
      </c>
      <c r="AC44" s="22">
        <f t="shared" si="22"/>
        <v>1E-3</v>
      </c>
      <c r="AD44" s="91"/>
      <c r="AE44" s="25">
        <v>360</v>
      </c>
      <c r="AF44" s="25">
        <v>270</v>
      </c>
      <c r="AG44" s="103"/>
      <c r="AH44" s="100"/>
      <c r="AI44" s="100"/>
      <c r="AJ44" s="103"/>
      <c r="AK44" s="3" t="s">
        <v>256</v>
      </c>
      <c r="AL44" s="36">
        <v>274584084</v>
      </c>
      <c r="AM44" s="119"/>
      <c r="AN44" s="94"/>
      <c r="AO44" s="4" t="s">
        <v>252</v>
      </c>
      <c r="AP44" s="89"/>
      <c r="AQ44" s="89"/>
      <c r="AR44" s="69"/>
      <c r="AS44" s="69"/>
      <c r="AT44" s="69"/>
      <c r="AU44" s="72"/>
      <c r="AV44" s="107"/>
    </row>
    <row r="45" spans="1:48" ht="72" customHeight="1" x14ac:dyDescent="0.35">
      <c r="A45" s="97"/>
      <c r="B45" s="97"/>
      <c r="C45" s="94"/>
      <c r="D45" s="94"/>
      <c r="E45" s="94"/>
      <c r="F45" s="97"/>
      <c r="G45" s="73" t="s">
        <v>285</v>
      </c>
      <c r="H45" s="115"/>
      <c r="I45" s="115"/>
      <c r="J45" s="115"/>
      <c r="K45" s="115"/>
      <c r="L45" s="115"/>
      <c r="M45" s="115"/>
      <c r="N45" s="115"/>
      <c r="O45" s="115"/>
      <c r="P45" s="115"/>
      <c r="Q45" s="74"/>
      <c r="R45" s="5">
        <f>+(R37+R39+R40+R42+R43)/5</f>
        <v>0.5151</v>
      </c>
      <c r="S45" s="5">
        <f>+(S37+S39+S40+S42+S43)/5</f>
        <v>0.19333333333333333</v>
      </c>
      <c r="T45" s="66" t="s">
        <v>343</v>
      </c>
      <c r="U45" s="66"/>
      <c r="V45" s="66"/>
      <c r="W45" s="66"/>
      <c r="X45" s="66"/>
      <c r="Y45" s="66"/>
      <c r="Z45" s="66"/>
      <c r="AA45" s="66"/>
      <c r="AB45" s="66"/>
      <c r="AC45" s="66"/>
      <c r="AD45" s="5">
        <f>AVERAGE(AD37:AD44)</f>
        <v>0.41683333333333339</v>
      </c>
      <c r="AE45" s="94"/>
      <c r="AF45" s="94"/>
      <c r="AG45" s="103"/>
      <c r="AH45" s="4"/>
      <c r="AI45" s="4"/>
      <c r="AJ45" s="4"/>
      <c r="AK45" s="4"/>
      <c r="AL45" s="4"/>
      <c r="AM45" s="4"/>
      <c r="AN45" s="4"/>
      <c r="AO45" s="4"/>
      <c r="AP45" s="73" t="s">
        <v>285</v>
      </c>
      <c r="AQ45" s="74"/>
      <c r="AR45" s="38">
        <f>SUM(AR37:AR44)</f>
        <v>2254159162.75</v>
      </c>
      <c r="AS45" s="38">
        <f t="shared" ref="AS45:AT45" si="27">SUM(AS37:AS44)</f>
        <v>3519286364.25</v>
      </c>
      <c r="AT45" s="38">
        <f t="shared" si="27"/>
        <v>1800763247</v>
      </c>
      <c r="AU45" s="39">
        <f>+AT45/AS45</f>
        <v>0.51168420543798609</v>
      </c>
      <c r="AV45" s="4"/>
    </row>
    <row r="46" spans="1:48" ht="65.25" customHeight="1" x14ac:dyDescent="0.35">
      <c r="A46" s="97"/>
      <c r="B46" s="97"/>
      <c r="C46" s="94"/>
      <c r="D46" s="94"/>
      <c r="E46" s="94"/>
      <c r="F46" s="97" t="s">
        <v>32</v>
      </c>
      <c r="G46" s="98" t="s">
        <v>85</v>
      </c>
      <c r="H46" s="98" t="s">
        <v>86</v>
      </c>
      <c r="I46" s="98" t="s">
        <v>87</v>
      </c>
      <c r="J46" s="101">
        <v>8</v>
      </c>
      <c r="K46" s="101">
        <v>2</v>
      </c>
      <c r="L46" s="101">
        <v>2</v>
      </c>
      <c r="M46" s="101">
        <v>1</v>
      </c>
      <c r="N46" s="98">
        <v>1</v>
      </c>
      <c r="O46" s="98">
        <v>1</v>
      </c>
      <c r="P46" s="98">
        <v>0</v>
      </c>
      <c r="Q46" s="98">
        <f>SUM(M46:P47)</f>
        <v>3</v>
      </c>
      <c r="R46" s="91">
        <v>1</v>
      </c>
      <c r="S46" s="91">
        <f>+(L46+Q46)/J46</f>
        <v>0.625</v>
      </c>
      <c r="T46" s="94" t="s">
        <v>143</v>
      </c>
      <c r="U46" s="95">
        <v>2020130010091</v>
      </c>
      <c r="V46" s="94" t="s">
        <v>144</v>
      </c>
      <c r="W46" s="25" t="s">
        <v>193</v>
      </c>
      <c r="X46" s="13">
        <v>5</v>
      </c>
      <c r="Y46" s="47">
        <v>6</v>
      </c>
      <c r="Z46" s="13">
        <v>0</v>
      </c>
      <c r="AA46" s="13">
        <v>1</v>
      </c>
      <c r="AB46" s="13">
        <v>0</v>
      </c>
      <c r="AC46" s="22">
        <v>1</v>
      </c>
      <c r="AD46" s="91">
        <f>AVERAGE(AC46:AC51)</f>
        <v>0.84394444444444439</v>
      </c>
      <c r="AE46" s="25">
        <v>360</v>
      </c>
      <c r="AF46" s="25">
        <v>270</v>
      </c>
      <c r="AG46" s="103"/>
      <c r="AH46" s="100">
        <v>8</v>
      </c>
      <c r="AI46" s="100">
        <f>+L46+M46+N46+O46+P46</f>
        <v>5</v>
      </c>
      <c r="AJ46" s="103" t="s">
        <v>231</v>
      </c>
      <c r="AK46" s="94" t="s">
        <v>256</v>
      </c>
      <c r="AL46" s="108">
        <v>150000000</v>
      </c>
      <c r="AM46" s="119">
        <v>179500000</v>
      </c>
      <c r="AN46" s="94" t="s">
        <v>257</v>
      </c>
      <c r="AO46" s="100" t="s">
        <v>258</v>
      </c>
      <c r="AP46" s="90" t="s">
        <v>351</v>
      </c>
      <c r="AQ46" s="90" t="s">
        <v>258</v>
      </c>
      <c r="AR46" s="85">
        <v>150000000.36000001</v>
      </c>
      <c r="AS46" s="85">
        <v>100000000.36</v>
      </c>
      <c r="AT46" s="85">
        <v>0</v>
      </c>
      <c r="AU46" s="86">
        <f>+AT46/AS46</f>
        <v>0</v>
      </c>
      <c r="AV46" s="107" t="s">
        <v>318</v>
      </c>
    </row>
    <row r="47" spans="1:48" ht="96.75" customHeight="1" x14ac:dyDescent="0.35">
      <c r="A47" s="97"/>
      <c r="B47" s="97"/>
      <c r="C47" s="94"/>
      <c r="D47" s="94"/>
      <c r="E47" s="94"/>
      <c r="F47" s="97"/>
      <c r="G47" s="98"/>
      <c r="H47" s="98"/>
      <c r="I47" s="98"/>
      <c r="J47" s="101"/>
      <c r="K47" s="101"/>
      <c r="L47" s="101"/>
      <c r="M47" s="101"/>
      <c r="N47" s="98"/>
      <c r="O47" s="98"/>
      <c r="P47" s="98"/>
      <c r="Q47" s="98"/>
      <c r="R47" s="91" t="e">
        <f t="shared" ref="R47:R50" si="28">+(M47+N47)/K47</f>
        <v>#DIV/0!</v>
      </c>
      <c r="S47" s="91" t="e">
        <f t="shared" ref="S47:S50" si="29">+(L47+M47+N47)/J47</f>
        <v>#DIV/0!</v>
      </c>
      <c r="T47" s="94"/>
      <c r="U47" s="95"/>
      <c r="V47" s="94"/>
      <c r="W47" s="25" t="s">
        <v>194</v>
      </c>
      <c r="X47" s="29">
        <v>1</v>
      </c>
      <c r="Y47" s="56">
        <v>0</v>
      </c>
      <c r="Z47" s="29">
        <v>1</v>
      </c>
      <c r="AA47" s="29">
        <v>0</v>
      </c>
      <c r="AB47" s="29">
        <v>0</v>
      </c>
      <c r="AC47" s="22">
        <f t="shared" ref="AC47:AC49" si="30">+(Y47+Z47+AA47+AB47)/X47</f>
        <v>1</v>
      </c>
      <c r="AD47" s="91"/>
      <c r="AE47" s="25">
        <v>360</v>
      </c>
      <c r="AF47" s="25">
        <v>270</v>
      </c>
      <c r="AG47" s="103"/>
      <c r="AH47" s="100"/>
      <c r="AI47" s="100"/>
      <c r="AJ47" s="103"/>
      <c r="AK47" s="94"/>
      <c r="AL47" s="108"/>
      <c r="AM47" s="119"/>
      <c r="AN47" s="94"/>
      <c r="AO47" s="100"/>
      <c r="AP47" s="90"/>
      <c r="AQ47" s="90"/>
      <c r="AR47" s="85"/>
      <c r="AS47" s="85"/>
      <c r="AT47" s="85"/>
      <c r="AU47" s="86"/>
      <c r="AV47" s="107"/>
    </row>
    <row r="48" spans="1:48" ht="47.25" customHeight="1" x14ac:dyDescent="0.35">
      <c r="A48" s="97"/>
      <c r="B48" s="97"/>
      <c r="C48" s="94"/>
      <c r="D48" s="94"/>
      <c r="E48" s="94"/>
      <c r="F48" s="97"/>
      <c r="G48" s="98" t="s">
        <v>88</v>
      </c>
      <c r="H48" s="98" t="s">
        <v>89</v>
      </c>
      <c r="I48" s="98" t="s">
        <v>90</v>
      </c>
      <c r="J48" s="101">
        <v>14500</v>
      </c>
      <c r="K48" s="101">
        <v>3000</v>
      </c>
      <c r="L48" s="101">
        <v>591</v>
      </c>
      <c r="M48" s="101">
        <v>215</v>
      </c>
      <c r="N48" s="98">
        <v>5969</v>
      </c>
      <c r="O48" s="98">
        <v>0</v>
      </c>
      <c r="P48" s="98">
        <v>17629</v>
      </c>
      <c r="Q48" s="98">
        <f>SUM(M48:P50)</f>
        <v>23813</v>
      </c>
      <c r="R48" s="91">
        <v>1</v>
      </c>
      <c r="S48" s="91">
        <v>1</v>
      </c>
      <c r="T48" s="94"/>
      <c r="U48" s="95"/>
      <c r="V48" s="94"/>
      <c r="W48" s="25" t="s">
        <v>195</v>
      </c>
      <c r="X48" s="29">
        <v>1</v>
      </c>
      <c r="Y48" s="56">
        <v>1</v>
      </c>
      <c r="Z48" s="29">
        <v>0</v>
      </c>
      <c r="AA48" s="29">
        <v>0</v>
      </c>
      <c r="AB48" s="29">
        <v>0</v>
      </c>
      <c r="AC48" s="22">
        <f t="shared" si="30"/>
        <v>1</v>
      </c>
      <c r="AD48" s="91"/>
      <c r="AE48" s="25">
        <v>360</v>
      </c>
      <c r="AF48" s="25">
        <v>270</v>
      </c>
      <c r="AG48" s="103"/>
      <c r="AH48" s="100">
        <v>14500</v>
      </c>
      <c r="AI48" s="100">
        <f>+L48+M48+N48+O48+P48</f>
        <v>24404</v>
      </c>
      <c r="AJ48" s="103"/>
      <c r="AK48" s="94"/>
      <c r="AL48" s="108"/>
      <c r="AM48" s="119"/>
      <c r="AN48" s="94"/>
      <c r="AO48" s="100"/>
      <c r="AP48" s="90" t="s">
        <v>350</v>
      </c>
      <c r="AQ48" s="87" t="s">
        <v>260</v>
      </c>
      <c r="AR48" s="67">
        <v>277125705</v>
      </c>
      <c r="AS48" s="67">
        <v>277125705</v>
      </c>
      <c r="AT48" s="67">
        <v>179500000</v>
      </c>
      <c r="AU48" s="77">
        <f>+AT48/AS48</f>
        <v>0.64772049925863062</v>
      </c>
      <c r="AV48" s="107" t="s">
        <v>320</v>
      </c>
    </row>
    <row r="49" spans="1:48" ht="80.25" customHeight="1" x14ac:dyDescent="0.35">
      <c r="A49" s="97"/>
      <c r="B49" s="97"/>
      <c r="C49" s="94"/>
      <c r="D49" s="94"/>
      <c r="E49" s="94"/>
      <c r="F49" s="97"/>
      <c r="G49" s="98"/>
      <c r="H49" s="98"/>
      <c r="I49" s="98"/>
      <c r="J49" s="101"/>
      <c r="K49" s="101"/>
      <c r="L49" s="101"/>
      <c r="M49" s="101"/>
      <c r="N49" s="98"/>
      <c r="O49" s="98"/>
      <c r="P49" s="98"/>
      <c r="Q49" s="98"/>
      <c r="R49" s="91" t="e">
        <f t="shared" si="28"/>
        <v>#DIV/0!</v>
      </c>
      <c r="S49" s="91" t="e">
        <f t="shared" si="29"/>
        <v>#DIV/0!</v>
      </c>
      <c r="T49" s="94"/>
      <c r="U49" s="95"/>
      <c r="V49" s="94"/>
      <c r="W49" s="25" t="s">
        <v>196</v>
      </c>
      <c r="X49" s="29">
        <v>3000</v>
      </c>
      <c r="Y49" s="56">
        <v>191</v>
      </c>
      <c r="Z49" s="29">
        <v>0</v>
      </c>
      <c r="AA49" s="29">
        <v>0</v>
      </c>
      <c r="AB49" s="29">
        <v>0</v>
      </c>
      <c r="AC49" s="22">
        <f t="shared" si="30"/>
        <v>6.3666666666666663E-2</v>
      </c>
      <c r="AD49" s="91"/>
      <c r="AE49" s="25">
        <v>360</v>
      </c>
      <c r="AF49" s="25">
        <v>270</v>
      </c>
      <c r="AG49" s="103"/>
      <c r="AH49" s="100"/>
      <c r="AI49" s="100"/>
      <c r="AJ49" s="103"/>
      <c r="AK49" s="94"/>
      <c r="AL49" s="108"/>
      <c r="AM49" s="119"/>
      <c r="AN49" s="94"/>
      <c r="AO49" s="100"/>
      <c r="AP49" s="90"/>
      <c r="AQ49" s="89"/>
      <c r="AR49" s="69"/>
      <c r="AS49" s="69"/>
      <c r="AT49" s="69"/>
      <c r="AU49" s="78"/>
      <c r="AV49" s="107"/>
    </row>
    <row r="50" spans="1:48" ht="72.75" customHeight="1" x14ac:dyDescent="0.35">
      <c r="A50" s="97"/>
      <c r="B50" s="97"/>
      <c r="C50" s="94"/>
      <c r="D50" s="94"/>
      <c r="E50" s="94"/>
      <c r="F50" s="97"/>
      <c r="G50" s="98"/>
      <c r="H50" s="98"/>
      <c r="I50" s="98"/>
      <c r="J50" s="101"/>
      <c r="K50" s="101"/>
      <c r="L50" s="101"/>
      <c r="M50" s="101"/>
      <c r="N50" s="98"/>
      <c r="O50" s="98"/>
      <c r="P50" s="98"/>
      <c r="Q50" s="98"/>
      <c r="R50" s="91" t="e">
        <f t="shared" si="28"/>
        <v>#DIV/0!</v>
      </c>
      <c r="S50" s="91" t="e">
        <f t="shared" si="29"/>
        <v>#DIV/0!</v>
      </c>
      <c r="T50" s="94"/>
      <c r="U50" s="95"/>
      <c r="V50" s="94"/>
      <c r="W50" s="25" t="s">
        <v>197</v>
      </c>
      <c r="X50" s="29">
        <v>5</v>
      </c>
      <c r="Y50" s="56">
        <v>1</v>
      </c>
      <c r="Z50" s="29">
        <v>2</v>
      </c>
      <c r="AA50" s="29">
        <v>3</v>
      </c>
      <c r="AB50" s="29">
        <v>0</v>
      </c>
      <c r="AC50" s="22">
        <v>1</v>
      </c>
      <c r="AD50" s="91"/>
      <c r="AE50" s="25">
        <v>360</v>
      </c>
      <c r="AF50" s="25">
        <v>270</v>
      </c>
      <c r="AG50" s="103"/>
      <c r="AH50" s="100"/>
      <c r="AI50" s="100"/>
      <c r="AJ50" s="103"/>
      <c r="AK50" s="94"/>
      <c r="AL50" s="108"/>
      <c r="AM50" s="119"/>
      <c r="AN50" s="94"/>
      <c r="AO50" s="100"/>
      <c r="AP50" s="90"/>
      <c r="AQ50" s="87" t="s">
        <v>358</v>
      </c>
      <c r="AR50" s="67">
        <v>0</v>
      </c>
      <c r="AS50" s="67">
        <v>334892362.92000002</v>
      </c>
      <c r="AT50" s="67">
        <v>0</v>
      </c>
      <c r="AU50" s="77">
        <f>+AT50/AS50</f>
        <v>0</v>
      </c>
      <c r="AV50" s="107"/>
    </row>
    <row r="51" spans="1:48" ht="100.5" customHeight="1" x14ac:dyDescent="0.35">
      <c r="A51" s="97"/>
      <c r="B51" s="97"/>
      <c r="C51" s="94"/>
      <c r="D51" s="94"/>
      <c r="E51" s="94"/>
      <c r="F51" s="97"/>
      <c r="G51" s="17" t="s">
        <v>91</v>
      </c>
      <c r="H51" s="28" t="s">
        <v>92</v>
      </c>
      <c r="I51" s="17" t="s">
        <v>93</v>
      </c>
      <c r="J51" s="32">
        <v>4500</v>
      </c>
      <c r="K51" s="32">
        <v>500</v>
      </c>
      <c r="L51" s="32">
        <v>18</v>
      </c>
      <c r="M51" s="32">
        <v>0</v>
      </c>
      <c r="N51" s="28">
        <v>58</v>
      </c>
      <c r="O51" s="28">
        <v>66</v>
      </c>
      <c r="P51" s="28">
        <v>271</v>
      </c>
      <c r="Q51" s="28">
        <f>SUM(M51:P51)</f>
        <v>395</v>
      </c>
      <c r="R51" s="22">
        <f>+Q51/K51</f>
        <v>0.79</v>
      </c>
      <c r="S51" s="22">
        <f>+(L51+Q51)/J51</f>
        <v>9.1777777777777778E-2</v>
      </c>
      <c r="T51" s="94"/>
      <c r="U51" s="95"/>
      <c r="V51" s="94"/>
      <c r="W51" s="25" t="s">
        <v>198</v>
      </c>
      <c r="X51" s="29">
        <v>15</v>
      </c>
      <c r="Y51" s="56">
        <v>0</v>
      </c>
      <c r="Z51" s="29">
        <v>29</v>
      </c>
      <c r="AA51" s="29">
        <v>0</v>
      </c>
      <c r="AB51" s="29">
        <v>0</v>
      </c>
      <c r="AC51" s="22">
        <v>1</v>
      </c>
      <c r="AD51" s="91"/>
      <c r="AE51" s="25">
        <v>360</v>
      </c>
      <c r="AF51" s="25">
        <v>270</v>
      </c>
      <c r="AG51" s="103"/>
      <c r="AH51" s="27">
        <v>4500</v>
      </c>
      <c r="AI51" s="27">
        <f>+L51+M51+N51+O51+P51</f>
        <v>413</v>
      </c>
      <c r="AJ51" s="103"/>
      <c r="AK51" s="25" t="s">
        <v>259</v>
      </c>
      <c r="AL51" s="31">
        <v>277125705</v>
      </c>
      <c r="AM51" s="119"/>
      <c r="AN51" s="3" t="s">
        <v>257</v>
      </c>
      <c r="AO51" s="27" t="s">
        <v>260</v>
      </c>
      <c r="AP51" s="90"/>
      <c r="AQ51" s="89"/>
      <c r="AR51" s="69"/>
      <c r="AS51" s="69"/>
      <c r="AT51" s="69"/>
      <c r="AU51" s="78"/>
      <c r="AV51" s="35" t="s">
        <v>319</v>
      </c>
    </row>
    <row r="52" spans="1:48" ht="48" customHeight="1" x14ac:dyDescent="0.35">
      <c r="A52" s="97"/>
      <c r="B52" s="97"/>
      <c r="C52" s="94"/>
      <c r="D52" s="94"/>
      <c r="E52" s="94"/>
      <c r="F52" s="97"/>
      <c r="G52" s="73" t="s">
        <v>287</v>
      </c>
      <c r="H52" s="115"/>
      <c r="I52" s="115"/>
      <c r="J52" s="115"/>
      <c r="K52" s="115"/>
      <c r="L52" s="115"/>
      <c r="M52" s="115"/>
      <c r="N52" s="115"/>
      <c r="O52" s="115"/>
      <c r="P52" s="115"/>
      <c r="Q52" s="74"/>
      <c r="R52" s="5">
        <f>+(R46+R48+R51)/3</f>
        <v>0.93</v>
      </c>
      <c r="S52" s="5">
        <f>+(S46+S48+S51)/3</f>
        <v>0.57225925925925925</v>
      </c>
      <c r="T52" s="66" t="s">
        <v>345</v>
      </c>
      <c r="U52" s="66"/>
      <c r="V52" s="66"/>
      <c r="W52" s="66"/>
      <c r="X52" s="66"/>
      <c r="Y52" s="66"/>
      <c r="Z52" s="66"/>
      <c r="AA52" s="66"/>
      <c r="AB52" s="66"/>
      <c r="AC52" s="66"/>
      <c r="AD52" s="5">
        <f>+AD46</f>
        <v>0.84394444444444439</v>
      </c>
      <c r="AE52" s="94"/>
      <c r="AF52" s="94"/>
      <c r="AG52" s="103"/>
      <c r="AH52" s="4"/>
      <c r="AI52" s="4"/>
      <c r="AJ52" s="4"/>
      <c r="AK52" s="4"/>
      <c r="AL52" s="4"/>
      <c r="AM52" s="4"/>
      <c r="AN52" s="4"/>
      <c r="AO52" s="4"/>
      <c r="AP52" s="73" t="s">
        <v>287</v>
      </c>
      <c r="AQ52" s="74"/>
      <c r="AR52" s="41">
        <f>+AR46+AR48+AR50</f>
        <v>427125705.36000001</v>
      </c>
      <c r="AS52" s="41">
        <f t="shared" ref="AS52:AT52" si="31">+AS46+AS48+AS50</f>
        <v>712018068.27999997</v>
      </c>
      <c r="AT52" s="41">
        <f t="shared" si="31"/>
        <v>179500000</v>
      </c>
      <c r="AU52" s="18">
        <f>+AT52/AS52</f>
        <v>0.25210034407358872</v>
      </c>
      <c r="AV52" s="4"/>
    </row>
    <row r="53" spans="1:48" ht="42" customHeight="1" x14ac:dyDescent="0.35">
      <c r="A53" s="97"/>
      <c r="B53" s="97"/>
      <c r="C53" s="94"/>
      <c r="D53" s="94"/>
      <c r="E53" s="94"/>
      <c r="F53" s="97" t="s">
        <v>33</v>
      </c>
      <c r="G53" s="98" t="s">
        <v>94</v>
      </c>
      <c r="H53" s="98" t="s">
        <v>95</v>
      </c>
      <c r="I53" s="98" t="s">
        <v>96</v>
      </c>
      <c r="J53" s="101">
        <v>12000</v>
      </c>
      <c r="K53" s="101">
        <v>3500</v>
      </c>
      <c r="L53" s="101">
        <v>4670</v>
      </c>
      <c r="M53" s="101">
        <v>702</v>
      </c>
      <c r="N53" s="98">
        <v>3109</v>
      </c>
      <c r="O53" s="98">
        <v>811</v>
      </c>
      <c r="P53" s="98">
        <v>38</v>
      </c>
      <c r="Q53" s="98">
        <f>SUM(M53:P54)</f>
        <v>4660</v>
      </c>
      <c r="R53" s="91">
        <v>1</v>
      </c>
      <c r="S53" s="91">
        <f>+(L53+Q53)/J53</f>
        <v>0.77749999999999997</v>
      </c>
      <c r="T53" s="94" t="s">
        <v>145</v>
      </c>
      <c r="U53" s="95">
        <v>2020130010071</v>
      </c>
      <c r="V53" s="94" t="s">
        <v>146</v>
      </c>
      <c r="W53" s="25" t="s">
        <v>199</v>
      </c>
      <c r="X53" s="29">
        <v>8</v>
      </c>
      <c r="Y53" s="56">
        <v>2</v>
      </c>
      <c r="Z53" s="29">
        <v>12</v>
      </c>
      <c r="AA53" s="29">
        <v>1</v>
      </c>
      <c r="AB53" s="29">
        <v>0</v>
      </c>
      <c r="AC53" s="22">
        <v>1</v>
      </c>
      <c r="AD53" s="91">
        <f>AVERAGE(AC53:AC58)</f>
        <v>0.97222222222222232</v>
      </c>
      <c r="AE53" s="25">
        <v>360</v>
      </c>
      <c r="AF53" s="25">
        <v>270</v>
      </c>
      <c r="AG53" s="103"/>
      <c r="AH53" s="100">
        <v>12000</v>
      </c>
      <c r="AI53" s="100">
        <f>+L53+M53+N53+O53+P53</f>
        <v>9330</v>
      </c>
      <c r="AJ53" s="103" t="s">
        <v>232</v>
      </c>
      <c r="AK53" s="94" t="s">
        <v>250</v>
      </c>
      <c r="AL53" s="108">
        <v>600000000</v>
      </c>
      <c r="AM53" s="119">
        <v>392599999</v>
      </c>
      <c r="AN53" s="94" t="s">
        <v>261</v>
      </c>
      <c r="AO53" s="100" t="s">
        <v>262</v>
      </c>
      <c r="AP53" s="87" t="s">
        <v>351</v>
      </c>
      <c r="AQ53" s="87" t="s">
        <v>262</v>
      </c>
      <c r="AR53" s="67">
        <v>599999999.96000004</v>
      </c>
      <c r="AS53" s="67">
        <v>399999999.95999998</v>
      </c>
      <c r="AT53" s="67">
        <v>392599999</v>
      </c>
      <c r="AU53" s="70">
        <f>+AT53/AS53</f>
        <v>0.9814999975981501</v>
      </c>
      <c r="AV53" s="107" t="s">
        <v>321</v>
      </c>
    </row>
    <row r="54" spans="1:48" ht="43.5" customHeight="1" x14ac:dyDescent="0.35">
      <c r="A54" s="97"/>
      <c r="B54" s="97"/>
      <c r="C54" s="94"/>
      <c r="D54" s="94"/>
      <c r="E54" s="94"/>
      <c r="F54" s="97"/>
      <c r="G54" s="98"/>
      <c r="H54" s="98"/>
      <c r="I54" s="98"/>
      <c r="J54" s="101"/>
      <c r="K54" s="101"/>
      <c r="L54" s="101"/>
      <c r="M54" s="101"/>
      <c r="N54" s="98"/>
      <c r="O54" s="98"/>
      <c r="P54" s="98"/>
      <c r="Q54" s="98"/>
      <c r="R54" s="91" t="e">
        <f t="shared" ref="R54:R58" si="32">+(M54+N54)/K54</f>
        <v>#DIV/0!</v>
      </c>
      <c r="S54" s="91" t="e">
        <f t="shared" ref="S54:S58" si="33">+(L54+M54+N54)/J54</f>
        <v>#DIV/0!</v>
      </c>
      <c r="T54" s="94"/>
      <c r="U54" s="95"/>
      <c r="V54" s="94"/>
      <c r="W54" s="25" t="s">
        <v>200</v>
      </c>
      <c r="X54" s="29">
        <v>3500</v>
      </c>
      <c r="Y54" s="56">
        <v>702</v>
      </c>
      <c r="Z54" s="29">
        <v>3109</v>
      </c>
      <c r="AA54" s="29">
        <v>811</v>
      </c>
      <c r="AB54" s="29">
        <v>38</v>
      </c>
      <c r="AC54" s="22">
        <v>1</v>
      </c>
      <c r="AD54" s="91"/>
      <c r="AE54" s="25">
        <v>360</v>
      </c>
      <c r="AF54" s="25">
        <v>270</v>
      </c>
      <c r="AG54" s="103"/>
      <c r="AH54" s="100"/>
      <c r="AI54" s="100"/>
      <c r="AJ54" s="103"/>
      <c r="AK54" s="94"/>
      <c r="AL54" s="108"/>
      <c r="AM54" s="119"/>
      <c r="AN54" s="94"/>
      <c r="AO54" s="100"/>
      <c r="AP54" s="88"/>
      <c r="AQ54" s="88"/>
      <c r="AR54" s="68"/>
      <c r="AS54" s="68"/>
      <c r="AT54" s="68"/>
      <c r="AU54" s="71"/>
      <c r="AV54" s="107"/>
    </row>
    <row r="55" spans="1:48" ht="43.5" customHeight="1" x14ac:dyDescent="0.35">
      <c r="A55" s="97"/>
      <c r="B55" s="97"/>
      <c r="C55" s="94"/>
      <c r="D55" s="94"/>
      <c r="E55" s="94"/>
      <c r="F55" s="97"/>
      <c r="G55" s="98" t="s">
        <v>97</v>
      </c>
      <c r="H55" s="98" t="s">
        <v>98</v>
      </c>
      <c r="I55" s="98" t="s">
        <v>99</v>
      </c>
      <c r="J55" s="101">
        <v>13453</v>
      </c>
      <c r="K55" s="101">
        <v>3000</v>
      </c>
      <c r="L55" s="101">
        <v>1106</v>
      </c>
      <c r="M55" s="101">
        <v>391</v>
      </c>
      <c r="N55" s="98">
        <v>2691</v>
      </c>
      <c r="O55" s="98">
        <v>915</v>
      </c>
      <c r="P55" s="98">
        <v>93</v>
      </c>
      <c r="Q55" s="98">
        <f t="shared" ref="Q55" si="34">SUM(M55:P56)</f>
        <v>4090</v>
      </c>
      <c r="R55" s="91">
        <v>1</v>
      </c>
      <c r="S55" s="91">
        <f t="shared" ref="S55" si="35">+(L55+Q55)/J55</f>
        <v>0.38623355385415892</v>
      </c>
      <c r="T55" s="94"/>
      <c r="U55" s="95"/>
      <c r="V55" s="94"/>
      <c r="W55" s="25" t="s">
        <v>201</v>
      </c>
      <c r="X55" s="29">
        <v>6</v>
      </c>
      <c r="Y55" s="56">
        <v>2</v>
      </c>
      <c r="Z55" s="29">
        <v>35</v>
      </c>
      <c r="AA55" s="29">
        <v>18</v>
      </c>
      <c r="AB55" s="29">
        <v>2</v>
      </c>
      <c r="AC55" s="22">
        <v>1</v>
      </c>
      <c r="AD55" s="91"/>
      <c r="AE55" s="25">
        <v>360</v>
      </c>
      <c r="AF55" s="25">
        <v>270</v>
      </c>
      <c r="AG55" s="103"/>
      <c r="AH55" s="100">
        <v>13453</v>
      </c>
      <c r="AI55" s="100">
        <f>+L55+M55+N55+O55+P55</f>
        <v>5196</v>
      </c>
      <c r="AJ55" s="103"/>
      <c r="AK55" s="94"/>
      <c r="AL55" s="108"/>
      <c r="AM55" s="119"/>
      <c r="AN55" s="94"/>
      <c r="AO55" s="100"/>
      <c r="AP55" s="88"/>
      <c r="AQ55" s="88"/>
      <c r="AR55" s="68"/>
      <c r="AS55" s="68"/>
      <c r="AT55" s="68"/>
      <c r="AU55" s="71"/>
      <c r="AV55" s="107" t="s">
        <v>323</v>
      </c>
    </row>
    <row r="56" spans="1:48" ht="45" customHeight="1" x14ac:dyDescent="0.35">
      <c r="A56" s="97"/>
      <c r="B56" s="97"/>
      <c r="C56" s="94"/>
      <c r="D56" s="94"/>
      <c r="E56" s="94"/>
      <c r="F56" s="97"/>
      <c r="G56" s="98"/>
      <c r="H56" s="98"/>
      <c r="I56" s="98"/>
      <c r="J56" s="101"/>
      <c r="K56" s="101"/>
      <c r="L56" s="101"/>
      <c r="M56" s="101"/>
      <c r="N56" s="98"/>
      <c r="O56" s="98"/>
      <c r="P56" s="98"/>
      <c r="Q56" s="98"/>
      <c r="R56" s="91" t="e">
        <f t="shared" si="32"/>
        <v>#DIV/0!</v>
      </c>
      <c r="S56" s="91" t="e">
        <f t="shared" si="33"/>
        <v>#DIV/0!</v>
      </c>
      <c r="T56" s="94"/>
      <c r="U56" s="95"/>
      <c r="V56" s="94"/>
      <c r="W56" s="25" t="s">
        <v>202</v>
      </c>
      <c r="X56" s="29">
        <v>6</v>
      </c>
      <c r="Y56" s="56">
        <v>0</v>
      </c>
      <c r="Z56" s="29">
        <v>5</v>
      </c>
      <c r="AA56" s="29">
        <v>0</v>
      </c>
      <c r="AB56" s="29">
        <v>0</v>
      </c>
      <c r="AC56" s="22">
        <f t="shared" ref="AC56" si="36">+(Y56+Z56+AA56+AB56)/X56</f>
        <v>0.83333333333333337</v>
      </c>
      <c r="AD56" s="91"/>
      <c r="AE56" s="25">
        <v>360</v>
      </c>
      <c r="AF56" s="25">
        <v>270</v>
      </c>
      <c r="AG56" s="103"/>
      <c r="AH56" s="100"/>
      <c r="AI56" s="100"/>
      <c r="AJ56" s="103"/>
      <c r="AK56" s="94"/>
      <c r="AL56" s="108"/>
      <c r="AM56" s="119"/>
      <c r="AN56" s="94"/>
      <c r="AO56" s="100"/>
      <c r="AP56" s="88"/>
      <c r="AQ56" s="88"/>
      <c r="AR56" s="68"/>
      <c r="AS56" s="68"/>
      <c r="AT56" s="68"/>
      <c r="AU56" s="71"/>
      <c r="AV56" s="107"/>
    </row>
    <row r="57" spans="1:48" ht="60.75" customHeight="1" x14ac:dyDescent="0.35">
      <c r="A57" s="97"/>
      <c r="B57" s="97"/>
      <c r="C57" s="94"/>
      <c r="D57" s="94"/>
      <c r="E57" s="94"/>
      <c r="F57" s="97"/>
      <c r="G57" s="98" t="s">
        <v>100</v>
      </c>
      <c r="H57" s="98">
        <v>0</v>
      </c>
      <c r="I57" s="98" t="s">
        <v>101</v>
      </c>
      <c r="J57" s="101">
        <v>7000</v>
      </c>
      <c r="K57" s="101">
        <v>2000</v>
      </c>
      <c r="L57" s="101">
        <v>1344</v>
      </c>
      <c r="M57" s="101">
        <v>300</v>
      </c>
      <c r="N57" s="98">
        <v>1259</v>
      </c>
      <c r="O57" s="98">
        <v>594</v>
      </c>
      <c r="P57" s="98">
        <v>0</v>
      </c>
      <c r="Q57" s="98">
        <f t="shared" ref="Q57" si="37">SUM(M57:P58)</f>
        <v>2153</v>
      </c>
      <c r="R57" s="91">
        <v>1</v>
      </c>
      <c r="S57" s="91">
        <f t="shared" ref="S57" si="38">+(L57+Q57)/J57</f>
        <v>0.49957142857142856</v>
      </c>
      <c r="T57" s="94"/>
      <c r="U57" s="95"/>
      <c r="V57" s="94"/>
      <c r="W57" s="25" t="s">
        <v>203</v>
      </c>
      <c r="X57" s="29">
        <v>5</v>
      </c>
      <c r="Y57" s="56">
        <v>0</v>
      </c>
      <c r="Z57" s="29">
        <v>20</v>
      </c>
      <c r="AA57" s="29">
        <v>0</v>
      </c>
      <c r="AB57" s="29">
        <v>0</v>
      </c>
      <c r="AC57" s="22">
        <v>1</v>
      </c>
      <c r="AD57" s="91"/>
      <c r="AE57" s="25">
        <v>360</v>
      </c>
      <c r="AF57" s="25">
        <v>270</v>
      </c>
      <c r="AG57" s="103"/>
      <c r="AH57" s="100">
        <v>7000</v>
      </c>
      <c r="AI57" s="100">
        <f>+L57+M57+N57+O57+P57</f>
        <v>3497</v>
      </c>
      <c r="AJ57" s="103"/>
      <c r="AK57" s="94"/>
      <c r="AL57" s="108"/>
      <c r="AM57" s="119"/>
      <c r="AN57" s="94"/>
      <c r="AO57" s="100"/>
      <c r="AP57" s="88"/>
      <c r="AQ57" s="88"/>
      <c r="AR57" s="68"/>
      <c r="AS57" s="68"/>
      <c r="AT57" s="68"/>
      <c r="AU57" s="71"/>
      <c r="AV57" s="107" t="s">
        <v>322</v>
      </c>
    </row>
    <row r="58" spans="1:48" ht="42" customHeight="1" x14ac:dyDescent="0.35">
      <c r="A58" s="97"/>
      <c r="B58" s="97"/>
      <c r="C58" s="94"/>
      <c r="D58" s="94"/>
      <c r="E58" s="94"/>
      <c r="F58" s="97"/>
      <c r="G58" s="98"/>
      <c r="H58" s="98"/>
      <c r="I58" s="98"/>
      <c r="J58" s="101"/>
      <c r="K58" s="101"/>
      <c r="L58" s="101"/>
      <c r="M58" s="101"/>
      <c r="N58" s="98"/>
      <c r="O58" s="98"/>
      <c r="P58" s="98"/>
      <c r="Q58" s="98"/>
      <c r="R58" s="91" t="e">
        <f t="shared" si="32"/>
        <v>#DIV/0!</v>
      </c>
      <c r="S58" s="91" t="e">
        <f t="shared" si="33"/>
        <v>#DIV/0!</v>
      </c>
      <c r="T58" s="94"/>
      <c r="U58" s="95"/>
      <c r="V58" s="94"/>
      <c r="W58" s="25" t="s">
        <v>204</v>
      </c>
      <c r="X58" s="29">
        <v>4</v>
      </c>
      <c r="Y58" s="56">
        <v>2</v>
      </c>
      <c r="Z58" s="29">
        <v>3</v>
      </c>
      <c r="AA58" s="29">
        <v>7</v>
      </c>
      <c r="AB58" s="29">
        <v>0</v>
      </c>
      <c r="AC58" s="22">
        <v>1</v>
      </c>
      <c r="AD58" s="91"/>
      <c r="AE58" s="25">
        <v>360</v>
      </c>
      <c r="AF58" s="25">
        <v>270</v>
      </c>
      <c r="AG58" s="103"/>
      <c r="AH58" s="100"/>
      <c r="AI58" s="100"/>
      <c r="AJ58" s="103"/>
      <c r="AK58" s="94"/>
      <c r="AL58" s="108"/>
      <c r="AM58" s="119"/>
      <c r="AN58" s="94"/>
      <c r="AO58" s="100"/>
      <c r="AP58" s="89"/>
      <c r="AQ58" s="89"/>
      <c r="AR58" s="69"/>
      <c r="AS58" s="69"/>
      <c r="AT58" s="69"/>
      <c r="AU58" s="72"/>
      <c r="AV58" s="107"/>
    </row>
    <row r="59" spans="1:48" ht="51" customHeight="1" x14ac:dyDescent="0.35">
      <c r="A59" s="97"/>
      <c r="B59" s="97"/>
      <c r="C59" s="94"/>
      <c r="D59" s="94"/>
      <c r="E59" s="94"/>
      <c r="F59" s="97"/>
      <c r="G59" s="73" t="s">
        <v>286</v>
      </c>
      <c r="H59" s="115"/>
      <c r="I59" s="115"/>
      <c r="J59" s="115"/>
      <c r="K59" s="115"/>
      <c r="L59" s="115"/>
      <c r="M59" s="115"/>
      <c r="N59" s="115"/>
      <c r="O59" s="115"/>
      <c r="P59" s="115"/>
      <c r="Q59" s="74"/>
      <c r="R59" s="5">
        <f>+(R53+R55+R57)/3</f>
        <v>1</v>
      </c>
      <c r="S59" s="5">
        <f>+(S53+S55+S57)/3</f>
        <v>0.55443499414186248</v>
      </c>
      <c r="T59" s="66" t="s">
        <v>344</v>
      </c>
      <c r="U59" s="66"/>
      <c r="V59" s="66"/>
      <c r="W59" s="66"/>
      <c r="X59" s="66"/>
      <c r="Y59" s="66"/>
      <c r="Z59" s="66"/>
      <c r="AA59" s="66"/>
      <c r="AB59" s="66"/>
      <c r="AC59" s="66"/>
      <c r="AD59" s="5">
        <f>+AD53</f>
        <v>0.97222222222222232</v>
      </c>
      <c r="AE59" s="94"/>
      <c r="AF59" s="94"/>
      <c r="AG59" s="103"/>
      <c r="AH59" s="4"/>
      <c r="AI59" s="4"/>
      <c r="AJ59" s="4"/>
      <c r="AK59" s="4"/>
      <c r="AL59" s="4"/>
      <c r="AM59" s="4"/>
      <c r="AN59" s="4"/>
      <c r="AO59" s="4"/>
      <c r="AP59" s="73" t="s">
        <v>286</v>
      </c>
      <c r="AQ59" s="74"/>
      <c r="AR59" s="57">
        <f>+AR53</f>
        <v>599999999.96000004</v>
      </c>
      <c r="AS59" s="57">
        <f t="shared" ref="AS59:AT59" si="39">+AS53</f>
        <v>399999999.95999998</v>
      </c>
      <c r="AT59" s="57">
        <f t="shared" si="39"/>
        <v>392599999</v>
      </c>
      <c r="AU59" s="19">
        <f>+AU53</f>
        <v>0.9814999975981501</v>
      </c>
      <c r="AV59" s="4"/>
    </row>
    <row r="60" spans="1:48" ht="66" customHeight="1" x14ac:dyDescent="0.35">
      <c r="A60" s="97"/>
      <c r="B60" s="97"/>
      <c r="C60" s="94"/>
      <c r="D60" s="94"/>
      <c r="E60" s="94"/>
      <c r="F60" s="97" t="s">
        <v>34</v>
      </c>
      <c r="G60" s="98" t="s">
        <v>102</v>
      </c>
      <c r="H60" s="98" t="s">
        <v>103</v>
      </c>
      <c r="I60" s="98" t="s">
        <v>104</v>
      </c>
      <c r="J60" s="101">
        <v>6000</v>
      </c>
      <c r="K60" s="101">
        <v>1250</v>
      </c>
      <c r="L60" s="101">
        <v>0</v>
      </c>
      <c r="M60" s="101">
        <v>0</v>
      </c>
      <c r="N60" s="98">
        <v>0</v>
      </c>
      <c r="O60" s="98">
        <v>0</v>
      </c>
      <c r="P60" s="98">
        <v>1415</v>
      </c>
      <c r="Q60" s="98">
        <f>SUM(M60:P63)</f>
        <v>1415</v>
      </c>
      <c r="R60" s="91">
        <v>1</v>
      </c>
      <c r="S60" s="91">
        <f>+(L60+Q60)/J60</f>
        <v>0.23583333333333334</v>
      </c>
      <c r="T60" s="94" t="s">
        <v>147</v>
      </c>
      <c r="U60" s="95">
        <v>2020130010128</v>
      </c>
      <c r="V60" s="94" t="s">
        <v>148</v>
      </c>
      <c r="W60" s="25" t="s">
        <v>205</v>
      </c>
      <c r="X60" s="29">
        <v>1250</v>
      </c>
      <c r="Y60" s="56">
        <v>0</v>
      </c>
      <c r="Z60" s="29">
        <v>0</v>
      </c>
      <c r="AA60" s="29">
        <v>0</v>
      </c>
      <c r="AB60" s="29">
        <v>0</v>
      </c>
      <c r="AC60" s="22">
        <f>+(Y60+Z60+AA60+AB60)/X60</f>
        <v>0</v>
      </c>
      <c r="AD60" s="91">
        <f>AVERAGE(AC60:AC66)</f>
        <v>0.8571428571428571</v>
      </c>
      <c r="AE60" s="25">
        <v>360</v>
      </c>
      <c r="AF60" s="25">
        <v>270</v>
      </c>
      <c r="AG60" s="103"/>
      <c r="AH60" s="100">
        <v>6000</v>
      </c>
      <c r="AI60" s="100">
        <f>+L60+M60+N60+O60+P60</f>
        <v>1415</v>
      </c>
      <c r="AJ60" s="103" t="s">
        <v>233</v>
      </c>
      <c r="AK60" s="94" t="s">
        <v>250</v>
      </c>
      <c r="AL60" s="108">
        <v>1610000000</v>
      </c>
      <c r="AM60" s="119">
        <v>485940000</v>
      </c>
      <c r="AN60" s="94" t="s">
        <v>263</v>
      </c>
      <c r="AO60" s="100" t="s">
        <v>264</v>
      </c>
      <c r="AP60" s="87" t="s">
        <v>351</v>
      </c>
      <c r="AQ60" s="87" t="s">
        <v>264</v>
      </c>
      <c r="AR60" s="67">
        <v>2300000000.2800002</v>
      </c>
      <c r="AS60" s="67">
        <v>1518000000.28</v>
      </c>
      <c r="AT60" s="67">
        <v>538074600</v>
      </c>
      <c r="AU60" s="70">
        <f>+AT60/AS60</f>
        <v>0.35446284578442055</v>
      </c>
      <c r="AV60" s="118" t="s">
        <v>324</v>
      </c>
    </row>
    <row r="61" spans="1:48" ht="64.5" customHeight="1" x14ac:dyDescent="0.35">
      <c r="A61" s="97"/>
      <c r="B61" s="97"/>
      <c r="C61" s="94"/>
      <c r="D61" s="94"/>
      <c r="E61" s="94"/>
      <c r="F61" s="97"/>
      <c r="G61" s="98"/>
      <c r="H61" s="98"/>
      <c r="I61" s="98"/>
      <c r="J61" s="101"/>
      <c r="K61" s="101"/>
      <c r="L61" s="101"/>
      <c r="M61" s="101"/>
      <c r="N61" s="98"/>
      <c r="O61" s="98"/>
      <c r="P61" s="98"/>
      <c r="Q61" s="98"/>
      <c r="R61" s="91" t="e">
        <f t="shared" ref="R61:R73" si="40">+(M61+N61)/K61</f>
        <v>#DIV/0!</v>
      </c>
      <c r="S61" s="91" t="e">
        <f t="shared" ref="S61:S73" si="41">+(L61+M61+N61)/J61</f>
        <v>#DIV/0!</v>
      </c>
      <c r="T61" s="94"/>
      <c r="U61" s="95"/>
      <c r="V61" s="94"/>
      <c r="W61" s="25" t="s">
        <v>206</v>
      </c>
      <c r="X61" s="29">
        <v>1</v>
      </c>
      <c r="Y61" s="56">
        <v>0</v>
      </c>
      <c r="Z61" s="29">
        <v>1</v>
      </c>
      <c r="AA61" s="29">
        <v>1</v>
      </c>
      <c r="AB61" s="29">
        <v>0</v>
      </c>
      <c r="AC61" s="22">
        <v>1</v>
      </c>
      <c r="AD61" s="91"/>
      <c r="AE61" s="25">
        <v>360</v>
      </c>
      <c r="AF61" s="25">
        <v>270</v>
      </c>
      <c r="AG61" s="103"/>
      <c r="AH61" s="100"/>
      <c r="AI61" s="100"/>
      <c r="AJ61" s="103"/>
      <c r="AK61" s="94"/>
      <c r="AL61" s="108"/>
      <c r="AM61" s="119"/>
      <c r="AN61" s="94"/>
      <c r="AO61" s="100"/>
      <c r="AP61" s="88"/>
      <c r="AQ61" s="88"/>
      <c r="AR61" s="68"/>
      <c r="AS61" s="68"/>
      <c r="AT61" s="68"/>
      <c r="AU61" s="71"/>
      <c r="AV61" s="118"/>
    </row>
    <row r="62" spans="1:48" ht="51" customHeight="1" x14ac:dyDescent="0.25">
      <c r="A62" s="97"/>
      <c r="B62" s="97"/>
      <c r="C62" s="94"/>
      <c r="D62" s="94"/>
      <c r="E62" s="94"/>
      <c r="F62" s="97"/>
      <c r="G62" s="98"/>
      <c r="H62" s="98"/>
      <c r="I62" s="98"/>
      <c r="J62" s="101"/>
      <c r="K62" s="101"/>
      <c r="L62" s="101"/>
      <c r="M62" s="101"/>
      <c r="N62" s="98"/>
      <c r="O62" s="98"/>
      <c r="P62" s="98"/>
      <c r="Q62" s="98"/>
      <c r="R62" s="91" t="e">
        <f t="shared" si="40"/>
        <v>#DIV/0!</v>
      </c>
      <c r="S62" s="91" t="e">
        <f t="shared" si="41"/>
        <v>#DIV/0!</v>
      </c>
      <c r="T62" s="94"/>
      <c r="U62" s="95"/>
      <c r="V62" s="94"/>
      <c r="W62" s="2" t="s">
        <v>207</v>
      </c>
      <c r="X62" s="29">
        <v>1</v>
      </c>
      <c r="Y62" s="56">
        <v>0</v>
      </c>
      <c r="Z62" s="29">
        <v>1</v>
      </c>
      <c r="AA62" s="29">
        <v>0</v>
      </c>
      <c r="AB62" s="29">
        <v>0</v>
      </c>
      <c r="AC62" s="22">
        <f t="shared" ref="AC62:AC73" si="42">+(Y62+Z62+AA62+AB62)/X62</f>
        <v>1</v>
      </c>
      <c r="AD62" s="91"/>
      <c r="AE62" s="25">
        <v>360</v>
      </c>
      <c r="AF62" s="25">
        <v>270</v>
      </c>
      <c r="AG62" s="103"/>
      <c r="AH62" s="100"/>
      <c r="AI62" s="100"/>
      <c r="AJ62" s="103"/>
      <c r="AK62" s="94"/>
      <c r="AL62" s="108"/>
      <c r="AM62" s="119"/>
      <c r="AN62" s="94"/>
      <c r="AO62" s="100"/>
      <c r="AP62" s="88"/>
      <c r="AQ62" s="88"/>
      <c r="AR62" s="68"/>
      <c r="AS62" s="68"/>
      <c r="AT62" s="68"/>
      <c r="AU62" s="71"/>
      <c r="AV62" s="118"/>
    </row>
    <row r="63" spans="1:48" ht="41.25" customHeight="1" x14ac:dyDescent="0.35">
      <c r="A63" s="97"/>
      <c r="B63" s="97"/>
      <c r="C63" s="94"/>
      <c r="D63" s="94"/>
      <c r="E63" s="94"/>
      <c r="F63" s="97"/>
      <c r="G63" s="98"/>
      <c r="H63" s="98"/>
      <c r="I63" s="98"/>
      <c r="J63" s="101"/>
      <c r="K63" s="101"/>
      <c r="L63" s="101"/>
      <c r="M63" s="101"/>
      <c r="N63" s="98"/>
      <c r="O63" s="98"/>
      <c r="P63" s="98"/>
      <c r="Q63" s="98"/>
      <c r="R63" s="91" t="e">
        <f t="shared" si="40"/>
        <v>#DIV/0!</v>
      </c>
      <c r="S63" s="91" t="e">
        <f t="shared" si="41"/>
        <v>#DIV/0!</v>
      </c>
      <c r="T63" s="94"/>
      <c r="U63" s="95"/>
      <c r="V63" s="94"/>
      <c r="W63" s="25" t="s">
        <v>208</v>
      </c>
      <c r="X63" s="29">
        <v>1250</v>
      </c>
      <c r="Y63" s="56">
        <v>0</v>
      </c>
      <c r="Z63" s="29">
        <v>0</v>
      </c>
      <c r="AA63" s="29">
        <v>0</v>
      </c>
      <c r="AB63" s="29">
        <v>1415</v>
      </c>
      <c r="AC63" s="22">
        <v>1</v>
      </c>
      <c r="AD63" s="91"/>
      <c r="AE63" s="25">
        <v>360</v>
      </c>
      <c r="AF63" s="25">
        <v>270</v>
      </c>
      <c r="AG63" s="103"/>
      <c r="AH63" s="100"/>
      <c r="AI63" s="100"/>
      <c r="AJ63" s="103"/>
      <c r="AK63" s="94"/>
      <c r="AL63" s="108"/>
      <c r="AM63" s="119"/>
      <c r="AN63" s="94"/>
      <c r="AO63" s="100"/>
      <c r="AP63" s="88"/>
      <c r="AQ63" s="88"/>
      <c r="AR63" s="68"/>
      <c r="AS63" s="68"/>
      <c r="AT63" s="68"/>
      <c r="AU63" s="71"/>
      <c r="AV63" s="118"/>
    </row>
    <row r="64" spans="1:48" ht="60" customHeight="1" x14ac:dyDescent="0.35">
      <c r="A64" s="97"/>
      <c r="B64" s="97"/>
      <c r="C64" s="94"/>
      <c r="D64" s="94"/>
      <c r="E64" s="94"/>
      <c r="F64" s="97"/>
      <c r="G64" s="98" t="s">
        <v>105</v>
      </c>
      <c r="H64" s="98" t="s">
        <v>106</v>
      </c>
      <c r="I64" s="98" t="s">
        <v>107</v>
      </c>
      <c r="J64" s="101">
        <v>3500</v>
      </c>
      <c r="K64" s="101">
        <v>1000</v>
      </c>
      <c r="L64" s="101">
        <v>269</v>
      </c>
      <c r="M64" s="101">
        <v>152</v>
      </c>
      <c r="N64" s="98">
        <v>2130</v>
      </c>
      <c r="O64" s="98">
        <v>1057</v>
      </c>
      <c r="P64" s="98">
        <v>0</v>
      </c>
      <c r="Q64" s="98">
        <f>SUM(M64:P66)</f>
        <v>3339</v>
      </c>
      <c r="R64" s="91">
        <v>1</v>
      </c>
      <c r="S64" s="91">
        <v>1</v>
      </c>
      <c r="T64" s="94"/>
      <c r="U64" s="95"/>
      <c r="V64" s="94"/>
      <c r="W64" s="25" t="s">
        <v>209</v>
      </c>
      <c r="X64" s="29">
        <v>2</v>
      </c>
      <c r="Y64" s="56">
        <v>1</v>
      </c>
      <c r="Z64" s="29">
        <v>1</v>
      </c>
      <c r="AA64" s="29">
        <v>1</v>
      </c>
      <c r="AB64" s="29">
        <v>0</v>
      </c>
      <c r="AC64" s="22">
        <v>1</v>
      </c>
      <c r="AD64" s="91"/>
      <c r="AE64" s="25">
        <v>360</v>
      </c>
      <c r="AF64" s="25">
        <v>270</v>
      </c>
      <c r="AG64" s="103"/>
      <c r="AH64" s="100">
        <v>3500</v>
      </c>
      <c r="AI64" s="100">
        <f>+L64+M64+N64+O64+P64</f>
        <v>3608</v>
      </c>
      <c r="AJ64" s="103"/>
      <c r="AK64" s="94"/>
      <c r="AL64" s="108"/>
      <c r="AM64" s="119"/>
      <c r="AN64" s="94"/>
      <c r="AO64" s="100"/>
      <c r="AP64" s="88"/>
      <c r="AQ64" s="88"/>
      <c r="AR64" s="68"/>
      <c r="AS64" s="68"/>
      <c r="AT64" s="68"/>
      <c r="AU64" s="71"/>
      <c r="AV64" s="107" t="s">
        <v>325</v>
      </c>
    </row>
    <row r="65" spans="1:48" ht="59.25" customHeight="1" x14ac:dyDescent="0.35">
      <c r="A65" s="97"/>
      <c r="B65" s="97"/>
      <c r="C65" s="94"/>
      <c r="D65" s="94"/>
      <c r="E65" s="94"/>
      <c r="F65" s="97"/>
      <c r="G65" s="98"/>
      <c r="H65" s="98"/>
      <c r="I65" s="98"/>
      <c r="J65" s="101"/>
      <c r="K65" s="101"/>
      <c r="L65" s="101"/>
      <c r="M65" s="101"/>
      <c r="N65" s="98"/>
      <c r="O65" s="98"/>
      <c r="P65" s="98"/>
      <c r="Q65" s="98"/>
      <c r="R65" s="91" t="e">
        <f t="shared" si="40"/>
        <v>#DIV/0!</v>
      </c>
      <c r="S65" s="91" t="e">
        <f t="shared" si="41"/>
        <v>#DIV/0!</v>
      </c>
      <c r="T65" s="94"/>
      <c r="U65" s="95"/>
      <c r="V65" s="94"/>
      <c r="W65" s="25" t="s">
        <v>210</v>
      </c>
      <c r="X65" s="29">
        <v>1000</v>
      </c>
      <c r="Y65" s="56">
        <v>152</v>
      </c>
      <c r="Z65" s="29">
        <v>2130</v>
      </c>
      <c r="AA65" s="29">
        <v>1057</v>
      </c>
      <c r="AB65" s="29">
        <v>0</v>
      </c>
      <c r="AC65" s="22">
        <v>1</v>
      </c>
      <c r="AD65" s="91"/>
      <c r="AE65" s="25">
        <v>360</v>
      </c>
      <c r="AF65" s="25">
        <v>270</v>
      </c>
      <c r="AG65" s="103"/>
      <c r="AH65" s="100"/>
      <c r="AI65" s="100"/>
      <c r="AJ65" s="103"/>
      <c r="AK65" s="94"/>
      <c r="AL65" s="108"/>
      <c r="AM65" s="119"/>
      <c r="AN65" s="94"/>
      <c r="AO65" s="100"/>
      <c r="AP65" s="88"/>
      <c r="AQ65" s="88"/>
      <c r="AR65" s="68"/>
      <c r="AS65" s="68"/>
      <c r="AT65" s="68"/>
      <c r="AU65" s="71"/>
      <c r="AV65" s="107"/>
    </row>
    <row r="66" spans="1:48" ht="48.75" customHeight="1" x14ac:dyDescent="0.35">
      <c r="A66" s="97"/>
      <c r="B66" s="97"/>
      <c r="C66" s="94"/>
      <c r="D66" s="94"/>
      <c r="E66" s="94"/>
      <c r="F66" s="97"/>
      <c r="G66" s="98"/>
      <c r="H66" s="98"/>
      <c r="I66" s="98"/>
      <c r="J66" s="101"/>
      <c r="K66" s="101"/>
      <c r="L66" s="101"/>
      <c r="M66" s="101"/>
      <c r="N66" s="98"/>
      <c r="O66" s="98"/>
      <c r="P66" s="98"/>
      <c r="Q66" s="98"/>
      <c r="R66" s="91" t="e">
        <f t="shared" si="40"/>
        <v>#DIV/0!</v>
      </c>
      <c r="S66" s="91" t="e">
        <f t="shared" si="41"/>
        <v>#DIV/0!</v>
      </c>
      <c r="T66" s="94"/>
      <c r="U66" s="95"/>
      <c r="V66" s="94"/>
      <c r="W66" s="25" t="s">
        <v>211</v>
      </c>
      <c r="X66" s="29">
        <v>1</v>
      </c>
      <c r="Y66" s="56">
        <v>0</v>
      </c>
      <c r="Z66" s="29">
        <v>1</v>
      </c>
      <c r="AA66" s="29">
        <v>0</v>
      </c>
      <c r="AB66" s="29">
        <v>0</v>
      </c>
      <c r="AC66" s="22">
        <f t="shared" si="42"/>
        <v>1</v>
      </c>
      <c r="AD66" s="91"/>
      <c r="AE66" s="25">
        <v>360</v>
      </c>
      <c r="AF66" s="25">
        <v>270</v>
      </c>
      <c r="AG66" s="103"/>
      <c r="AH66" s="100"/>
      <c r="AI66" s="100"/>
      <c r="AJ66" s="103"/>
      <c r="AK66" s="94"/>
      <c r="AL66" s="108"/>
      <c r="AM66" s="119"/>
      <c r="AN66" s="94"/>
      <c r="AO66" s="100"/>
      <c r="AP66" s="88"/>
      <c r="AQ66" s="89"/>
      <c r="AR66" s="69"/>
      <c r="AS66" s="69"/>
      <c r="AT66" s="69"/>
      <c r="AU66" s="72"/>
      <c r="AV66" s="107"/>
    </row>
    <row r="67" spans="1:48" ht="64.5" customHeight="1" x14ac:dyDescent="0.35">
      <c r="A67" s="97"/>
      <c r="B67" s="97"/>
      <c r="C67" s="94"/>
      <c r="D67" s="94"/>
      <c r="E67" s="94"/>
      <c r="F67" s="97"/>
      <c r="G67" s="98" t="s">
        <v>108</v>
      </c>
      <c r="H67" s="98" t="s">
        <v>109</v>
      </c>
      <c r="I67" s="98" t="s">
        <v>110</v>
      </c>
      <c r="J67" s="101">
        <v>16000</v>
      </c>
      <c r="K67" s="101">
        <v>3000</v>
      </c>
      <c r="L67" s="101">
        <v>828</v>
      </c>
      <c r="M67" s="101">
        <v>1424</v>
      </c>
      <c r="N67" s="98">
        <v>3068</v>
      </c>
      <c r="O67" s="98">
        <v>536</v>
      </c>
      <c r="P67" s="98">
        <v>463</v>
      </c>
      <c r="Q67" s="98">
        <f>SUM(M67:P70)</f>
        <v>5491</v>
      </c>
      <c r="R67" s="91">
        <v>1</v>
      </c>
      <c r="S67" s="91">
        <f>+(L67+Q67)/J67</f>
        <v>0.3949375</v>
      </c>
      <c r="T67" s="94" t="s">
        <v>149</v>
      </c>
      <c r="U67" s="95">
        <v>2020130010127</v>
      </c>
      <c r="V67" s="94" t="s">
        <v>150</v>
      </c>
      <c r="W67" s="25" t="s">
        <v>212</v>
      </c>
      <c r="X67" s="29">
        <v>10</v>
      </c>
      <c r="Y67" s="56">
        <v>1</v>
      </c>
      <c r="Z67" s="29">
        <v>1</v>
      </c>
      <c r="AA67" s="29">
        <v>1</v>
      </c>
      <c r="AB67" s="29">
        <v>0</v>
      </c>
      <c r="AC67" s="22">
        <f t="shared" si="42"/>
        <v>0.3</v>
      </c>
      <c r="AD67" s="91">
        <f>AVERAGE(AC67:AC73)</f>
        <v>0.64761904761904765</v>
      </c>
      <c r="AE67" s="25">
        <v>360</v>
      </c>
      <c r="AF67" s="25">
        <v>270</v>
      </c>
      <c r="AG67" s="103"/>
      <c r="AH67" s="100">
        <v>16000</v>
      </c>
      <c r="AI67" s="100">
        <f>+L67+M67+N67+O67+P67</f>
        <v>6319</v>
      </c>
      <c r="AJ67" s="103"/>
      <c r="AK67" s="94" t="s">
        <v>250</v>
      </c>
      <c r="AL67" s="108">
        <v>690000000</v>
      </c>
      <c r="AM67" s="119">
        <v>51884600</v>
      </c>
      <c r="AN67" s="94" t="s">
        <v>265</v>
      </c>
      <c r="AO67" s="100" t="s">
        <v>264</v>
      </c>
      <c r="AP67" s="88"/>
      <c r="AQ67" s="87" t="s">
        <v>359</v>
      </c>
      <c r="AR67" s="67">
        <v>0</v>
      </c>
      <c r="AS67" s="67">
        <v>700000000</v>
      </c>
      <c r="AT67" s="67">
        <v>0</v>
      </c>
      <c r="AU67" s="77">
        <v>0</v>
      </c>
      <c r="AV67" s="107" t="s">
        <v>327</v>
      </c>
    </row>
    <row r="68" spans="1:48" ht="51.75" customHeight="1" x14ac:dyDescent="0.35">
      <c r="A68" s="97"/>
      <c r="B68" s="97"/>
      <c r="C68" s="94"/>
      <c r="D68" s="94"/>
      <c r="E68" s="94"/>
      <c r="F68" s="97"/>
      <c r="G68" s="98"/>
      <c r="H68" s="98"/>
      <c r="I68" s="98"/>
      <c r="J68" s="101"/>
      <c r="K68" s="101"/>
      <c r="L68" s="101"/>
      <c r="M68" s="101"/>
      <c r="N68" s="98"/>
      <c r="O68" s="98"/>
      <c r="P68" s="98"/>
      <c r="Q68" s="98"/>
      <c r="R68" s="91" t="e">
        <f t="shared" si="40"/>
        <v>#DIV/0!</v>
      </c>
      <c r="S68" s="91" t="e">
        <f t="shared" si="41"/>
        <v>#DIV/0!</v>
      </c>
      <c r="T68" s="94"/>
      <c r="U68" s="95"/>
      <c r="V68" s="94"/>
      <c r="W68" s="25" t="s">
        <v>213</v>
      </c>
      <c r="X68" s="29">
        <v>3</v>
      </c>
      <c r="Y68" s="50">
        <v>0</v>
      </c>
      <c r="Z68" s="29">
        <v>0</v>
      </c>
      <c r="AA68" s="29">
        <v>1</v>
      </c>
      <c r="AB68" s="29">
        <v>0</v>
      </c>
      <c r="AC68" s="22">
        <f t="shared" si="42"/>
        <v>0.33333333333333331</v>
      </c>
      <c r="AD68" s="91"/>
      <c r="AE68" s="25">
        <v>360</v>
      </c>
      <c r="AF68" s="25">
        <v>270</v>
      </c>
      <c r="AG68" s="103"/>
      <c r="AH68" s="100"/>
      <c r="AI68" s="100"/>
      <c r="AJ68" s="103"/>
      <c r="AK68" s="94"/>
      <c r="AL68" s="108"/>
      <c r="AM68" s="119"/>
      <c r="AN68" s="94"/>
      <c r="AO68" s="100"/>
      <c r="AP68" s="88"/>
      <c r="AQ68" s="88"/>
      <c r="AR68" s="68"/>
      <c r="AS68" s="68"/>
      <c r="AT68" s="68"/>
      <c r="AU68" s="79"/>
      <c r="AV68" s="107"/>
    </row>
    <row r="69" spans="1:48" ht="63.75" customHeight="1" x14ac:dyDescent="0.35">
      <c r="A69" s="97"/>
      <c r="B69" s="97"/>
      <c r="C69" s="94"/>
      <c r="D69" s="94"/>
      <c r="E69" s="94"/>
      <c r="F69" s="97"/>
      <c r="G69" s="98"/>
      <c r="H69" s="98"/>
      <c r="I69" s="98"/>
      <c r="J69" s="101"/>
      <c r="K69" s="101"/>
      <c r="L69" s="101"/>
      <c r="M69" s="101"/>
      <c r="N69" s="98"/>
      <c r="O69" s="98"/>
      <c r="P69" s="98"/>
      <c r="Q69" s="98"/>
      <c r="R69" s="91" t="e">
        <f t="shared" si="40"/>
        <v>#DIV/0!</v>
      </c>
      <c r="S69" s="91" t="e">
        <f t="shared" si="41"/>
        <v>#DIV/0!</v>
      </c>
      <c r="T69" s="94"/>
      <c r="U69" s="95"/>
      <c r="V69" s="94"/>
      <c r="W69" s="25" t="s">
        <v>214</v>
      </c>
      <c r="X69" s="29">
        <v>1</v>
      </c>
      <c r="Y69" s="58">
        <v>0</v>
      </c>
      <c r="Z69" s="29">
        <v>0</v>
      </c>
      <c r="AA69" s="29">
        <v>0</v>
      </c>
      <c r="AB69" s="29">
        <v>3</v>
      </c>
      <c r="AC69" s="22">
        <v>1</v>
      </c>
      <c r="AD69" s="91"/>
      <c r="AE69" s="25">
        <v>360</v>
      </c>
      <c r="AF69" s="25">
        <v>270</v>
      </c>
      <c r="AG69" s="103"/>
      <c r="AH69" s="100"/>
      <c r="AI69" s="100"/>
      <c r="AJ69" s="103"/>
      <c r="AK69" s="94"/>
      <c r="AL69" s="108"/>
      <c r="AM69" s="119"/>
      <c r="AN69" s="94"/>
      <c r="AO69" s="100"/>
      <c r="AP69" s="88"/>
      <c r="AQ69" s="88"/>
      <c r="AR69" s="68"/>
      <c r="AS69" s="68"/>
      <c r="AT69" s="68"/>
      <c r="AU69" s="79"/>
      <c r="AV69" s="107"/>
    </row>
    <row r="70" spans="1:48" ht="62.25" customHeight="1" x14ac:dyDescent="0.35">
      <c r="A70" s="97"/>
      <c r="B70" s="97"/>
      <c r="C70" s="94"/>
      <c r="D70" s="94"/>
      <c r="E70" s="94"/>
      <c r="F70" s="97"/>
      <c r="G70" s="98"/>
      <c r="H70" s="98"/>
      <c r="I70" s="98"/>
      <c r="J70" s="101"/>
      <c r="K70" s="101"/>
      <c r="L70" s="101"/>
      <c r="M70" s="101"/>
      <c r="N70" s="98"/>
      <c r="O70" s="98"/>
      <c r="P70" s="98"/>
      <c r="Q70" s="98"/>
      <c r="R70" s="91" t="e">
        <f t="shared" si="40"/>
        <v>#DIV/0!</v>
      </c>
      <c r="S70" s="91" t="e">
        <f t="shared" si="41"/>
        <v>#DIV/0!</v>
      </c>
      <c r="T70" s="94"/>
      <c r="U70" s="95"/>
      <c r="V70" s="94"/>
      <c r="W70" s="25" t="s">
        <v>215</v>
      </c>
      <c r="X70" s="29">
        <v>6</v>
      </c>
      <c r="Y70" s="56">
        <v>2</v>
      </c>
      <c r="Z70" s="29">
        <v>16</v>
      </c>
      <c r="AA70" s="29">
        <v>3</v>
      </c>
      <c r="AB70" s="29">
        <v>3</v>
      </c>
      <c r="AC70" s="22">
        <v>1</v>
      </c>
      <c r="AD70" s="91"/>
      <c r="AE70" s="25">
        <v>360</v>
      </c>
      <c r="AF70" s="25">
        <v>270</v>
      </c>
      <c r="AG70" s="103"/>
      <c r="AH70" s="100"/>
      <c r="AI70" s="100"/>
      <c r="AJ70" s="103"/>
      <c r="AK70" s="94"/>
      <c r="AL70" s="108"/>
      <c r="AM70" s="119"/>
      <c r="AN70" s="94"/>
      <c r="AO70" s="100"/>
      <c r="AP70" s="88"/>
      <c r="AQ70" s="88"/>
      <c r="AR70" s="68"/>
      <c r="AS70" s="68"/>
      <c r="AT70" s="68"/>
      <c r="AU70" s="79"/>
      <c r="AV70" s="107"/>
    </row>
    <row r="71" spans="1:48" ht="63.75" customHeight="1" x14ac:dyDescent="0.35">
      <c r="A71" s="97"/>
      <c r="B71" s="97"/>
      <c r="C71" s="94"/>
      <c r="D71" s="94"/>
      <c r="E71" s="94"/>
      <c r="F71" s="97"/>
      <c r="G71" s="98" t="s">
        <v>111</v>
      </c>
      <c r="H71" s="98" t="s">
        <v>112</v>
      </c>
      <c r="I71" s="98" t="s">
        <v>113</v>
      </c>
      <c r="J71" s="101">
        <v>1000</v>
      </c>
      <c r="K71" s="101">
        <v>200</v>
      </c>
      <c r="L71" s="101">
        <v>0</v>
      </c>
      <c r="M71" s="101">
        <v>0</v>
      </c>
      <c r="N71" s="98">
        <v>0</v>
      </c>
      <c r="O71" s="98">
        <v>0</v>
      </c>
      <c r="P71" s="98">
        <v>500</v>
      </c>
      <c r="Q71" s="98">
        <f>SUM(M71:P73)</f>
        <v>500</v>
      </c>
      <c r="R71" s="91">
        <v>1</v>
      </c>
      <c r="S71" s="91">
        <f>+(L71+Q71)/J71</f>
        <v>0.5</v>
      </c>
      <c r="T71" s="94"/>
      <c r="U71" s="95"/>
      <c r="V71" s="94"/>
      <c r="W71" s="25" t="s">
        <v>216</v>
      </c>
      <c r="X71" s="29">
        <v>20</v>
      </c>
      <c r="Y71" s="56">
        <v>0</v>
      </c>
      <c r="Z71" s="29">
        <v>7</v>
      </c>
      <c r="AA71" s="29">
        <v>0</v>
      </c>
      <c r="AB71" s="29">
        <v>1</v>
      </c>
      <c r="AC71" s="22">
        <f t="shared" si="42"/>
        <v>0.4</v>
      </c>
      <c r="AD71" s="91"/>
      <c r="AE71" s="25">
        <v>360</v>
      </c>
      <c r="AF71" s="25">
        <v>270</v>
      </c>
      <c r="AG71" s="103"/>
      <c r="AH71" s="100">
        <v>1000</v>
      </c>
      <c r="AI71" s="100">
        <f>L71+M71+N71+O71+P71</f>
        <v>500</v>
      </c>
      <c r="AJ71" s="103"/>
      <c r="AK71" s="94"/>
      <c r="AL71" s="108"/>
      <c r="AM71" s="119"/>
      <c r="AN71" s="94"/>
      <c r="AO71" s="100"/>
      <c r="AP71" s="88"/>
      <c r="AQ71" s="88"/>
      <c r="AR71" s="68"/>
      <c r="AS71" s="68"/>
      <c r="AT71" s="68"/>
      <c r="AU71" s="79"/>
      <c r="AV71" s="107" t="s">
        <v>326</v>
      </c>
    </row>
    <row r="72" spans="1:48" ht="60.75" customHeight="1" x14ac:dyDescent="0.35">
      <c r="A72" s="97"/>
      <c r="B72" s="97"/>
      <c r="C72" s="94"/>
      <c r="D72" s="94"/>
      <c r="E72" s="94"/>
      <c r="F72" s="97"/>
      <c r="G72" s="98"/>
      <c r="H72" s="98"/>
      <c r="I72" s="98"/>
      <c r="J72" s="101"/>
      <c r="K72" s="101"/>
      <c r="L72" s="101"/>
      <c r="M72" s="101"/>
      <c r="N72" s="98"/>
      <c r="O72" s="98"/>
      <c r="P72" s="98"/>
      <c r="Q72" s="98"/>
      <c r="R72" s="91" t="e">
        <f t="shared" si="40"/>
        <v>#DIV/0!</v>
      </c>
      <c r="S72" s="91" t="e">
        <f t="shared" si="41"/>
        <v>#DIV/0!</v>
      </c>
      <c r="T72" s="94"/>
      <c r="U72" s="95"/>
      <c r="V72" s="94"/>
      <c r="W72" s="25" t="s">
        <v>217</v>
      </c>
      <c r="X72" s="29">
        <v>2</v>
      </c>
      <c r="Y72" s="56">
        <v>0</v>
      </c>
      <c r="Z72" s="29">
        <v>0</v>
      </c>
      <c r="AA72" s="29">
        <v>0</v>
      </c>
      <c r="AB72" s="29">
        <v>1</v>
      </c>
      <c r="AC72" s="22">
        <f t="shared" si="42"/>
        <v>0.5</v>
      </c>
      <c r="AD72" s="91"/>
      <c r="AE72" s="25">
        <v>360</v>
      </c>
      <c r="AF72" s="25">
        <v>270</v>
      </c>
      <c r="AG72" s="103"/>
      <c r="AH72" s="100"/>
      <c r="AI72" s="100"/>
      <c r="AJ72" s="103"/>
      <c r="AK72" s="94"/>
      <c r="AL72" s="108"/>
      <c r="AM72" s="119"/>
      <c r="AN72" s="94"/>
      <c r="AO72" s="100"/>
      <c r="AP72" s="88"/>
      <c r="AQ72" s="88"/>
      <c r="AR72" s="68"/>
      <c r="AS72" s="68"/>
      <c r="AT72" s="68"/>
      <c r="AU72" s="79"/>
      <c r="AV72" s="107"/>
    </row>
    <row r="73" spans="1:48" ht="69" customHeight="1" x14ac:dyDescent="0.35">
      <c r="A73" s="97"/>
      <c r="B73" s="97"/>
      <c r="C73" s="94"/>
      <c r="D73" s="94"/>
      <c r="E73" s="94"/>
      <c r="F73" s="97"/>
      <c r="G73" s="98"/>
      <c r="H73" s="98"/>
      <c r="I73" s="98"/>
      <c r="J73" s="101"/>
      <c r="K73" s="101"/>
      <c r="L73" s="101"/>
      <c r="M73" s="101"/>
      <c r="N73" s="98"/>
      <c r="O73" s="98"/>
      <c r="P73" s="98"/>
      <c r="Q73" s="98"/>
      <c r="R73" s="91" t="e">
        <f t="shared" si="40"/>
        <v>#DIV/0!</v>
      </c>
      <c r="S73" s="91" t="e">
        <f t="shared" si="41"/>
        <v>#DIV/0!</v>
      </c>
      <c r="T73" s="94"/>
      <c r="U73" s="95"/>
      <c r="V73" s="94"/>
      <c r="W73" s="25" t="s">
        <v>218</v>
      </c>
      <c r="X73" s="15">
        <v>2</v>
      </c>
      <c r="Y73" s="59">
        <v>0</v>
      </c>
      <c r="Z73" s="15">
        <v>0</v>
      </c>
      <c r="AA73" s="15">
        <v>0</v>
      </c>
      <c r="AB73" s="15">
        <v>2</v>
      </c>
      <c r="AC73" s="22">
        <f t="shared" si="42"/>
        <v>1</v>
      </c>
      <c r="AD73" s="91"/>
      <c r="AE73" s="25">
        <v>360</v>
      </c>
      <c r="AF73" s="25">
        <v>270</v>
      </c>
      <c r="AG73" s="103"/>
      <c r="AH73" s="100"/>
      <c r="AI73" s="100"/>
      <c r="AJ73" s="103"/>
      <c r="AK73" s="94"/>
      <c r="AL73" s="108"/>
      <c r="AM73" s="119"/>
      <c r="AN73" s="94"/>
      <c r="AO73" s="100"/>
      <c r="AP73" s="89"/>
      <c r="AQ73" s="89"/>
      <c r="AR73" s="69"/>
      <c r="AS73" s="69"/>
      <c r="AT73" s="69"/>
      <c r="AU73" s="78"/>
      <c r="AV73" s="107"/>
    </row>
    <row r="74" spans="1:48" ht="65.25" customHeight="1" x14ac:dyDescent="0.35">
      <c r="A74" s="97"/>
      <c r="B74" s="97"/>
      <c r="C74" s="94"/>
      <c r="D74" s="94"/>
      <c r="E74" s="94"/>
      <c r="F74" s="97"/>
      <c r="G74" s="66" t="s">
        <v>288</v>
      </c>
      <c r="H74" s="66"/>
      <c r="I74" s="66"/>
      <c r="J74" s="66"/>
      <c r="K74" s="66"/>
      <c r="L74" s="66"/>
      <c r="M74" s="66"/>
      <c r="N74" s="66"/>
      <c r="O74" s="66"/>
      <c r="P74" s="66"/>
      <c r="Q74" s="23"/>
      <c r="R74" s="5">
        <f>+(R60+R64+R67+R71)/4</f>
        <v>1</v>
      </c>
      <c r="S74" s="5">
        <f>+(S60+S64+S67+S71)/4</f>
        <v>0.53269270833333326</v>
      </c>
      <c r="T74" s="66" t="s">
        <v>346</v>
      </c>
      <c r="U74" s="66"/>
      <c r="V74" s="66"/>
      <c r="W74" s="66"/>
      <c r="X74" s="66"/>
      <c r="Y74" s="66"/>
      <c r="Z74" s="66"/>
      <c r="AA74" s="66"/>
      <c r="AB74" s="66"/>
      <c r="AC74" s="66"/>
      <c r="AD74" s="5">
        <f>+AD67</f>
        <v>0.64761904761904765</v>
      </c>
      <c r="AE74" s="94"/>
      <c r="AF74" s="94"/>
      <c r="AG74" s="103"/>
      <c r="AH74" s="4"/>
      <c r="AI74" s="4"/>
      <c r="AJ74" s="4"/>
      <c r="AK74" s="4"/>
      <c r="AL74" s="4"/>
      <c r="AM74" s="4"/>
      <c r="AN74" s="4"/>
      <c r="AO74" s="4"/>
      <c r="AP74" s="73" t="s">
        <v>288</v>
      </c>
      <c r="AQ74" s="74"/>
      <c r="AR74" s="38">
        <f>+AR60+AR67</f>
        <v>2300000000.2800002</v>
      </c>
      <c r="AS74" s="38">
        <f t="shared" ref="AS74:AT74" si="43">+AS60+AS67</f>
        <v>2218000000.2799997</v>
      </c>
      <c r="AT74" s="38">
        <f t="shared" si="43"/>
        <v>538074600</v>
      </c>
      <c r="AU74" s="39">
        <f>+AT74/AS74</f>
        <v>0.2425944995185183</v>
      </c>
      <c r="AV74" s="4"/>
    </row>
    <row r="75" spans="1:48" ht="44.25" customHeight="1" x14ac:dyDescent="0.35">
      <c r="A75" s="97"/>
      <c r="B75" s="97"/>
      <c r="C75" s="94"/>
      <c r="D75" s="94"/>
      <c r="E75" s="94"/>
      <c r="F75" s="97" t="s">
        <v>35</v>
      </c>
      <c r="G75" s="98" t="s">
        <v>114</v>
      </c>
      <c r="H75" s="98" t="s">
        <v>115</v>
      </c>
      <c r="I75" s="98" t="s">
        <v>116</v>
      </c>
      <c r="J75" s="101">
        <v>10000</v>
      </c>
      <c r="K75" s="101">
        <v>2500</v>
      </c>
      <c r="L75" s="101">
        <v>1270</v>
      </c>
      <c r="M75" s="101">
        <v>194</v>
      </c>
      <c r="N75" s="98">
        <v>2585</v>
      </c>
      <c r="O75" s="98">
        <v>132</v>
      </c>
      <c r="P75" s="98">
        <v>31</v>
      </c>
      <c r="Q75" s="98">
        <f>SUM(M75:P78)</f>
        <v>2942</v>
      </c>
      <c r="R75" s="91">
        <v>1</v>
      </c>
      <c r="S75" s="91">
        <f>+(L75+Q75)/J75</f>
        <v>0.42120000000000002</v>
      </c>
      <c r="T75" s="94" t="s">
        <v>151</v>
      </c>
      <c r="U75" s="95">
        <v>2020130010121</v>
      </c>
      <c r="V75" s="94" t="s">
        <v>152</v>
      </c>
      <c r="W75" s="25" t="s">
        <v>219</v>
      </c>
      <c r="X75" s="15">
        <v>3</v>
      </c>
      <c r="Y75" s="59">
        <v>1</v>
      </c>
      <c r="Z75" s="15">
        <v>1</v>
      </c>
      <c r="AA75" s="15">
        <v>0</v>
      </c>
      <c r="AB75" s="15">
        <v>0</v>
      </c>
      <c r="AC75" s="22">
        <f>+(Y75+Z75+AA75+AB75)/X75</f>
        <v>0.66666666666666663</v>
      </c>
      <c r="AD75" s="91">
        <f>AVERAGE(AC75:AC78)</f>
        <v>0.66666666666666663</v>
      </c>
      <c r="AE75" s="25">
        <v>360</v>
      </c>
      <c r="AF75" s="25">
        <v>270</v>
      </c>
      <c r="AG75" s="103"/>
      <c r="AH75" s="100">
        <v>10000</v>
      </c>
      <c r="AI75" s="100">
        <f>+L75+M75+N75+O75+P75</f>
        <v>4212</v>
      </c>
      <c r="AJ75" s="103" t="s">
        <v>234</v>
      </c>
      <c r="AK75" s="94" t="s">
        <v>250</v>
      </c>
      <c r="AL75" s="108">
        <v>400000000</v>
      </c>
      <c r="AM75" s="119">
        <v>398500000</v>
      </c>
      <c r="AN75" s="94" t="s">
        <v>266</v>
      </c>
      <c r="AO75" s="100" t="s">
        <v>267</v>
      </c>
      <c r="AP75" s="87" t="s">
        <v>351</v>
      </c>
      <c r="AQ75" s="87" t="s">
        <v>267</v>
      </c>
      <c r="AR75" s="67">
        <v>800000000.08000004</v>
      </c>
      <c r="AS75" s="67">
        <v>800000000.08000004</v>
      </c>
      <c r="AT75" s="67">
        <v>698355053</v>
      </c>
      <c r="AU75" s="70">
        <f>+AT75/AS75</f>
        <v>0.87294381616270555</v>
      </c>
      <c r="AV75" s="128" t="s">
        <v>328</v>
      </c>
    </row>
    <row r="76" spans="1:48" ht="51.75" customHeight="1" x14ac:dyDescent="0.35">
      <c r="A76" s="97"/>
      <c r="B76" s="97"/>
      <c r="C76" s="94"/>
      <c r="D76" s="94"/>
      <c r="E76" s="94"/>
      <c r="F76" s="97"/>
      <c r="G76" s="98"/>
      <c r="H76" s="98"/>
      <c r="I76" s="98"/>
      <c r="J76" s="101"/>
      <c r="K76" s="101"/>
      <c r="L76" s="101"/>
      <c r="M76" s="101"/>
      <c r="N76" s="98"/>
      <c r="O76" s="98"/>
      <c r="P76" s="98"/>
      <c r="Q76" s="98"/>
      <c r="R76" s="91" t="e">
        <f t="shared" ref="R76:R80" si="44">+(M76+N76)/K76</f>
        <v>#DIV/0!</v>
      </c>
      <c r="S76" s="91" t="e">
        <f t="shared" ref="S76:S80" si="45">+(L76+M76+N76)/J76</f>
        <v>#DIV/0!</v>
      </c>
      <c r="T76" s="94"/>
      <c r="U76" s="95"/>
      <c r="V76" s="94"/>
      <c r="W76" s="25" t="s">
        <v>220</v>
      </c>
      <c r="X76" s="29">
        <v>10</v>
      </c>
      <c r="Y76" s="56">
        <v>2</v>
      </c>
      <c r="Z76" s="29">
        <v>22</v>
      </c>
      <c r="AA76" s="29">
        <v>3</v>
      </c>
      <c r="AB76" s="29">
        <v>1</v>
      </c>
      <c r="AC76" s="22">
        <v>1</v>
      </c>
      <c r="AD76" s="91"/>
      <c r="AE76" s="25">
        <v>360</v>
      </c>
      <c r="AF76" s="25">
        <v>270</v>
      </c>
      <c r="AG76" s="103"/>
      <c r="AH76" s="100"/>
      <c r="AI76" s="100"/>
      <c r="AJ76" s="103"/>
      <c r="AK76" s="94"/>
      <c r="AL76" s="108"/>
      <c r="AM76" s="119"/>
      <c r="AN76" s="94"/>
      <c r="AO76" s="100"/>
      <c r="AP76" s="88"/>
      <c r="AQ76" s="88"/>
      <c r="AR76" s="68"/>
      <c r="AS76" s="68"/>
      <c r="AT76" s="68"/>
      <c r="AU76" s="71"/>
      <c r="AV76" s="129"/>
    </row>
    <row r="77" spans="1:48" ht="54.75" customHeight="1" x14ac:dyDescent="0.35">
      <c r="A77" s="97"/>
      <c r="B77" s="97"/>
      <c r="C77" s="94"/>
      <c r="D77" s="94"/>
      <c r="E77" s="94"/>
      <c r="F77" s="97"/>
      <c r="G77" s="98"/>
      <c r="H77" s="98"/>
      <c r="I77" s="98"/>
      <c r="J77" s="101"/>
      <c r="K77" s="101"/>
      <c r="L77" s="101"/>
      <c r="M77" s="101"/>
      <c r="N77" s="98"/>
      <c r="O77" s="98"/>
      <c r="P77" s="98"/>
      <c r="Q77" s="98"/>
      <c r="R77" s="91" t="e">
        <f t="shared" si="44"/>
        <v>#DIV/0!</v>
      </c>
      <c r="S77" s="91" t="e">
        <f t="shared" si="45"/>
        <v>#DIV/0!</v>
      </c>
      <c r="T77" s="94"/>
      <c r="U77" s="95"/>
      <c r="V77" s="94"/>
      <c r="W77" s="25" t="s">
        <v>221</v>
      </c>
      <c r="X77" s="15">
        <v>10</v>
      </c>
      <c r="Y77" s="59">
        <v>1</v>
      </c>
      <c r="Z77" s="15">
        <v>16</v>
      </c>
      <c r="AA77" s="15">
        <v>1</v>
      </c>
      <c r="AB77" s="15">
        <v>0</v>
      </c>
      <c r="AC77" s="22">
        <v>1</v>
      </c>
      <c r="AD77" s="91"/>
      <c r="AE77" s="25">
        <v>360</v>
      </c>
      <c r="AF77" s="25">
        <v>270</v>
      </c>
      <c r="AG77" s="103"/>
      <c r="AH77" s="100"/>
      <c r="AI77" s="100"/>
      <c r="AJ77" s="103"/>
      <c r="AK77" s="94"/>
      <c r="AL77" s="108"/>
      <c r="AM77" s="119"/>
      <c r="AN77" s="94"/>
      <c r="AO77" s="100"/>
      <c r="AP77" s="88"/>
      <c r="AQ77" s="88"/>
      <c r="AR77" s="68"/>
      <c r="AS77" s="68"/>
      <c r="AT77" s="68"/>
      <c r="AU77" s="71"/>
      <c r="AV77" s="129"/>
    </row>
    <row r="78" spans="1:48" ht="70.5" customHeight="1" x14ac:dyDescent="0.35">
      <c r="A78" s="97"/>
      <c r="B78" s="97"/>
      <c r="C78" s="94"/>
      <c r="D78" s="94"/>
      <c r="E78" s="94"/>
      <c r="F78" s="97"/>
      <c r="G78" s="98"/>
      <c r="H78" s="98"/>
      <c r="I78" s="98"/>
      <c r="J78" s="101"/>
      <c r="K78" s="101"/>
      <c r="L78" s="101"/>
      <c r="M78" s="101"/>
      <c r="N78" s="98"/>
      <c r="O78" s="98"/>
      <c r="P78" s="98"/>
      <c r="Q78" s="98"/>
      <c r="R78" s="91" t="e">
        <f t="shared" si="44"/>
        <v>#DIV/0!</v>
      </c>
      <c r="S78" s="91" t="e">
        <f t="shared" si="45"/>
        <v>#DIV/0!</v>
      </c>
      <c r="T78" s="94"/>
      <c r="U78" s="95"/>
      <c r="V78" s="94"/>
      <c r="W78" s="25" t="s">
        <v>222</v>
      </c>
      <c r="X78" s="15">
        <v>1</v>
      </c>
      <c r="Y78" s="59">
        <v>0</v>
      </c>
      <c r="Z78" s="15">
        <v>0</v>
      </c>
      <c r="AA78" s="15">
        <v>0</v>
      </c>
      <c r="AB78" s="15">
        <v>0</v>
      </c>
      <c r="AC78" s="22">
        <f t="shared" ref="AC78:AC79" si="46">+(Y78+Z78+AA78+AB78)/X78</f>
        <v>0</v>
      </c>
      <c r="AD78" s="91"/>
      <c r="AE78" s="25">
        <v>360</v>
      </c>
      <c r="AF78" s="25">
        <v>270</v>
      </c>
      <c r="AG78" s="103"/>
      <c r="AH78" s="100"/>
      <c r="AI78" s="100"/>
      <c r="AJ78" s="103"/>
      <c r="AK78" s="94"/>
      <c r="AL78" s="108"/>
      <c r="AM78" s="119"/>
      <c r="AN78" s="94"/>
      <c r="AO78" s="100"/>
      <c r="AP78" s="88"/>
      <c r="AQ78" s="88"/>
      <c r="AR78" s="68"/>
      <c r="AS78" s="68"/>
      <c r="AT78" s="68"/>
      <c r="AU78" s="71"/>
      <c r="AV78" s="129"/>
    </row>
    <row r="79" spans="1:48" ht="66" customHeight="1" x14ac:dyDescent="0.35">
      <c r="A79" s="97"/>
      <c r="B79" s="97"/>
      <c r="C79" s="94"/>
      <c r="D79" s="94"/>
      <c r="E79" s="94"/>
      <c r="F79" s="97"/>
      <c r="G79" s="98" t="s">
        <v>117</v>
      </c>
      <c r="H79" s="98">
        <v>0</v>
      </c>
      <c r="I79" s="114" t="s">
        <v>340</v>
      </c>
      <c r="J79" s="101">
        <v>3000</v>
      </c>
      <c r="K79" s="101">
        <v>540</v>
      </c>
      <c r="L79" s="101">
        <v>327</v>
      </c>
      <c r="M79" s="101">
        <v>59</v>
      </c>
      <c r="N79" s="98">
        <v>935</v>
      </c>
      <c r="O79" s="98">
        <v>105</v>
      </c>
      <c r="P79" s="98">
        <v>0</v>
      </c>
      <c r="Q79" s="98">
        <f>SUM(M79:P80)</f>
        <v>1099</v>
      </c>
      <c r="R79" s="91">
        <v>1</v>
      </c>
      <c r="S79" s="91">
        <f>+(L79+Q79)/J79</f>
        <v>0.47533333333333333</v>
      </c>
      <c r="T79" s="94" t="s">
        <v>153</v>
      </c>
      <c r="U79" s="95">
        <v>2020130010097</v>
      </c>
      <c r="V79" s="94" t="s">
        <v>154</v>
      </c>
      <c r="W79" s="25" t="s">
        <v>223</v>
      </c>
      <c r="X79" s="15">
        <v>5</v>
      </c>
      <c r="Y79" s="49">
        <v>0</v>
      </c>
      <c r="Z79" s="15">
        <v>0</v>
      </c>
      <c r="AA79" s="15">
        <v>0</v>
      </c>
      <c r="AB79" s="15">
        <v>0</v>
      </c>
      <c r="AC79" s="22">
        <f t="shared" si="46"/>
        <v>0</v>
      </c>
      <c r="AD79" s="91">
        <f>AVERAGE(AC79:AC80)</f>
        <v>0.5</v>
      </c>
      <c r="AE79" s="25">
        <v>360</v>
      </c>
      <c r="AF79" s="25">
        <v>270</v>
      </c>
      <c r="AG79" s="103"/>
      <c r="AH79" s="100">
        <v>3000</v>
      </c>
      <c r="AI79" s="100">
        <f>+L79+M79+N79+O79+P79</f>
        <v>1426</v>
      </c>
      <c r="AJ79" s="103"/>
      <c r="AK79" s="94" t="s">
        <v>250</v>
      </c>
      <c r="AL79" s="108">
        <v>400000000</v>
      </c>
      <c r="AM79" s="119">
        <v>299855053</v>
      </c>
      <c r="AN79" s="94" t="s">
        <v>268</v>
      </c>
      <c r="AO79" s="100" t="s">
        <v>267</v>
      </c>
      <c r="AP79" s="88"/>
      <c r="AQ79" s="88"/>
      <c r="AR79" s="68"/>
      <c r="AS79" s="68"/>
      <c r="AT79" s="68"/>
      <c r="AU79" s="71"/>
      <c r="AV79" s="129"/>
    </row>
    <row r="80" spans="1:48" ht="69.75" customHeight="1" x14ac:dyDescent="0.35">
      <c r="A80" s="97"/>
      <c r="B80" s="97"/>
      <c r="C80" s="94"/>
      <c r="D80" s="94"/>
      <c r="E80" s="94"/>
      <c r="F80" s="97"/>
      <c r="G80" s="98"/>
      <c r="H80" s="98"/>
      <c r="I80" s="114"/>
      <c r="J80" s="101"/>
      <c r="K80" s="101"/>
      <c r="L80" s="101"/>
      <c r="M80" s="101"/>
      <c r="N80" s="98"/>
      <c r="O80" s="98"/>
      <c r="P80" s="98"/>
      <c r="Q80" s="98"/>
      <c r="R80" s="91" t="e">
        <f t="shared" si="44"/>
        <v>#DIV/0!</v>
      </c>
      <c r="S80" s="91" t="e">
        <f t="shared" si="45"/>
        <v>#DIV/0!</v>
      </c>
      <c r="T80" s="94"/>
      <c r="U80" s="95"/>
      <c r="V80" s="94"/>
      <c r="W80" s="25" t="s">
        <v>224</v>
      </c>
      <c r="X80" s="29">
        <v>5</v>
      </c>
      <c r="Y80" s="50">
        <v>1</v>
      </c>
      <c r="Z80" s="29">
        <v>7</v>
      </c>
      <c r="AA80" s="29">
        <v>2</v>
      </c>
      <c r="AB80" s="29">
        <v>0</v>
      </c>
      <c r="AC80" s="22">
        <v>1</v>
      </c>
      <c r="AD80" s="91"/>
      <c r="AE80" s="25">
        <v>360</v>
      </c>
      <c r="AF80" s="25">
        <v>270</v>
      </c>
      <c r="AG80" s="103"/>
      <c r="AH80" s="100"/>
      <c r="AI80" s="100"/>
      <c r="AJ80" s="103"/>
      <c r="AK80" s="94"/>
      <c r="AL80" s="108"/>
      <c r="AM80" s="119"/>
      <c r="AN80" s="94"/>
      <c r="AO80" s="100"/>
      <c r="AP80" s="89"/>
      <c r="AQ80" s="89"/>
      <c r="AR80" s="69"/>
      <c r="AS80" s="69"/>
      <c r="AT80" s="69"/>
      <c r="AU80" s="72"/>
      <c r="AV80" s="130"/>
    </row>
    <row r="81" spans="1:48" ht="69.75" customHeight="1" x14ac:dyDescent="0.35">
      <c r="A81" s="97"/>
      <c r="B81" s="97"/>
      <c r="C81" s="94"/>
      <c r="D81" s="94"/>
      <c r="E81" s="94"/>
      <c r="F81" s="97"/>
      <c r="G81" s="73" t="s">
        <v>289</v>
      </c>
      <c r="H81" s="115"/>
      <c r="I81" s="115"/>
      <c r="J81" s="115"/>
      <c r="K81" s="115"/>
      <c r="L81" s="115"/>
      <c r="M81" s="115"/>
      <c r="N81" s="115"/>
      <c r="O81" s="115"/>
      <c r="P81" s="115"/>
      <c r="Q81" s="74"/>
      <c r="R81" s="5">
        <f>+(R75+R79)/2</f>
        <v>1</v>
      </c>
      <c r="S81" s="5">
        <f>+(S75+S79)/2</f>
        <v>0.4482666666666667</v>
      </c>
      <c r="T81" s="66" t="s">
        <v>347</v>
      </c>
      <c r="U81" s="66"/>
      <c r="V81" s="66"/>
      <c r="W81" s="66"/>
      <c r="X81" s="66"/>
      <c r="Y81" s="66"/>
      <c r="Z81" s="66"/>
      <c r="AA81" s="66"/>
      <c r="AB81" s="66"/>
      <c r="AC81" s="66"/>
      <c r="AD81" s="5">
        <f>AVERAGE(AD75:AD80)</f>
        <v>0.58333333333333326</v>
      </c>
      <c r="AE81" s="94"/>
      <c r="AF81" s="94"/>
      <c r="AG81" s="103"/>
      <c r="AH81" s="4"/>
      <c r="AI81" s="4"/>
      <c r="AJ81" s="4"/>
      <c r="AK81" s="4"/>
      <c r="AL81" s="4"/>
      <c r="AM81" s="4"/>
      <c r="AN81" s="4"/>
      <c r="AO81" s="4"/>
      <c r="AP81" s="73" t="s">
        <v>289</v>
      </c>
      <c r="AQ81" s="74"/>
      <c r="AR81" s="38">
        <f>+AR75</f>
        <v>800000000.08000004</v>
      </c>
      <c r="AS81" s="38">
        <f t="shared" ref="AS81:AT81" si="47">+AS75</f>
        <v>800000000.08000004</v>
      </c>
      <c r="AT81" s="38">
        <f t="shared" si="47"/>
        <v>698355053</v>
      </c>
      <c r="AU81" s="39">
        <f>+AT81/AS81</f>
        <v>0.87294381616270555</v>
      </c>
      <c r="AV81" s="4"/>
    </row>
    <row r="82" spans="1:48" ht="54.75" customHeight="1" x14ac:dyDescent="0.35">
      <c r="A82" s="97"/>
      <c r="B82" s="97"/>
      <c r="C82" s="94"/>
      <c r="D82" s="94"/>
      <c r="E82" s="94"/>
      <c r="F82" s="97" t="s">
        <v>36</v>
      </c>
      <c r="G82" s="98" t="s">
        <v>341</v>
      </c>
      <c r="H82" s="98">
        <v>0</v>
      </c>
      <c r="I82" s="98" t="s">
        <v>342</v>
      </c>
      <c r="J82" s="101">
        <v>72</v>
      </c>
      <c r="K82" s="101">
        <v>25</v>
      </c>
      <c r="L82" s="101">
        <v>15</v>
      </c>
      <c r="M82" s="101">
        <v>3</v>
      </c>
      <c r="N82" s="98">
        <v>15</v>
      </c>
      <c r="O82" s="98">
        <v>6</v>
      </c>
      <c r="P82" s="98">
        <v>9</v>
      </c>
      <c r="Q82" s="98">
        <f>SUM(M82:P83)</f>
        <v>33</v>
      </c>
      <c r="R82" s="91">
        <v>1</v>
      </c>
      <c r="S82" s="91">
        <f>+(L82+Q82)/J82</f>
        <v>0.66666666666666663</v>
      </c>
      <c r="T82" s="94" t="s">
        <v>155</v>
      </c>
      <c r="U82" s="95">
        <v>2020130010073</v>
      </c>
      <c r="V82" s="94" t="s">
        <v>156</v>
      </c>
      <c r="W82" s="25" t="s">
        <v>225</v>
      </c>
      <c r="X82" s="29">
        <v>1</v>
      </c>
      <c r="Y82" s="50">
        <v>0</v>
      </c>
      <c r="Z82" s="29">
        <v>0</v>
      </c>
      <c r="AA82" s="29">
        <v>0</v>
      </c>
      <c r="AB82" s="29">
        <v>0</v>
      </c>
      <c r="AC82" s="22">
        <f>+(Y82+Z82+AA82+AB82)/X82</f>
        <v>0</v>
      </c>
      <c r="AD82" s="91">
        <f>AVERAGE(AC82:AC84)</f>
        <v>0.49138114816506778</v>
      </c>
      <c r="AE82" s="25">
        <v>360</v>
      </c>
      <c r="AF82" s="25">
        <v>270</v>
      </c>
      <c r="AG82" s="103"/>
      <c r="AH82" s="100">
        <v>72</v>
      </c>
      <c r="AI82" s="100">
        <f>+L82+M82+N82+O82+P82</f>
        <v>48</v>
      </c>
      <c r="AJ82" s="103" t="s">
        <v>235</v>
      </c>
      <c r="AK82" s="94" t="s">
        <v>250</v>
      </c>
      <c r="AL82" s="108">
        <v>700000000</v>
      </c>
      <c r="AM82" s="119">
        <v>295066666</v>
      </c>
      <c r="AN82" s="94" t="s">
        <v>269</v>
      </c>
      <c r="AO82" s="100" t="s">
        <v>270</v>
      </c>
      <c r="AP82" s="87" t="s">
        <v>351</v>
      </c>
      <c r="AQ82" s="87" t="s">
        <v>270</v>
      </c>
      <c r="AR82" s="67">
        <v>699999999.72000003</v>
      </c>
      <c r="AS82" s="67">
        <v>449999999.72000003</v>
      </c>
      <c r="AT82" s="67">
        <v>285066666</v>
      </c>
      <c r="AU82" s="70">
        <f>+AT82/AS82</f>
        <v>0.63348148039416619</v>
      </c>
      <c r="AV82" s="107" t="s">
        <v>329</v>
      </c>
    </row>
    <row r="83" spans="1:48" ht="73.5" customHeight="1" x14ac:dyDescent="0.35">
      <c r="A83" s="97"/>
      <c r="B83" s="97"/>
      <c r="C83" s="94"/>
      <c r="D83" s="94"/>
      <c r="E83" s="94"/>
      <c r="F83" s="97"/>
      <c r="G83" s="98"/>
      <c r="H83" s="98"/>
      <c r="I83" s="98"/>
      <c r="J83" s="101"/>
      <c r="K83" s="101"/>
      <c r="L83" s="101"/>
      <c r="M83" s="101"/>
      <c r="N83" s="98"/>
      <c r="O83" s="98"/>
      <c r="P83" s="98"/>
      <c r="Q83" s="98"/>
      <c r="R83" s="91" t="e">
        <f t="shared" ref="R83" si="48">+(M83+N83)/K83</f>
        <v>#DIV/0!</v>
      </c>
      <c r="S83" s="91" t="e">
        <f t="shared" ref="S83" si="49">+(L83+M83+N83)/J83</f>
        <v>#DIV/0!</v>
      </c>
      <c r="T83" s="94"/>
      <c r="U83" s="95"/>
      <c r="V83" s="94"/>
      <c r="W83" s="25" t="s">
        <v>226</v>
      </c>
      <c r="X83" s="15">
        <v>25</v>
      </c>
      <c r="Y83" s="49">
        <v>3</v>
      </c>
      <c r="Z83" s="15">
        <v>15</v>
      </c>
      <c r="AA83" s="15">
        <v>6</v>
      </c>
      <c r="AB83" s="15">
        <v>8</v>
      </c>
      <c r="AC83" s="22">
        <v>1</v>
      </c>
      <c r="AD83" s="91"/>
      <c r="AE83" s="25">
        <v>360</v>
      </c>
      <c r="AF83" s="25">
        <v>270</v>
      </c>
      <c r="AG83" s="103"/>
      <c r="AH83" s="100"/>
      <c r="AI83" s="100"/>
      <c r="AJ83" s="103"/>
      <c r="AK83" s="94"/>
      <c r="AL83" s="108"/>
      <c r="AM83" s="119"/>
      <c r="AN83" s="94"/>
      <c r="AO83" s="100"/>
      <c r="AP83" s="88"/>
      <c r="AQ83" s="88"/>
      <c r="AR83" s="68"/>
      <c r="AS83" s="68"/>
      <c r="AT83" s="68"/>
      <c r="AU83" s="71"/>
      <c r="AV83" s="107"/>
    </row>
    <row r="84" spans="1:48" ht="262.5" x14ac:dyDescent="0.35">
      <c r="A84" s="97"/>
      <c r="B84" s="97"/>
      <c r="C84" s="94"/>
      <c r="D84" s="94"/>
      <c r="E84" s="94"/>
      <c r="F84" s="97"/>
      <c r="G84" s="28" t="s">
        <v>118</v>
      </c>
      <c r="H84" s="28" t="s">
        <v>119</v>
      </c>
      <c r="I84" s="28" t="s">
        <v>120</v>
      </c>
      <c r="J84" s="32">
        <v>61860</v>
      </c>
      <c r="K84" s="32">
        <v>21890</v>
      </c>
      <c r="L84" s="32">
        <v>14814</v>
      </c>
      <c r="M84" s="33">
        <f>M79+M67+M75+M64+M57+M55+M53+M48+M25+M13+M16+M10+M7+M66+M5+M3</f>
        <v>5189</v>
      </c>
      <c r="N84" s="28">
        <v>1848</v>
      </c>
      <c r="O84" s="28">
        <v>1463</v>
      </c>
      <c r="P84" s="28">
        <v>2137</v>
      </c>
      <c r="Q84" s="37">
        <f>SUM(M84:P84)</f>
        <v>10637</v>
      </c>
      <c r="R84" s="22">
        <f>+Q84/K84</f>
        <v>0.48592964824120605</v>
      </c>
      <c r="S84" s="22">
        <f>+(L84+Q84)/J84</f>
        <v>0.41142903330100228</v>
      </c>
      <c r="T84" s="94"/>
      <c r="U84" s="95"/>
      <c r="V84" s="94"/>
      <c r="W84" s="25" t="s">
        <v>227</v>
      </c>
      <c r="X84" s="15">
        <v>21890</v>
      </c>
      <c r="Y84" s="60">
        <v>5189</v>
      </c>
      <c r="Z84" s="15">
        <v>1848</v>
      </c>
      <c r="AA84" s="15">
        <v>1463</v>
      </c>
      <c r="AB84" s="15">
        <v>1879</v>
      </c>
      <c r="AC84" s="22">
        <f t="shared" ref="AC84" si="50">+(Y84+Z84+AA84+AB84)/X84</f>
        <v>0.47414344449520329</v>
      </c>
      <c r="AD84" s="91"/>
      <c r="AE84" s="25">
        <v>360</v>
      </c>
      <c r="AF84" s="25">
        <v>270</v>
      </c>
      <c r="AG84" s="103"/>
      <c r="AH84" s="27">
        <v>61860</v>
      </c>
      <c r="AI84" s="30">
        <f>+L84+M84+N84+O84+P84</f>
        <v>25451</v>
      </c>
      <c r="AJ84" s="103"/>
      <c r="AK84" s="94"/>
      <c r="AL84" s="108"/>
      <c r="AM84" s="119"/>
      <c r="AN84" s="94"/>
      <c r="AO84" s="100"/>
      <c r="AP84" s="88"/>
      <c r="AQ84" s="89"/>
      <c r="AR84" s="69"/>
      <c r="AS84" s="69"/>
      <c r="AT84" s="69"/>
      <c r="AU84" s="72"/>
      <c r="AV84" s="7" t="s">
        <v>330</v>
      </c>
    </row>
    <row r="85" spans="1:48" ht="65.25" customHeight="1" x14ac:dyDescent="0.35">
      <c r="A85" s="97"/>
      <c r="B85" s="97"/>
      <c r="C85" s="94"/>
      <c r="D85" s="94"/>
      <c r="E85" s="94"/>
      <c r="F85" s="97"/>
      <c r="G85" s="66" t="s">
        <v>290</v>
      </c>
      <c r="H85" s="66"/>
      <c r="I85" s="66"/>
      <c r="J85" s="66"/>
      <c r="K85" s="66"/>
      <c r="L85" s="66"/>
      <c r="M85" s="66"/>
      <c r="N85" s="66"/>
      <c r="O85" s="66"/>
      <c r="P85" s="66"/>
      <c r="Q85" s="24"/>
      <c r="R85" s="18">
        <f>+(R82+R84)/2</f>
        <v>0.74296482412060305</v>
      </c>
      <c r="S85" s="18">
        <f>+(S82+S84)/2</f>
        <v>0.53904784998383448</v>
      </c>
      <c r="T85" s="66" t="s">
        <v>290</v>
      </c>
      <c r="U85" s="66"/>
      <c r="V85" s="66"/>
      <c r="W85" s="66"/>
      <c r="X85" s="66"/>
      <c r="Y85" s="66"/>
      <c r="Z85" s="66"/>
      <c r="AA85" s="66"/>
      <c r="AB85" s="66"/>
      <c r="AC85" s="66"/>
      <c r="AD85" s="19">
        <f>+AD82</f>
        <v>0.49138114816506778</v>
      </c>
      <c r="AE85" s="125"/>
      <c r="AF85" s="126"/>
      <c r="AG85" s="127"/>
      <c r="AH85" s="61"/>
      <c r="AI85" s="62"/>
      <c r="AJ85" s="62"/>
      <c r="AK85" s="62"/>
      <c r="AL85" s="62"/>
      <c r="AM85" s="62"/>
      <c r="AN85" s="62"/>
      <c r="AO85" s="62"/>
      <c r="AP85" s="66" t="s">
        <v>290</v>
      </c>
      <c r="AQ85" s="66"/>
      <c r="AR85" s="41">
        <f>+AR82</f>
        <v>699999999.72000003</v>
      </c>
      <c r="AS85" s="41">
        <f t="shared" ref="AS85:AT85" si="51">+AS82</f>
        <v>449999999.72000003</v>
      </c>
      <c r="AT85" s="41">
        <f t="shared" si="51"/>
        <v>285066666</v>
      </c>
      <c r="AU85" s="18">
        <f>+AT85/AS85</f>
        <v>0.63348148039416619</v>
      </c>
      <c r="AV85" s="63"/>
    </row>
    <row r="87" spans="1:48" x14ac:dyDescent="0.35">
      <c r="AP87" s="1"/>
      <c r="AQ87" s="1"/>
      <c r="AR87" s="1"/>
      <c r="AS87" s="1"/>
      <c r="AT87" s="1"/>
      <c r="AU87" s="1"/>
    </row>
    <row r="88" spans="1:48" ht="126" customHeight="1" x14ac:dyDescent="0.35">
      <c r="O88" s="66" t="s">
        <v>348</v>
      </c>
      <c r="P88" s="66"/>
      <c r="Q88" s="66"/>
      <c r="R88" s="18">
        <f>AVERAGE(R9,R19,R30,R36,R45,R52,R59,R74,R81,R85)</f>
        <v>0.74964518815076597</v>
      </c>
      <c r="S88" s="18">
        <f>AVERAGE(S9,S19,S30,S36,S45,S52,S59,S74,S81,S85)</f>
        <v>0.3804159078993602</v>
      </c>
      <c r="AA88" s="66" t="s">
        <v>349</v>
      </c>
      <c r="AB88" s="66"/>
      <c r="AC88" s="66"/>
      <c r="AD88" s="19">
        <f>AVERAGE(AD9,AD19,AD30,AD36,AD45,AD52,AD59,AD74,AD81,AD85)</f>
        <v>0.69342668624507819</v>
      </c>
      <c r="AP88" s="66" t="s">
        <v>364</v>
      </c>
      <c r="AQ88" s="66"/>
      <c r="AR88" s="57">
        <f>+AR85+AR81+AR74+AR59+AR52+AR45+AR36+AR30+AR19+AR9</f>
        <v>8933437331.9900017</v>
      </c>
      <c r="AS88" s="57">
        <f t="shared" ref="AS88:AT88" si="52">+AS85+AS81+AS74+AS59+AS52+AS45+AS36+AS30+AS19+AS9</f>
        <v>10730347578.939999</v>
      </c>
      <c r="AT88" s="57">
        <f t="shared" si="52"/>
        <v>5434754482</v>
      </c>
      <c r="AU88" s="18">
        <f>+AT88/AS88</f>
        <v>0.50648447704215693</v>
      </c>
    </row>
    <row r="91" spans="1:48" x14ac:dyDescent="0.35">
      <c r="AT91" s="65"/>
    </row>
  </sheetData>
  <mergeCells count="763">
    <mergeCell ref="Q71:Q73"/>
    <mergeCell ref="Q75:Q78"/>
    <mergeCell ref="Q79:Q80"/>
    <mergeCell ref="G81:Q81"/>
    <mergeCell ref="Q82:Q83"/>
    <mergeCell ref="O88:Q88"/>
    <mergeCell ref="AA88:AC88"/>
    <mergeCell ref="Q5:Q6"/>
    <mergeCell ref="Q7:Q8"/>
    <mergeCell ref="G9:Q9"/>
    <mergeCell ref="Q10:Q12"/>
    <mergeCell ref="Q13:Q15"/>
    <mergeCell ref="Q16:Q18"/>
    <mergeCell ref="G19:Q19"/>
    <mergeCell ref="Q20:Q21"/>
    <mergeCell ref="Q22:Q24"/>
    <mergeCell ref="G85:P85"/>
    <mergeCell ref="P40:P41"/>
    <mergeCell ref="K53:K54"/>
    <mergeCell ref="K55:K56"/>
    <mergeCell ref="S82:S83"/>
    <mergeCell ref="R82:R83"/>
    <mergeCell ref="S27:S29"/>
    <mergeCell ref="AM53:AM58"/>
    <mergeCell ref="AO46:AO50"/>
    <mergeCell ref="AN67:AN73"/>
    <mergeCell ref="AO67:AO73"/>
    <mergeCell ref="AN75:AN78"/>
    <mergeCell ref="AO75:AO78"/>
    <mergeCell ref="AO40:AO42"/>
    <mergeCell ref="AN43:AN44"/>
    <mergeCell ref="AN20:AN29"/>
    <mergeCell ref="AO20:AO29"/>
    <mergeCell ref="AN31:AN35"/>
    <mergeCell ref="AO31:AO33"/>
    <mergeCell ref="AM37:AM39"/>
    <mergeCell ref="AN37:AN39"/>
    <mergeCell ref="AE85:AG85"/>
    <mergeCell ref="P60:P63"/>
    <mergeCell ref="P64:P66"/>
    <mergeCell ref="P67:P70"/>
    <mergeCell ref="P71:P73"/>
    <mergeCell ref="P75:P78"/>
    <mergeCell ref="P79:P80"/>
    <mergeCell ref="P82:P83"/>
    <mergeCell ref="AV64:AV66"/>
    <mergeCell ref="AV67:AV70"/>
    <mergeCell ref="AV71:AV73"/>
    <mergeCell ref="AV82:AV83"/>
    <mergeCell ref="AM60:AM66"/>
    <mergeCell ref="AM67:AM73"/>
    <mergeCell ref="AM75:AM78"/>
    <mergeCell ref="AM79:AM80"/>
    <mergeCell ref="AV75:AV80"/>
    <mergeCell ref="AL82:AL84"/>
    <mergeCell ref="AN82:AN84"/>
    <mergeCell ref="AO82:AO84"/>
    <mergeCell ref="AM82:AM84"/>
    <mergeCell ref="AL60:AL66"/>
    <mergeCell ref="AL67:AL73"/>
    <mergeCell ref="Q67:Q70"/>
    <mergeCell ref="AE45:AF45"/>
    <mergeCell ref="AE52:AF52"/>
    <mergeCell ref="AA17:AA18"/>
    <mergeCell ref="S22:S24"/>
    <mergeCell ref="T20:T29"/>
    <mergeCell ref="O16:O18"/>
    <mergeCell ref="O20:O21"/>
    <mergeCell ref="Y17:Y18"/>
    <mergeCell ref="P22:P24"/>
    <mergeCell ref="P25:P26"/>
    <mergeCell ref="P27:P29"/>
    <mergeCell ref="U20:U29"/>
    <mergeCell ref="Q25:Q26"/>
    <mergeCell ref="Q27:Q29"/>
    <mergeCell ref="Q32:Q33"/>
    <mergeCell ref="Q34:Q35"/>
    <mergeCell ref="Q37:Q38"/>
    <mergeCell ref="Q40:Q41"/>
    <mergeCell ref="Q43:Q44"/>
    <mergeCell ref="G45:Q45"/>
    <mergeCell ref="Q46:Q47"/>
    <mergeCell ref="Q48:Q50"/>
    <mergeCell ref="I34:I35"/>
    <mergeCell ref="S25:S26"/>
    <mergeCell ref="AL34:AL35"/>
    <mergeCell ref="AO34:AO35"/>
    <mergeCell ref="AN46:AN50"/>
    <mergeCell ref="AV57:AV58"/>
    <mergeCell ref="AV60:AV63"/>
    <mergeCell ref="AV20:AV21"/>
    <mergeCell ref="AV22:AV24"/>
    <mergeCell ref="AV25:AV26"/>
    <mergeCell ref="AV27:AV29"/>
    <mergeCell ref="AV31:AV35"/>
    <mergeCell ref="AV46:AV47"/>
    <mergeCell ref="AV48:AV50"/>
    <mergeCell ref="AV43:AV44"/>
    <mergeCell ref="AV40:AV41"/>
    <mergeCell ref="AO53:AO58"/>
    <mergeCell ref="AN60:AN66"/>
    <mergeCell ref="AO60:AO66"/>
    <mergeCell ref="AN53:AN58"/>
    <mergeCell ref="AL40:AL42"/>
    <mergeCell ref="AN40:AN42"/>
    <mergeCell ref="AM31:AM35"/>
    <mergeCell ref="AM46:AM51"/>
    <mergeCell ref="AM40:AM42"/>
    <mergeCell ref="AM43:AM44"/>
    <mergeCell ref="AN16:AN18"/>
    <mergeCell ref="AO16:AO18"/>
    <mergeCell ref="AK79:AK80"/>
    <mergeCell ref="AL79:AL80"/>
    <mergeCell ref="AN79:AN80"/>
    <mergeCell ref="AO79:AO80"/>
    <mergeCell ref="AH46:AH47"/>
    <mergeCell ref="AH48:AH50"/>
    <mergeCell ref="AJ37:AJ44"/>
    <mergeCell ref="AL46:AL50"/>
    <mergeCell ref="AK53:AK58"/>
    <mergeCell ref="AL53:AL58"/>
    <mergeCell ref="AK75:AK78"/>
    <mergeCell ref="AL75:AL78"/>
    <mergeCell ref="AK31:AK33"/>
    <mergeCell ref="AH16:AH18"/>
    <mergeCell ref="AH20:AH21"/>
    <mergeCell ref="AH22:AH24"/>
    <mergeCell ref="AM16:AM18"/>
    <mergeCell ref="AJ10:AJ18"/>
    <mergeCell ref="AJ20:AJ29"/>
    <mergeCell ref="AH13:AH15"/>
    <mergeCell ref="AH25:AH26"/>
    <mergeCell ref="AL20:AL29"/>
    <mergeCell ref="Q3:Q4"/>
    <mergeCell ref="AL31:AL33"/>
    <mergeCell ref="O48:O50"/>
    <mergeCell ref="O53:O54"/>
    <mergeCell ref="R32:R33"/>
    <mergeCell ref="R34:R35"/>
    <mergeCell ref="AI37:AI38"/>
    <mergeCell ref="AI40:AI41"/>
    <mergeCell ref="AI43:AI44"/>
    <mergeCell ref="AI46:AI47"/>
    <mergeCell ref="AI48:AI50"/>
    <mergeCell ref="P48:P50"/>
    <mergeCell ref="P53:P54"/>
    <mergeCell ref="G52:Q52"/>
    <mergeCell ref="Q53:Q54"/>
    <mergeCell ref="S32:S33"/>
    <mergeCell ref="S34:S35"/>
    <mergeCell ref="S37:S38"/>
    <mergeCell ref="S40:S41"/>
    <mergeCell ref="S43:S44"/>
    <mergeCell ref="S46:S47"/>
    <mergeCell ref="S48:S50"/>
    <mergeCell ref="S53:S54"/>
    <mergeCell ref="R37:R38"/>
    <mergeCell ref="AL16:AL18"/>
    <mergeCell ref="AE59:AF59"/>
    <mergeCell ref="AE74:AF74"/>
    <mergeCell ref="O3:O4"/>
    <mergeCell ref="O5:O6"/>
    <mergeCell ref="O7:O8"/>
    <mergeCell ref="O10:O12"/>
    <mergeCell ref="O13:O15"/>
    <mergeCell ref="O22:O24"/>
    <mergeCell ref="O25:O26"/>
    <mergeCell ref="O27:O29"/>
    <mergeCell ref="O32:O33"/>
    <mergeCell ref="G30:P30"/>
    <mergeCell ref="T10:T12"/>
    <mergeCell ref="T16:T18"/>
    <mergeCell ref="R22:R24"/>
    <mergeCell ref="R25:R26"/>
    <mergeCell ref="R27:R29"/>
    <mergeCell ref="J48:J50"/>
    <mergeCell ref="J53:J54"/>
    <mergeCell ref="J55:J56"/>
    <mergeCell ref="AB17:AB18"/>
    <mergeCell ref="H22:H24"/>
    <mergeCell ref="I22:I24"/>
    <mergeCell ref="R79:R80"/>
    <mergeCell ref="S67:S70"/>
    <mergeCell ref="S71:S73"/>
    <mergeCell ref="S75:S78"/>
    <mergeCell ref="S79:S80"/>
    <mergeCell ref="R67:R70"/>
    <mergeCell ref="R71:R73"/>
    <mergeCell ref="AV3:AV4"/>
    <mergeCell ref="AV5:AV6"/>
    <mergeCell ref="AV7:AV8"/>
    <mergeCell ref="AV10:AV12"/>
    <mergeCell ref="AV13:AV15"/>
    <mergeCell ref="AV16:AV18"/>
    <mergeCell ref="AV37:AV38"/>
    <mergeCell ref="AK37:AK38"/>
    <mergeCell ref="AE36:AF36"/>
    <mergeCell ref="AM3:AM4"/>
    <mergeCell ref="AM5:AM6"/>
    <mergeCell ref="AM7:AM8"/>
    <mergeCell ref="AM10:AM12"/>
    <mergeCell ref="AM13:AM15"/>
    <mergeCell ref="AM20:AM29"/>
    <mergeCell ref="AE19:AF19"/>
    <mergeCell ref="AE30:AF30"/>
    <mergeCell ref="R43:R44"/>
    <mergeCell ref="R46:R47"/>
    <mergeCell ref="R53:R54"/>
    <mergeCell ref="S60:S63"/>
    <mergeCell ref="S64:S66"/>
    <mergeCell ref="R48:R50"/>
    <mergeCell ref="T13:T15"/>
    <mergeCell ref="S3:S4"/>
    <mergeCell ref="S5:S6"/>
    <mergeCell ref="S7:S8"/>
    <mergeCell ref="S10:S12"/>
    <mergeCell ref="S13:S15"/>
    <mergeCell ref="S16:S18"/>
    <mergeCell ref="S20:S21"/>
    <mergeCell ref="T5:T6"/>
    <mergeCell ref="T7:T8"/>
    <mergeCell ref="T3:T4"/>
    <mergeCell ref="R55:R56"/>
    <mergeCell ref="R57:R58"/>
    <mergeCell ref="R60:R63"/>
    <mergeCell ref="R40:R41"/>
    <mergeCell ref="G16:G18"/>
    <mergeCell ref="H16:H18"/>
    <mergeCell ref="I16:I18"/>
    <mergeCell ref="G20:G21"/>
    <mergeCell ref="H20:H21"/>
    <mergeCell ref="J16:J18"/>
    <mergeCell ref="G3:G4"/>
    <mergeCell ref="H3:H4"/>
    <mergeCell ref="I3:I4"/>
    <mergeCell ref="G5:G6"/>
    <mergeCell ref="H5:H6"/>
    <mergeCell ref="I5:I6"/>
    <mergeCell ref="G7:G8"/>
    <mergeCell ref="H7:H8"/>
    <mergeCell ref="I7:I8"/>
    <mergeCell ref="G22:G24"/>
    <mergeCell ref="G25:G26"/>
    <mergeCell ref="H25:H26"/>
    <mergeCell ref="I25:I26"/>
    <mergeCell ref="J20:J21"/>
    <mergeCell ref="J22:J24"/>
    <mergeCell ref="J25:J26"/>
    <mergeCell ref="U31:U35"/>
    <mergeCell ref="O34:O35"/>
    <mergeCell ref="P20:P21"/>
    <mergeCell ref="A1:AO1"/>
    <mergeCell ref="AF17:AF18"/>
    <mergeCell ref="R3:R4"/>
    <mergeCell ref="R5:R6"/>
    <mergeCell ref="R7:R8"/>
    <mergeCell ref="R10:R12"/>
    <mergeCell ref="R13:R15"/>
    <mergeCell ref="R16:R18"/>
    <mergeCell ref="R20:R21"/>
    <mergeCell ref="AE17:AE18"/>
    <mergeCell ref="M3:M4"/>
    <mergeCell ref="M5:M6"/>
    <mergeCell ref="M7:M8"/>
    <mergeCell ref="M10:M12"/>
    <mergeCell ref="M13:M15"/>
    <mergeCell ref="M16:M18"/>
    <mergeCell ref="M20:M21"/>
    <mergeCell ref="I13:I15"/>
    <mergeCell ref="G10:G12"/>
    <mergeCell ref="H10:H12"/>
    <mergeCell ref="I10:I12"/>
    <mergeCell ref="G13:G15"/>
    <mergeCell ref="H13:H15"/>
    <mergeCell ref="I20:I21"/>
    <mergeCell ref="P37:P38"/>
    <mergeCell ref="P43:P44"/>
    <mergeCell ref="P46:P47"/>
    <mergeCell ref="H34:H35"/>
    <mergeCell ref="O46:O47"/>
    <mergeCell ref="H46:H47"/>
    <mergeCell ref="I46:I47"/>
    <mergeCell ref="H40:H41"/>
    <mergeCell ref="I40:I41"/>
    <mergeCell ref="L46:L47"/>
    <mergeCell ref="K43:K44"/>
    <mergeCell ref="K46:K47"/>
    <mergeCell ref="J34:J35"/>
    <mergeCell ref="J37:J38"/>
    <mergeCell ref="J40:J41"/>
    <mergeCell ref="J43:J44"/>
    <mergeCell ref="J46:J47"/>
    <mergeCell ref="G40:G41"/>
    <mergeCell ref="G43:G44"/>
    <mergeCell ref="G27:G29"/>
    <mergeCell ref="K27:K29"/>
    <mergeCell ref="K32:K33"/>
    <mergeCell ref="K34:K35"/>
    <mergeCell ref="K37:K38"/>
    <mergeCell ref="K40:K41"/>
    <mergeCell ref="L37:L38"/>
    <mergeCell ref="L40:L41"/>
    <mergeCell ref="L43:L44"/>
    <mergeCell ref="G36:P36"/>
    <mergeCell ref="H27:H29"/>
    <mergeCell ref="I27:I29"/>
    <mergeCell ref="P32:P33"/>
    <mergeCell ref="P34:P35"/>
    <mergeCell ref="G32:G33"/>
    <mergeCell ref="H32:H33"/>
    <mergeCell ref="I32:I33"/>
    <mergeCell ref="G34:G35"/>
    <mergeCell ref="L32:L33"/>
    <mergeCell ref="L34:L35"/>
    <mergeCell ref="O37:O38"/>
    <mergeCell ref="O40:O41"/>
    <mergeCell ref="I57:I58"/>
    <mergeCell ref="G60:G63"/>
    <mergeCell ref="H60:H63"/>
    <mergeCell ref="I60:I63"/>
    <mergeCell ref="G37:G38"/>
    <mergeCell ref="H37:H38"/>
    <mergeCell ref="I37:I38"/>
    <mergeCell ref="H55:H56"/>
    <mergeCell ref="I55:I56"/>
    <mergeCell ref="G57:G58"/>
    <mergeCell ref="H57:H58"/>
    <mergeCell ref="G53:G54"/>
    <mergeCell ref="H53:H54"/>
    <mergeCell ref="I53:I54"/>
    <mergeCell ref="G55:G56"/>
    <mergeCell ref="H43:H44"/>
    <mergeCell ref="I43:I44"/>
    <mergeCell ref="G46:G47"/>
    <mergeCell ref="G48:G50"/>
    <mergeCell ref="H48:H50"/>
    <mergeCell ref="I48:I50"/>
    <mergeCell ref="G59:Q59"/>
    <mergeCell ref="Q60:Q63"/>
    <mergeCell ref="P55:P56"/>
    <mergeCell ref="G64:G66"/>
    <mergeCell ref="H64:H66"/>
    <mergeCell ref="I64:I66"/>
    <mergeCell ref="H75:H78"/>
    <mergeCell ref="I75:I78"/>
    <mergeCell ref="G67:G70"/>
    <mergeCell ref="H67:H70"/>
    <mergeCell ref="I67:I70"/>
    <mergeCell ref="G71:G73"/>
    <mergeCell ref="H71:H73"/>
    <mergeCell ref="I71:I73"/>
    <mergeCell ref="G74:P74"/>
    <mergeCell ref="G82:G83"/>
    <mergeCell ref="H82:H83"/>
    <mergeCell ref="I82:I83"/>
    <mergeCell ref="G75:G78"/>
    <mergeCell ref="M75:M78"/>
    <mergeCell ref="M79:M80"/>
    <mergeCell ref="M82:M83"/>
    <mergeCell ref="L75:L78"/>
    <mergeCell ref="L79:L80"/>
    <mergeCell ref="L82:L83"/>
    <mergeCell ref="G79:G80"/>
    <mergeCell ref="H79:H80"/>
    <mergeCell ref="I79:I80"/>
    <mergeCell ref="J79:J80"/>
    <mergeCell ref="J82:J83"/>
    <mergeCell ref="O79:O80"/>
    <mergeCell ref="O82:O83"/>
    <mergeCell ref="K7:K8"/>
    <mergeCell ref="K10:K12"/>
    <mergeCell ref="K13:K15"/>
    <mergeCell ref="K16:K18"/>
    <mergeCell ref="K20:K21"/>
    <mergeCell ref="K22:K24"/>
    <mergeCell ref="K25:K26"/>
    <mergeCell ref="K79:K80"/>
    <mergeCell ref="K82:K83"/>
    <mergeCell ref="L64:L66"/>
    <mergeCell ref="O64:O66"/>
    <mergeCell ref="N67:N70"/>
    <mergeCell ref="N71:N73"/>
    <mergeCell ref="N75:N78"/>
    <mergeCell ref="N79:N80"/>
    <mergeCell ref="O75:O78"/>
    <mergeCell ref="O43:O44"/>
    <mergeCell ref="N48:N50"/>
    <mergeCell ref="N53:N54"/>
    <mergeCell ref="K48:K50"/>
    <mergeCell ref="L27:L29"/>
    <mergeCell ref="J3:J4"/>
    <mergeCell ref="J5:J6"/>
    <mergeCell ref="J7:J8"/>
    <mergeCell ref="J10:J12"/>
    <mergeCell ref="J13:J15"/>
    <mergeCell ref="K57:K58"/>
    <mergeCell ref="J67:J70"/>
    <mergeCell ref="J71:J73"/>
    <mergeCell ref="J75:J78"/>
    <mergeCell ref="K60:K63"/>
    <mergeCell ref="K64:K66"/>
    <mergeCell ref="K67:K70"/>
    <mergeCell ref="K71:K73"/>
    <mergeCell ref="K75:K78"/>
    <mergeCell ref="J57:J58"/>
    <mergeCell ref="J60:J63"/>
    <mergeCell ref="J64:J66"/>
    <mergeCell ref="J27:J29"/>
    <mergeCell ref="J32:J33"/>
    <mergeCell ref="K3:K4"/>
    <mergeCell ref="K5:K6"/>
    <mergeCell ref="L20:L21"/>
    <mergeCell ref="L22:L24"/>
    <mergeCell ref="T31:T35"/>
    <mergeCell ref="U10:U12"/>
    <mergeCell ref="AJ3:AJ8"/>
    <mergeCell ref="L60:L63"/>
    <mergeCell ref="L25:L26"/>
    <mergeCell ref="M22:M24"/>
    <mergeCell ref="M25:M26"/>
    <mergeCell ref="M53:M54"/>
    <mergeCell ref="T37:T39"/>
    <mergeCell ref="U37:U39"/>
    <mergeCell ref="V37:V39"/>
    <mergeCell ref="T40:T42"/>
    <mergeCell ref="U40:U42"/>
    <mergeCell ref="V40:V42"/>
    <mergeCell ref="AJ53:AJ58"/>
    <mergeCell ref="AI57:AI58"/>
    <mergeCell ref="AH27:AH29"/>
    <mergeCell ref="AH32:AH33"/>
    <mergeCell ref="AH34:AH35"/>
    <mergeCell ref="M55:M56"/>
    <mergeCell ref="M40:M41"/>
    <mergeCell ref="M43:M44"/>
    <mergeCell ref="L67:L70"/>
    <mergeCell ref="L71:L73"/>
    <mergeCell ref="M57:M58"/>
    <mergeCell ref="M60:M63"/>
    <mergeCell ref="M64:M66"/>
    <mergeCell ref="M67:M70"/>
    <mergeCell ref="M71:M73"/>
    <mergeCell ref="M27:M29"/>
    <mergeCell ref="M32:M33"/>
    <mergeCell ref="M34:M35"/>
    <mergeCell ref="M37:M38"/>
    <mergeCell ref="L53:L54"/>
    <mergeCell ref="L55:L56"/>
    <mergeCell ref="L57:L58"/>
    <mergeCell ref="M46:M47"/>
    <mergeCell ref="M48:M50"/>
    <mergeCell ref="L48:L50"/>
    <mergeCell ref="AR3:AR6"/>
    <mergeCell ref="AS3:AS6"/>
    <mergeCell ref="AR7:AR8"/>
    <mergeCell ref="AS7:AS8"/>
    <mergeCell ref="AR10:AR18"/>
    <mergeCell ref="AS10:AS18"/>
    <mergeCell ref="L5:L6"/>
    <mergeCell ref="L7:L8"/>
    <mergeCell ref="V7:V8"/>
    <mergeCell ref="L10:L12"/>
    <mergeCell ref="L13:L15"/>
    <mergeCell ref="L16:L18"/>
    <mergeCell ref="L3:L4"/>
    <mergeCell ref="P3:P4"/>
    <mergeCell ref="P5:P6"/>
    <mergeCell ref="P7:P8"/>
    <mergeCell ref="P10:P12"/>
    <mergeCell ref="P13:P15"/>
    <mergeCell ref="P16:P18"/>
    <mergeCell ref="AH3:AH4"/>
    <mergeCell ref="AH5:AH6"/>
    <mergeCell ref="AL10:AL12"/>
    <mergeCell ref="AK13:AK15"/>
    <mergeCell ref="AL13:AL15"/>
    <mergeCell ref="AD10:AD12"/>
    <mergeCell ref="AD13:AD15"/>
    <mergeCell ref="U7:U8"/>
    <mergeCell ref="AO3:AO4"/>
    <mergeCell ref="AN5:AN6"/>
    <mergeCell ref="AO5:AO6"/>
    <mergeCell ref="AN7:AN8"/>
    <mergeCell ref="AO7:AO8"/>
    <mergeCell ref="AN10:AN12"/>
    <mergeCell ref="AO10:AO12"/>
    <mergeCell ref="AN13:AN15"/>
    <mergeCell ref="AO13:AO15"/>
    <mergeCell ref="AN3:AN4"/>
    <mergeCell ref="AV53:AV54"/>
    <mergeCell ref="AV55:AV56"/>
    <mergeCell ref="AL37:AL39"/>
    <mergeCell ref="U13:U15"/>
    <mergeCell ref="U3:U4"/>
    <mergeCell ref="V3:V4"/>
    <mergeCell ref="AK3:AK4"/>
    <mergeCell ref="AL3:AL4"/>
    <mergeCell ref="AK5:AK6"/>
    <mergeCell ref="AL5:AL6"/>
    <mergeCell ref="AK7:AK8"/>
    <mergeCell ref="AL7:AL8"/>
    <mergeCell ref="AK10:AK12"/>
    <mergeCell ref="U5:U6"/>
    <mergeCell ref="V5:V6"/>
    <mergeCell ref="AE9:AF9"/>
    <mergeCell ref="AI3:AI4"/>
    <mergeCell ref="AI5:AI6"/>
    <mergeCell ref="AI7:AI8"/>
    <mergeCell ref="AI10:AI12"/>
    <mergeCell ref="AI13:AI15"/>
    <mergeCell ref="AD3:AD4"/>
    <mergeCell ref="AD5:AD6"/>
    <mergeCell ref="AD7:AD8"/>
    <mergeCell ref="AJ75:AJ80"/>
    <mergeCell ref="AJ60:AJ73"/>
    <mergeCell ref="AI75:AI78"/>
    <mergeCell ref="AI79:AI80"/>
    <mergeCell ref="AI82:AI83"/>
    <mergeCell ref="AH82:AH83"/>
    <mergeCell ref="AI16:AI18"/>
    <mergeCell ref="AI20:AI21"/>
    <mergeCell ref="AI22:AI24"/>
    <mergeCell ref="AI25:AI26"/>
    <mergeCell ref="AI27:AI29"/>
    <mergeCell ref="AI32:AI33"/>
    <mergeCell ref="AI34:AI35"/>
    <mergeCell ref="AK82:AK84"/>
    <mergeCell ref="AK16:AK18"/>
    <mergeCell ref="AK40:AK42"/>
    <mergeCell ref="AK46:AK50"/>
    <mergeCell ref="AK20:AK29"/>
    <mergeCell ref="AK34:AK35"/>
    <mergeCell ref="AK60:AK66"/>
    <mergeCell ref="AK67:AK73"/>
    <mergeCell ref="V20:V29"/>
    <mergeCell ref="T81:AC81"/>
    <mergeCell ref="AH37:AH38"/>
    <mergeCell ref="AH40:AH41"/>
    <mergeCell ref="AH43:AH44"/>
    <mergeCell ref="AI53:AI54"/>
    <mergeCell ref="AI55:AI56"/>
    <mergeCell ref="AH79:AH80"/>
    <mergeCell ref="AI71:AI73"/>
    <mergeCell ref="AJ46:AJ51"/>
    <mergeCell ref="X17:X18"/>
    <mergeCell ref="AJ82:AJ84"/>
    <mergeCell ref="AJ31:AJ35"/>
    <mergeCell ref="AH71:AH73"/>
    <mergeCell ref="AH75:AH78"/>
    <mergeCell ref="AH53:AH54"/>
    <mergeCell ref="Q57:Q58"/>
    <mergeCell ref="Q64:Q66"/>
    <mergeCell ref="AI60:AI63"/>
    <mergeCell ref="AI64:AI66"/>
    <mergeCell ref="N3:N4"/>
    <mergeCell ref="N5:N6"/>
    <mergeCell ref="N7:N8"/>
    <mergeCell ref="N10:N12"/>
    <mergeCell ref="N13:N15"/>
    <mergeCell ref="N16:N18"/>
    <mergeCell ref="N20:N21"/>
    <mergeCell ref="N22:N24"/>
    <mergeCell ref="N25:N26"/>
    <mergeCell ref="AH60:AH63"/>
    <mergeCell ref="AH64:AH66"/>
    <mergeCell ref="AG3:AG84"/>
    <mergeCell ref="V10:V12"/>
    <mergeCell ref="V13:V15"/>
    <mergeCell ref="AH7:AH8"/>
    <mergeCell ref="AH10:AH12"/>
    <mergeCell ref="AH55:AH56"/>
    <mergeCell ref="AH57:AH58"/>
    <mergeCell ref="AH67:AH70"/>
    <mergeCell ref="AE81:AF81"/>
    <mergeCell ref="AI67:AI70"/>
    <mergeCell ref="F82:F85"/>
    <mergeCell ref="F75:F81"/>
    <mergeCell ref="F60:F74"/>
    <mergeCell ref="F53:F59"/>
    <mergeCell ref="F46:F52"/>
    <mergeCell ref="F37:F45"/>
    <mergeCell ref="AD46:AD51"/>
    <mergeCell ref="AD53:AD58"/>
    <mergeCell ref="AD60:AD66"/>
    <mergeCell ref="AD67:AD73"/>
    <mergeCell ref="AD75:AD78"/>
    <mergeCell ref="AD79:AD80"/>
    <mergeCell ref="V60:V66"/>
    <mergeCell ref="T67:T73"/>
    <mergeCell ref="U67:U73"/>
    <mergeCell ref="V67:V73"/>
    <mergeCell ref="T75:T78"/>
    <mergeCell ref="U75:U78"/>
    <mergeCell ref="V75:V78"/>
    <mergeCell ref="T79:T80"/>
    <mergeCell ref="U79:U80"/>
    <mergeCell ref="N43:N44"/>
    <mergeCell ref="N46:N47"/>
    <mergeCell ref="V82:V84"/>
    <mergeCell ref="F10:F19"/>
    <mergeCell ref="T52:AC52"/>
    <mergeCell ref="T59:AC59"/>
    <mergeCell ref="N60:N63"/>
    <mergeCell ref="N64:N66"/>
    <mergeCell ref="R64:R66"/>
    <mergeCell ref="T43:T44"/>
    <mergeCell ref="U43:U44"/>
    <mergeCell ref="V43:V44"/>
    <mergeCell ref="T46:T51"/>
    <mergeCell ref="U46:U51"/>
    <mergeCell ref="V46:V51"/>
    <mergeCell ref="T53:T58"/>
    <mergeCell ref="U53:U58"/>
    <mergeCell ref="V53:V58"/>
    <mergeCell ref="T45:AC45"/>
    <mergeCell ref="S55:S56"/>
    <mergeCell ref="S57:S58"/>
    <mergeCell ref="P57:P58"/>
    <mergeCell ref="O55:O56"/>
    <mergeCell ref="O57:O58"/>
    <mergeCell ref="O60:O63"/>
    <mergeCell ref="Q55:Q56"/>
    <mergeCell ref="F3:F9"/>
    <mergeCell ref="E3:E85"/>
    <mergeCell ref="D3:D85"/>
    <mergeCell ref="C3:C85"/>
    <mergeCell ref="B3:B85"/>
    <mergeCell ref="A3:A85"/>
    <mergeCell ref="T9:AC9"/>
    <mergeCell ref="AC17:AC18"/>
    <mergeCell ref="T85:AC85"/>
    <mergeCell ref="R75:R78"/>
    <mergeCell ref="O67:O70"/>
    <mergeCell ref="O71:O73"/>
    <mergeCell ref="F31:F36"/>
    <mergeCell ref="F20:F30"/>
    <mergeCell ref="Z17:Z18"/>
    <mergeCell ref="N55:N56"/>
    <mergeCell ref="N57:N58"/>
    <mergeCell ref="N82:N83"/>
    <mergeCell ref="T82:T84"/>
    <mergeCell ref="N27:N29"/>
    <mergeCell ref="N32:N33"/>
    <mergeCell ref="N34:N35"/>
    <mergeCell ref="N37:N38"/>
    <mergeCell ref="N40:N41"/>
    <mergeCell ref="AP34:AP35"/>
    <mergeCell ref="AP37:AP39"/>
    <mergeCell ref="AP40:AP44"/>
    <mergeCell ref="AP46:AP47"/>
    <mergeCell ref="AP48:AP51"/>
    <mergeCell ref="AD82:AD84"/>
    <mergeCell ref="AD16:AD18"/>
    <mergeCell ref="T19:AC19"/>
    <mergeCell ref="AD20:AD29"/>
    <mergeCell ref="T30:AC30"/>
    <mergeCell ref="AD31:AD35"/>
    <mergeCell ref="T36:AC36"/>
    <mergeCell ref="AD37:AD39"/>
    <mergeCell ref="AD40:AD42"/>
    <mergeCell ref="AD43:AD44"/>
    <mergeCell ref="T74:AC74"/>
    <mergeCell ref="T60:T66"/>
    <mergeCell ref="U60:U66"/>
    <mergeCell ref="V79:V80"/>
    <mergeCell ref="W17:W18"/>
    <mergeCell ref="V16:V18"/>
    <mergeCell ref="V31:V35"/>
    <mergeCell ref="U16:U18"/>
    <mergeCell ref="U82:U84"/>
    <mergeCell ref="AP53:AP58"/>
    <mergeCell ref="AP60:AP73"/>
    <mergeCell ref="AP75:AP80"/>
    <mergeCell ref="AP82:AP84"/>
    <mergeCell ref="AQ3:AQ6"/>
    <mergeCell ref="AQ7:AQ8"/>
    <mergeCell ref="AQ10:AQ18"/>
    <mergeCell ref="AQ20:AQ29"/>
    <mergeCell ref="AQ34:AQ35"/>
    <mergeCell ref="AQ37:AQ39"/>
    <mergeCell ref="AQ40:AQ42"/>
    <mergeCell ref="AQ43:AQ44"/>
    <mergeCell ref="AQ46:AQ47"/>
    <mergeCell ref="AQ48:AQ49"/>
    <mergeCell ref="AQ50:AQ51"/>
    <mergeCell ref="AQ53:AQ58"/>
    <mergeCell ref="AQ60:AQ66"/>
    <mergeCell ref="AQ67:AQ73"/>
    <mergeCell ref="AQ75:AQ80"/>
    <mergeCell ref="AQ82:AQ84"/>
    <mergeCell ref="AP3:AP8"/>
    <mergeCell ref="AP10:AP18"/>
    <mergeCell ref="AP20:AP29"/>
    <mergeCell ref="AP31:AP33"/>
    <mergeCell ref="AR60:AR66"/>
    <mergeCell ref="AS60:AS66"/>
    <mergeCell ref="AR20:AR29"/>
    <mergeCell ref="AS20:AS29"/>
    <mergeCell ref="AR34:AR35"/>
    <mergeCell ref="AS34:AS35"/>
    <mergeCell ref="AR37:AR39"/>
    <mergeCell ref="AS37:AS39"/>
    <mergeCell ref="AR40:AR42"/>
    <mergeCell ref="AS40:AS42"/>
    <mergeCell ref="AR43:AR44"/>
    <mergeCell ref="AS43:AS44"/>
    <mergeCell ref="AU46:AU47"/>
    <mergeCell ref="AR46:AR47"/>
    <mergeCell ref="AS46:AS47"/>
    <mergeCell ref="AR48:AR49"/>
    <mergeCell ref="AS48:AS49"/>
    <mergeCell ref="AR50:AR51"/>
    <mergeCell ref="AS50:AS51"/>
    <mergeCell ref="AR53:AR58"/>
    <mergeCell ref="AS53:AS58"/>
    <mergeCell ref="AU67:AU73"/>
    <mergeCell ref="AR67:AR73"/>
    <mergeCell ref="AS67:AS73"/>
    <mergeCell ref="AR75:AR80"/>
    <mergeCell ref="AS75:AS80"/>
    <mergeCell ref="AR82:AR84"/>
    <mergeCell ref="AS82:AS84"/>
    <mergeCell ref="AT3:AT6"/>
    <mergeCell ref="AU3:AU6"/>
    <mergeCell ref="AT7:AT8"/>
    <mergeCell ref="AU7:AU8"/>
    <mergeCell ref="AT10:AT18"/>
    <mergeCell ref="AU10:AU18"/>
    <mergeCell ref="AT20:AT29"/>
    <mergeCell ref="AU20:AU29"/>
    <mergeCell ref="AT34:AT35"/>
    <mergeCell ref="AU34:AU35"/>
    <mergeCell ref="AT37:AT39"/>
    <mergeCell ref="AU37:AU39"/>
    <mergeCell ref="AT40:AT42"/>
    <mergeCell ref="AU40:AU42"/>
    <mergeCell ref="AT43:AT44"/>
    <mergeCell ref="AU43:AU44"/>
    <mergeCell ref="AT46:AT47"/>
    <mergeCell ref="AP85:AQ85"/>
    <mergeCell ref="AP88:AQ88"/>
    <mergeCell ref="AT75:AT80"/>
    <mergeCell ref="AU75:AU80"/>
    <mergeCell ref="AT82:AT84"/>
    <mergeCell ref="AU82:AU84"/>
    <mergeCell ref="AP9:AQ9"/>
    <mergeCell ref="AP19:AQ19"/>
    <mergeCell ref="AP30:AQ30"/>
    <mergeCell ref="AP36:AQ36"/>
    <mergeCell ref="AP45:AQ45"/>
    <mergeCell ref="AP52:AQ52"/>
    <mergeCell ref="AP59:AQ59"/>
    <mergeCell ref="AP74:AQ74"/>
    <mergeCell ref="AP81:AQ81"/>
    <mergeCell ref="AT48:AT49"/>
    <mergeCell ref="AU48:AU49"/>
    <mergeCell ref="AT50:AT51"/>
    <mergeCell ref="AU50:AU51"/>
    <mergeCell ref="AT53:AT58"/>
    <mergeCell ref="AU53:AU58"/>
    <mergeCell ref="AT60:AT66"/>
    <mergeCell ref="AU60:AU66"/>
    <mergeCell ref="AT67:AT73"/>
  </mergeCells>
  <hyperlinks>
    <hyperlink ref="T13" r:id="rId1" tooltip="Editar la información del proyecto" display="javascript:mga.projects.GetProjects.redirectCreateNewPage(true);" xr:uid="{00000000-0004-0000-0000-000000000000}"/>
  </hyperlinks>
  <pageMargins left="0.7" right="0.7" top="0.75" bottom="0.75" header="0.3" footer="0.3"/>
  <pageSetup paperSize="9" orientation="portrait" r:id="rId2"/>
  <ignoredErrors>
    <ignoredError sqref="R45:S45 R52:S52 R59 R74:S74 R81:S81 S13" formula="1"/>
    <ignoredError sqref="Q39 Q42 Q5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6F894-C755-406C-B3D9-38E6490CEE04}">
  <dimension ref="B4:D6"/>
  <sheetViews>
    <sheetView workbookViewId="0">
      <selection activeCell="F19" sqref="A1:F19"/>
    </sheetView>
  </sheetViews>
  <sheetFormatPr baseColWidth="10" defaultRowHeight="14.5" x14ac:dyDescent="0.35"/>
  <sheetData>
    <row r="4" spans="2:4" ht="15.5" x14ac:dyDescent="0.35">
      <c r="B4" s="8"/>
      <c r="C4" s="9"/>
    </row>
    <row r="6" spans="2:4" x14ac:dyDescent="0.35">
      <c r="D6" s="9"/>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MARINA SEVERICHE MONROY</dc:creator>
  <cp:lastModifiedBy>LUZ  MARINA SEVERICHE MONROY</cp:lastModifiedBy>
  <dcterms:created xsi:type="dcterms:W3CDTF">2021-06-24T15:42:32Z</dcterms:created>
  <dcterms:modified xsi:type="dcterms:W3CDTF">2022-01-24T00:03:10Z</dcterms:modified>
</cp:coreProperties>
</file>