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zma\OneDrive\Documentos\SEGUIMIENTOS PLANES DE ACCIÓN A DICIEMBRE 31 DE 2021\"/>
    </mc:Choice>
  </mc:AlternateContent>
  <xr:revisionPtr revIDLastSave="0" documentId="8_{37024497-7C88-452A-925E-279BBADB59D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eguimiento y evaluación" sheetId="1" r:id="rId1"/>
    <sheet name="Evidencias" sheetId="2" r:id="rId2"/>
  </sheets>
  <definedNames>
    <definedName name="_xlnm.Print_Area" localSheetId="0">'Seguimiento y evaluación'!$A$1:$AN$63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21" i="1" l="1"/>
  <c r="Z49" i="1" l="1"/>
  <c r="S49" i="1"/>
  <c r="S47" i="1"/>
  <c r="R47" i="1"/>
  <c r="Q21" i="1"/>
  <c r="S21" i="1" s="1"/>
  <c r="S28" i="1" s="1"/>
  <c r="S20" i="1" l="1"/>
  <c r="R20" i="1"/>
  <c r="Y18" i="1"/>
  <c r="Y17" i="1"/>
  <c r="Y16" i="1"/>
  <c r="Y15" i="1"/>
  <c r="Y14" i="1"/>
  <c r="Y13" i="1"/>
  <c r="Y12" i="1"/>
  <c r="Y11" i="1"/>
  <c r="Y10" i="1"/>
  <c r="Z9" i="1" s="1"/>
  <c r="Z21" i="1"/>
  <c r="Z28" i="1" s="1"/>
  <c r="Z45" i="1"/>
  <c r="Z47" i="1" s="1"/>
  <c r="Z42" i="1"/>
  <c r="Z39" i="1"/>
  <c r="Z29" i="1"/>
  <c r="Y6" i="1"/>
  <c r="Z3" i="1" s="1"/>
  <c r="AE21" i="1"/>
  <c r="AM28" i="1"/>
  <c r="AM27" i="1"/>
  <c r="AM25" i="1"/>
  <c r="AM23" i="1"/>
  <c r="AM21" i="1"/>
  <c r="AM18" i="1"/>
  <c r="AM15" i="1"/>
  <c r="AM12" i="1"/>
  <c r="AM9" i="1"/>
  <c r="AM7" i="1"/>
  <c r="AM5" i="1"/>
  <c r="AM3" i="1"/>
  <c r="AM45" i="1"/>
  <c r="AM42" i="1"/>
  <c r="AM39" i="1"/>
  <c r="AM29" i="1"/>
  <c r="AK48" i="1"/>
  <c r="R28" i="1"/>
  <c r="R49" i="1" s="1"/>
  <c r="Q45" i="1"/>
  <c r="Q42" i="1"/>
  <c r="Q39" i="1"/>
  <c r="Q29" i="1"/>
  <c r="Q9" i="1"/>
  <c r="Q3" i="1"/>
  <c r="AL48" i="1"/>
  <c r="J45" i="1"/>
  <c r="J42" i="1"/>
  <c r="J39" i="1"/>
  <c r="Z20" i="1" l="1"/>
  <c r="AM48" i="1"/>
</calcChain>
</file>

<file path=xl/sharedStrings.xml><?xml version="1.0" encoding="utf-8"?>
<sst xmlns="http://schemas.openxmlformats.org/spreadsheetml/2006/main" count="264" uniqueCount="216">
  <si>
    <t>PILAR</t>
  </si>
  <si>
    <t>LINEA ESTRATEGICA</t>
  </si>
  <si>
    <t>Indicador de Bienestar</t>
  </si>
  <si>
    <t>Línea Base 2019</t>
  </si>
  <si>
    <t>Meta de Bienestar 2020-2023</t>
  </si>
  <si>
    <t xml:space="preserve">PROGRAMA </t>
  </si>
  <si>
    <t>Indicador de Producto</t>
  </si>
  <si>
    <t>Descripción de la Meta Producto 2020-2023</t>
  </si>
  <si>
    <t>Valor Absoluto de la Meta Producto 2020-2023</t>
  </si>
  <si>
    <t>PROGRAMACIÓN META PRODUCTO A 2021</t>
  </si>
  <si>
    <t>PROYECTO</t>
  </si>
  <si>
    <t>Código de proyecto BPIN</t>
  </si>
  <si>
    <t>Objetivo del proyecto</t>
  </si>
  <si>
    <t>ACTIVIDADES DE PROYECTO</t>
  </si>
  <si>
    <t>Valor Absoluto de la Actividad del  Proyecto para 2021</t>
  </si>
  <si>
    <t xml:space="preserve">DEPENDENCIA RESPONSABLE </t>
  </si>
  <si>
    <t>NOMBRE DEL RESPONSABLE</t>
  </si>
  <si>
    <t>Fuente de Financiación</t>
  </si>
  <si>
    <t>Apropiación Definitiva
(en pesos)</t>
  </si>
  <si>
    <t>Rubro Presupuestal</t>
  </si>
  <si>
    <t>Código Presupuestal</t>
  </si>
  <si>
    <t>CRONOGRAMA PROGRAMADO (DIAS)</t>
  </si>
  <si>
    <t>CRONOGRAMA EJECUTADO (DIAS)</t>
  </si>
  <si>
    <t>BENEFICIARIOS PROGRAMADOS</t>
  </si>
  <si>
    <t>BENEFICIARIOS CUBIERTOS</t>
  </si>
  <si>
    <t>REPORTES DE AVANCE METAS PRODUCTOS A MARZO 31 DE 2021</t>
  </si>
  <si>
    <t>REPORTES DE AVANCE DE METAS PRODUCTOS A JUNIO 30 DE 2021</t>
  </si>
  <si>
    <t>Resiliente</t>
  </si>
  <si>
    <t>Desarrollo Urbano</t>
  </si>
  <si>
    <t>% Estudios y diseños de la Ingeniería de detalle de los canales de la ciudad</t>
  </si>
  <si>
    <t xml:space="preserve">% de Construcción de canales pluviales de la ciudad </t>
  </si>
  <si>
    <t>% de Zonas de playas con implementación de protección costera</t>
  </si>
  <si>
    <t>% de nuevos proyectos por contribución de valorización.</t>
  </si>
  <si>
    <t>% de vías regionales reparadas y/o construidas por contribución de valorización</t>
  </si>
  <si>
    <t>% de vías ubanas reparadas y/o construidas por contribución de valorización</t>
  </si>
  <si>
    <t>% de zonas de espacio público construidas por contribución de Valorización</t>
  </si>
  <si>
    <t>Programa Sistema Hídrico y Plan maestro de drenajes pluviales en la ciudad para salvar el hábitat</t>
  </si>
  <si>
    <t>Programa Cartagena Ciudad de Bordes y Orillas Resiliente</t>
  </si>
  <si>
    <t>Programa Cartagena se Conecta</t>
  </si>
  <si>
    <t>Kilómetros de diseños de ingeniería de detalle de canales realizados</t>
  </si>
  <si>
    <t>Kilómetros lineales de canales pluviales construidos y/o rectificados</t>
  </si>
  <si>
    <t>Kilómetros de construcción protección costera</t>
  </si>
  <si>
    <t>Diseño de proyectos de obras de infraestructura por contribución valorización</t>
  </si>
  <si>
    <t>Kilómetros de vías regionales reparadas y/o construidas por contribución de valorización</t>
  </si>
  <si>
    <t>Kilómetros de Vías urbanas reparadas y/o construidas por contribución de valorización</t>
  </si>
  <si>
    <t>Mts 2 de zonas de espacio público construidos por contribución de valorización.</t>
  </si>
  <si>
    <t>32,9 km</t>
  </si>
  <si>
    <t>6 km</t>
  </si>
  <si>
    <t>1 km</t>
  </si>
  <si>
    <t>41km</t>
  </si>
  <si>
    <t>4,8 km</t>
  </si>
  <si>
    <t>6890 m2</t>
  </si>
  <si>
    <t>Construir y/o rectificar hasta 12 kilómetros lineales de canales</t>
  </si>
  <si>
    <t>Número; Diseño y estructuración de obras de infraestructura por contribución de valorización.</t>
  </si>
  <si>
    <t>Llegar a 46 Km las vías regionales reparadas y/o construidas por contribución de valorización</t>
  </si>
  <si>
    <t>Llegar a 7.0 km de vías urbanas reparadas y/o construidas por contribución de valorización</t>
  </si>
  <si>
    <t>Completar 12.000 m2 de zonas de espacio público construidos por contribución de valorización</t>
  </si>
  <si>
    <t>Realizar diseño de ingeniería de detalle hasta 40,5 kilómetros de canales</t>
  </si>
  <si>
    <t>Alcanzar 8.0 kilómetros de construcción de protección costera</t>
  </si>
  <si>
    <t>35,5 km</t>
  </si>
  <si>
    <t>8 km</t>
  </si>
  <si>
    <t>4 km</t>
  </si>
  <si>
    <t>43 km</t>
  </si>
  <si>
    <t>5,5 km</t>
  </si>
  <si>
    <t>8800 m2</t>
  </si>
  <si>
    <t>6890 M2</t>
  </si>
  <si>
    <t>32,9 KM</t>
  </si>
  <si>
    <t>4 U</t>
  </si>
  <si>
    <t>41 Km</t>
  </si>
  <si>
    <t>4,8 Km</t>
  </si>
  <si>
    <t>6 Km</t>
  </si>
  <si>
    <t>1 Km</t>
  </si>
  <si>
    <t>Construcción Sistema Hídrico y Plan Maestro de Drenajes Pluviales en la Ciudad de Cartagena para salvar el Hábitat,  Cartagena de Indias</t>
  </si>
  <si>
    <t xml:space="preserve">CONSTRUCCIÓN PROTECCIÓN COSTERA DE CARTAGENA CIUDAD DE BORDES Y ORILLAS RESILIENTE CARTAGENA DE INDIAS </t>
  </si>
  <si>
    <t>Desarrollo del Programa "Cartagena se Conecta", Diseño y Construcción de Vías por Contribución de Valorización.  Cartagena de Indias</t>
  </si>
  <si>
    <t>2013130010239</t>
  </si>
  <si>
    <t>2013130010241</t>
  </si>
  <si>
    <t>2013130010232</t>
  </si>
  <si>
    <t>Recuperación de la zona costera a todo lo largo de la línea de costa del Distrito de Cartagena de Indias.</t>
  </si>
  <si>
    <t>Llegar a 46 km de vías regionales, alcanzar la meta de 7.00 km de vías urbanas y completar 12.000 m2 de Construcción de Zonas de
Espacio Público mediante proyectos financiados por Contribución de Valorización.</t>
  </si>
  <si>
    <t>DAVD</t>
  </si>
  <si>
    <t>María Isabel Lugo Pulecio</t>
  </si>
  <si>
    <t>I.C.L.D.</t>
  </si>
  <si>
    <t>Observaciones</t>
  </si>
  <si>
    <t>02-001-06-20-01-03-04-03</t>
  </si>
  <si>
    <t xml:space="preserve"> ZONAS DE ESPACIO PUBLICO CONSTRUIDAS POR RIEGUE DE VALORIZACION</t>
  </si>
  <si>
    <t xml:space="preserve"> VIAS URBANAS CONSTRUIDAS POR RIEGUE DE VALORIZACION</t>
  </si>
  <si>
    <t>02-001-06-20-01-03-04-02</t>
  </si>
  <si>
    <t xml:space="preserve"> VIAS RURALES CONSTRUIDAS POR RIEGUE DE VALORIZACION VIAS REGIONALES</t>
  </si>
  <si>
    <t>02-001-06-20-01-03-04-01</t>
  </si>
  <si>
    <t>No tiene</t>
  </si>
  <si>
    <t xml:space="preserve"> PROTECCION COSTERA DE CARTAGENA</t>
  </si>
  <si>
    <t>CONSTRUCCION DE CANALES EN EL PLAN DE DRENAJES PLUVIALES</t>
  </si>
  <si>
    <t>ACTIVIDAD</t>
  </si>
  <si>
    <t>UNIDAD</t>
  </si>
  <si>
    <t>PERIODO</t>
  </si>
  <si>
    <t>CONTRATO</t>
  </si>
  <si>
    <t>CANTIDAD CONTRATADA</t>
  </si>
  <si>
    <t>VALOR UNITARIO</t>
  </si>
  <si>
    <t>VALOR TOTAL</t>
  </si>
  <si>
    <t>CANTIDAD EJECUTADA</t>
  </si>
  <si>
    <t>VALOR_EJECUTADO</t>
  </si>
  <si>
    <t>Porcentaje Avance</t>
  </si>
  <si>
    <t>Realizar la localización y replanteo de la obra.</t>
  </si>
  <si>
    <t>m2</t>
  </si>
  <si>
    <t>20-2019</t>
  </si>
  <si>
    <t>Construir el Pedraplén</t>
  </si>
  <si>
    <t>m3</t>
  </si>
  <si>
    <t>Fundir el Concreto para Pasos de Fauna</t>
  </si>
  <si>
    <t>FIGURAR EL ACERO DE REFUERZO</t>
  </si>
  <si>
    <t>Kg</t>
  </si>
  <si>
    <t>EJECUTAR EL PLAN DE MANEJO AMBIENTAL</t>
  </si>
  <si>
    <t>Global</t>
  </si>
  <si>
    <t>Ejecutar el Plan de manejo del Tráfico</t>
  </si>
  <si>
    <t>TOTAL</t>
  </si>
  <si>
    <t>DATOS INFORME DE INTERVENTORÍA DEL CONTRATO 20 DE 2019</t>
  </si>
  <si>
    <t>Apropiación Definitiva
(en pesos) según Predis</t>
  </si>
  <si>
    <t>REPORTES DE AVANCE DE METAS PRODUCTOS A SEPTIEMBRE 30 DE 2021</t>
  </si>
  <si>
    <t>Capacitación al personal de obra</t>
  </si>
  <si>
    <t>Mejoramiento de acceso a la obra</t>
  </si>
  <si>
    <t>Actividades de mantenimiento y recolocacion de polisombra</t>
  </si>
  <si>
    <t>Barrera anti turbidez</t>
  </si>
  <si>
    <t>Instalación de piedra, módulos de pasos de fauna</t>
  </si>
  <si>
    <t>02-023-06-20-01-03-02-01</t>
  </si>
  <si>
    <t>02-058-06-10-01-03-02-01</t>
  </si>
  <si>
    <t>Obras por valorización beneficio directo</t>
  </si>
  <si>
    <t>Paz y Salvo Valorización</t>
  </si>
  <si>
    <t>02-003-06-95-01-03-02-01</t>
  </si>
  <si>
    <t>02-043-06-95-01-03-02-01</t>
  </si>
  <si>
    <t>Contraprestaciones Portuarias</t>
  </si>
  <si>
    <t>02-053-06-10-01-03-02-02</t>
  </si>
  <si>
    <t>02-053-06-95-01-03-03-02</t>
  </si>
  <si>
    <t>PROTECCION COSTERA DE CARTAGENA</t>
  </si>
  <si>
    <t>Certificado de Paz y Salvo Valorización</t>
  </si>
  <si>
    <t>Contribución Valorización</t>
  </si>
  <si>
    <t>02-043-06-95-01-03-03-01</t>
  </si>
  <si>
    <t>02-053-06-10-01-03-03-02</t>
  </si>
  <si>
    <t>8. Identificación de predios - gestión predial.</t>
  </si>
  <si>
    <t>9. Estructuración del Riegue.</t>
  </si>
  <si>
    <t>10. Presentación del proyecto de Riegue.</t>
  </si>
  <si>
    <t>7. Contratación de estudios complementarios.</t>
  </si>
  <si>
    <t>6. inicio de la gestión predial.</t>
  </si>
  <si>
    <t>5. identificación de estudios complementarios.</t>
  </si>
  <si>
    <t>4. Reunión con la Comunidad.</t>
  </si>
  <si>
    <t>3. Identificación y análisis de la información existente.</t>
  </si>
  <si>
    <t xml:space="preserve">10%
</t>
  </si>
  <si>
    <t>1. Contratación de personal de apoyo a la gestión.</t>
  </si>
  <si>
    <t xml:space="preserve">
2. Seguimiento al proceso de contratación de los proyectos a ejecutar por riegue.
</t>
  </si>
  <si>
    <t>3. Supervisión a la ejecución de los contratos.</t>
  </si>
  <si>
    <t xml:space="preserve">30%
</t>
  </si>
  <si>
    <t>DISEÑO DE INGENIERIA DE DETALLE DEL PLAN DE DRENAJES PLUVIALES</t>
  </si>
  <si>
    <t>Rendimientos financieros valorización</t>
  </si>
  <si>
    <t>02-001-06-20-01-03-02-02</t>
  </si>
  <si>
    <t>02-001-06-20-01-03-02-01</t>
  </si>
  <si>
    <t>02-001-06-20-01-03-03-01</t>
  </si>
  <si>
    <t>02-003-06-95-01-03-03-01</t>
  </si>
  <si>
    <t>6. Supervisión a la ejecución de los contratos.</t>
  </si>
  <si>
    <t>5. Seguimiento al proceso de contratación.</t>
  </si>
  <si>
    <t>2. Identificación y priorización de canales. Ok</t>
  </si>
  <si>
    <t>3. Identificación de Fuentes de financiación. Ok</t>
  </si>
  <si>
    <t>4. Estructuración de Estudios Previos.  Ok</t>
  </si>
  <si>
    <t>1. Contratación personal de apoyo a la gestión.  Ok</t>
  </si>
  <si>
    <t>5. identificación de estudios complementarios. OK</t>
  </si>
  <si>
    <t>3. Identificación y análisis de la información existente. OK</t>
  </si>
  <si>
    <t>2. Identificación de la problemática,  OK</t>
  </si>
  <si>
    <t>4. Reunión con la Comunidad. OK</t>
  </si>
  <si>
    <t xml:space="preserve">12%
</t>
  </si>
  <si>
    <t>4. Reunión con la Comunidad. Ok</t>
  </si>
  <si>
    <t>2. Identificación de la problemática.  Ok</t>
  </si>
  <si>
    <t>1. Contratación de personal de apoyo a la gestión.  Ok</t>
  </si>
  <si>
    <t>3. Identificación y análisis de la información existente Ok.</t>
  </si>
  <si>
    <t>5. Identificación de estudios complementarios.  Ok.</t>
  </si>
  <si>
    <t>6. Contratación de estudios complementarios. Ok</t>
  </si>
  <si>
    <t>% AVANCE</t>
  </si>
  <si>
    <t>Para la meta de 2,6 km de diseño de ingeniería de detalle para el presente año, se realizaron los estudios previos para la contratación de 2,06 km que corresponden a los canales Providencia (0,10 km ), Puerto de Pescadores (0,40 km) y Canal India Catalina (1,56 km).</t>
  </si>
  <si>
    <t>En el presente año la meta es la construcción de 2 km lineales de canales, se realizó la Estructuración del proyecto de construcción del canal de la Calle 70 de Crespo con una longitud de 305 m y se realizaron los Estudios previos para su contratación.</t>
  </si>
  <si>
    <t>Meta presente año: 700 m de vías urbanas construidas por riegue de valorización.</t>
  </si>
  <si>
    <t>Meta presente año: 1.910 m2 de andenes, zonas de espacio público construidas por riegue de valorización..</t>
  </si>
  <si>
    <t>Optimizar el drenaje pluvial de la ciudad de Cartagena con el fin de poder ejecutar los proyectos que permitan preparar a la ciudad contra inundaciones.
Construcción canales.</t>
  </si>
  <si>
    <t>Optimizar el drenaje pluvial de la ciudad de Cartagena con el fin de poder ejecutar los proyectos que permitan preparar a la ciudad contra inundaciones.
Diseño canales.</t>
  </si>
  <si>
    <t>2021-08</t>
  </si>
  <si>
    <t xml:space="preserve"> NOTA: CANTIDAD DE PIEDRA MEDIDA POR TOPOGRAFIA SIN ASENTAMIENTO</t>
  </si>
  <si>
    <t>Sin presupuesto
Meta presente año: Proyectos estructurados por riegue de valorización.</t>
  </si>
  <si>
    <t>Ejecución presupuestal
según predis</t>
  </si>
  <si>
    <t>1. Contratación de personal de apoyo a la gestión.  OK.</t>
  </si>
  <si>
    <t>6. inicio de la gestión predial.  N/A</t>
  </si>
  <si>
    <t>7. Contratación de estudios complementarios. OK</t>
  </si>
  <si>
    <t>8. Identificación de predios - gestión predial. N/A</t>
  </si>
  <si>
    <t>9. Estructuración del Riegue N/A</t>
  </si>
  <si>
    <t>10. Presentación del proyecto de Riegue. N/A</t>
  </si>
  <si>
    <t>Se realiza la revisión técnica del corredor vial para consolidar la documentación idónea para el recibo de la obra  del contrato VAL-02-06 Construcción Transversal Barú.
Meta presente año 2 km de vías rurales construidas por riegue de valorización.</t>
  </si>
  <si>
    <t>Para el presente año la meta en el Plan de Desarrollo es de 3 km de protección costera, de los cuales se ejecutaron 1,045 km en la "Optimización del pedraplén para la conformación de la cimentación de la Vía Transversal Barú en el Tramo 2 de Playetas del Distrito de Cartagena de Indias". Este proyecto ya culminó obras civiles y está en proceso el acta de recibo final.
De acuerdo a los estudios realizados por la Universidad de Cartagena en desarrollo del contrato interadministrativo VAL 02-2017 y dado que el grado de erosión costera en el tramo comprendido entre el espolón 1 (Iribarren) y el baluarte de “Santo Domingo” en el Centro Histórico es más alto que en el resto del litoral, se tomó la decisión de priorizar la ejecución de las estructuras correspondientes a la FASE I del proyecto Protección Costera desde El espolón Iribarren en Bocagrande hasta el Túnel de Crespo.
Se dió inicio a la Fase I del Componente 1 del proyecto de protección costera con la ejecución de la protección marginal ubicada entre el Edificio de Seguros Bolívar y la curva de Santo Domingo, además mediante el otro si No. 7 al convenio interadministrativo 257 de 2018, celebrado entre el Fondo Nacional de Gestión del Riesgo de Desastres y el Distrito Turístico y Cultural de  Cartagena, el Distrito aporta  la suma de $2.260.472.010 para el componente social del proyecto establecido en las  fichas 7 y 8 de la licencia ambiental No. 1401 de 2017 expedida por la ANLA, teniendo en cuanta que para poder intervenir las playas deben compensarse a los realemnte afectados con la intervención de las mismas.</t>
  </si>
  <si>
    <t>ACUMULADO META PRODUCTO 
 2020</t>
  </si>
  <si>
    <t>REPORTES DE AVANCE DE METAS PRODUCTOS A DICIEMBRE 30 DE 2021</t>
  </si>
  <si>
    <t>ACUMULADO META PRODUCTO 2021</t>
  </si>
  <si>
    <t>AVANCE META PRODUCTO AL AÑO</t>
  </si>
  <si>
    <t>AVANCE META PRODUCTO AL CUATRIENIO</t>
  </si>
  <si>
    <t xml:space="preserve">Avance Programa Sistema Hídrico y Plan maestro de drenajes pluviales </t>
  </si>
  <si>
    <t xml:space="preserve">                SEGUIMIENTO Y EVALUACION PLAN DE ACCION DEPARTAMENTO ADMINISTRATIVO DE VALORIZACIÓN DISTRITAL CORTE DICIEMBRE 2021</t>
  </si>
  <si>
    <t xml:space="preserve"> Avance Proyecto</t>
  </si>
  <si>
    <t>11. Seguimiento al proceso de Contratación.
12. Supervisión a la ejecución de los contratos.</t>
  </si>
  <si>
    <t>8%
12%</t>
  </si>
  <si>
    <t>%Avance de la ejecución presupuestal DIC 2021</t>
  </si>
  <si>
    <t>Avance del Programa Cartagena Ciudad de Bordes y Orillas Resiliente</t>
  </si>
  <si>
    <t>7. Seguimiento al proceso de contratación. Ok.
8. Supervisión a la ejecución de los contratos. En proceso</t>
  </si>
  <si>
    <t>12%
16%</t>
  </si>
  <si>
    <t>100%
35%</t>
  </si>
  <si>
    <t>Avance  proyectos del Programa Sistema Hídrico y Plan maestro de drenajes pluviales</t>
  </si>
  <si>
    <t>Avance  proyecto del Programa Cartagena Ciudad de Bordes y Orillas Resiliente</t>
  </si>
  <si>
    <t>Avance del Programa Cartagena Se conecta</t>
  </si>
  <si>
    <t>2. Seguimiento al proceso de contratación de los proyectos a ejecutar por riegue.
3. Supervisión a la ejecución de los contratos.</t>
  </si>
  <si>
    <t>30%
40%</t>
  </si>
  <si>
    <t>Avance  proyectos del Programa Cartagena se conecta</t>
  </si>
  <si>
    <t>AVANCE PLAN DE DESARROLLO VALORIZACION A DICIEMBRE 31 DE 2021</t>
  </si>
  <si>
    <t>AVANCE PLAN DE ACCIÓN VALORIZACION  A DICIEMBRE 31 DE 2021</t>
  </si>
  <si>
    <t>% AVANCE DE EJECUCION PRESUPUESTAL A DICIEMBRE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</si>
</sst>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-&quot;$&quot;\ * #,##0.00_-;\-&quot;$&quot;\ * #,##0.00_-;_-&quot;$&quot;\ * &quot;-&quot;??_-;_-@_-"/>
    <numFmt numFmtId="165" formatCode="0.0%"/>
    <numFmt numFmtId="166" formatCode="0.0"/>
    <numFmt numFmtId="167" formatCode="_-&quot;$&quot;\ * #,##0_-;\-&quot;$&quot;\ * #,##0_-;_-&quot;$&quot;\ * &quot;-&quot;??_-;_-@_-"/>
    <numFmt numFmtId="168" formatCode="[$$-240A]\ #,##0"/>
    <numFmt numFmtId="169" formatCode="#,##0.0"/>
    <numFmt numFmtId="170" formatCode="_-&quot;$&quot;\ * #,##0.0_-;\-&quot;$&quot;\ * #,##0.0_-;_-&quot;$&quot;\ * &quot;-&quot;??_-;_-@_-"/>
    <numFmt numFmtId="171" formatCode="0.000"/>
    <numFmt numFmtId="172" formatCode="_ * #,##0.00_ ;_ * \-#,##0.00_ ;_ * \-??_ ;_ @_ "/>
    <numFmt numFmtId="173" formatCode="#,##0.000000000000000_ ;\-#,##0.000000000000000\ 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 Narrow"/>
      <family val="2"/>
    </font>
    <font>
      <sz val="12"/>
      <color theme="1"/>
      <name val="Arial Narrow"/>
      <family val="2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9" tint="0.39997558519241921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b/>
      <sz val="14"/>
      <color rgb="FFFF0000"/>
      <name val="Arial"/>
      <family val="2"/>
    </font>
    <font>
      <b/>
      <sz val="11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6"/>
      <color rgb="FFFF0000"/>
      <name val="Arial"/>
      <family val="2"/>
    </font>
    <font>
      <b/>
      <sz val="16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3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72" fontId="10" fillId="0" borderId="0" applyFill="0" applyBorder="0" applyAlignment="0" applyProtection="0"/>
  </cellStyleXfs>
  <cellXfs count="249">
    <xf numFmtId="0" fontId="0" fillId="0" borderId="0" xfId="0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9" fontId="3" fillId="0" borderId="1" xfId="0" applyNumberFormat="1" applyFont="1" applyBorder="1" applyAlignment="1">
      <alignment horizontal="center" vertical="center" wrapText="1"/>
    </xf>
    <xf numFmtId="9" fontId="3" fillId="0" borderId="3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164" fontId="0" fillId="0" borderId="1" xfId="2" applyFont="1" applyBorder="1" applyAlignment="1">
      <alignment vertical="center" wrapText="1"/>
    </xf>
    <xf numFmtId="9" fontId="0" fillId="0" borderId="0" xfId="0" applyNumberFormat="1" applyAlignment="1">
      <alignment horizontal="center" vertical="center"/>
    </xf>
    <xf numFmtId="0" fontId="0" fillId="0" borderId="0" xfId="0"/>
    <xf numFmtId="9" fontId="3" fillId="0" borderId="3" xfId="0" applyNumberFormat="1" applyFont="1" applyBorder="1" applyAlignment="1">
      <alignment horizontal="center" vertical="center" wrapText="1"/>
    </xf>
    <xf numFmtId="0" fontId="0" fillId="0" borderId="0" xfId="0" applyAlignment="1"/>
    <xf numFmtId="9" fontId="3" fillId="0" borderId="3" xfId="0" applyNumberFormat="1" applyFont="1" applyBorder="1" applyAlignment="1">
      <alignment horizontal="center" vertical="center" wrapText="1"/>
    </xf>
    <xf numFmtId="9" fontId="3" fillId="0" borderId="4" xfId="0" applyNumberFormat="1" applyFont="1" applyBorder="1" applyAlignment="1">
      <alignment horizontal="center" vertical="center" wrapText="1"/>
    </xf>
    <xf numFmtId="9" fontId="3" fillId="0" borderId="5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4" xfId="0" applyFont="1" applyBorder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9" fontId="3" fillId="0" borderId="13" xfId="0" applyNumberFormat="1" applyFont="1" applyBorder="1" applyAlignment="1">
      <alignment horizontal="center" vertical="center" wrapText="1"/>
    </xf>
    <xf numFmtId="164" fontId="3" fillId="0" borderId="1" xfId="2" applyFont="1" applyBorder="1" applyAlignment="1">
      <alignment horizontal="center" vertical="center" wrapText="1"/>
    </xf>
    <xf numFmtId="0" fontId="0" fillId="0" borderId="5" xfId="0" applyBorder="1" applyAlignment="1">
      <alignment horizontal="left"/>
    </xf>
    <xf numFmtId="0" fontId="0" fillId="0" borderId="14" xfId="0" applyBorder="1" applyAlignment="1">
      <alignment vertical="center" wrapText="1"/>
    </xf>
    <xf numFmtId="0" fontId="0" fillId="0" borderId="1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9" fontId="3" fillId="0" borderId="3" xfId="0" applyNumberFormat="1" applyFont="1" applyBorder="1" applyAlignment="1">
      <alignment horizontal="center" vertical="center" wrapText="1"/>
    </xf>
    <xf numFmtId="9" fontId="3" fillId="0" borderId="4" xfId="0" applyNumberFormat="1" applyFont="1" applyBorder="1" applyAlignment="1">
      <alignment horizontal="center" vertical="center" wrapText="1"/>
    </xf>
    <xf numFmtId="9" fontId="3" fillId="0" borderId="5" xfId="0" applyNumberFormat="1" applyFont="1" applyBorder="1" applyAlignment="1">
      <alignment horizontal="center" vertical="center" wrapText="1"/>
    </xf>
    <xf numFmtId="9" fontId="3" fillId="0" borderId="4" xfId="3" applyFont="1" applyBorder="1" applyAlignment="1">
      <alignment horizontal="center" vertical="center" wrapText="1"/>
    </xf>
    <xf numFmtId="0" fontId="8" fillId="0" borderId="7" xfId="0" applyFont="1" applyBorder="1" applyAlignment="1">
      <alignment vertical="center"/>
    </xf>
    <xf numFmtId="0" fontId="0" fillId="0" borderId="0" xfId="0"/>
    <xf numFmtId="168" fontId="5" fillId="0" borderId="1" xfId="0" applyNumberFormat="1" applyFont="1" applyFill="1" applyBorder="1" applyAlignment="1">
      <alignment horizontal="right" vertical="center"/>
    </xf>
    <xf numFmtId="0" fontId="5" fillId="0" borderId="1" xfId="1" applyNumberFormat="1" applyFont="1" applyFill="1" applyBorder="1" applyAlignment="1">
      <alignment horizontal="right" vertical="center" wrapText="1"/>
    </xf>
    <xf numFmtId="4" fontId="5" fillId="0" borderId="1" xfId="0" applyNumberFormat="1" applyFont="1" applyFill="1" applyBorder="1" applyAlignment="1">
      <alignment horizontal="right" vertical="center"/>
    </xf>
    <xf numFmtId="169" fontId="5" fillId="0" borderId="1" xfId="0" applyNumberFormat="1" applyFont="1" applyFill="1" applyBorder="1" applyAlignment="1">
      <alignment horizontal="right" vertical="center" wrapText="1"/>
    </xf>
    <xf numFmtId="3" fontId="5" fillId="0" borderId="1" xfId="0" applyNumberFormat="1" applyFont="1" applyFill="1" applyBorder="1" applyAlignment="1">
      <alignment horizontal="right" vertical="center" wrapText="1"/>
    </xf>
    <xf numFmtId="164" fontId="6" fillId="0" borderId="6" xfId="2" applyFont="1" applyFill="1" applyBorder="1" applyAlignment="1">
      <alignment vertical="center"/>
    </xf>
    <xf numFmtId="0" fontId="0" fillId="5" borderId="0" xfId="0" applyFill="1"/>
    <xf numFmtId="0" fontId="0" fillId="0" borderId="1" xfId="0" applyFont="1" applyBorder="1" applyAlignment="1">
      <alignment wrapText="1"/>
    </xf>
    <xf numFmtId="164" fontId="0" fillId="0" borderId="1" xfId="0" applyNumberFormat="1" applyFont="1" applyBorder="1"/>
    <xf numFmtId="164" fontId="4" fillId="0" borderId="1" xfId="2" applyFont="1" applyBorder="1" applyAlignment="1">
      <alignment wrapText="1"/>
    </xf>
    <xf numFmtId="9" fontId="4" fillId="0" borderId="1" xfId="3" applyFont="1" applyBorder="1"/>
    <xf numFmtId="2" fontId="0" fillId="0" borderId="1" xfId="0" applyNumberFormat="1" applyFont="1" applyBorder="1" applyAlignment="1">
      <alignment wrapText="1"/>
    </xf>
    <xf numFmtId="0" fontId="0" fillId="0" borderId="15" xfId="0" applyFont="1" applyBorder="1" applyAlignment="1">
      <alignment wrapText="1"/>
    </xf>
    <xf numFmtId="9" fontId="0" fillId="3" borderId="16" xfId="0" applyNumberFormat="1" applyFont="1" applyFill="1" applyBorder="1"/>
    <xf numFmtId="0" fontId="0" fillId="0" borderId="17" xfId="0" applyFont="1" applyBorder="1" applyAlignment="1">
      <alignment wrapText="1"/>
    </xf>
    <xf numFmtId="0" fontId="0" fillId="0" borderId="18" xfId="0" applyFont="1" applyBorder="1" applyAlignment="1">
      <alignment wrapText="1"/>
    </xf>
    <xf numFmtId="164" fontId="4" fillId="0" borderId="18" xfId="2" applyFont="1" applyBorder="1" applyAlignment="1">
      <alignment wrapText="1"/>
    </xf>
    <xf numFmtId="164" fontId="0" fillId="0" borderId="18" xfId="0" applyNumberFormat="1" applyFont="1" applyBorder="1"/>
    <xf numFmtId="9" fontId="0" fillId="3" borderId="19" xfId="0" applyNumberFormat="1" applyFont="1" applyFill="1" applyBorder="1"/>
    <xf numFmtId="0" fontId="0" fillId="0" borderId="20" xfId="0" applyBorder="1"/>
    <xf numFmtId="164" fontId="1" fillId="3" borderId="21" xfId="0" applyNumberFormat="1" applyFont="1" applyFill="1" applyBorder="1"/>
    <xf numFmtId="0" fontId="1" fillId="3" borderId="21" xfId="0" applyFont="1" applyFill="1" applyBorder="1"/>
    <xf numFmtId="9" fontId="0" fillId="4" borderId="21" xfId="0" applyNumberFormat="1" applyFill="1" applyBorder="1"/>
    <xf numFmtId="9" fontId="0" fillId="3" borderId="22" xfId="0" applyNumberFormat="1" applyFill="1" applyBorder="1"/>
    <xf numFmtId="171" fontId="0" fillId="5" borderId="1" xfId="0" applyNumberFormat="1" applyFont="1" applyFill="1" applyBorder="1" applyAlignment="1">
      <alignment wrapText="1"/>
    </xf>
    <xf numFmtId="173" fontId="0" fillId="0" borderId="1" xfId="0" applyNumberFormat="1" applyFont="1" applyBorder="1" applyAlignment="1">
      <alignment wrapText="1"/>
    </xf>
    <xf numFmtId="164" fontId="4" fillId="4" borderId="1" xfId="2" applyFont="1" applyFill="1" applyBorder="1" applyAlignment="1">
      <alignment wrapText="1"/>
    </xf>
    <xf numFmtId="0" fontId="0" fillId="0" borderId="3" xfId="0" applyBorder="1" applyAlignment="1">
      <alignment horizontal="center" vertical="center"/>
    </xf>
    <xf numFmtId="9" fontId="0" fillId="0" borderId="5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10" fontId="12" fillId="0" borderId="1" xfId="3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1" xfId="0" applyFill="1" applyBorder="1" applyAlignment="1">
      <alignment horizontal="center" vertical="center" wrapText="1"/>
    </xf>
    <xf numFmtId="9" fontId="11" fillId="0" borderId="3" xfId="0" applyNumberFormat="1" applyFont="1" applyBorder="1" applyAlignment="1">
      <alignment horizontal="center" vertical="center"/>
    </xf>
    <xf numFmtId="9" fontId="14" fillId="0" borderId="1" xfId="0" applyNumberFormat="1" applyFont="1" applyBorder="1" applyAlignment="1">
      <alignment horizontal="center" vertical="center" wrapText="1"/>
    </xf>
    <xf numFmtId="9" fontId="11" fillId="0" borderId="1" xfId="0" applyNumberFormat="1" applyFont="1" applyBorder="1" applyAlignment="1">
      <alignment horizontal="center" vertical="center"/>
    </xf>
    <xf numFmtId="10" fontId="11" fillId="0" borderId="3" xfId="0" applyNumberFormat="1" applyFont="1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 wrapText="1"/>
    </xf>
    <xf numFmtId="10" fontId="17" fillId="0" borderId="1" xfId="3" applyNumberFormat="1" applyFont="1" applyFill="1" applyBorder="1" applyAlignment="1">
      <alignment horizontal="center" vertical="center" wrapText="1"/>
    </xf>
    <xf numFmtId="10" fontId="17" fillId="0" borderId="1" xfId="0" applyNumberFormat="1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167" fontId="0" fillId="0" borderId="0" xfId="2" applyNumberFormat="1" applyFont="1" applyBorder="1" applyAlignment="1">
      <alignment horizontal="center" vertical="center"/>
    </xf>
    <xf numFmtId="0" fontId="0" fillId="0" borderId="0" xfId="0" applyBorder="1" applyAlignment="1">
      <alignment wrapText="1"/>
    </xf>
    <xf numFmtId="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9" fontId="1" fillId="0" borderId="1" xfId="3" applyFont="1" applyFill="1" applyBorder="1" applyAlignment="1">
      <alignment horizontal="center" vertical="center" wrapText="1"/>
    </xf>
    <xf numFmtId="0" fontId="0" fillId="0" borderId="0" xfId="0" applyFill="1" applyAlignment="1"/>
    <xf numFmtId="0" fontId="0" fillId="0" borderId="0" xfId="0" applyFill="1"/>
    <xf numFmtId="0" fontId="8" fillId="0" borderId="7" xfId="0" applyFont="1" applyFill="1" applyBorder="1" applyAlignment="1">
      <alignment vertical="center"/>
    </xf>
    <xf numFmtId="0" fontId="0" fillId="0" borderId="0" xfId="0" applyFill="1" applyBorder="1"/>
    <xf numFmtId="164" fontId="0" fillId="0" borderId="1" xfId="2" applyFont="1" applyFill="1" applyBorder="1" applyAlignment="1">
      <alignment horizontal="center" vertical="center" wrapText="1"/>
    </xf>
    <xf numFmtId="164" fontId="3" fillId="0" borderId="1" xfId="2" applyFont="1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 vertical="center"/>
    </xf>
    <xf numFmtId="164" fontId="0" fillId="0" borderId="0" xfId="0" applyNumberFormat="1" applyFill="1"/>
    <xf numFmtId="164" fontId="0" fillId="0" borderId="1" xfId="2" applyFont="1" applyFill="1" applyBorder="1" applyAlignment="1">
      <alignment vertical="center" wrapText="1"/>
    </xf>
    <xf numFmtId="167" fontId="0" fillId="0" borderId="5" xfId="2" applyNumberFormat="1" applyFont="1" applyFill="1" applyBorder="1" applyAlignment="1">
      <alignment horizontal="center" vertical="center"/>
    </xf>
    <xf numFmtId="9" fontId="0" fillId="0" borderId="1" xfId="3" applyFont="1" applyFill="1" applyBorder="1" applyAlignment="1">
      <alignment horizontal="center" vertical="center" wrapText="1"/>
    </xf>
    <xf numFmtId="9" fontId="0" fillId="0" borderId="5" xfId="3" applyFont="1" applyFill="1" applyBorder="1" applyAlignment="1">
      <alignment horizontal="center" vertical="center" wrapText="1"/>
    </xf>
    <xf numFmtId="9" fontId="0" fillId="0" borderId="0" xfId="3" applyFont="1" applyFill="1" applyAlignment="1">
      <alignment horizontal="center"/>
    </xf>
    <xf numFmtId="9" fontId="18" fillId="0" borderId="1" xfId="3" applyFont="1" applyFill="1" applyBorder="1" applyAlignment="1">
      <alignment horizontal="center" vertical="center"/>
    </xf>
    <xf numFmtId="164" fontId="0" fillId="0" borderId="3" xfId="2" applyFont="1" applyFill="1" applyBorder="1" applyAlignment="1">
      <alignment horizontal="center" vertical="center"/>
    </xf>
    <xf numFmtId="164" fontId="0" fillId="0" borderId="4" xfId="2" applyFont="1" applyFill="1" applyBorder="1" applyAlignment="1">
      <alignment horizontal="center" vertical="center"/>
    </xf>
    <xf numFmtId="164" fontId="0" fillId="0" borderId="5" xfId="2" applyFont="1" applyFill="1" applyBorder="1" applyAlignment="1">
      <alignment horizontal="center" vertical="center"/>
    </xf>
    <xf numFmtId="9" fontId="0" fillId="0" borderId="3" xfId="3" applyFont="1" applyFill="1" applyBorder="1" applyAlignment="1">
      <alignment horizontal="center" vertical="center" wrapText="1"/>
    </xf>
    <xf numFmtId="9" fontId="0" fillId="0" borderId="4" xfId="3" applyFont="1" applyFill="1" applyBorder="1" applyAlignment="1">
      <alignment horizontal="center" vertical="center" wrapText="1"/>
    </xf>
    <xf numFmtId="9" fontId="0" fillId="0" borderId="5" xfId="3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4" fontId="0" fillId="0" borderId="3" xfId="2" applyFont="1" applyFill="1" applyBorder="1" applyAlignment="1">
      <alignment horizontal="center" vertical="center" wrapText="1"/>
    </xf>
    <xf numFmtId="164" fontId="0" fillId="0" borderId="5" xfId="2" applyFont="1" applyFill="1" applyBorder="1" applyAlignment="1">
      <alignment horizontal="center" vertical="center" wrapText="1"/>
    </xf>
    <xf numFmtId="1" fontId="3" fillId="0" borderId="3" xfId="0" applyNumberFormat="1" applyFont="1" applyBorder="1" applyAlignment="1">
      <alignment horizontal="center" vertical="center" wrapText="1"/>
    </xf>
    <xf numFmtId="1" fontId="3" fillId="0" borderId="4" xfId="0" applyNumberFormat="1" applyFont="1" applyBorder="1" applyAlignment="1">
      <alignment horizontal="center" vertical="center" wrapText="1"/>
    </xf>
    <xf numFmtId="1" fontId="3" fillId="0" borderId="5" xfId="0" applyNumberFormat="1" applyFont="1" applyBorder="1" applyAlignment="1">
      <alignment horizontal="center" vertical="center" wrapText="1"/>
    </xf>
    <xf numFmtId="1" fontId="3" fillId="0" borderId="3" xfId="0" applyNumberFormat="1" applyFont="1" applyFill="1" applyBorder="1" applyAlignment="1">
      <alignment horizontal="center" vertical="center" wrapText="1"/>
    </xf>
    <xf numFmtId="1" fontId="3" fillId="0" borderId="4" xfId="0" applyNumberFormat="1" applyFont="1" applyFill="1" applyBorder="1" applyAlignment="1">
      <alignment horizontal="center" vertical="center" wrapText="1"/>
    </xf>
    <xf numFmtId="1" fontId="3" fillId="0" borderId="5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2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64" fontId="0" fillId="0" borderId="3" xfId="2" applyFont="1" applyBorder="1" applyAlignment="1">
      <alignment horizontal="center" vertical="center" wrapText="1"/>
    </xf>
    <xf numFmtId="164" fontId="0" fillId="0" borderId="4" xfId="2" applyFont="1" applyBorder="1" applyAlignment="1">
      <alignment horizontal="center" vertical="center" wrapText="1"/>
    </xf>
    <xf numFmtId="164" fontId="0" fillId="0" borderId="5" xfId="2" applyFont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9" fontId="3" fillId="0" borderId="3" xfId="0" applyNumberFormat="1" applyFont="1" applyBorder="1" applyAlignment="1">
      <alignment horizontal="center" vertical="center" wrapText="1"/>
    </xf>
    <xf numFmtId="9" fontId="3" fillId="0" borderId="4" xfId="0" applyNumberFormat="1" applyFont="1" applyBorder="1" applyAlignment="1">
      <alignment horizontal="center" vertical="center" wrapText="1"/>
    </xf>
    <xf numFmtId="9" fontId="3" fillId="0" borderId="5" xfId="0" applyNumberFormat="1" applyFont="1" applyBorder="1" applyAlignment="1">
      <alignment horizontal="center" vertical="center" wrapText="1"/>
    </xf>
    <xf numFmtId="164" fontId="3" fillId="0" borderId="3" xfId="2" applyFont="1" applyBorder="1" applyAlignment="1">
      <alignment horizontal="center" vertical="center" wrapText="1"/>
    </xf>
    <xf numFmtId="164" fontId="3" fillId="0" borderId="4" xfId="2" applyFont="1" applyBorder="1" applyAlignment="1">
      <alignment horizontal="center" vertical="center" wrapText="1"/>
    </xf>
    <xf numFmtId="164" fontId="3" fillId="0" borderId="5" xfId="2" applyFont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9" fontId="2" fillId="0" borderId="3" xfId="0" applyNumberFormat="1" applyFont="1" applyBorder="1" applyAlignment="1">
      <alignment horizontal="center" vertical="center" wrapText="1"/>
    </xf>
    <xf numFmtId="9" fontId="2" fillId="0" borderId="4" xfId="0" applyNumberFormat="1" applyFont="1" applyBorder="1" applyAlignment="1">
      <alignment horizontal="center" vertical="center" wrapText="1"/>
    </xf>
    <xf numFmtId="9" fontId="2" fillId="0" borderId="5" xfId="0" applyNumberFormat="1" applyFont="1" applyBorder="1" applyAlignment="1">
      <alignment horizontal="center" vertical="center" wrapText="1"/>
    </xf>
    <xf numFmtId="9" fontId="2" fillId="0" borderId="8" xfId="0" applyNumberFormat="1" applyFont="1" applyBorder="1" applyAlignment="1">
      <alignment horizontal="center" vertical="center" wrapText="1"/>
    </xf>
    <xf numFmtId="165" fontId="2" fillId="0" borderId="3" xfId="0" applyNumberFormat="1" applyFont="1" applyBorder="1" applyAlignment="1">
      <alignment horizontal="center" vertical="center" wrapText="1"/>
    </xf>
    <xf numFmtId="165" fontId="2" fillId="0" borderId="4" xfId="0" applyNumberFormat="1" applyFont="1" applyBorder="1" applyAlignment="1">
      <alignment horizontal="center" vertical="center" wrapText="1"/>
    </xf>
    <xf numFmtId="165" fontId="2" fillId="0" borderId="5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9" fontId="0" fillId="0" borderId="3" xfId="0" applyNumberFormat="1" applyBorder="1" applyAlignment="1">
      <alignment horizontal="center" vertical="center"/>
    </xf>
    <xf numFmtId="9" fontId="0" fillId="0" borderId="4" xfId="0" applyNumberFormat="1" applyBorder="1" applyAlignment="1">
      <alignment horizontal="center" vertical="center"/>
    </xf>
    <xf numFmtId="9" fontId="0" fillId="0" borderId="5" xfId="0" applyNumberFormat="1" applyBorder="1" applyAlignment="1">
      <alignment horizontal="center" vertical="center"/>
    </xf>
    <xf numFmtId="164" fontId="0" fillId="0" borderId="4" xfId="2" applyFont="1" applyFill="1" applyBorder="1" applyAlignment="1">
      <alignment horizontal="center" vertical="center" wrapText="1"/>
    </xf>
    <xf numFmtId="170" fontId="0" fillId="0" borderId="3" xfId="2" applyNumberFormat="1" applyFont="1" applyBorder="1" applyAlignment="1">
      <alignment horizontal="center" vertical="center" wrapText="1"/>
    </xf>
    <xf numFmtId="170" fontId="0" fillId="0" borderId="5" xfId="2" applyNumberFormat="1" applyFont="1" applyBorder="1" applyAlignment="1">
      <alignment horizontal="center" vertical="center" wrapText="1"/>
    </xf>
    <xf numFmtId="170" fontId="0" fillId="0" borderId="3" xfId="2" applyNumberFormat="1" applyFont="1" applyFill="1" applyBorder="1" applyAlignment="1">
      <alignment horizontal="center" vertical="center" wrapText="1"/>
    </xf>
    <xf numFmtId="170" fontId="0" fillId="0" borderId="5" xfId="2" applyNumberFormat="1" applyFont="1" applyFill="1" applyBorder="1" applyAlignment="1">
      <alignment horizontal="center" vertical="center" wrapText="1"/>
    </xf>
    <xf numFmtId="0" fontId="3" fillId="0" borderId="3" xfId="0" quotePrefix="1" applyFont="1" applyBorder="1" applyAlignment="1">
      <alignment horizontal="center" vertical="center" wrapText="1"/>
    </xf>
    <xf numFmtId="0" fontId="3" fillId="0" borderId="5" xfId="0" quotePrefix="1" applyFont="1" applyBorder="1" applyAlignment="1">
      <alignment horizontal="center" vertical="center" wrapText="1"/>
    </xf>
    <xf numFmtId="166" fontId="2" fillId="0" borderId="3" xfId="0" applyNumberFormat="1" applyFont="1" applyFill="1" applyBorder="1" applyAlignment="1">
      <alignment horizontal="center" vertical="center"/>
    </xf>
    <xf numFmtId="166" fontId="2" fillId="0" borderId="4" xfId="0" applyNumberFormat="1" applyFont="1" applyFill="1" applyBorder="1" applyAlignment="1">
      <alignment horizontal="center" vertical="center"/>
    </xf>
    <xf numFmtId="166" fontId="2" fillId="0" borderId="5" xfId="0" applyNumberFormat="1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9" fontId="2" fillId="0" borderId="3" xfId="0" applyNumberFormat="1" applyFont="1" applyBorder="1" applyAlignment="1">
      <alignment horizontal="center" vertical="center"/>
    </xf>
    <xf numFmtId="9" fontId="2" fillId="0" borderId="4" xfId="0" applyNumberFormat="1" applyFont="1" applyBorder="1" applyAlignment="1">
      <alignment horizontal="center" vertical="center"/>
    </xf>
    <xf numFmtId="9" fontId="2" fillId="0" borderId="5" xfId="0" applyNumberFormat="1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1" fontId="3" fillId="0" borderId="5" xfId="0" applyNumberFormat="1" applyFont="1" applyBorder="1" applyAlignment="1">
      <alignment horizontal="center" vertical="center"/>
    </xf>
    <xf numFmtId="1" fontId="3" fillId="0" borderId="3" xfId="0" applyNumberFormat="1" applyFont="1" applyFill="1" applyBorder="1" applyAlignment="1">
      <alignment horizontal="center" vertical="center"/>
    </xf>
    <xf numFmtId="1" fontId="3" fillId="0" borderId="4" xfId="0" applyNumberFormat="1" applyFont="1" applyFill="1" applyBorder="1" applyAlignment="1">
      <alignment horizontal="center" vertical="center"/>
    </xf>
    <xf numFmtId="1" fontId="3" fillId="0" borderId="5" xfId="0" applyNumberFormat="1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9" fontId="0" fillId="0" borderId="3" xfId="3" applyFont="1" applyFill="1" applyBorder="1" applyAlignment="1">
      <alignment horizontal="center" vertical="center"/>
    </xf>
    <xf numFmtId="9" fontId="0" fillId="0" borderId="4" xfId="3" applyFont="1" applyFill="1" applyBorder="1" applyAlignment="1">
      <alignment horizontal="center" vertical="center"/>
    </xf>
    <xf numFmtId="9" fontId="0" fillId="0" borderId="5" xfId="3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3" fontId="2" fillId="0" borderId="3" xfId="0" applyNumberFormat="1" applyFont="1" applyFill="1" applyBorder="1" applyAlignment="1">
      <alignment horizontal="center" vertical="center"/>
    </xf>
    <xf numFmtId="3" fontId="2" fillId="0" borderId="4" xfId="0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166" fontId="2" fillId="0" borderId="3" xfId="0" applyNumberFormat="1" applyFont="1" applyFill="1" applyBorder="1" applyAlignment="1">
      <alignment horizontal="center" vertical="center" wrapText="1"/>
    </xf>
    <xf numFmtId="166" fontId="2" fillId="0" borderId="4" xfId="0" applyNumberFormat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23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10" fontId="0" fillId="0" borderId="3" xfId="0" applyNumberFormat="1" applyBorder="1" applyAlignment="1">
      <alignment horizontal="center" vertical="center"/>
    </xf>
    <xf numFmtId="10" fontId="0" fillId="0" borderId="4" xfId="0" applyNumberForma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 wrapText="1"/>
    </xf>
    <xf numFmtId="1" fontId="3" fillId="0" borderId="14" xfId="0" applyNumberFormat="1" applyFont="1" applyBorder="1" applyAlignment="1">
      <alignment horizontal="center" vertical="center" wrapText="1"/>
    </xf>
    <xf numFmtId="1" fontId="3" fillId="0" borderId="7" xfId="0" applyNumberFormat="1" applyFont="1" applyBorder="1" applyAlignment="1">
      <alignment horizontal="center" vertical="center" wrapText="1"/>
    </xf>
    <xf numFmtId="1" fontId="3" fillId="0" borderId="10" xfId="0" applyNumberFormat="1" applyFont="1" applyBorder="1" applyAlignment="1">
      <alignment horizontal="center" vertical="center" wrapText="1"/>
    </xf>
    <xf numFmtId="9" fontId="0" fillId="0" borderId="3" xfId="3" applyFont="1" applyBorder="1" applyAlignment="1">
      <alignment horizontal="center" vertical="center"/>
    </xf>
    <xf numFmtId="9" fontId="0" fillId="0" borderId="4" xfId="3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1" fontId="3" fillId="0" borderId="13" xfId="0" applyNumberFormat="1" applyFont="1" applyBorder="1" applyAlignment="1">
      <alignment horizontal="center" vertical="center" wrapText="1"/>
    </xf>
    <xf numFmtId="1" fontId="3" fillId="0" borderId="24" xfId="0" applyNumberFormat="1" applyFont="1" applyBorder="1" applyAlignment="1">
      <alignment horizontal="center" vertical="center" wrapText="1"/>
    </xf>
    <xf numFmtId="1" fontId="3" fillId="0" borderId="11" xfId="0" applyNumberFormat="1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23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0" fillId="0" borderId="7" xfId="0" applyBorder="1" applyAlignment="1">
      <alignment horizontal="center"/>
    </xf>
  </cellXfs>
  <cellStyles count="5">
    <cellStyle name="Millares" xfId="1" builtinId="3"/>
    <cellStyle name="Millares 4" xfId="4" xr:uid="{00000000-0005-0000-0000-000001000000}"/>
    <cellStyle name="Moneda" xfId="2" builtinId="4"/>
    <cellStyle name="Normal" xfId="0" builtinId="0"/>
    <cellStyle name="Porcentaje" xfId="3" builtinId="5"/>
  </cellStyles>
  <dxfs count="16">
    <dxf>
      <numFmt numFmtId="174" formatCode="\-"/>
    </dxf>
    <dxf>
      <numFmt numFmtId="174" formatCode="\-"/>
    </dxf>
    <dxf>
      <numFmt numFmtId="174" formatCode="\-"/>
    </dxf>
    <dxf>
      <numFmt numFmtId="174" formatCode="\-"/>
    </dxf>
    <dxf>
      <numFmt numFmtId="174" formatCode="\-"/>
    </dxf>
    <dxf>
      <numFmt numFmtId="174" formatCode="\-"/>
    </dxf>
    <dxf>
      <numFmt numFmtId="174" formatCode="\-"/>
    </dxf>
    <dxf>
      <numFmt numFmtId="174" formatCode="\-"/>
    </dxf>
    <dxf>
      <numFmt numFmtId="174" formatCode="\-"/>
    </dxf>
    <dxf>
      <numFmt numFmtId="174" formatCode="\-"/>
    </dxf>
    <dxf>
      <numFmt numFmtId="174" formatCode="\-"/>
    </dxf>
    <dxf>
      <numFmt numFmtId="174" formatCode="\-"/>
    </dxf>
    <dxf>
      <numFmt numFmtId="174" formatCode="\-"/>
    </dxf>
    <dxf>
      <numFmt numFmtId="174" formatCode="\-"/>
    </dxf>
    <dxf>
      <numFmt numFmtId="174" formatCode="\-"/>
    </dxf>
    <dxf>
      <numFmt numFmtId="174" formatCode="\-"/>
    </dxf>
  </dxfs>
  <tableStyles count="0" defaultTableStyle="TableStyleMedium9" defaultPivotStyle="PivotStyleLight16"/>
  <colors>
    <mruColors>
      <color rgb="FF89C064"/>
      <color rgb="FF7AB8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</xdr:row>
      <xdr:rowOff>0</xdr:rowOff>
    </xdr:from>
    <xdr:to>
      <xdr:col>2</xdr:col>
      <xdr:colOff>400050</xdr:colOff>
      <xdr:row>26</xdr:row>
      <xdr:rowOff>0</xdr:rowOff>
    </xdr:to>
    <xdr:pic>
      <xdr:nvPicPr>
        <xdr:cNvPr id="25" name="24 Imagen" descr="C:\Users\cargonzalez\Downloads\WhatsApp Image 2021-12-13 at 09.51.46 (1).jpeg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514725"/>
          <a:ext cx="2790825" cy="3238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</xdr:colOff>
      <xdr:row>9</xdr:row>
      <xdr:rowOff>1</xdr:rowOff>
    </xdr:from>
    <xdr:to>
      <xdr:col>5</xdr:col>
      <xdr:colOff>895351</xdr:colOff>
      <xdr:row>25</xdr:row>
      <xdr:rowOff>133351</xdr:rowOff>
    </xdr:to>
    <xdr:pic>
      <xdr:nvPicPr>
        <xdr:cNvPr id="26" name="25 Imagen" descr="C:\Users\cargonzalez\Downloads\WhatsApp Image 2021-12-13 at 09.58.53.jpeg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152776" y="3514726"/>
          <a:ext cx="2419350" cy="3181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26</xdr:row>
      <xdr:rowOff>190499</xdr:rowOff>
    </xdr:from>
    <xdr:to>
      <xdr:col>2</xdr:col>
      <xdr:colOff>419099</xdr:colOff>
      <xdr:row>45</xdr:row>
      <xdr:rowOff>104774</xdr:rowOff>
    </xdr:to>
    <xdr:pic>
      <xdr:nvPicPr>
        <xdr:cNvPr id="27" name="26 Imagen" descr="C:\Users\cargonzalez\Downloads\WhatsApp Image 2021-12-13 at 09.58.11.jpeg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PicPr/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 flipH="1">
          <a:off x="0" y="6943724"/>
          <a:ext cx="2809874" cy="3533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</xdr:colOff>
      <xdr:row>27</xdr:row>
      <xdr:rowOff>0</xdr:rowOff>
    </xdr:from>
    <xdr:to>
      <xdr:col>5</xdr:col>
      <xdr:colOff>1057275</xdr:colOff>
      <xdr:row>45</xdr:row>
      <xdr:rowOff>133349</xdr:rowOff>
    </xdr:to>
    <xdr:pic>
      <xdr:nvPicPr>
        <xdr:cNvPr id="28" name="27 Imagen" descr="C:\Users\cargonzalez\Downloads\WhatsApp Image 2021-12-13 at 09.51.54.jpeg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PicPr/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152776" y="6943725"/>
          <a:ext cx="2581274" cy="35623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5</xdr:col>
      <xdr:colOff>935355</xdr:colOff>
      <xdr:row>86</xdr:row>
      <xdr:rowOff>57499</xdr:rowOff>
    </xdr:to>
    <xdr:pic>
      <xdr:nvPicPr>
        <xdr:cNvPr id="29" name="28 Imagen" descr="C:\Users\cargonzalez\Downloads\WhatsApp Image 2021-12-13 at 09.51.46.jpeg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PicPr/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0" y="10753725"/>
          <a:ext cx="5612130" cy="74869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51"/>
  <sheetViews>
    <sheetView tabSelected="1" zoomScale="80" zoomScaleNormal="80" workbookViewId="0">
      <selection activeCell="L21" sqref="L21:L27"/>
    </sheetView>
  </sheetViews>
  <sheetFormatPr baseColWidth="10" defaultColWidth="10.7265625" defaultRowHeight="14.5" x14ac:dyDescent="0.35"/>
  <cols>
    <col min="1" max="1" width="12.453125" customWidth="1"/>
    <col min="2" max="2" width="23" customWidth="1"/>
    <col min="3" max="3" width="29.81640625" customWidth="1"/>
    <col min="4" max="4" width="25.453125" customWidth="1"/>
    <col min="5" max="5" width="23.7265625" customWidth="1"/>
    <col min="6" max="6" width="19.26953125" style="96" customWidth="1"/>
    <col min="7" max="7" width="29.7265625" customWidth="1"/>
    <col min="8" max="8" width="30" customWidth="1"/>
    <col min="9" max="9" width="43.453125" customWidth="1"/>
    <col min="10" max="10" width="38.26953125" customWidth="1"/>
    <col min="11" max="11" width="33.26953125" customWidth="1"/>
    <col min="12" max="12" width="35" customWidth="1"/>
    <col min="13" max="13" width="26.453125" style="96" customWidth="1"/>
    <col min="14" max="14" width="27.26953125" style="96" customWidth="1"/>
    <col min="15" max="16" width="26.453125" style="96" customWidth="1"/>
    <col min="17" max="17" width="29.7265625" customWidth="1"/>
    <col min="18" max="18" width="27.81640625" customWidth="1"/>
    <col min="19" max="19" width="30" customWidth="1"/>
    <col min="20" max="20" width="31.453125" customWidth="1"/>
    <col min="21" max="21" width="32.26953125" style="96" customWidth="1"/>
    <col min="22" max="22" width="40" customWidth="1"/>
    <col min="23" max="23" width="46.26953125" customWidth="1"/>
    <col min="24" max="24" width="36" customWidth="1"/>
    <col min="25" max="25" width="36" style="14" customWidth="1"/>
    <col min="26" max="26" width="27.26953125" bestFit="1" customWidth="1"/>
    <col min="27" max="27" width="24" customWidth="1"/>
    <col min="28" max="28" width="23.7265625" style="96" customWidth="1"/>
    <col min="29" max="29" width="27.453125" hidden="1" customWidth="1"/>
    <col min="30" max="30" width="26.453125" hidden="1" customWidth="1"/>
    <col min="31" max="31" width="26.453125" customWidth="1"/>
    <col min="32" max="32" width="24.453125" hidden="1" customWidth="1"/>
    <col min="33" max="33" width="28.7265625" customWidth="1"/>
    <col min="34" max="34" width="31" customWidth="1"/>
    <col min="35" max="35" width="29.81640625" style="96" customWidth="1"/>
    <col min="36" max="36" width="29.26953125" style="96" bestFit="1" customWidth="1"/>
    <col min="37" max="37" width="29.1796875" style="96" bestFit="1" customWidth="1"/>
    <col min="38" max="38" width="28.7265625" style="96" bestFit="1" customWidth="1"/>
    <col min="39" max="39" width="35.26953125" style="107" bestFit="1" customWidth="1"/>
    <col min="40" max="40" width="73.81640625" customWidth="1"/>
  </cols>
  <sheetData>
    <row r="1" spans="1:41" ht="51.75" customHeight="1" x14ac:dyDescent="0.35">
      <c r="A1" s="35"/>
      <c r="B1" s="35"/>
      <c r="C1" s="35"/>
      <c r="D1" s="35"/>
      <c r="E1" s="35"/>
      <c r="F1" s="97"/>
      <c r="G1" s="35"/>
      <c r="H1" s="35"/>
      <c r="I1" s="35"/>
      <c r="J1" s="35"/>
      <c r="K1" s="35"/>
      <c r="L1" s="35"/>
      <c r="M1" s="97"/>
      <c r="N1" s="97"/>
      <c r="O1" s="97"/>
      <c r="P1" s="97"/>
      <c r="Q1" s="35"/>
      <c r="R1" s="35" t="s">
        <v>198</v>
      </c>
      <c r="S1" s="35"/>
      <c r="T1" s="35"/>
      <c r="U1" s="97"/>
      <c r="V1" s="35"/>
      <c r="W1" s="35"/>
      <c r="X1" s="35"/>
      <c r="Y1" s="35"/>
      <c r="Z1" s="35"/>
      <c r="AA1" s="35"/>
      <c r="AB1" s="97"/>
      <c r="AC1" s="35"/>
      <c r="AD1" s="35"/>
      <c r="AE1" s="35"/>
      <c r="AF1" s="35"/>
      <c r="AG1" s="35"/>
      <c r="AH1" s="35"/>
      <c r="AI1" s="97"/>
      <c r="AJ1" s="97"/>
      <c r="AK1" s="97"/>
      <c r="AL1" s="97"/>
      <c r="AM1" s="97"/>
      <c r="AN1" s="35"/>
      <c r="AO1" s="16"/>
    </row>
    <row r="2" spans="1:41" s="96" customFormat="1" ht="77.25" customHeight="1" x14ac:dyDescent="0.35">
      <c r="A2" s="89" t="s">
        <v>0</v>
      </c>
      <c r="B2" s="90" t="s">
        <v>1</v>
      </c>
      <c r="C2" s="90" t="s">
        <v>2</v>
      </c>
      <c r="D2" s="90" t="s">
        <v>3</v>
      </c>
      <c r="E2" s="91" t="s">
        <v>4</v>
      </c>
      <c r="F2" s="90" t="s">
        <v>5</v>
      </c>
      <c r="G2" s="90" t="s">
        <v>6</v>
      </c>
      <c r="H2" s="90" t="s">
        <v>3</v>
      </c>
      <c r="I2" s="90" t="s">
        <v>7</v>
      </c>
      <c r="J2" s="90" t="s">
        <v>8</v>
      </c>
      <c r="K2" s="90" t="s">
        <v>9</v>
      </c>
      <c r="L2" s="90" t="s">
        <v>192</v>
      </c>
      <c r="M2" s="92" t="s">
        <v>25</v>
      </c>
      <c r="N2" s="92" t="s">
        <v>26</v>
      </c>
      <c r="O2" s="92" t="s">
        <v>117</v>
      </c>
      <c r="P2" s="92" t="s">
        <v>193</v>
      </c>
      <c r="Q2" s="93" t="s">
        <v>194</v>
      </c>
      <c r="R2" s="72" t="s">
        <v>195</v>
      </c>
      <c r="S2" s="93" t="s">
        <v>196</v>
      </c>
      <c r="T2" s="90" t="s">
        <v>10</v>
      </c>
      <c r="U2" s="90" t="s">
        <v>11</v>
      </c>
      <c r="V2" s="90" t="s">
        <v>12</v>
      </c>
      <c r="W2" s="90" t="s">
        <v>13</v>
      </c>
      <c r="X2" s="90" t="s">
        <v>14</v>
      </c>
      <c r="Y2" s="90" t="s">
        <v>173</v>
      </c>
      <c r="Z2" s="90" t="s">
        <v>199</v>
      </c>
      <c r="AA2" s="90" t="s">
        <v>21</v>
      </c>
      <c r="AB2" s="90" t="s">
        <v>22</v>
      </c>
      <c r="AC2" s="90" t="s">
        <v>15</v>
      </c>
      <c r="AD2" s="90" t="s">
        <v>23</v>
      </c>
      <c r="AE2" s="90" t="s">
        <v>24</v>
      </c>
      <c r="AF2" s="90" t="s">
        <v>16</v>
      </c>
      <c r="AG2" s="90" t="s">
        <v>17</v>
      </c>
      <c r="AH2" s="90" t="s">
        <v>18</v>
      </c>
      <c r="AI2" s="90" t="s">
        <v>19</v>
      </c>
      <c r="AJ2" s="90" t="s">
        <v>20</v>
      </c>
      <c r="AK2" s="90" t="s">
        <v>116</v>
      </c>
      <c r="AL2" s="94" t="s">
        <v>183</v>
      </c>
      <c r="AM2" s="94" t="s">
        <v>202</v>
      </c>
      <c r="AN2" s="90" t="s">
        <v>83</v>
      </c>
      <c r="AO2" s="95"/>
    </row>
    <row r="3" spans="1:41" ht="72" customHeight="1" x14ac:dyDescent="0.35">
      <c r="A3" s="23"/>
      <c r="B3" s="24"/>
      <c r="C3" s="155" t="s">
        <v>29</v>
      </c>
      <c r="D3" s="182">
        <v>0.39</v>
      </c>
      <c r="E3" s="182">
        <v>0.45</v>
      </c>
      <c r="F3" s="135" t="s">
        <v>36</v>
      </c>
      <c r="G3" s="115" t="s">
        <v>39</v>
      </c>
      <c r="H3" s="115" t="s">
        <v>46</v>
      </c>
      <c r="I3" s="135" t="s">
        <v>57</v>
      </c>
      <c r="J3" s="198">
        <v>7.6</v>
      </c>
      <c r="K3" s="115" t="s">
        <v>59</v>
      </c>
      <c r="L3" s="165" t="s">
        <v>66</v>
      </c>
      <c r="M3" s="138">
        <v>0</v>
      </c>
      <c r="N3" s="138">
        <v>0</v>
      </c>
      <c r="O3" s="138">
        <v>0</v>
      </c>
      <c r="P3" s="138">
        <v>0</v>
      </c>
      <c r="Q3" s="165">
        <f t="shared" ref="Q3:Q45" si="0">+M3+N3+O3</f>
        <v>0</v>
      </c>
      <c r="R3" s="166">
        <v>0</v>
      </c>
      <c r="S3" s="192">
        <v>0</v>
      </c>
      <c r="T3" s="141" t="s">
        <v>72</v>
      </c>
      <c r="U3" s="195" t="s">
        <v>75</v>
      </c>
      <c r="V3" s="141" t="s">
        <v>179</v>
      </c>
      <c r="W3" s="5" t="s">
        <v>161</v>
      </c>
      <c r="X3" s="17">
        <v>0.16</v>
      </c>
      <c r="Y3" s="31">
        <v>1</v>
      </c>
      <c r="Z3" s="144">
        <f>+SUMPRODUCT(X3:X8,Y3:Y8)</f>
        <v>0.60676923076923073</v>
      </c>
      <c r="AA3" s="122">
        <v>360</v>
      </c>
      <c r="AB3" s="204">
        <v>330</v>
      </c>
      <c r="AC3" s="23" t="s">
        <v>80</v>
      </c>
      <c r="AD3" s="69">
        <v>1036134</v>
      </c>
      <c r="AE3" s="122">
        <v>1300</v>
      </c>
      <c r="AF3" s="115" t="s">
        <v>81</v>
      </c>
      <c r="AG3" s="141" t="s">
        <v>82</v>
      </c>
      <c r="AH3" s="170">
        <v>386432451</v>
      </c>
      <c r="AI3" s="135" t="s">
        <v>150</v>
      </c>
      <c r="AJ3" s="135" t="s">
        <v>152</v>
      </c>
      <c r="AK3" s="172">
        <v>386432451</v>
      </c>
      <c r="AL3" s="120">
        <v>337096150</v>
      </c>
      <c r="AM3" s="112">
        <f>IF(AK3=0,0,+AL3/AK3)</f>
        <v>0.87232878379564449</v>
      </c>
      <c r="AN3" s="115" t="s">
        <v>174</v>
      </c>
    </row>
    <row r="4" spans="1:41" s="14" customFormat="1" ht="29.25" customHeight="1" x14ac:dyDescent="0.35">
      <c r="A4" s="153" t="s">
        <v>27</v>
      </c>
      <c r="B4" s="116" t="s">
        <v>28</v>
      </c>
      <c r="C4" s="180"/>
      <c r="D4" s="183"/>
      <c r="E4" s="183"/>
      <c r="F4" s="136"/>
      <c r="G4" s="116"/>
      <c r="H4" s="116"/>
      <c r="I4" s="136"/>
      <c r="J4" s="199"/>
      <c r="K4" s="116"/>
      <c r="L4" s="118"/>
      <c r="M4" s="139"/>
      <c r="N4" s="139"/>
      <c r="O4" s="139"/>
      <c r="P4" s="139"/>
      <c r="Q4" s="118"/>
      <c r="R4" s="167"/>
      <c r="S4" s="193"/>
      <c r="T4" s="142"/>
      <c r="U4" s="196"/>
      <c r="V4" s="142"/>
      <c r="W4" s="20" t="s">
        <v>158</v>
      </c>
      <c r="X4" s="18">
        <v>0.16</v>
      </c>
      <c r="Y4" s="32">
        <v>1</v>
      </c>
      <c r="Z4" s="145"/>
      <c r="AA4" s="123"/>
      <c r="AB4" s="205"/>
      <c r="AC4" s="67"/>
      <c r="AD4" s="70"/>
      <c r="AE4" s="123"/>
      <c r="AF4" s="116"/>
      <c r="AG4" s="143"/>
      <c r="AH4" s="171"/>
      <c r="AI4" s="136"/>
      <c r="AJ4" s="137"/>
      <c r="AK4" s="173"/>
      <c r="AL4" s="121"/>
      <c r="AM4" s="114"/>
      <c r="AN4" s="116"/>
    </row>
    <row r="5" spans="1:41" s="14" customFormat="1" ht="29.25" customHeight="1" x14ac:dyDescent="0.35">
      <c r="A5" s="153"/>
      <c r="B5" s="116"/>
      <c r="C5" s="180"/>
      <c r="D5" s="183"/>
      <c r="E5" s="183"/>
      <c r="F5" s="136"/>
      <c r="G5" s="116"/>
      <c r="H5" s="116"/>
      <c r="I5" s="136"/>
      <c r="J5" s="199"/>
      <c r="K5" s="116"/>
      <c r="L5" s="118"/>
      <c r="M5" s="139"/>
      <c r="N5" s="139"/>
      <c r="O5" s="139"/>
      <c r="P5" s="139"/>
      <c r="Q5" s="118"/>
      <c r="R5" s="167"/>
      <c r="S5" s="193"/>
      <c r="T5" s="142"/>
      <c r="U5" s="196"/>
      <c r="V5" s="142"/>
      <c r="W5" s="20" t="s">
        <v>159</v>
      </c>
      <c r="X5" s="18">
        <v>0.16</v>
      </c>
      <c r="Y5" s="32">
        <v>1</v>
      </c>
      <c r="Z5" s="145"/>
      <c r="AA5" s="123"/>
      <c r="AB5" s="205"/>
      <c r="AC5" s="67"/>
      <c r="AD5" s="70"/>
      <c r="AE5" s="123"/>
      <c r="AF5" s="116"/>
      <c r="AG5" s="174" t="s">
        <v>151</v>
      </c>
      <c r="AH5" s="170">
        <v>13086785</v>
      </c>
      <c r="AI5" s="136"/>
      <c r="AJ5" s="135" t="s">
        <v>123</v>
      </c>
      <c r="AK5" s="172">
        <v>13086785</v>
      </c>
      <c r="AL5" s="120">
        <v>0</v>
      </c>
      <c r="AM5" s="112">
        <f>IF(AK5=0,0,+AL5/AK5)</f>
        <v>0</v>
      </c>
      <c r="AN5" s="116"/>
    </row>
    <row r="6" spans="1:41" s="14" customFormat="1" ht="30.75" customHeight="1" x14ac:dyDescent="0.35">
      <c r="A6" s="153"/>
      <c r="B6" s="116"/>
      <c r="C6" s="180"/>
      <c r="D6" s="183"/>
      <c r="E6" s="183"/>
      <c r="F6" s="136"/>
      <c r="G6" s="116"/>
      <c r="H6" s="116"/>
      <c r="I6" s="136"/>
      <c r="J6" s="199"/>
      <c r="K6" s="116"/>
      <c r="L6" s="118"/>
      <c r="M6" s="139"/>
      <c r="N6" s="139"/>
      <c r="O6" s="139"/>
      <c r="P6" s="139"/>
      <c r="Q6" s="118"/>
      <c r="R6" s="167"/>
      <c r="S6" s="193"/>
      <c r="T6" s="142"/>
      <c r="U6" s="196"/>
      <c r="V6" s="142"/>
      <c r="W6" s="20" t="s">
        <v>160</v>
      </c>
      <c r="X6" s="18">
        <v>0.16</v>
      </c>
      <c r="Y6" s="34">
        <f>(2.06/2.6)%*100</f>
        <v>0.79230769230769238</v>
      </c>
      <c r="Z6" s="145"/>
      <c r="AA6" s="123"/>
      <c r="AB6" s="205"/>
      <c r="AC6" s="67"/>
      <c r="AD6" s="70"/>
      <c r="AE6" s="123"/>
      <c r="AF6" s="116"/>
      <c r="AG6" s="143"/>
      <c r="AH6" s="171"/>
      <c r="AI6" s="136"/>
      <c r="AJ6" s="137"/>
      <c r="AK6" s="173"/>
      <c r="AL6" s="121"/>
      <c r="AM6" s="114"/>
      <c r="AN6" s="116"/>
    </row>
    <row r="7" spans="1:41" ht="29.25" customHeight="1" x14ac:dyDescent="0.35">
      <c r="A7" s="153"/>
      <c r="B7" s="116"/>
      <c r="C7" s="180"/>
      <c r="D7" s="183"/>
      <c r="E7" s="183"/>
      <c r="F7" s="136"/>
      <c r="G7" s="116"/>
      <c r="H7" s="116"/>
      <c r="I7" s="136"/>
      <c r="J7" s="199"/>
      <c r="K7" s="116"/>
      <c r="L7" s="118"/>
      <c r="M7" s="139"/>
      <c r="N7" s="139"/>
      <c r="O7" s="139"/>
      <c r="P7" s="139"/>
      <c r="Q7" s="118"/>
      <c r="R7" s="167"/>
      <c r="S7" s="193"/>
      <c r="T7" s="142"/>
      <c r="U7" s="196"/>
      <c r="V7" s="142"/>
      <c r="W7" s="20" t="s">
        <v>157</v>
      </c>
      <c r="X7" s="18">
        <v>0.16</v>
      </c>
      <c r="Y7" s="32">
        <v>0</v>
      </c>
      <c r="Z7" s="145"/>
      <c r="AA7" s="123"/>
      <c r="AB7" s="205"/>
      <c r="AC7" s="67"/>
      <c r="AD7" s="70"/>
      <c r="AE7" s="123"/>
      <c r="AF7" s="116"/>
      <c r="AG7" s="174" t="s">
        <v>125</v>
      </c>
      <c r="AH7" s="132">
        <v>119403877</v>
      </c>
      <c r="AI7" s="136"/>
      <c r="AJ7" s="135" t="s">
        <v>124</v>
      </c>
      <c r="AK7" s="120">
        <v>119403877</v>
      </c>
      <c r="AL7" s="120">
        <v>0</v>
      </c>
      <c r="AM7" s="112">
        <f>IF(AK7=0,0,+AL7/AK7)</f>
        <v>0</v>
      </c>
      <c r="AN7" s="116"/>
    </row>
    <row r="8" spans="1:41" ht="36.75" customHeight="1" x14ac:dyDescent="0.35">
      <c r="A8" s="153"/>
      <c r="B8" s="116"/>
      <c r="C8" s="181"/>
      <c r="D8" s="184"/>
      <c r="E8" s="184"/>
      <c r="F8" s="136"/>
      <c r="G8" s="117"/>
      <c r="H8" s="117"/>
      <c r="I8" s="137"/>
      <c r="J8" s="200"/>
      <c r="K8" s="117"/>
      <c r="L8" s="119"/>
      <c r="M8" s="140"/>
      <c r="N8" s="140"/>
      <c r="O8" s="140"/>
      <c r="P8" s="140"/>
      <c r="Q8" s="119"/>
      <c r="R8" s="168"/>
      <c r="S8" s="194"/>
      <c r="T8" s="143"/>
      <c r="U8" s="197"/>
      <c r="V8" s="143"/>
      <c r="W8" s="21" t="s">
        <v>156</v>
      </c>
      <c r="X8" s="19">
        <v>0.2</v>
      </c>
      <c r="Y8" s="33">
        <v>0</v>
      </c>
      <c r="Z8" s="146"/>
      <c r="AA8" s="124"/>
      <c r="AB8" s="206"/>
      <c r="AC8" s="67"/>
      <c r="AD8" s="70"/>
      <c r="AE8" s="124"/>
      <c r="AF8" s="116"/>
      <c r="AG8" s="175"/>
      <c r="AH8" s="134"/>
      <c r="AI8" s="137"/>
      <c r="AJ8" s="137"/>
      <c r="AK8" s="121"/>
      <c r="AL8" s="121"/>
      <c r="AM8" s="114"/>
      <c r="AN8" s="117"/>
    </row>
    <row r="9" spans="1:41" ht="31.5" customHeight="1" x14ac:dyDescent="0.35">
      <c r="A9" s="153"/>
      <c r="B9" s="116"/>
      <c r="C9" s="179" t="s">
        <v>30</v>
      </c>
      <c r="D9" s="182">
        <v>0.05</v>
      </c>
      <c r="E9" s="182">
        <v>0.1</v>
      </c>
      <c r="F9" s="136"/>
      <c r="G9" s="115" t="s">
        <v>40</v>
      </c>
      <c r="H9" s="115" t="s">
        <v>47</v>
      </c>
      <c r="I9" s="135" t="s">
        <v>52</v>
      </c>
      <c r="J9" s="213">
        <v>6</v>
      </c>
      <c r="K9" s="215" t="s">
        <v>60</v>
      </c>
      <c r="L9" s="165" t="s">
        <v>70</v>
      </c>
      <c r="M9" s="138">
        <v>0</v>
      </c>
      <c r="N9" s="138">
        <v>0</v>
      </c>
      <c r="O9" s="138">
        <v>0</v>
      </c>
      <c r="P9" s="138">
        <v>0</v>
      </c>
      <c r="Q9" s="165">
        <f t="shared" si="0"/>
        <v>0</v>
      </c>
      <c r="R9" s="226">
        <v>0</v>
      </c>
      <c r="S9" s="226">
        <v>0</v>
      </c>
      <c r="T9" s="141" t="s">
        <v>72</v>
      </c>
      <c r="U9" s="195" t="s">
        <v>75</v>
      </c>
      <c r="V9" s="141" t="s">
        <v>178</v>
      </c>
      <c r="W9" s="9" t="s">
        <v>184</v>
      </c>
      <c r="X9" s="17">
        <v>0.08</v>
      </c>
      <c r="Y9" s="31">
        <v>1</v>
      </c>
      <c r="Z9" s="144">
        <f>+SUMPRODUCT(X9:X20,Y9:Y20)</f>
        <v>0.18979999999999994</v>
      </c>
      <c r="AA9" s="122">
        <v>360</v>
      </c>
      <c r="AB9" s="125">
        <v>330</v>
      </c>
      <c r="AC9" s="67"/>
      <c r="AD9" s="70"/>
      <c r="AE9" s="122">
        <v>16108</v>
      </c>
      <c r="AF9" s="116"/>
      <c r="AG9" s="141" t="s">
        <v>82</v>
      </c>
      <c r="AH9" s="132">
        <v>390000000</v>
      </c>
      <c r="AI9" s="135" t="s">
        <v>92</v>
      </c>
      <c r="AJ9" s="135" t="s">
        <v>153</v>
      </c>
      <c r="AK9" s="120">
        <v>390000000</v>
      </c>
      <c r="AL9" s="120">
        <v>379733333</v>
      </c>
      <c r="AM9" s="112">
        <f>IF(AK9=0,0,+AL9/AK9)</f>
        <v>0.97367521282051284</v>
      </c>
      <c r="AN9" s="115" t="s">
        <v>175</v>
      </c>
    </row>
    <row r="10" spans="1:41" ht="15.75" customHeight="1" x14ac:dyDescent="0.35">
      <c r="A10" s="153"/>
      <c r="B10" s="116"/>
      <c r="C10" s="180"/>
      <c r="D10" s="183"/>
      <c r="E10" s="183"/>
      <c r="F10" s="136"/>
      <c r="G10" s="116"/>
      <c r="H10" s="116"/>
      <c r="I10" s="136"/>
      <c r="J10" s="214"/>
      <c r="K10" s="216"/>
      <c r="L10" s="118"/>
      <c r="M10" s="139"/>
      <c r="N10" s="139"/>
      <c r="O10" s="139"/>
      <c r="P10" s="139"/>
      <c r="Q10" s="118"/>
      <c r="R10" s="227"/>
      <c r="S10" s="227"/>
      <c r="T10" s="142"/>
      <c r="U10" s="196"/>
      <c r="V10" s="142"/>
      <c r="W10" s="22" t="s">
        <v>164</v>
      </c>
      <c r="X10" s="18">
        <v>0.08</v>
      </c>
      <c r="Y10" s="34">
        <f t="shared" ref="Y10:Y18" si="1">(0.305/2)%*100</f>
        <v>0.1525</v>
      </c>
      <c r="Z10" s="145"/>
      <c r="AA10" s="123"/>
      <c r="AB10" s="126"/>
      <c r="AC10" s="67"/>
      <c r="AD10" s="70"/>
      <c r="AE10" s="123"/>
      <c r="AF10" s="116"/>
      <c r="AG10" s="142"/>
      <c r="AH10" s="133"/>
      <c r="AI10" s="136"/>
      <c r="AJ10" s="136"/>
      <c r="AK10" s="169"/>
      <c r="AL10" s="169"/>
      <c r="AM10" s="113"/>
      <c r="AN10" s="116"/>
    </row>
    <row r="11" spans="1:41" s="14" customFormat="1" ht="35.15" customHeight="1" x14ac:dyDescent="0.35">
      <c r="A11" s="153"/>
      <c r="B11" s="116"/>
      <c r="C11" s="180"/>
      <c r="D11" s="183"/>
      <c r="E11" s="183"/>
      <c r="F11" s="136"/>
      <c r="G11" s="116"/>
      <c r="H11" s="116"/>
      <c r="I11" s="136"/>
      <c r="J11" s="214"/>
      <c r="K11" s="216"/>
      <c r="L11" s="118"/>
      <c r="M11" s="139"/>
      <c r="N11" s="139"/>
      <c r="O11" s="139"/>
      <c r="P11" s="139"/>
      <c r="Q11" s="118"/>
      <c r="R11" s="227"/>
      <c r="S11" s="227"/>
      <c r="T11" s="142"/>
      <c r="U11" s="196"/>
      <c r="V11" s="142"/>
      <c r="W11" s="22" t="s">
        <v>163</v>
      </c>
      <c r="X11" s="18">
        <v>0.08</v>
      </c>
      <c r="Y11" s="34">
        <f t="shared" si="1"/>
        <v>0.1525</v>
      </c>
      <c r="Z11" s="145"/>
      <c r="AA11" s="123"/>
      <c r="AB11" s="126"/>
      <c r="AC11" s="67"/>
      <c r="AD11" s="70"/>
      <c r="AE11" s="123"/>
      <c r="AF11" s="116"/>
      <c r="AG11" s="143"/>
      <c r="AH11" s="134"/>
      <c r="AI11" s="137"/>
      <c r="AJ11" s="137"/>
      <c r="AK11" s="121"/>
      <c r="AL11" s="121"/>
      <c r="AM11" s="114"/>
      <c r="AN11" s="116"/>
    </row>
    <row r="12" spans="1:41" s="14" customFormat="1" ht="15.75" customHeight="1" x14ac:dyDescent="0.35">
      <c r="A12" s="153"/>
      <c r="B12" s="116"/>
      <c r="C12" s="180"/>
      <c r="D12" s="183"/>
      <c r="E12" s="183"/>
      <c r="F12" s="136"/>
      <c r="G12" s="116"/>
      <c r="H12" s="116"/>
      <c r="I12" s="136"/>
      <c r="J12" s="214"/>
      <c r="K12" s="216"/>
      <c r="L12" s="118"/>
      <c r="M12" s="139"/>
      <c r="N12" s="139"/>
      <c r="O12" s="139"/>
      <c r="P12" s="139"/>
      <c r="Q12" s="118"/>
      <c r="R12" s="227"/>
      <c r="S12" s="227"/>
      <c r="T12" s="142"/>
      <c r="U12" s="196"/>
      <c r="V12" s="142"/>
      <c r="W12" s="22" t="s">
        <v>165</v>
      </c>
      <c r="X12" s="18">
        <v>0.08</v>
      </c>
      <c r="Y12" s="34">
        <f t="shared" si="1"/>
        <v>0.1525</v>
      </c>
      <c r="Z12" s="145"/>
      <c r="AA12" s="123"/>
      <c r="AB12" s="126"/>
      <c r="AC12" s="67"/>
      <c r="AD12" s="70"/>
      <c r="AE12" s="123"/>
      <c r="AF12" s="116"/>
      <c r="AG12" s="141" t="s">
        <v>126</v>
      </c>
      <c r="AH12" s="132">
        <v>0</v>
      </c>
      <c r="AI12" s="135" t="s">
        <v>92</v>
      </c>
      <c r="AJ12" s="135" t="s">
        <v>127</v>
      </c>
      <c r="AK12" s="120">
        <v>0</v>
      </c>
      <c r="AL12" s="120">
        <v>0</v>
      </c>
      <c r="AM12" s="112">
        <f>IF(AK12=0,0,+AL12/AK12)</f>
        <v>0</v>
      </c>
      <c r="AN12" s="116"/>
    </row>
    <row r="13" spans="1:41" s="14" customFormat="1" ht="15.5" x14ac:dyDescent="0.35">
      <c r="A13" s="153"/>
      <c r="B13" s="116"/>
      <c r="C13" s="180"/>
      <c r="D13" s="183"/>
      <c r="E13" s="183"/>
      <c r="F13" s="136"/>
      <c r="G13" s="116"/>
      <c r="H13" s="116"/>
      <c r="I13" s="136"/>
      <c r="J13" s="214"/>
      <c r="K13" s="216"/>
      <c r="L13" s="118"/>
      <c r="M13" s="139"/>
      <c r="N13" s="139"/>
      <c r="O13" s="139"/>
      <c r="P13" s="139"/>
      <c r="Q13" s="118"/>
      <c r="R13" s="227"/>
      <c r="S13" s="227"/>
      <c r="T13" s="142"/>
      <c r="U13" s="196"/>
      <c r="V13" s="142"/>
      <c r="W13" s="22" t="s">
        <v>162</v>
      </c>
      <c r="X13" s="18">
        <v>0.08</v>
      </c>
      <c r="Y13" s="34">
        <f t="shared" si="1"/>
        <v>0.1525</v>
      </c>
      <c r="Z13" s="145"/>
      <c r="AA13" s="123"/>
      <c r="AB13" s="126"/>
      <c r="AC13" s="67"/>
      <c r="AD13" s="70"/>
      <c r="AE13" s="123"/>
      <c r="AF13" s="116"/>
      <c r="AG13" s="142"/>
      <c r="AH13" s="133"/>
      <c r="AI13" s="136"/>
      <c r="AJ13" s="136"/>
      <c r="AK13" s="169"/>
      <c r="AL13" s="169"/>
      <c r="AM13" s="113"/>
      <c r="AN13" s="116"/>
    </row>
    <row r="14" spans="1:41" s="14" customFormat="1" ht="15.75" customHeight="1" x14ac:dyDescent="0.35">
      <c r="A14" s="153"/>
      <c r="B14" s="116"/>
      <c r="C14" s="180"/>
      <c r="D14" s="183"/>
      <c r="E14" s="183"/>
      <c r="F14" s="136"/>
      <c r="G14" s="116"/>
      <c r="H14" s="116"/>
      <c r="I14" s="136"/>
      <c r="J14" s="214"/>
      <c r="K14" s="216"/>
      <c r="L14" s="118"/>
      <c r="M14" s="139"/>
      <c r="N14" s="139"/>
      <c r="O14" s="139"/>
      <c r="P14" s="139"/>
      <c r="Q14" s="118"/>
      <c r="R14" s="227"/>
      <c r="S14" s="227"/>
      <c r="T14" s="142"/>
      <c r="U14" s="196"/>
      <c r="V14" s="142"/>
      <c r="W14" s="22" t="s">
        <v>185</v>
      </c>
      <c r="X14" s="18">
        <v>0.08</v>
      </c>
      <c r="Y14" s="34">
        <f t="shared" si="1"/>
        <v>0.1525</v>
      </c>
      <c r="Z14" s="145"/>
      <c r="AA14" s="123"/>
      <c r="AB14" s="126"/>
      <c r="AC14" s="67"/>
      <c r="AD14" s="70"/>
      <c r="AE14" s="123"/>
      <c r="AF14" s="116"/>
      <c r="AG14" s="143"/>
      <c r="AH14" s="134"/>
      <c r="AI14" s="137"/>
      <c r="AJ14" s="137"/>
      <c r="AK14" s="121"/>
      <c r="AL14" s="121"/>
      <c r="AM14" s="114"/>
      <c r="AN14" s="116"/>
    </row>
    <row r="15" spans="1:41" s="14" customFormat="1" ht="15.5" x14ac:dyDescent="0.35">
      <c r="A15" s="153"/>
      <c r="B15" s="116"/>
      <c r="C15" s="180"/>
      <c r="D15" s="183"/>
      <c r="E15" s="183"/>
      <c r="F15" s="136"/>
      <c r="G15" s="116"/>
      <c r="H15" s="116"/>
      <c r="I15" s="136"/>
      <c r="J15" s="214"/>
      <c r="K15" s="216"/>
      <c r="L15" s="118"/>
      <c r="M15" s="139"/>
      <c r="N15" s="139"/>
      <c r="O15" s="139"/>
      <c r="P15" s="139"/>
      <c r="Q15" s="118"/>
      <c r="R15" s="227"/>
      <c r="S15" s="227"/>
      <c r="T15" s="142"/>
      <c r="U15" s="196"/>
      <c r="V15" s="142"/>
      <c r="W15" s="22" t="s">
        <v>186</v>
      </c>
      <c r="X15" s="18">
        <v>0.08</v>
      </c>
      <c r="Y15" s="34">
        <f t="shared" si="1"/>
        <v>0.1525</v>
      </c>
      <c r="Z15" s="145"/>
      <c r="AA15" s="123"/>
      <c r="AB15" s="126"/>
      <c r="AC15" s="67"/>
      <c r="AD15" s="70"/>
      <c r="AE15" s="123"/>
      <c r="AF15" s="116"/>
      <c r="AG15" s="141" t="s">
        <v>134</v>
      </c>
      <c r="AH15" s="132">
        <v>0</v>
      </c>
      <c r="AI15" s="135" t="s">
        <v>92</v>
      </c>
      <c r="AJ15" s="135" t="s">
        <v>128</v>
      </c>
      <c r="AK15" s="120">
        <v>0</v>
      </c>
      <c r="AL15" s="120">
        <v>0</v>
      </c>
      <c r="AM15" s="112">
        <f>IF(AK15=0,0,+AL15/AK15)</f>
        <v>0</v>
      </c>
      <c r="AN15" s="116"/>
    </row>
    <row r="16" spans="1:41" s="14" customFormat="1" ht="15.5" x14ac:dyDescent="0.35">
      <c r="A16" s="153"/>
      <c r="B16" s="116"/>
      <c r="C16" s="180"/>
      <c r="D16" s="183"/>
      <c r="E16" s="183"/>
      <c r="F16" s="136"/>
      <c r="G16" s="116"/>
      <c r="H16" s="116"/>
      <c r="I16" s="136"/>
      <c r="J16" s="214"/>
      <c r="K16" s="216"/>
      <c r="L16" s="118"/>
      <c r="M16" s="139"/>
      <c r="N16" s="139"/>
      <c r="O16" s="139"/>
      <c r="P16" s="139"/>
      <c r="Q16" s="118"/>
      <c r="R16" s="227"/>
      <c r="S16" s="227"/>
      <c r="T16" s="142"/>
      <c r="U16" s="196"/>
      <c r="V16" s="142"/>
      <c r="W16" s="22" t="s">
        <v>187</v>
      </c>
      <c r="X16" s="18">
        <v>0.08</v>
      </c>
      <c r="Y16" s="34">
        <f t="shared" si="1"/>
        <v>0.1525</v>
      </c>
      <c r="Z16" s="145"/>
      <c r="AA16" s="123"/>
      <c r="AB16" s="126"/>
      <c r="AC16" s="67"/>
      <c r="AD16" s="70"/>
      <c r="AE16" s="123"/>
      <c r="AF16" s="116"/>
      <c r="AG16" s="142"/>
      <c r="AH16" s="133"/>
      <c r="AI16" s="136"/>
      <c r="AJ16" s="136"/>
      <c r="AK16" s="169"/>
      <c r="AL16" s="169"/>
      <c r="AM16" s="113"/>
      <c r="AN16" s="116"/>
    </row>
    <row r="17" spans="1:40" s="14" customFormat="1" ht="15.75" customHeight="1" x14ac:dyDescent="0.35">
      <c r="A17" s="153"/>
      <c r="B17" s="116"/>
      <c r="C17" s="180"/>
      <c r="D17" s="183"/>
      <c r="E17" s="183"/>
      <c r="F17" s="136"/>
      <c r="G17" s="116"/>
      <c r="H17" s="116"/>
      <c r="I17" s="136"/>
      <c r="J17" s="214"/>
      <c r="K17" s="216"/>
      <c r="L17" s="118"/>
      <c r="M17" s="139"/>
      <c r="N17" s="139"/>
      <c r="O17" s="139"/>
      <c r="P17" s="139"/>
      <c r="Q17" s="118"/>
      <c r="R17" s="227"/>
      <c r="S17" s="227"/>
      <c r="T17" s="142"/>
      <c r="U17" s="196"/>
      <c r="V17" s="142"/>
      <c r="W17" s="22" t="s">
        <v>188</v>
      </c>
      <c r="X17" s="18">
        <v>0.08</v>
      </c>
      <c r="Y17" s="34">
        <f t="shared" si="1"/>
        <v>0.1525</v>
      </c>
      <c r="Z17" s="145"/>
      <c r="AA17" s="123"/>
      <c r="AB17" s="126"/>
      <c r="AC17" s="67"/>
      <c r="AD17" s="70"/>
      <c r="AE17" s="123"/>
      <c r="AF17" s="116"/>
      <c r="AG17" s="143"/>
      <c r="AH17" s="134"/>
      <c r="AI17" s="137"/>
      <c r="AJ17" s="137"/>
      <c r="AK17" s="121"/>
      <c r="AL17" s="121"/>
      <c r="AM17" s="114"/>
      <c r="AN17" s="116"/>
    </row>
    <row r="18" spans="1:40" s="14" customFormat="1" ht="15.75" customHeight="1" x14ac:dyDescent="0.35">
      <c r="A18" s="153"/>
      <c r="B18" s="116"/>
      <c r="C18" s="180"/>
      <c r="D18" s="183"/>
      <c r="E18" s="183"/>
      <c r="F18" s="136"/>
      <c r="G18" s="116"/>
      <c r="H18" s="116"/>
      <c r="I18" s="136"/>
      <c r="J18" s="214"/>
      <c r="K18" s="216"/>
      <c r="L18" s="118"/>
      <c r="M18" s="139"/>
      <c r="N18" s="139"/>
      <c r="O18" s="139"/>
      <c r="P18" s="139"/>
      <c r="Q18" s="118"/>
      <c r="R18" s="227"/>
      <c r="S18" s="227"/>
      <c r="T18" s="142"/>
      <c r="U18" s="196"/>
      <c r="V18" s="142"/>
      <c r="W18" s="22" t="s">
        <v>189</v>
      </c>
      <c r="X18" s="18">
        <v>0.08</v>
      </c>
      <c r="Y18" s="34">
        <f t="shared" si="1"/>
        <v>0.1525</v>
      </c>
      <c r="Z18" s="145"/>
      <c r="AA18" s="123"/>
      <c r="AB18" s="126"/>
      <c r="AC18" s="67"/>
      <c r="AD18" s="70"/>
      <c r="AE18" s="123"/>
      <c r="AF18" s="116"/>
      <c r="AG18" s="141" t="s">
        <v>129</v>
      </c>
      <c r="AH18" s="132">
        <v>0</v>
      </c>
      <c r="AI18" s="135" t="s">
        <v>92</v>
      </c>
      <c r="AJ18" s="135" t="s">
        <v>130</v>
      </c>
      <c r="AK18" s="120">
        <v>0</v>
      </c>
      <c r="AL18" s="120">
        <v>0</v>
      </c>
      <c r="AM18" s="112">
        <f>IF(AK18=0,0,+AL18/AK18)</f>
        <v>0</v>
      </c>
      <c r="AN18" s="116"/>
    </row>
    <row r="19" spans="1:40" ht="61.5" customHeight="1" x14ac:dyDescent="0.35">
      <c r="A19" s="153"/>
      <c r="B19" s="116"/>
      <c r="C19" s="180"/>
      <c r="D19" s="183"/>
      <c r="E19" s="183"/>
      <c r="F19" s="136"/>
      <c r="G19" s="116"/>
      <c r="H19" s="116"/>
      <c r="I19" s="136"/>
      <c r="J19" s="214"/>
      <c r="K19" s="216"/>
      <c r="L19" s="118"/>
      <c r="M19" s="139"/>
      <c r="N19" s="139"/>
      <c r="O19" s="139"/>
      <c r="P19" s="139"/>
      <c r="Q19" s="118"/>
      <c r="R19" s="227"/>
      <c r="S19" s="227"/>
      <c r="T19" s="142"/>
      <c r="U19" s="196"/>
      <c r="V19" s="142"/>
      <c r="W19" s="22" t="s">
        <v>200</v>
      </c>
      <c r="X19" s="18" t="s">
        <v>201</v>
      </c>
      <c r="Y19" s="32">
        <v>0</v>
      </c>
      <c r="Z19" s="145"/>
      <c r="AA19" s="123"/>
      <c r="AB19" s="126"/>
      <c r="AC19" s="67"/>
      <c r="AD19" s="70"/>
      <c r="AE19" s="123"/>
      <c r="AF19" s="116"/>
      <c r="AG19" s="142"/>
      <c r="AH19" s="133"/>
      <c r="AI19" s="136"/>
      <c r="AJ19" s="136"/>
      <c r="AK19" s="169"/>
      <c r="AL19" s="169"/>
      <c r="AM19" s="113"/>
      <c r="AN19" s="116"/>
    </row>
    <row r="20" spans="1:40" ht="51.75" customHeight="1" x14ac:dyDescent="0.35">
      <c r="A20" s="153"/>
      <c r="B20" s="116"/>
      <c r="C20" s="181"/>
      <c r="D20" s="184"/>
      <c r="E20" s="184"/>
      <c r="F20" s="137"/>
      <c r="G20" s="228" t="s">
        <v>197</v>
      </c>
      <c r="H20" s="229"/>
      <c r="I20" s="229"/>
      <c r="J20" s="229"/>
      <c r="K20" s="229"/>
      <c r="L20" s="229"/>
      <c r="M20" s="229"/>
      <c r="N20" s="229"/>
      <c r="O20" s="229"/>
      <c r="P20" s="230"/>
      <c r="Q20" s="64"/>
      <c r="R20" s="76">
        <f>AVERAGE(R3:R19)</f>
        <v>0</v>
      </c>
      <c r="S20" s="76">
        <f>AVERAGE(S3:S19)</f>
        <v>0</v>
      </c>
      <c r="T20" s="212" t="s">
        <v>207</v>
      </c>
      <c r="U20" s="212"/>
      <c r="V20" s="212"/>
      <c r="W20" s="212"/>
      <c r="X20" s="212"/>
      <c r="Y20" s="212"/>
      <c r="Z20" s="77">
        <f>AVERAGE(Z3:Z19)</f>
        <v>0.39828461538461535</v>
      </c>
      <c r="AA20" s="223"/>
      <c r="AB20" s="224"/>
      <c r="AC20" s="224"/>
      <c r="AD20" s="224"/>
      <c r="AE20" s="225"/>
      <c r="AF20" s="116"/>
      <c r="AG20" s="4"/>
      <c r="AH20" s="12"/>
      <c r="AI20" s="217"/>
      <c r="AJ20" s="218"/>
      <c r="AK20" s="218"/>
      <c r="AL20" s="218"/>
      <c r="AM20" s="219"/>
      <c r="AN20" s="1"/>
    </row>
    <row r="21" spans="1:40" ht="31.5" customHeight="1" x14ac:dyDescent="0.35">
      <c r="A21" s="153"/>
      <c r="B21" s="116"/>
      <c r="C21" s="179" t="s">
        <v>31</v>
      </c>
      <c r="D21" s="182">
        <v>0.02</v>
      </c>
      <c r="E21" s="182">
        <v>0.12</v>
      </c>
      <c r="F21" s="135" t="s">
        <v>37</v>
      </c>
      <c r="G21" s="115" t="s">
        <v>41</v>
      </c>
      <c r="H21" s="115" t="s">
        <v>48</v>
      </c>
      <c r="I21" s="115" t="s">
        <v>58</v>
      </c>
      <c r="J21" s="115">
        <v>7</v>
      </c>
      <c r="K21" s="115" t="s">
        <v>61</v>
      </c>
      <c r="L21" s="115" t="s">
        <v>71</v>
      </c>
      <c r="M21" s="135">
        <v>0</v>
      </c>
      <c r="N21" s="135">
        <v>0</v>
      </c>
      <c r="O21" s="135">
        <v>0.56499999999999995</v>
      </c>
      <c r="P21" s="135">
        <v>1.04</v>
      </c>
      <c r="Q21" s="115">
        <f>+P21</f>
        <v>1.04</v>
      </c>
      <c r="R21" s="166">
        <f>+(Q21)/4</f>
        <v>0.26</v>
      </c>
      <c r="S21" s="220">
        <f>+(Q21+1)/7</f>
        <v>0.29142857142857143</v>
      </c>
      <c r="T21" s="141" t="s">
        <v>73</v>
      </c>
      <c r="U21" s="150" t="s">
        <v>76</v>
      </c>
      <c r="V21" s="141" t="s">
        <v>78</v>
      </c>
      <c r="W21" s="5" t="s">
        <v>169</v>
      </c>
      <c r="X21" s="17" t="s">
        <v>166</v>
      </c>
      <c r="Y21" s="31">
        <v>1</v>
      </c>
      <c r="Z21" s="144">
        <f>SUMPRODUCT(X21:X28,Y21:Y28)</f>
        <v>0.6</v>
      </c>
      <c r="AA21" s="222">
        <v>360</v>
      </c>
      <c r="AB21" s="130">
        <v>330</v>
      </c>
      <c r="AC21" s="1"/>
      <c r="AD21" s="74"/>
      <c r="AE21" s="222">
        <f>5918+91853</f>
        <v>97771</v>
      </c>
      <c r="AF21" s="116"/>
      <c r="AG21" s="141" t="s">
        <v>82</v>
      </c>
      <c r="AH21" s="132">
        <v>1273494533</v>
      </c>
      <c r="AI21" s="135" t="s">
        <v>91</v>
      </c>
      <c r="AJ21" s="135" t="s">
        <v>154</v>
      </c>
      <c r="AK21" s="120">
        <v>1273494533</v>
      </c>
      <c r="AL21" s="120">
        <v>1273494533</v>
      </c>
      <c r="AM21" s="112">
        <f>IF(AK21=0,0,+AL21/AK21)</f>
        <v>1</v>
      </c>
      <c r="AN21" s="201" t="s">
        <v>191</v>
      </c>
    </row>
    <row r="22" spans="1:40" s="14" customFormat="1" ht="15.5" x14ac:dyDescent="0.35">
      <c r="A22" s="153"/>
      <c r="B22" s="116"/>
      <c r="C22" s="180"/>
      <c r="D22" s="183"/>
      <c r="E22" s="183"/>
      <c r="F22" s="136"/>
      <c r="G22" s="116"/>
      <c r="H22" s="116"/>
      <c r="I22" s="116"/>
      <c r="J22" s="116"/>
      <c r="K22" s="116"/>
      <c r="L22" s="116"/>
      <c r="M22" s="136"/>
      <c r="N22" s="136"/>
      <c r="O22" s="136"/>
      <c r="P22" s="136"/>
      <c r="Q22" s="116"/>
      <c r="R22" s="167"/>
      <c r="S22" s="221"/>
      <c r="T22" s="142"/>
      <c r="U22" s="151"/>
      <c r="V22" s="142"/>
      <c r="W22" s="20" t="s">
        <v>168</v>
      </c>
      <c r="X22" s="18">
        <v>0.12</v>
      </c>
      <c r="Y22" s="32">
        <v>1</v>
      </c>
      <c r="Z22" s="145"/>
      <c r="AA22" s="222"/>
      <c r="AB22" s="130"/>
      <c r="AC22" s="1"/>
      <c r="AD22" s="74"/>
      <c r="AE22" s="222"/>
      <c r="AF22" s="116"/>
      <c r="AG22" s="143"/>
      <c r="AH22" s="134"/>
      <c r="AI22" s="137"/>
      <c r="AJ22" s="137"/>
      <c r="AK22" s="121"/>
      <c r="AL22" s="121"/>
      <c r="AM22" s="114"/>
      <c r="AN22" s="202"/>
    </row>
    <row r="23" spans="1:40" s="14" customFormat="1" ht="31" x14ac:dyDescent="0.35">
      <c r="A23" s="153"/>
      <c r="B23" s="116"/>
      <c r="C23" s="180"/>
      <c r="D23" s="183"/>
      <c r="E23" s="183"/>
      <c r="F23" s="136"/>
      <c r="G23" s="116"/>
      <c r="H23" s="116"/>
      <c r="I23" s="116"/>
      <c r="J23" s="116"/>
      <c r="K23" s="116"/>
      <c r="L23" s="116"/>
      <c r="M23" s="136"/>
      <c r="N23" s="136"/>
      <c r="O23" s="136"/>
      <c r="P23" s="136"/>
      <c r="Q23" s="116"/>
      <c r="R23" s="167"/>
      <c r="S23" s="221"/>
      <c r="T23" s="142"/>
      <c r="U23" s="151"/>
      <c r="V23" s="142"/>
      <c r="W23" s="20" t="s">
        <v>170</v>
      </c>
      <c r="X23" s="18">
        <v>0.12</v>
      </c>
      <c r="Y23" s="32">
        <v>1</v>
      </c>
      <c r="Z23" s="145"/>
      <c r="AA23" s="222"/>
      <c r="AB23" s="130"/>
      <c r="AC23" s="1"/>
      <c r="AD23" s="74"/>
      <c r="AE23" s="222"/>
      <c r="AF23" s="116"/>
      <c r="AG23" s="141" t="s">
        <v>133</v>
      </c>
      <c r="AH23" s="132">
        <v>8619998</v>
      </c>
      <c r="AI23" s="135" t="s">
        <v>91</v>
      </c>
      <c r="AJ23" s="135" t="s">
        <v>155</v>
      </c>
      <c r="AK23" s="120">
        <v>8619998</v>
      </c>
      <c r="AL23" s="120">
        <v>8619998</v>
      </c>
      <c r="AM23" s="112">
        <f>IF(AK23=0,0,+AL23/AK23)</f>
        <v>1</v>
      </c>
      <c r="AN23" s="202"/>
    </row>
    <row r="24" spans="1:40" s="14" customFormat="1" ht="15.5" x14ac:dyDescent="0.35">
      <c r="A24" s="153"/>
      <c r="B24" s="116"/>
      <c r="C24" s="180"/>
      <c r="D24" s="183"/>
      <c r="E24" s="183"/>
      <c r="F24" s="136"/>
      <c r="G24" s="116"/>
      <c r="H24" s="116"/>
      <c r="I24" s="116"/>
      <c r="J24" s="116"/>
      <c r="K24" s="116"/>
      <c r="L24" s="116"/>
      <c r="M24" s="136"/>
      <c r="N24" s="136"/>
      <c r="O24" s="136"/>
      <c r="P24" s="136"/>
      <c r="Q24" s="116"/>
      <c r="R24" s="167"/>
      <c r="S24" s="221"/>
      <c r="T24" s="142"/>
      <c r="U24" s="151"/>
      <c r="V24" s="142"/>
      <c r="W24" s="20" t="s">
        <v>167</v>
      </c>
      <c r="X24" s="18">
        <v>0.12</v>
      </c>
      <c r="Y24" s="32">
        <v>1</v>
      </c>
      <c r="Z24" s="145"/>
      <c r="AA24" s="222"/>
      <c r="AB24" s="130"/>
      <c r="AC24" s="1"/>
      <c r="AD24" s="74"/>
      <c r="AE24" s="222"/>
      <c r="AF24" s="116"/>
      <c r="AG24" s="143"/>
      <c r="AH24" s="134"/>
      <c r="AI24" s="137"/>
      <c r="AJ24" s="137"/>
      <c r="AK24" s="121"/>
      <c r="AL24" s="121"/>
      <c r="AM24" s="114"/>
      <c r="AN24" s="202"/>
    </row>
    <row r="25" spans="1:40" s="14" customFormat="1" ht="31" x14ac:dyDescent="0.35">
      <c r="A25" s="153"/>
      <c r="B25" s="116"/>
      <c r="C25" s="180"/>
      <c r="D25" s="183"/>
      <c r="E25" s="183"/>
      <c r="F25" s="136"/>
      <c r="G25" s="116"/>
      <c r="H25" s="116"/>
      <c r="I25" s="116"/>
      <c r="J25" s="116"/>
      <c r="K25" s="116"/>
      <c r="L25" s="116"/>
      <c r="M25" s="136"/>
      <c r="N25" s="136"/>
      <c r="O25" s="136"/>
      <c r="P25" s="136"/>
      <c r="Q25" s="116"/>
      <c r="R25" s="167"/>
      <c r="S25" s="221"/>
      <c r="T25" s="142"/>
      <c r="U25" s="151"/>
      <c r="V25" s="142"/>
      <c r="W25" s="20" t="s">
        <v>171</v>
      </c>
      <c r="X25" s="18">
        <v>0.12</v>
      </c>
      <c r="Y25" s="32">
        <v>1</v>
      </c>
      <c r="Z25" s="145"/>
      <c r="AA25" s="222"/>
      <c r="AB25" s="130"/>
      <c r="AC25" s="1"/>
      <c r="AD25" s="74"/>
      <c r="AE25" s="222"/>
      <c r="AF25" s="116"/>
      <c r="AG25" s="141" t="s">
        <v>134</v>
      </c>
      <c r="AH25" s="132">
        <v>54768812</v>
      </c>
      <c r="AI25" s="135" t="s">
        <v>132</v>
      </c>
      <c r="AJ25" s="135" t="s">
        <v>135</v>
      </c>
      <c r="AK25" s="120">
        <v>54768812</v>
      </c>
      <c r="AL25" s="120">
        <v>54768812</v>
      </c>
      <c r="AM25" s="112">
        <f>IF(AK25=0,0,+AL25/AK25)</f>
        <v>1</v>
      </c>
      <c r="AN25" s="202"/>
    </row>
    <row r="26" spans="1:40" s="14" customFormat="1" ht="15.5" x14ac:dyDescent="0.35">
      <c r="A26" s="153"/>
      <c r="B26" s="116"/>
      <c r="C26" s="180"/>
      <c r="D26" s="183"/>
      <c r="E26" s="183"/>
      <c r="F26" s="136"/>
      <c r="G26" s="116"/>
      <c r="H26" s="116"/>
      <c r="I26" s="116"/>
      <c r="J26" s="116"/>
      <c r="K26" s="116"/>
      <c r="L26" s="116"/>
      <c r="M26" s="136"/>
      <c r="N26" s="136"/>
      <c r="O26" s="136"/>
      <c r="P26" s="136"/>
      <c r="Q26" s="116"/>
      <c r="R26" s="167"/>
      <c r="S26" s="221"/>
      <c r="T26" s="142"/>
      <c r="U26" s="151"/>
      <c r="V26" s="142"/>
      <c r="W26" s="20" t="s">
        <v>172</v>
      </c>
      <c r="X26" s="18">
        <v>0.12</v>
      </c>
      <c r="Y26" s="32">
        <v>1</v>
      </c>
      <c r="Z26" s="145"/>
      <c r="AA26" s="222"/>
      <c r="AB26" s="130"/>
      <c r="AC26" s="1"/>
      <c r="AD26" s="74"/>
      <c r="AE26" s="222"/>
      <c r="AF26" s="116"/>
      <c r="AG26" s="143"/>
      <c r="AH26" s="134"/>
      <c r="AI26" s="137"/>
      <c r="AJ26" s="137"/>
      <c r="AK26" s="121"/>
      <c r="AL26" s="121"/>
      <c r="AM26" s="114"/>
      <c r="AN26" s="202"/>
    </row>
    <row r="27" spans="1:40" s="14" customFormat="1" ht="46.5" x14ac:dyDescent="0.35">
      <c r="A27" s="153"/>
      <c r="B27" s="116"/>
      <c r="C27" s="180"/>
      <c r="D27" s="183"/>
      <c r="E27" s="183"/>
      <c r="F27" s="136"/>
      <c r="G27" s="116"/>
      <c r="H27" s="116"/>
      <c r="I27" s="116"/>
      <c r="J27" s="116"/>
      <c r="K27" s="116"/>
      <c r="L27" s="116"/>
      <c r="M27" s="136"/>
      <c r="N27" s="136"/>
      <c r="O27" s="136"/>
      <c r="P27" s="136"/>
      <c r="Q27" s="116"/>
      <c r="R27" s="167"/>
      <c r="S27" s="221"/>
      <c r="T27" s="142"/>
      <c r="U27" s="151"/>
      <c r="V27" s="142"/>
      <c r="W27" s="20" t="s">
        <v>204</v>
      </c>
      <c r="X27" s="18" t="s">
        <v>205</v>
      </c>
      <c r="Y27" s="32" t="s">
        <v>206</v>
      </c>
      <c r="Z27" s="145"/>
      <c r="AA27" s="222"/>
      <c r="AB27" s="130"/>
      <c r="AC27" s="1"/>
      <c r="AD27" s="74"/>
      <c r="AE27" s="222"/>
      <c r="AF27" s="116"/>
      <c r="AG27" s="8" t="s">
        <v>129</v>
      </c>
      <c r="AH27" s="26">
        <v>612396622</v>
      </c>
      <c r="AI27" s="73" t="s">
        <v>132</v>
      </c>
      <c r="AJ27" s="75" t="s">
        <v>136</v>
      </c>
      <c r="AK27" s="99">
        <v>612396622</v>
      </c>
      <c r="AL27" s="103">
        <v>612396622</v>
      </c>
      <c r="AM27" s="105">
        <f>IF(AK27=0,0,+AL27/AK27)</f>
        <v>1</v>
      </c>
      <c r="AN27" s="202"/>
    </row>
    <row r="28" spans="1:40" ht="54.75" customHeight="1" x14ac:dyDescent="0.35">
      <c r="A28" s="153"/>
      <c r="B28" s="116"/>
      <c r="C28" s="181"/>
      <c r="D28" s="184"/>
      <c r="E28" s="184"/>
      <c r="F28" s="137"/>
      <c r="G28" s="231" t="s">
        <v>203</v>
      </c>
      <c r="H28" s="231"/>
      <c r="I28" s="231"/>
      <c r="J28" s="231"/>
      <c r="K28" s="231"/>
      <c r="L28" s="231"/>
      <c r="M28" s="231"/>
      <c r="N28" s="231"/>
      <c r="O28" s="231"/>
      <c r="P28" s="231"/>
      <c r="Q28" s="231"/>
      <c r="R28" s="78">
        <f>+R21</f>
        <v>0.26</v>
      </c>
      <c r="S28" s="79">
        <f>+S21</f>
        <v>0.29142857142857143</v>
      </c>
      <c r="T28" s="232" t="s">
        <v>208</v>
      </c>
      <c r="U28" s="233"/>
      <c r="V28" s="233"/>
      <c r="W28" s="233"/>
      <c r="X28" s="233"/>
      <c r="Y28" s="234"/>
      <c r="Z28" s="77">
        <f>+Z21</f>
        <v>0.6</v>
      </c>
      <c r="AA28" s="235"/>
      <c r="AB28" s="236"/>
      <c r="AC28" s="236"/>
      <c r="AD28" s="236"/>
      <c r="AE28" s="237"/>
      <c r="AF28" s="116"/>
      <c r="AG28" s="8" t="s">
        <v>129</v>
      </c>
      <c r="AH28" s="26">
        <v>591121545</v>
      </c>
      <c r="AI28" s="73" t="s">
        <v>132</v>
      </c>
      <c r="AJ28" s="75" t="s">
        <v>131</v>
      </c>
      <c r="AK28" s="100">
        <v>591121545</v>
      </c>
      <c r="AL28" s="103">
        <v>591121545</v>
      </c>
      <c r="AM28" s="105">
        <f>IF(AK28=0,0,+AL28/AK28)</f>
        <v>1</v>
      </c>
      <c r="AN28" s="203"/>
    </row>
    <row r="29" spans="1:40" ht="31" x14ac:dyDescent="0.35">
      <c r="A29" s="153"/>
      <c r="B29" s="116"/>
      <c r="C29" s="179" t="s">
        <v>32</v>
      </c>
      <c r="D29" s="155">
        <v>4</v>
      </c>
      <c r="E29" s="155">
        <v>7</v>
      </c>
      <c r="F29" s="135" t="s">
        <v>38</v>
      </c>
      <c r="G29" s="115" t="s">
        <v>42</v>
      </c>
      <c r="H29" s="115">
        <v>4</v>
      </c>
      <c r="I29" s="135" t="s">
        <v>53</v>
      </c>
      <c r="J29" s="176">
        <v>3</v>
      </c>
      <c r="K29" s="115">
        <v>6</v>
      </c>
      <c r="L29" s="165" t="s">
        <v>67</v>
      </c>
      <c r="M29" s="138">
        <v>0</v>
      </c>
      <c r="N29" s="138">
        <v>0</v>
      </c>
      <c r="O29" s="138">
        <v>0</v>
      </c>
      <c r="P29" s="138">
        <v>0</v>
      </c>
      <c r="Q29" s="165">
        <f t="shared" si="0"/>
        <v>0</v>
      </c>
      <c r="R29" s="166">
        <v>0</v>
      </c>
      <c r="S29" s="166">
        <v>0</v>
      </c>
      <c r="T29" s="141" t="s">
        <v>74</v>
      </c>
      <c r="U29" s="150" t="s">
        <v>77</v>
      </c>
      <c r="V29" s="141" t="s">
        <v>79</v>
      </c>
      <c r="W29" s="4" t="s">
        <v>169</v>
      </c>
      <c r="X29" s="6" t="s">
        <v>145</v>
      </c>
      <c r="Y29" s="6"/>
      <c r="Z29" s="144">
        <f>SUMPRODUCT(X29:X38,Y29:Y38)</f>
        <v>0</v>
      </c>
      <c r="AA29" s="122">
        <v>360</v>
      </c>
      <c r="AB29" s="125">
        <v>330</v>
      </c>
      <c r="AC29" s="67"/>
      <c r="AD29" s="70"/>
      <c r="AE29" s="122">
        <v>3926</v>
      </c>
      <c r="AF29" s="116"/>
      <c r="AG29" s="141" t="s">
        <v>90</v>
      </c>
      <c r="AH29" s="147">
        <v>0</v>
      </c>
      <c r="AI29" s="138" t="s">
        <v>90</v>
      </c>
      <c r="AJ29" s="138" t="s">
        <v>90</v>
      </c>
      <c r="AK29" s="109">
        <v>0</v>
      </c>
      <c r="AL29" s="109">
        <v>0</v>
      </c>
      <c r="AM29" s="112">
        <f t="shared" ref="AM29:AM45" si="2">IF(AK29=0,0,+AL29/AK29)</f>
        <v>0</v>
      </c>
      <c r="AN29" s="115" t="s">
        <v>182</v>
      </c>
    </row>
    <row r="30" spans="1:40" s="14" customFormat="1" ht="15.5" x14ac:dyDescent="0.35">
      <c r="A30" s="153"/>
      <c r="B30" s="116"/>
      <c r="C30" s="180"/>
      <c r="D30" s="156"/>
      <c r="E30" s="156"/>
      <c r="F30" s="136"/>
      <c r="G30" s="116"/>
      <c r="H30" s="116"/>
      <c r="I30" s="136"/>
      <c r="J30" s="177"/>
      <c r="K30" s="116"/>
      <c r="L30" s="118"/>
      <c r="M30" s="139"/>
      <c r="N30" s="139"/>
      <c r="O30" s="139"/>
      <c r="P30" s="139"/>
      <c r="Q30" s="118"/>
      <c r="R30" s="167"/>
      <c r="S30" s="167"/>
      <c r="T30" s="142"/>
      <c r="U30" s="151"/>
      <c r="V30" s="142"/>
      <c r="W30" s="5" t="s">
        <v>168</v>
      </c>
      <c r="X30" s="17">
        <v>0.1</v>
      </c>
      <c r="Y30" s="31"/>
      <c r="Z30" s="145"/>
      <c r="AA30" s="123"/>
      <c r="AB30" s="126"/>
      <c r="AC30" s="67"/>
      <c r="AD30" s="70"/>
      <c r="AE30" s="123"/>
      <c r="AF30" s="116"/>
      <c r="AG30" s="142"/>
      <c r="AH30" s="148"/>
      <c r="AI30" s="139"/>
      <c r="AJ30" s="139"/>
      <c r="AK30" s="110"/>
      <c r="AL30" s="110"/>
      <c r="AM30" s="113"/>
      <c r="AN30" s="118"/>
    </row>
    <row r="31" spans="1:40" s="14" customFormat="1" ht="31" x14ac:dyDescent="0.35">
      <c r="A31" s="153"/>
      <c r="B31" s="116"/>
      <c r="C31" s="180"/>
      <c r="D31" s="156"/>
      <c r="E31" s="156"/>
      <c r="F31" s="136"/>
      <c r="G31" s="116"/>
      <c r="H31" s="116"/>
      <c r="I31" s="136"/>
      <c r="J31" s="177"/>
      <c r="K31" s="116"/>
      <c r="L31" s="118"/>
      <c r="M31" s="139"/>
      <c r="N31" s="139"/>
      <c r="O31" s="139"/>
      <c r="P31" s="139"/>
      <c r="Q31" s="118"/>
      <c r="R31" s="167"/>
      <c r="S31" s="167"/>
      <c r="T31" s="142"/>
      <c r="U31" s="151"/>
      <c r="V31" s="142"/>
      <c r="W31" s="5" t="s">
        <v>144</v>
      </c>
      <c r="X31" s="17">
        <v>0.1</v>
      </c>
      <c r="Y31" s="31"/>
      <c r="Z31" s="145"/>
      <c r="AA31" s="123"/>
      <c r="AB31" s="126"/>
      <c r="AC31" s="67"/>
      <c r="AD31" s="70"/>
      <c r="AE31" s="123"/>
      <c r="AF31" s="116"/>
      <c r="AG31" s="142"/>
      <c r="AH31" s="148"/>
      <c r="AI31" s="139"/>
      <c r="AJ31" s="139"/>
      <c r="AK31" s="110"/>
      <c r="AL31" s="110"/>
      <c r="AM31" s="113"/>
      <c r="AN31" s="118"/>
    </row>
    <row r="32" spans="1:40" s="14" customFormat="1" ht="15.5" x14ac:dyDescent="0.35">
      <c r="A32" s="153"/>
      <c r="B32" s="116"/>
      <c r="C32" s="180"/>
      <c r="D32" s="156"/>
      <c r="E32" s="156"/>
      <c r="F32" s="136"/>
      <c r="G32" s="116"/>
      <c r="H32" s="116"/>
      <c r="I32" s="136"/>
      <c r="J32" s="177"/>
      <c r="K32" s="116"/>
      <c r="L32" s="118"/>
      <c r="M32" s="139"/>
      <c r="N32" s="139"/>
      <c r="O32" s="139"/>
      <c r="P32" s="139"/>
      <c r="Q32" s="118"/>
      <c r="R32" s="167"/>
      <c r="S32" s="167"/>
      <c r="T32" s="142"/>
      <c r="U32" s="151"/>
      <c r="V32" s="142"/>
      <c r="W32" s="5" t="s">
        <v>143</v>
      </c>
      <c r="X32" s="17">
        <v>0.1</v>
      </c>
      <c r="Y32" s="31"/>
      <c r="Z32" s="145"/>
      <c r="AA32" s="123"/>
      <c r="AB32" s="126"/>
      <c r="AC32" s="67"/>
      <c r="AD32" s="70"/>
      <c r="AE32" s="123"/>
      <c r="AF32" s="116"/>
      <c r="AG32" s="142"/>
      <c r="AH32" s="148"/>
      <c r="AI32" s="139"/>
      <c r="AJ32" s="139"/>
      <c r="AK32" s="110"/>
      <c r="AL32" s="110"/>
      <c r="AM32" s="113"/>
      <c r="AN32" s="118"/>
    </row>
    <row r="33" spans="1:40" s="14" customFormat="1" ht="15.5" x14ac:dyDescent="0.35">
      <c r="A33" s="153"/>
      <c r="B33" s="116"/>
      <c r="C33" s="180"/>
      <c r="D33" s="156"/>
      <c r="E33" s="156"/>
      <c r="F33" s="136"/>
      <c r="G33" s="116"/>
      <c r="H33" s="116"/>
      <c r="I33" s="136"/>
      <c r="J33" s="177"/>
      <c r="K33" s="116"/>
      <c r="L33" s="118"/>
      <c r="M33" s="139"/>
      <c r="N33" s="139"/>
      <c r="O33" s="139"/>
      <c r="P33" s="139"/>
      <c r="Q33" s="118"/>
      <c r="R33" s="167"/>
      <c r="S33" s="167"/>
      <c r="T33" s="142"/>
      <c r="U33" s="151"/>
      <c r="V33" s="142"/>
      <c r="W33" s="5" t="s">
        <v>142</v>
      </c>
      <c r="X33" s="17">
        <v>0.1</v>
      </c>
      <c r="Y33" s="31"/>
      <c r="Z33" s="145"/>
      <c r="AA33" s="123"/>
      <c r="AB33" s="126"/>
      <c r="AC33" s="67"/>
      <c r="AD33" s="70"/>
      <c r="AE33" s="123"/>
      <c r="AF33" s="116"/>
      <c r="AG33" s="142"/>
      <c r="AH33" s="148"/>
      <c r="AI33" s="139"/>
      <c r="AJ33" s="139"/>
      <c r="AK33" s="110"/>
      <c r="AL33" s="110"/>
      <c r="AM33" s="113"/>
      <c r="AN33" s="118"/>
    </row>
    <row r="34" spans="1:40" s="14" customFormat="1" ht="15.5" x14ac:dyDescent="0.35">
      <c r="A34" s="153"/>
      <c r="B34" s="116"/>
      <c r="C34" s="180"/>
      <c r="D34" s="156"/>
      <c r="E34" s="156"/>
      <c r="F34" s="136"/>
      <c r="G34" s="116"/>
      <c r="H34" s="116"/>
      <c r="I34" s="136"/>
      <c r="J34" s="177"/>
      <c r="K34" s="116"/>
      <c r="L34" s="118"/>
      <c r="M34" s="139"/>
      <c r="N34" s="139"/>
      <c r="O34" s="139"/>
      <c r="P34" s="139"/>
      <c r="Q34" s="118"/>
      <c r="R34" s="167"/>
      <c r="S34" s="167"/>
      <c r="T34" s="142"/>
      <c r="U34" s="151"/>
      <c r="V34" s="142"/>
      <c r="W34" s="5" t="s">
        <v>141</v>
      </c>
      <c r="X34" s="17">
        <v>0.1</v>
      </c>
      <c r="Y34" s="31"/>
      <c r="Z34" s="145"/>
      <c r="AA34" s="123"/>
      <c r="AB34" s="126"/>
      <c r="AC34" s="67"/>
      <c r="AD34" s="70"/>
      <c r="AE34" s="123"/>
      <c r="AF34" s="116"/>
      <c r="AG34" s="142"/>
      <c r="AH34" s="148"/>
      <c r="AI34" s="139"/>
      <c r="AJ34" s="139"/>
      <c r="AK34" s="110"/>
      <c r="AL34" s="110"/>
      <c r="AM34" s="113"/>
      <c r="AN34" s="118"/>
    </row>
    <row r="35" spans="1:40" s="14" customFormat="1" ht="15.5" x14ac:dyDescent="0.35">
      <c r="A35" s="153"/>
      <c r="B35" s="116"/>
      <c r="C35" s="180"/>
      <c r="D35" s="156"/>
      <c r="E35" s="156"/>
      <c r="F35" s="136"/>
      <c r="G35" s="116"/>
      <c r="H35" s="116"/>
      <c r="I35" s="136"/>
      <c r="J35" s="177"/>
      <c r="K35" s="116"/>
      <c r="L35" s="118"/>
      <c r="M35" s="139"/>
      <c r="N35" s="139"/>
      <c r="O35" s="139"/>
      <c r="P35" s="139"/>
      <c r="Q35" s="118"/>
      <c r="R35" s="167"/>
      <c r="S35" s="167"/>
      <c r="T35" s="142"/>
      <c r="U35" s="151"/>
      <c r="V35" s="142"/>
      <c r="W35" s="5" t="s">
        <v>140</v>
      </c>
      <c r="X35" s="17">
        <v>0.1</v>
      </c>
      <c r="Y35" s="31"/>
      <c r="Z35" s="145"/>
      <c r="AA35" s="123"/>
      <c r="AB35" s="126"/>
      <c r="AC35" s="67"/>
      <c r="AD35" s="70"/>
      <c r="AE35" s="123"/>
      <c r="AF35" s="116"/>
      <c r="AG35" s="142"/>
      <c r="AH35" s="148"/>
      <c r="AI35" s="139"/>
      <c r="AJ35" s="139"/>
      <c r="AK35" s="110"/>
      <c r="AL35" s="110"/>
      <c r="AM35" s="113"/>
      <c r="AN35" s="118"/>
    </row>
    <row r="36" spans="1:40" s="14" customFormat="1" ht="15.5" x14ac:dyDescent="0.35">
      <c r="A36" s="153"/>
      <c r="B36" s="116"/>
      <c r="C36" s="180"/>
      <c r="D36" s="156"/>
      <c r="E36" s="156"/>
      <c r="F36" s="136"/>
      <c r="G36" s="116"/>
      <c r="H36" s="116"/>
      <c r="I36" s="136"/>
      <c r="J36" s="177"/>
      <c r="K36" s="116"/>
      <c r="L36" s="118"/>
      <c r="M36" s="139"/>
      <c r="N36" s="139"/>
      <c r="O36" s="139"/>
      <c r="P36" s="139"/>
      <c r="Q36" s="118"/>
      <c r="R36" s="167"/>
      <c r="S36" s="167"/>
      <c r="T36" s="142"/>
      <c r="U36" s="151"/>
      <c r="V36" s="142"/>
      <c r="W36" s="5" t="s">
        <v>137</v>
      </c>
      <c r="X36" s="17">
        <v>0.1</v>
      </c>
      <c r="Y36" s="31"/>
      <c r="Z36" s="145"/>
      <c r="AA36" s="123"/>
      <c r="AB36" s="126"/>
      <c r="AC36" s="67"/>
      <c r="AD36" s="70"/>
      <c r="AE36" s="123"/>
      <c r="AF36" s="116"/>
      <c r="AG36" s="142"/>
      <c r="AH36" s="148"/>
      <c r="AI36" s="139"/>
      <c r="AJ36" s="139"/>
      <c r="AK36" s="110"/>
      <c r="AL36" s="110"/>
      <c r="AM36" s="113"/>
      <c r="AN36" s="118"/>
    </row>
    <row r="37" spans="1:40" s="14" customFormat="1" ht="15.5" x14ac:dyDescent="0.35">
      <c r="A37" s="153"/>
      <c r="B37" s="116"/>
      <c r="C37" s="180"/>
      <c r="D37" s="156"/>
      <c r="E37" s="156"/>
      <c r="F37" s="136"/>
      <c r="G37" s="116"/>
      <c r="H37" s="116"/>
      <c r="I37" s="136"/>
      <c r="J37" s="177"/>
      <c r="K37" s="116"/>
      <c r="L37" s="118"/>
      <c r="M37" s="139"/>
      <c r="N37" s="139"/>
      <c r="O37" s="139"/>
      <c r="P37" s="139"/>
      <c r="Q37" s="118"/>
      <c r="R37" s="167"/>
      <c r="S37" s="167"/>
      <c r="T37" s="142"/>
      <c r="U37" s="151"/>
      <c r="V37" s="142"/>
      <c r="W37" s="5" t="s">
        <v>138</v>
      </c>
      <c r="X37" s="17">
        <v>0.1</v>
      </c>
      <c r="Y37" s="31"/>
      <c r="Z37" s="145"/>
      <c r="AA37" s="123"/>
      <c r="AB37" s="126"/>
      <c r="AC37" s="67"/>
      <c r="AD37" s="70"/>
      <c r="AE37" s="123"/>
      <c r="AF37" s="116"/>
      <c r="AG37" s="142"/>
      <c r="AH37" s="148"/>
      <c r="AI37" s="139"/>
      <c r="AJ37" s="139"/>
      <c r="AK37" s="110"/>
      <c r="AL37" s="110"/>
      <c r="AM37" s="113"/>
      <c r="AN37" s="118"/>
    </row>
    <row r="38" spans="1:40" s="14" customFormat="1" ht="15.5" x14ac:dyDescent="0.35">
      <c r="A38" s="153"/>
      <c r="B38" s="116"/>
      <c r="C38" s="181"/>
      <c r="D38" s="157"/>
      <c r="E38" s="157"/>
      <c r="F38" s="136"/>
      <c r="G38" s="117"/>
      <c r="H38" s="117"/>
      <c r="I38" s="137"/>
      <c r="J38" s="178"/>
      <c r="K38" s="117"/>
      <c r="L38" s="119"/>
      <c r="M38" s="140"/>
      <c r="N38" s="140"/>
      <c r="O38" s="140"/>
      <c r="P38" s="140"/>
      <c r="Q38" s="119"/>
      <c r="R38" s="168"/>
      <c r="S38" s="168"/>
      <c r="T38" s="143"/>
      <c r="U38" s="152"/>
      <c r="V38" s="143"/>
      <c r="W38" s="5" t="s">
        <v>139</v>
      </c>
      <c r="X38" s="17">
        <v>0.1</v>
      </c>
      <c r="Y38" s="31"/>
      <c r="Z38" s="145"/>
      <c r="AA38" s="123"/>
      <c r="AB38" s="126"/>
      <c r="AC38" s="67"/>
      <c r="AD38" s="70"/>
      <c r="AE38" s="123"/>
      <c r="AF38" s="116"/>
      <c r="AG38" s="142"/>
      <c r="AH38" s="148"/>
      <c r="AI38" s="140"/>
      <c r="AJ38" s="140"/>
      <c r="AK38" s="111"/>
      <c r="AL38" s="111"/>
      <c r="AM38" s="114"/>
      <c r="AN38" s="119"/>
    </row>
    <row r="39" spans="1:40" s="14" customFormat="1" ht="31" x14ac:dyDescent="0.35">
      <c r="A39" s="153"/>
      <c r="B39" s="116"/>
      <c r="C39" s="179" t="s">
        <v>33</v>
      </c>
      <c r="D39" s="182">
        <v>0.4</v>
      </c>
      <c r="E39" s="182">
        <v>0.5</v>
      </c>
      <c r="F39" s="136"/>
      <c r="G39" s="115" t="s">
        <v>43</v>
      </c>
      <c r="H39" s="165" t="s">
        <v>49</v>
      </c>
      <c r="I39" s="135" t="s">
        <v>54</v>
      </c>
      <c r="J39" s="176">
        <f>46-41</f>
        <v>5</v>
      </c>
      <c r="K39" s="165" t="s">
        <v>62</v>
      </c>
      <c r="L39" s="165" t="s">
        <v>68</v>
      </c>
      <c r="M39" s="138">
        <v>0</v>
      </c>
      <c r="N39" s="138">
        <v>0</v>
      </c>
      <c r="O39" s="138">
        <v>0</v>
      </c>
      <c r="P39" s="138">
        <v>0</v>
      </c>
      <c r="Q39" s="165">
        <f>+M39+N39+O39</f>
        <v>0</v>
      </c>
      <c r="R39" s="166">
        <v>0</v>
      </c>
      <c r="S39" s="166">
        <v>0</v>
      </c>
      <c r="T39" s="141" t="s">
        <v>74</v>
      </c>
      <c r="U39" s="150" t="s">
        <v>77</v>
      </c>
      <c r="V39" s="141" t="s">
        <v>79</v>
      </c>
      <c r="W39" s="5" t="s">
        <v>146</v>
      </c>
      <c r="X39" s="25">
        <v>0.3</v>
      </c>
      <c r="Y39" s="25"/>
      <c r="Z39" s="144">
        <f>SUMPRODUCT(X39:X41,Y39:Y41)</f>
        <v>0</v>
      </c>
      <c r="AA39" s="185">
        <v>360</v>
      </c>
      <c r="AB39" s="188">
        <v>330</v>
      </c>
      <c r="AC39" s="81"/>
      <c r="AD39" s="70"/>
      <c r="AE39" s="123"/>
      <c r="AF39" s="116"/>
      <c r="AG39" s="115" t="s">
        <v>82</v>
      </c>
      <c r="AH39" s="132">
        <v>0</v>
      </c>
      <c r="AI39" s="135" t="s">
        <v>88</v>
      </c>
      <c r="AJ39" s="138" t="s">
        <v>89</v>
      </c>
      <c r="AK39" s="109">
        <v>0</v>
      </c>
      <c r="AL39" s="109">
        <v>0</v>
      </c>
      <c r="AM39" s="112">
        <f t="shared" si="2"/>
        <v>0</v>
      </c>
      <c r="AN39" s="115" t="s">
        <v>190</v>
      </c>
    </row>
    <row r="40" spans="1:40" ht="62" x14ac:dyDescent="0.35">
      <c r="A40" s="153"/>
      <c r="B40" s="116"/>
      <c r="C40" s="180"/>
      <c r="D40" s="183"/>
      <c r="E40" s="183"/>
      <c r="F40" s="136"/>
      <c r="G40" s="116"/>
      <c r="H40" s="118"/>
      <c r="I40" s="136"/>
      <c r="J40" s="177"/>
      <c r="K40" s="118"/>
      <c r="L40" s="118"/>
      <c r="M40" s="139"/>
      <c r="N40" s="139"/>
      <c r="O40" s="139"/>
      <c r="P40" s="139"/>
      <c r="Q40" s="118"/>
      <c r="R40" s="167"/>
      <c r="S40" s="167"/>
      <c r="T40" s="142"/>
      <c r="U40" s="151"/>
      <c r="V40" s="142"/>
      <c r="W40" s="5" t="s">
        <v>147</v>
      </c>
      <c r="X40" s="7" t="s">
        <v>149</v>
      </c>
      <c r="Y40" s="31"/>
      <c r="Z40" s="145"/>
      <c r="AA40" s="186"/>
      <c r="AB40" s="189"/>
      <c r="AC40" s="67"/>
      <c r="AD40" s="80"/>
      <c r="AE40" s="123"/>
      <c r="AF40" s="191"/>
      <c r="AG40" s="116"/>
      <c r="AH40" s="133"/>
      <c r="AI40" s="136"/>
      <c r="AJ40" s="139"/>
      <c r="AK40" s="110"/>
      <c r="AL40" s="110"/>
      <c r="AM40" s="113"/>
      <c r="AN40" s="116"/>
    </row>
    <row r="41" spans="1:40" s="14" customFormat="1" ht="15.5" x14ac:dyDescent="0.35">
      <c r="A41" s="153"/>
      <c r="B41" s="116"/>
      <c r="C41" s="181"/>
      <c r="D41" s="184"/>
      <c r="E41" s="184"/>
      <c r="F41" s="136"/>
      <c r="G41" s="117"/>
      <c r="H41" s="119"/>
      <c r="I41" s="137"/>
      <c r="J41" s="178"/>
      <c r="K41" s="119"/>
      <c r="L41" s="119"/>
      <c r="M41" s="140"/>
      <c r="N41" s="140"/>
      <c r="O41" s="140"/>
      <c r="P41" s="140"/>
      <c r="Q41" s="119"/>
      <c r="R41" s="168"/>
      <c r="S41" s="168"/>
      <c r="T41" s="143"/>
      <c r="U41" s="152"/>
      <c r="V41" s="143"/>
      <c r="W41" s="5" t="s">
        <v>148</v>
      </c>
      <c r="X41" s="15">
        <v>0.4</v>
      </c>
      <c r="Y41" s="31"/>
      <c r="Z41" s="146"/>
      <c r="AA41" s="187"/>
      <c r="AB41" s="190"/>
      <c r="AC41" s="67"/>
      <c r="AD41" s="70"/>
      <c r="AE41" s="123"/>
      <c r="AF41" s="116"/>
      <c r="AG41" s="117"/>
      <c r="AH41" s="134"/>
      <c r="AI41" s="137"/>
      <c r="AJ41" s="140"/>
      <c r="AK41" s="111"/>
      <c r="AL41" s="111"/>
      <c r="AM41" s="114"/>
      <c r="AN41" s="117"/>
    </row>
    <row r="42" spans="1:40" ht="47.25" customHeight="1" x14ac:dyDescent="0.35">
      <c r="A42" s="153"/>
      <c r="B42" s="116"/>
      <c r="C42" s="155" t="s">
        <v>34</v>
      </c>
      <c r="D42" s="162">
        <v>4.8000000000000001E-2</v>
      </c>
      <c r="E42" s="158">
        <v>7.0000000000000007E-2</v>
      </c>
      <c r="F42" s="136"/>
      <c r="G42" s="115" t="s">
        <v>44</v>
      </c>
      <c r="H42" s="115" t="s">
        <v>50</v>
      </c>
      <c r="I42" s="135" t="s">
        <v>55</v>
      </c>
      <c r="J42" s="207">
        <f>7-4.8</f>
        <v>2.2000000000000002</v>
      </c>
      <c r="K42" s="115" t="s">
        <v>63</v>
      </c>
      <c r="L42" s="165" t="s">
        <v>69</v>
      </c>
      <c r="M42" s="138">
        <v>0</v>
      </c>
      <c r="N42" s="245">
        <v>0</v>
      </c>
      <c r="O42" s="138">
        <v>0</v>
      </c>
      <c r="P42" s="138">
        <v>0</v>
      </c>
      <c r="Q42" s="165">
        <f t="shared" si="0"/>
        <v>0</v>
      </c>
      <c r="R42" s="166">
        <v>0</v>
      </c>
      <c r="S42" s="166">
        <v>0</v>
      </c>
      <c r="T42" s="141" t="s">
        <v>74</v>
      </c>
      <c r="U42" s="150" t="s">
        <v>77</v>
      </c>
      <c r="V42" s="141" t="s">
        <v>79</v>
      </c>
      <c r="W42" s="5" t="s">
        <v>146</v>
      </c>
      <c r="X42" s="7" t="s">
        <v>149</v>
      </c>
      <c r="Y42" s="31"/>
      <c r="Z42" s="144">
        <f>SUMPRODUCT(X42:X44,Y42:Y44)</f>
        <v>0</v>
      </c>
      <c r="AA42" s="122">
        <v>360</v>
      </c>
      <c r="AB42" s="125">
        <v>330</v>
      </c>
      <c r="AC42" s="67"/>
      <c r="AD42" s="70"/>
      <c r="AE42" s="123"/>
      <c r="AF42" s="116"/>
      <c r="AG42" s="141" t="s">
        <v>82</v>
      </c>
      <c r="AH42" s="147">
        <v>0</v>
      </c>
      <c r="AI42" s="135" t="s">
        <v>86</v>
      </c>
      <c r="AJ42" s="138" t="s">
        <v>87</v>
      </c>
      <c r="AK42" s="109">
        <v>0</v>
      </c>
      <c r="AL42" s="109">
        <v>0</v>
      </c>
      <c r="AM42" s="112">
        <f t="shared" si="2"/>
        <v>0</v>
      </c>
      <c r="AN42" s="115" t="s">
        <v>176</v>
      </c>
    </row>
    <row r="43" spans="1:40" s="14" customFormat="1" ht="62" x14ac:dyDescent="0.35">
      <c r="A43" s="153"/>
      <c r="B43" s="116"/>
      <c r="C43" s="156"/>
      <c r="D43" s="163"/>
      <c r="E43" s="159"/>
      <c r="F43" s="136"/>
      <c r="G43" s="116"/>
      <c r="H43" s="116"/>
      <c r="I43" s="136"/>
      <c r="J43" s="208"/>
      <c r="K43" s="116"/>
      <c r="L43" s="118"/>
      <c r="M43" s="139"/>
      <c r="N43" s="246"/>
      <c r="O43" s="139"/>
      <c r="P43" s="139"/>
      <c r="Q43" s="118"/>
      <c r="R43" s="167"/>
      <c r="S43" s="167"/>
      <c r="T43" s="142"/>
      <c r="U43" s="151"/>
      <c r="V43" s="142"/>
      <c r="W43" s="5" t="s">
        <v>147</v>
      </c>
      <c r="X43" s="17">
        <v>0.3</v>
      </c>
      <c r="Y43" s="31"/>
      <c r="Z43" s="145"/>
      <c r="AA43" s="123"/>
      <c r="AB43" s="126"/>
      <c r="AC43" s="67"/>
      <c r="AD43" s="70"/>
      <c r="AE43" s="123"/>
      <c r="AF43" s="116"/>
      <c r="AG43" s="142"/>
      <c r="AH43" s="148"/>
      <c r="AI43" s="136"/>
      <c r="AJ43" s="139"/>
      <c r="AK43" s="110"/>
      <c r="AL43" s="110"/>
      <c r="AM43" s="113"/>
      <c r="AN43" s="116"/>
    </row>
    <row r="44" spans="1:40" s="14" customFormat="1" ht="15.5" x14ac:dyDescent="0.35">
      <c r="A44" s="153"/>
      <c r="B44" s="116"/>
      <c r="C44" s="157"/>
      <c r="D44" s="164"/>
      <c r="E44" s="160"/>
      <c r="F44" s="136"/>
      <c r="G44" s="117"/>
      <c r="H44" s="117"/>
      <c r="I44" s="137"/>
      <c r="J44" s="209"/>
      <c r="K44" s="117"/>
      <c r="L44" s="119"/>
      <c r="M44" s="140"/>
      <c r="N44" s="247"/>
      <c r="O44" s="140"/>
      <c r="P44" s="140"/>
      <c r="Q44" s="119"/>
      <c r="R44" s="168"/>
      <c r="S44" s="168"/>
      <c r="T44" s="143"/>
      <c r="U44" s="152"/>
      <c r="V44" s="143"/>
      <c r="W44" s="5" t="s">
        <v>148</v>
      </c>
      <c r="X44" s="17">
        <v>0.4</v>
      </c>
      <c r="Y44" s="31"/>
      <c r="Z44" s="146"/>
      <c r="AA44" s="124"/>
      <c r="AB44" s="127"/>
      <c r="AC44" s="67"/>
      <c r="AD44" s="70"/>
      <c r="AE44" s="123"/>
      <c r="AF44" s="116"/>
      <c r="AG44" s="143"/>
      <c r="AH44" s="149"/>
      <c r="AI44" s="137"/>
      <c r="AJ44" s="140"/>
      <c r="AK44" s="111"/>
      <c r="AL44" s="111"/>
      <c r="AM44" s="114"/>
      <c r="AN44" s="117"/>
    </row>
    <row r="45" spans="1:40" ht="31.5" customHeight="1" x14ac:dyDescent="0.35">
      <c r="A45" s="153"/>
      <c r="B45" s="154"/>
      <c r="C45" s="155" t="s">
        <v>35</v>
      </c>
      <c r="D45" s="158">
        <v>1</v>
      </c>
      <c r="E45" s="158">
        <v>1.75</v>
      </c>
      <c r="F45" s="136"/>
      <c r="G45" s="115" t="s">
        <v>45</v>
      </c>
      <c r="H45" s="115" t="s">
        <v>51</v>
      </c>
      <c r="I45" s="135" t="s">
        <v>56</v>
      </c>
      <c r="J45" s="210">
        <f>12000-6890</f>
        <v>5110</v>
      </c>
      <c r="K45" s="115" t="s">
        <v>64</v>
      </c>
      <c r="L45" s="165" t="s">
        <v>65</v>
      </c>
      <c r="M45" s="138">
        <v>0</v>
      </c>
      <c r="N45" s="138">
        <v>0</v>
      </c>
      <c r="O45" s="138">
        <v>0</v>
      </c>
      <c r="P45" s="138">
        <v>0</v>
      </c>
      <c r="Q45" s="165">
        <f t="shared" si="0"/>
        <v>0</v>
      </c>
      <c r="R45" s="244">
        <v>0</v>
      </c>
      <c r="S45" s="244">
        <v>0</v>
      </c>
      <c r="T45" s="141" t="s">
        <v>74</v>
      </c>
      <c r="U45" s="150" t="s">
        <v>77</v>
      </c>
      <c r="V45" s="128" t="s">
        <v>79</v>
      </c>
      <c r="W45" s="4" t="s">
        <v>146</v>
      </c>
      <c r="X45" s="17" t="s">
        <v>149</v>
      </c>
      <c r="Y45" s="31"/>
      <c r="Z45" s="144">
        <f>SUMPRODUCT(X45:X47,Y45:Y47)</f>
        <v>0</v>
      </c>
      <c r="AA45" s="122">
        <v>360</v>
      </c>
      <c r="AB45" s="125">
        <v>330</v>
      </c>
      <c r="AC45" s="68"/>
      <c r="AD45" s="71"/>
      <c r="AE45" s="123"/>
      <c r="AF45" s="117"/>
      <c r="AG45" s="128" t="s">
        <v>82</v>
      </c>
      <c r="AH45" s="129">
        <v>0</v>
      </c>
      <c r="AI45" s="130" t="s">
        <v>85</v>
      </c>
      <c r="AJ45" s="131" t="s">
        <v>84</v>
      </c>
      <c r="AK45" s="109">
        <v>0</v>
      </c>
      <c r="AL45" s="109">
        <v>0</v>
      </c>
      <c r="AM45" s="112">
        <f t="shared" si="2"/>
        <v>0</v>
      </c>
      <c r="AN45" s="115" t="s">
        <v>177</v>
      </c>
    </row>
    <row r="46" spans="1:40" s="14" customFormat="1" ht="65.25" customHeight="1" x14ac:dyDescent="0.35">
      <c r="A46" s="153"/>
      <c r="B46" s="154"/>
      <c r="C46" s="156"/>
      <c r="D46" s="159"/>
      <c r="E46" s="161"/>
      <c r="F46" s="136"/>
      <c r="G46" s="116"/>
      <c r="H46" s="116"/>
      <c r="I46" s="136"/>
      <c r="J46" s="211"/>
      <c r="K46" s="116"/>
      <c r="L46" s="118"/>
      <c r="M46" s="139"/>
      <c r="N46" s="139"/>
      <c r="O46" s="139"/>
      <c r="P46" s="139"/>
      <c r="Q46" s="118"/>
      <c r="R46" s="244"/>
      <c r="S46" s="244"/>
      <c r="T46" s="142"/>
      <c r="U46" s="151"/>
      <c r="V46" s="128"/>
      <c r="W46" s="4" t="s">
        <v>210</v>
      </c>
      <c r="X46" s="17" t="s">
        <v>211</v>
      </c>
      <c r="Y46" s="31"/>
      <c r="Z46" s="145"/>
      <c r="AA46" s="123"/>
      <c r="AB46" s="126"/>
      <c r="AC46" s="2"/>
      <c r="AD46" s="30"/>
      <c r="AE46" s="123"/>
      <c r="AF46" s="29"/>
      <c r="AG46" s="128"/>
      <c r="AH46" s="129"/>
      <c r="AI46" s="130"/>
      <c r="AJ46" s="131"/>
      <c r="AK46" s="110"/>
      <c r="AL46" s="110"/>
      <c r="AM46" s="113"/>
      <c r="AN46" s="116"/>
    </row>
    <row r="47" spans="1:40" s="14" customFormat="1" ht="46.5" customHeight="1" x14ac:dyDescent="0.35">
      <c r="A47" s="28"/>
      <c r="B47" s="28"/>
      <c r="C47" s="157"/>
      <c r="D47" s="160"/>
      <c r="E47" s="160"/>
      <c r="F47" s="137"/>
      <c r="G47" s="232" t="s">
        <v>209</v>
      </c>
      <c r="H47" s="233"/>
      <c r="I47" s="233"/>
      <c r="J47" s="233"/>
      <c r="K47" s="233"/>
      <c r="L47" s="233"/>
      <c r="M47" s="233"/>
      <c r="N47" s="233"/>
      <c r="O47" s="233"/>
      <c r="P47" s="233"/>
      <c r="Q47" s="234"/>
      <c r="R47" s="65">
        <f>AVERAGE(R29:R46)</f>
        <v>0</v>
      </c>
      <c r="S47" s="65">
        <f>AVERAGE(S29:S46)</f>
        <v>0</v>
      </c>
      <c r="T47" s="238" t="s">
        <v>212</v>
      </c>
      <c r="U47" s="239"/>
      <c r="V47" s="239"/>
      <c r="W47" s="239"/>
      <c r="X47" s="239"/>
      <c r="Y47" s="240"/>
      <c r="Z47" s="77">
        <f>AVERAGE(Z29:Z46)</f>
        <v>0</v>
      </c>
      <c r="AA47" s="124"/>
      <c r="AB47" s="127"/>
      <c r="AC47" s="2"/>
      <c r="AD47" s="3"/>
      <c r="AE47" s="124"/>
      <c r="AF47" s="2"/>
      <c r="AG47" s="128"/>
      <c r="AH47" s="129"/>
      <c r="AI47" s="130"/>
      <c r="AJ47" s="131"/>
      <c r="AK47" s="111"/>
      <c r="AL47" s="111"/>
      <c r="AM47" s="114"/>
      <c r="AN47" s="117"/>
    </row>
    <row r="48" spans="1:40" ht="62.25" customHeight="1" x14ac:dyDescent="0.35">
      <c r="R48" s="13"/>
      <c r="S48" s="13"/>
      <c r="AG48" s="84"/>
      <c r="AH48" s="85"/>
      <c r="AI48" s="98"/>
      <c r="AJ48" s="98"/>
      <c r="AK48" s="101">
        <f>SUM(AK3:AK45)</f>
        <v>3449324623</v>
      </c>
      <c r="AL48" s="104">
        <f>SUM(AL3:AL45)</f>
        <v>3257230993</v>
      </c>
      <c r="AM48" s="106">
        <f t="shared" ref="AM48" si="3">IF(AK48=0,"",+AL48/AK48)</f>
        <v>0.94430978495931495</v>
      </c>
      <c r="AN48" s="27"/>
    </row>
    <row r="49" spans="1:39" ht="60" customHeight="1" x14ac:dyDescent="0.35">
      <c r="A49" s="86"/>
      <c r="B49" s="87"/>
      <c r="O49" s="241" t="s">
        <v>213</v>
      </c>
      <c r="P49" s="241"/>
      <c r="Q49" s="241"/>
      <c r="R49" s="82">
        <f>AVERAGE(R20,R28,R47)</f>
        <v>8.666666666666667E-2</v>
      </c>
      <c r="S49" s="82">
        <f>AVERAGE(S20,S28,S47)</f>
        <v>9.7142857142857142E-2</v>
      </c>
      <c r="W49" s="241" t="s">
        <v>214</v>
      </c>
      <c r="X49" s="241"/>
      <c r="Y49" s="241"/>
      <c r="Z49" s="83">
        <f>AVERAGE(Z20,Z28,Z47)</f>
        <v>0.33276153846153844</v>
      </c>
      <c r="AK49" s="242" t="s">
        <v>215</v>
      </c>
      <c r="AL49" s="243"/>
      <c r="AM49" s="108">
        <v>0.94</v>
      </c>
    </row>
    <row r="50" spans="1:39" ht="72" customHeight="1" x14ac:dyDescent="0.35">
      <c r="A50" s="88"/>
      <c r="B50" s="87"/>
      <c r="AK50" s="102"/>
      <c r="AL50" s="102"/>
    </row>
    <row r="51" spans="1:39" ht="75.75" customHeight="1" x14ac:dyDescent="0.35">
      <c r="A51" s="66"/>
      <c r="B51" s="87"/>
    </row>
  </sheetData>
  <mergeCells count="279">
    <mergeCell ref="T28:Y28"/>
    <mergeCell ref="AA28:AE28"/>
    <mergeCell ref="Z45:Z46"/>
    <mergeCell ref="T47:Y47"/>
    <mergeCell ref="G47:Q47"/>
    <mergeCell ref="O49:Q49"/>
    <mergeCell ref="W49:Y49"/>
    <mergeCell ref="AK49:AL49"/>
    <mergeCell ref="AE29:AE47"/>
    <mergeCell ref="N45:N46"/>
    <mergeCell ref="O45:O46"/>
    <mergeCell ref="P45:P46"/>
    <mergeCell ref="Q45:Q46"/>
    <mergeCell ref="R45:R46"/>
    <mergeCell ref="S45:S46"/>
    <mergeCell ref="T45:T46"/>
    <mergeCell ref="U45:U46"/>
    <mergeCell ref="V45:V46"/>
    <mergeCell ref="AL29:AL38"/>
    <mergeCell ref="L45:L46"/>
    <mergeCell ref="M45:M46"/>
    <mergeCell ref="Q42:Q44"/>
    <mergeCell ref="O42:O44"/>
    <mergeCell ref="N42:N44"/>
    <mergeCell ref="G45:G46"/>
    <mergeCell ref="H45:H46"/>
    <mergeCell ref="I45:I46"/>
    <mergeCell ref="J45:J46"/>
    <mergeCell ref="K45:K46"/>
    <mergeCell ref="T9:T19"/>
    <mergeCell ref="T20:Y20"/>
    <mergeCell ref="G9:G19"/>
    <mergeCell ref="H9:H19"/>
    <mergeCell ref="I9:I19"/>
    <mergeCell ref="J9:J19"/>
    <mergeCell ref="K9:K19"/>
    <mergeCell ref="L9:L19"/>
    <mergeCell ref="M9:M19"/>
    <mergeCell ref="G21:G27"/>
    <mergeCell ref="H21:H27"/>
    <mergeCell ref="I21:I27"/>
    <mergeCell ref="J21:J27"/>
    <mergeCell ref="K21:K27"/>
    <mergeCell ref="L21:L27"/>
    <mergeCell ref="M21:M27"/>
    <mergeCell ref="N21:N27"/>
    <mergeCell ref="O21:O27"/>
    <mergeCell ref="P21:P27"/>
    <mergeCell ref="J42:J44"/>
    <mergeCell ref="I42:I44"/>
    <mergeCell ref="Q39:Q41"/>
    <mergeCell ref="R39:R41"/>
    <mergeCell ref="S39:S41"/>
    <mergeCell ref="S42:S44"/>
    <mergeCell ref="R42:R44"/>
    <mergeCell ref="H42:H44"/>
    <mergeCell ref="G42:G44"/>
    <mergeCell ref="M42:M44"/>
    <mergeCell ref="L42:L44"/>
    <mergeCell ref="Q3:Q8"/>
    <mergeCell ref="R3:R8"/>
    <mergeCell ref="P3:P8"/>
    <mergeCell ref="P29:P38"/>
    <mergeCell ref="AA3:AA8"/>
    <mergeCell ref="AB3:AB8"/>
    <mergeCell ref="Z3:Z8"/>
    <mergeCell ref="AE3:AE8"/>
    <mergeCell ref="P42:P44"/>
    <mergeCell ref="Q21:Q27"/>
    <mergeCell ref="R21:R27"/>
    <mergeCell ref="S21:S27"/>
    <mergeCell ref="AE21:AE27"/>
    <mergeCell ref="AA20:AE20"/>
    <mergeCell ref="P9:P19"/>
    <mergeCell ref="Q9:Q19"/>
    <mergeCell ref="R9:R19"/>
    <mergeCell ref="S9:S19"/>
    <mergeCell ref="G20:P20"/>
    <mergeCell ref="G28:Q28"/>
    <mergeCell ref="T21:T27"/>
    <mergeCell ref="U21:U27"/>
    <mergeCell ref="V21:V27"/>
    <mergeCell ref="Z21:Z27"/>
    <mergeCell ref="AI25:AI26"/>
    <mergeCell ref="AJ25:AJ26"/>
    <mergeCell ref="AK25:AK26"/>
    <mergeCell ref="AJ7:AJ8"/>
    <mergeCell ref="AG9:AG11"/>
    <mergeCell ref="AI9:AI11"/>
    <mergeCell ref="AJ9:AJ11"/>
    <mergeCell ref="U9:U19"/>
    <mergeCell ref="V9:V19"/>
    <mergeCell ref="Z9:Z19"/>
    <mergeCell ref="AA9:AA19"/>
    <mergeCell ref="AB9:AB19"/>
    <mergeCell ref="AE9:AE19"/>
    <mergeCell ref="AG18:AG19"/>
    <mergeCell ref="AH18:AH19"/>
    <mergeCell ref="AI18:AI19"/>
    <mergeCell ref="AJ18:AJ19"/>
    <mergeCell ref="AH9:AH11"/>
    <mergeCell ref="AI20:AM20"/>
    <mergeCell ref="AA21:AA27"/>
    <mergeCell ref="AB21:AB27"/>
    <mergeCell ref="C3:C8"/>
    <mergeCell ref="D3:D8"/>
    <mergeCell ref="E3:E8"/>
    <mergeCell ref="J3:J8"/>
    <mergeCell ref="K3:K8"/>
    <mergeCell ref="L3:L8"/>
    <mergeCell ref="M3:M8"/>
    <mergeCell ref="N3:N8"/>
    <mergeCell ref="O3:O8"/>
    <mergeCell ref="G3:G8"/>
    <mergeCell ref="H3:H8"/>
    <mergeCell ref="I3:I8"/>
    <mergeCell ref="F3:F20"/>
    <mergeCell ref="N9:N19"/>
    <mergeCell ref="O9:O19"/>
    <mergeCell ref="J39:J41"/>
    <mergeCell ref="K39:K41"/>
    <mergeCell ref="L39:L41"/>
    <mergeCell ref="M39:M41"/>
    <mergeCell ref="P39:P41"/>
    <mergeCell ref="C21:C28"/>
    <mergeCell ref="C9:C20"/>
    <mergeCell ref="D9:D20"/>
    <mergeCell ref="E9:E20"/>
    <mergeCell ref="D21:D28"/>
    <mergeCell ref="E21:E28"/>
    <mergeCell ref="F21:F28"/>
    <mergeCell ref="L29:L38"/>
    <mergeCell ref="M29:M38"/>
    <mergeCell ref="AH29:AH38"/>
    <mergeCell ref="AG29:AG38"/>
    <mergeCell ref="AA29:AA38"/>
    <mergeCell ref="AB29:AB38"/>
    <mergeCell ref="Z29:Z38"/>
    <mergeCell ref="C39:C41"/>
    <mergeCell ref="D39:D41"/>
    <mergeCell ref="E39:E41"/>
    <mergeCell ref="G39:G41"/>
    <mergeCell ref="H39:H41"/>
    <mergeCell ref="C29:C38"/>
    <mergeCell ref="D29:D38"/>
    <mergeCell ref="E29:E38"/>
    <mergeCell ref="G29:G38"/>
    <mergeCell ref="H29:H38"/>
    <mergeCell ref="AA39:AA41"/>
    <mergeCell ref="AB39:AB41"/>
    <mergeCell ref="AF3:AF45"/>
    <mergeCell ref="S3:S8"/>
    <mergeCell ref="T3:T8"/>
    <mergeCell ref="U3:U8"/>
    <mergeCell ref="I39:I41"/>
    <mergeCell ref="AG7:AG8"/>
    <mergeCell ref="AH7:AH8"/>
    <mergeCell ref="AI3:AI8"/>
    <mergeCell ref="AK7:AK8"/>
    <mergeCell ref="AL7:AL8"/>
    <mergeCell ref="AM5:AM6"/>
    <mergeCell ref="AM29:AM38"/>
    <mergeCell ref="T29:T38"/>
    <mergeCell ref="U29:U38"/>
    <mergeCell ref="V29:V38"/>
    <mergeCell ref="AI29:AI38"/>
    <mergeCell ref="AJ29:AJ38"/>
    <mergeCell ref="AK29:AK38"/>
    <mergeCell ref="V3:V8"/>
    <mergeCell ref="AG25:AG26"/>
    <mergeCell ref="AH25:AH26"/>
    <mergeCell ref="AG21:AG22"/>
    <mergeCell ref="AH21:AH22"/>
    <mergeCell ref="AI21:AI22"/>
    <mergeCell ref="AJ21:AJ22"/>
    <mergeCell ref="AK21:AK22"/>
    <mergeCell ref="AL21:AL22"/>
    <mergeCell ref="AM21:AM22"/>
    <mergeCell ref="AG23:AG24"/>
    <mergeCell ref="AG3:AG4"/>
    <mergeCell ref="AH3:AH4"/>
    <mergeCell ref="AJ3:AJ4"/>
    <mergeCell ref="AK3:AK4"/>
    <mergeCell ref="AG5:AG6"/>
    <mergeCell ref="AH5:AH6"/>
    <mergeCell ref="AJ5:AJ6"/>
    <mergeCell ref="AK5:AK6"/>
    <mergeCell ref="AL5:AL6"/>
    <mergeCell ref="AK18:AK19"/>
    <mergeCell ref="AL18:AL19"/>
    <mergeCell ref="AM18:AM19"/>
    <mergeCell ref="AM23:AM24"/>
    <mergeCell ref="AG15:AG17"/>
    <mergeCell ref="AH15:AH17"/>
    <mergeCell ref="AI15:AI17"/>
    <mergeCell ref="AJ15:AJ17"/>
    <mergeCell ref="AM12:AM14"/>
    <mergeCell ref="AK15:AK17"/>
    <mergeCell ref="AL15:AL17"/>
    <mergeCell ref="AM15:AM17"/>
    <mergeCell ref="AH23:AH24"/>
    <mergeCell ref="AI23:AI24"/>
    <mergeCell ref="AJ23:AJ24"/>
    <mergeCell ref="AK23:AK24"/>
    <mergeCell ref="AL23:AL24"/>
    <mergeCell ref="AK9:AK11"/>
    <mergeCell ref="AL9:AL11"/>
    <mergeCell ref="AM9:AM11"/>
    <mergeCell ref="AG12:AG14"/>
    <mergeCell ref="AH12:AH14"/>
    <mergeCell ref="AI12:AI14"/>
    <mergeCell ref="AJ12:AJ14"/>
    <mergeCell ref="AK12:AK14"/>
    <mergeCell ref="AL12:AL14"/>
    <mergeCell ref="U42:U44"/>
    <mergeCell ref="T42:T44"/>
    <mergeCell ref="A4:A46"/>
    <mergeCell ref="B4:B46"/>
    <mergeCell ref="C45:C47"/>
    <mergeCell ref="D45:D47"/>
    <mergeCell ref="E45:E47"/>
    <mergeCell ref="C42:C44"/>
    <mergeCell ref="D42:D44"/>
    <mergeCell ref="E42:E44"/>
    <mergeCell ref="F29:F47"/>
    <mergeCell ref="K42:K44"/>
    <mergeCell ref="T39:T41"/>
    <mergeCell ref="U39:U41"/>
    <mergeCell ref="N39:N41"/>
    <mergeCell ref="O39:O41"/>
    <mergeCell ref="N29:N38"/>
    <mergeCell ref="O29:O38"/>
    <mergeCell ref="Q29:Q38"/>
    <mergeCell ref="R29:R38"/>
    <mergeCell ref="S29:S38"/>
    <mergeCell ref="I29:I38"/>
    <mergeCell ref="J29:J38"/>
    <mergeCell ref="K29:K38"/>
    <mergeCell ref="AK39:AK41"/>
    <mergeCell ref="AG39:AG41"/>
    <mergeCell ref="AH39:AH41"/>
    <mergeCell ref="AI39:AI41"/>
    <mergeCell ref="AJ39:AJ41"/>
    <mergeCell ref="V42:V44"/>
    <mergeCell ref="Z42:Z44"/>
    <mergeCell ref="AA42:AA44"/>
    <mergeCell ref="AB42:AB44"/>
    <mergeCell ref="AG42:AG44"/>
    <mergeCell ref="AH42:AH44"/>
    <mergeCell ref="AI42:AI44"/>
    <mergeCell ref="AJ42:AJ44"/>
    <mergeCell ref="AK42:AK44"/>
    <mergeCell ref="Z39:Z41"/>
    <mergeCell ref="V39:V41"/>
    <mergeCell ref="AL45:AL47"/>
    <mergeCell ref="AM45:AM47"/>
    <mergeCell ref="AN45:AN47"/>
    <mergeCell ref="AA45:AA47"/>
    <mergeCell ref="AB45:AB47"/>
    <mergeCell ref="AG45:AG47"/>
    <mergeCell ref="AH45:AH47"/>
    <mergeCell ref="AI45:AI47"/>
    <mergeCell ref="AJ45:AJ47"/>
    <mergeCell ref="AK45:AK47"/>
    <mergeCell ref="AL39:AL41"/>
    <mergeCell ref="AM39:AM41"/>
    <mergeCell ref="AN39:AN41"/>
    <mergeCell ref="AL42:AL44"/>
    <mergeCell ref="AM42:AM44"/>
    <mergeCell ref="AN42:AN44"/>
    <mergeCell ref="AN29:AN38"/>
    <mergeCell ref="AN3:AN8"/>
    <mergeCell ref="AL25:AL26"/>
    <mergeCell ref="AM25:AM26"/>
    <mergeCell ref="AM7:AM8"/>
    <mergeCell ref="AM3:AM4"/>
    <mergeCell ref="AL3:AL4"/>
    <mergeCell ref="AN21:AN28"/>
    <mergeCell ref="AN9:AN19"/>
  </mergeCells>
  <pageMargins left="0.70866141732283472" right="0.70866141732283472" top="0.74803149606299213" bottom="0.74803149606299213" header="0.31496062992125984" footer="0.31496062992125984"/>
  <pageSetup paperSize="5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81"/>
  <sheetViews>
    <sheetView workbookViewId="0">
      <selection activeCell="H12" sqref="H12"/>
    </sheetView>
  </sheetViews>
  <sheetFormatPr baseColWidth="10" defaultColWidth="10.7265625" defaultRowHeight="14.5" x14ac:dyDescent="0.35"/>
  <cols>
    <col min="1" max="1" width="24.453125" customWidth="1"/>
    <col min="6" max="6" width="17.7265625" bestFit="1" customWidth="1"/>
    <col min="7" max="7" width="19.26953125" bestFit="1" customWidth="1"/>
    <col min="8" max="9" width="20.1796875" customWidth="1"/>
  </cols>
  <sheetData>
    <row r="1" spans="1:13" x14ac:dyDescent="0.35">
      <c r="B1" s="248" t="s">
        <v>115</v>
      </c>
      <c r="C1" s="248"/>
      <c r="D1" s="248"/>
      <c r="E1" s="248"/>
      <c r="F1" s="248"/>
      <c r="G1" s="248"/>
      <c r="H1" s="248"/>
      <c r="I1" s="248"/>
    </row>
    <row r="2" spans="1:13" ht="43.5" x14ac:dyDescent="0.35">
      <c r="A2" s="10" t="s">
        <v>93</v>
      </c>
      <c r="B2" s="10" t="s">
        <v>94</v>
      </c>
      <c r="C2" s="10" t="s">
        <v>95</v>
      </c>
      <c r="D2" s="10" t="s">
        <v>96</v>
      </c>
      <c r="E2" s="10" t="s">
        <v>97</v>
      </c>
      <c r="F2" s="10" t="s">
        <v>98</v>
      </c>
      <c r="G2" s="10" t="s">
        <v>99</v>
      </c>
      <c r="H2" s="10" t="s">
        <v>100</v>
      </c>
      <c r="I2" s="10" t="s">
        <v>101</v>
      </c>
      <c r="J2" s="11" t="s">
        <v>102</v>
      </c>
    </row>
    <row r="3" spans="1:13" ht="29" x14ac:dyDescent="0.35">
      <c r="A3" s="49" t="s">
        <v>103</v>
      </c>
      <c r="B3" s="44" t="s">
        <v>104</v>
      </c>
      <c r="C3" s="44" t="s">
        <v>180</v>
      </c>
      <c r="D3" s="44" t="s">
        <v>105</v>
      </c>
      <c r="E3" s="38">
        <v>9405</v>
      </c>
      <c r="F3" s="42">
        <v>3424</v>
      </c>
      <c r="G3" s="45">
        <v>32202720</v>
      </c>
      <c r="H3" s="44">
        <v>9405</v>
      </c>
      <c r="I3" s="63">
        <v>32202720</v>
      </c>
      <c r="J3" s="47">
        <v>1</v>
      </c>
      <c r="K3" s="47">
        <v>1</v>
      </c>
      <c r="L3" s="50">
        <v>0</v>
      </c>
      <c r="M3" s="36"/>
    </row>
    <row r="4" spans="1:13" ht="51.75" customHeight="1" x14ac:dyDescent="0.35">
      <c r="A4" s="49" t="s">
        <v>106</v>
      </c>
      <c r="B4" s="44" t="s">
        <v>107</v>
      </c>
      <c r="C4" s="44" t="s">
        <v>180</v>
      </c>
      <c r="D4" s="44" t="s">
        <v>105</v>
      </c>
      <c r="E4" s="39">
        <v>37273.379999999997</v>
      </c>
      <c r="F4" s="37">
        <v>444999.99999999994</v>
      </c>
      <c r="G4" s="45">
        <v>16586654099.999996</v>
      </c>
      <c r="H4" s="61">
        <v>31171.805999999997</v>
      </c>
      <c r="I4" s="46">
        <v>13871455450</v>
      </c>
      <c r="J4" s="47">
        <v>1</v>
      </c>
      <c r="K4" s="47">
        <v>1</v>
      </c>
      <c r="L4" s="50">
        <v>0</v>
      </c>
      <c r="M4" s="43" t="s">
        <v>181</v>
      </c>
    </row>
    <row r="5" spans="1:13" ht="29" x14ac:dyDescent="0.35">
      <c r="A5" s="49" t="s">
        <v>108</v>
      </c>
      <c r="B5" s="44" t="s">
        <v>107</v>
      </c>
      <c r="C5" s="44" t="s">
        <v>180</v>
      </c>
      <c r="D5" s="44" t="s">
        <v>105</v>
      </c>
      <c r="E5" s="40">
        <v>754.6</v>
      </c>
      <c r="F5" s="37">
        <v>1050000</v>
      </c>
      <c r="G5" s="45">
        <v>792330000</v>
      </c>
      <c r="H5" s="48">
        <v>436.35</v>
      </c>
      <c r="I5" s="46">
        <v>458167500</v>
      </c>
      <c r="J5" s="47">
        <v>1</v>
      </c>
      <c r="K5" s="47">
        <v>1</v>
      </c>
      <c r="L5" s="50">
        <v>0</v>
      </c>
      <c r="M5" s="36"/>
    </row>
    <row r="6" spans="1:13" ht="29" x14ac:dyDescent="0.35">
      <c r="A6" s="49" t="s">
        <v>109</v>
      </c>
      <c r="B6" s="44" t="s">
        <v>110</v>
      </c>
      <c r="C6" s="44" t="s">
        <v>180</v>
      </c>
      <c r="D6" s="44" t="s">
        <v>105</v>
      </c>
      <c r="E6" s="41">
        <v>90530</v>
      </c>
      <c r="F6" s="41">
        <v>5699</v>
      </c>
      <c r="G6" s="45">
        <v>515930470</v>
      </c>
      <c r="H6" s="44">
        <v>74454.66</v>
      </c>
      <c r="I6" s="46">
        <v>424317107.34000003</v>
      </c>
      <c r="J6" s="47">
        <v>1</v>
      </c>
      <c r="K6" s="47">
        <v>1</v>
      </c>
      <c r="L6" s="50">
        <v>0</v>
      </c>
      <c r="M6" s="36"/>
    </row>
    <row r="7" spans="1:13" ht="29" x14ac:dyDescent="0.35">
      <c r="A7" s="49" t="s">
        <v>111</v>
      </c>
      <c r="B7" s="44" t="s">
        <v>112</v>
      </c>
      <c r="C7" s="44" t="s">
        <v>180</v>
      </c>
      <c r="D7" s="44" t="s">
        <v>105</v>
      </c>
      <c r="E7" s="44">
        <v>1</v>
      </c>
      <c r="F7" s="46">
        <v>1642834694</v>
      </c>
      <c r="G7" s="45">
        <v>1642834694</v>
      </c>
      <c r="H7" s="62">
        <v>0.98349210355792505</v>
      </c>
      <c r="I7" s="46">
        <v>1615714949</v>
      </c>
      <c r="J7" s="47">
        <v>1</v>
      </c>
      <c r="K7" s="47">
        <v>1</v>
      </c>
      <c r="L7" s="50">
        <v>0</v>
      </c>
      <c r="M7" s="36"/>
    </row>
    <row r="8" spans="1:13" ht="29.5" thickBot="1" x14ac:dyDescent="0.4">
      <c r="A8" s="51" t="s">
        <v>113</v>
      </c>
      <c r="B8" s="52" t="s">
        <v>112</v>
      </c>
      <c r="C8" s="52" t="s">
        <v>180</v>
      </c>
      <c r="D8" s="52" t="s">
        <v>105</v>
      </c>
      <c r="E8" s="52">
        <v>1</v>
      </c>
      <c r="F8" s="53">
        <v>95833274.719999999</v>
      </c>
      <c r="G8" s="54">
        <v>95833274.719999999</v>
      </c>
      <c r="H8" s="62">
        <v>1</v>
      </c>
      <c r="I8" s="53">
        <v>95833274.719999999</v>
      </c>
      <c r="J8" s="47">
        <v>1</v>
      </c>
      <c r="K8" s="47">
        <v>1</v>
      </c>
      <c r="L8" s="55">
        <v>0</v>
      </c>
      <c r="M8" s="36"/>
    </row>
    <row r="9" spans="1:13" ht="15" thickBot="1" x14ac:dyDescent="0.4">
      <c r="A9" s="36"/>
      <c r="B9" s="36"/>
      <c r="C9" s="36"/>
      <c r="D9" s="36"/>
      <c r="E9" s="36"/>
      <c r="F9" s="56" t="s">
        <v>114</v>
      </c>
      <c r="G9" s="57">
        <v>19665785258.719997</v>
      </c>
      <c r="H9" s="58"/>
      <c r="I9" s="57">
        <v>16497691001.059999</v>
      </c>
      <c r="J9" s="59">
        <v>1</v>
      </c>
      <c r="K9" s="59">
        <v>1</v>
      </c>
      <c r="L9" s="60">
        <v>0</v>
      </c>
      <c r="M9" s="36"/>
    </row>
    <row r="23" spans="1:1" x14ac:dyDescent="0.35">
      <c r="A23" t="s">
        <v>118</v>
      </c>
    </row>
    <row r="37" spans="1:1" x14ac:dyDescent="0.35">
      <c r="A37" t="s">
        <v>119</v>
      </c>
    </row>
    <row r="51" spans="1:1" x14ac:dyDescent="0.35">
      <c r="A51" t="s">
        <v>120</v>
      </c>
    </row>
    <row r="65" spans="1:1" x14ac:dyDescent="0.35">
      <c r="A65" t="s">
        <v>121</v>
      </c>
    </row>
    <row r="81" spans="1:1" x14ac:dyDescent="0.35">
      <c r="A81" t="s">
        <v>122</v>
      </c>
    </row>
  </sheetData>
  <mergeCells count="1">
    <mergeCell ref="B1:I1"/>
  </mergeCells>
  <conditionalFormatting sqref="E3">
    <cfRule type="expression" dxfId="15" priority="16">
      <formula>#REF!=0</formula>
    </cfRule>
  </conditionalFormatting>
  <conditionalFormatting sqref="E5">
    <cfRule type="expression" dxfId="14" priority="15">
      <formula>$F5=0</formula>
    </cfRule>
  </conditionalFormatting>
  <conditionalFormatting sqref="E4">
    <cfRule type="expression" dxfId="13" priority="14">
      <formula>$F4=0</formula>
    </cfRule>
  </conditionalFormatting>
  <conditionalFormatting sqref="E4:E5">
    <cfRule type="expression" dxfId="12" priority="13">
      <formula>#REF!=0</formula>
    </cfRule>
  </conditionalFormatting>
  <conditionalFormatting sqref="E4">
    <cfRule type="expression" dxfId="11" priority="12">
      <formula>$F4=0</formula>
    </cfRule>
  </conditionalFormatting>
  <conditionalFormatting sqref="E4">
    <cfRule type="expression" dxfId="10" priority="11">
      <formula>$F4=0</formula>
    </cfRule>
  </conditionalFormatting>
  <conditionalFormatting sqref="E5">
    <cfRule type="expression" dxfId="9" priority="10">
      <formula>$F5=0</formula>
    </cfRule>
  </conditionalFormatting>
  <conditionalFormatting sqref="E6">
    <cfRule type="expression" dxfId="8" priority="9">
      <formula>$F6=0</formula>
    </cfRule>
  </conditionalFormatting>
  <conditionalFormatting sqref="E6">
    <cfRule type="expression" dxfId="7" priority="8">
      <formula>#REF!=0</formula>
    </cfRule>
  </conditionalFormatting>
  <conditionalFormatting sqref="E6">
    <cfRule type="expression" dxfId="6" priority="7">
      <formula>$F6=0</formula>
    </cfRule>
  </conditionalFormatting>
  <conditionalFormatting sqref="F6">
    <cfRule type="expression" dxfId="5" priority="6">
      <formula>$F6=0</formula>
    </cfRule>
  </conditionalFormatting>
  <conditionalFormatting sqref="F6">
    <cfRule type="expression" dxfId="4" priority="5">
      <formula>#REF!=0</formula>
    </cfRule>
  </conditionalFormatting>
  <conditionalFormatting sqref="F6">
    <cfRule type="expression" dxfId="3" priority="4">
      <formula>$F6=0</formula>
    </cfRule>
  </conditionalFormatting>
  <conditionalFormatting sqref="F3">
    <cfRule type="expression" dxfId="2" priority="3">
      <formula>$F3=0</formula>
    </cfRule>
  </conditionalFormatting>
  <conditionalFormatting sqref="F3">
    <cfRule type="expression" dxfId="1" priority="2">
      <formula>#REF!=0</formula>
    </cfRule>
  </conditionalFormatting>
  <conditionalFormatting sqref="F3">
    <cfRule type="expression" dxfId="0" priority="1">
      <formula>$F3=0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Seguimiento y evaluación</vt:lpstr>
      <vt:lpstr>Evidencias</vt:lpstr>
      <vt:lpstr>'Seguimiento y evaluación'!Área_de_impresión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LUZ  MARINA SEVERICHE MONROY</dc:creator>
  <cp:lastModifiedBy>LUZ  MARINA SEVERICHE MONROY</cp:lastModifiedBy>
  <cp:lastPrinted>2021-12-13T17:12:36Z</cp:lastPrinted>
  <dcterms:created xsi:type="dcterms:W3CDTF">2021-06-24T15:42:32Z</dcterms:created>
  <dcterms:modified xsi:type="dcterms:W3CDTF">2022-01-23T23:54:10Z</dcterms:modified>
</cp:coreProperties>
</file>