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630A8750-E17C-4F5A-BFF6-BEBDF318E201}" xr6:coauthVersionLast="47" xr6:coauthVersionMax="47" xr10:uidLastSave="{00000000-0000-0000-0000-000000000000}"/>
  <bookViews>
    <workbookView xWindow="-110" yWindow="-110" windowWidth="19420" windowHeight="10420" xr2:uid="{00000000-000D-0000-FFFF-FFFF00000000}"/>
  </bookViews>
  <sheets>
    <sheet name="Hoja1" sheetId="1" r:id="rId1"/>
    <sheet name="Hoja3"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1" l="1"/>
  <c r="R4" i="1"/>
  <c r="S3" i="1"/>
  <c r="R3" i="1"/>
  <c r="S19" i="1" l="1"/>
  <c r="R19" i="1"/>
  <c r="Q19" i="1"/>
  <c r="S18" i="1"/>
  <c r="R18" i="1"/>
  <c r="Q18" i="1"/>
  <c r="Q17" i="1"/>
  <c r="S16" i="1"/>
  <c r="R16" i="1"/>
  <c r="Q16" i="1"/>
  <c r="Q14" i="1"/>
  <c r="S13" i="1"/>
  <c r="Q13" i="1"/>
  <c r="S10" i="1"/>
  <c r="R10" i="1"/>
  <c r="Q9" i="1"/>
  <c r="S8" i="1"/>
  <c r="Q8" i="1"/>
  <c r="AK15" i="1"/>
  <c r="AI13" i="1"/>
  <c r="AK7" i="1"/>
  <c r="AK4" i="1"/>
  <c r="S20" i="1" l="1"/>
  <c r="R20" i="1"/>
  <c r="R15" i="1"/>
  <c r="S6" i="1"/>
  <c r="R6" i="1"/>
  <c r="Q12" i="1"/>
  <c r="S12" i="1" s="1"/>
  <c r="S15" i="1" s="1"/>
  <c r="S9" i="1"/>
  <c r="S11" i="1" s="1"/>
  <c r="R9" i="1"/>
  <c r="R11" i="1" s="1"/>
  <c r="R21" i="1" l="1"/>
  <c r="AJ21" i="1"/>
  <c r="AK13" i="1"/>
  <c r="AK18" i="1"/>
  <c r="AK16" i="1"/>
  <c r="AK12" i="1"/>
  <c r="AK9" i="1"/>
  <c r="AK3" i="1"/>
  <c r="AI21" i="1" l="1"/>
  <c r="C15" i="2"/>
  <c r="T3" i="1" l="1"/>
  <c r="T16" i="1" l="1"/>
  <c r="T7" i="1"/>
  <c r="AK21" i="1" l="1"/>
  <c r="T12" i="1"/>
  <c r="T21" i="1" s="1"/>
  <c r="S21" i="1" l="1"/>
</calcChain>
</file>

<file path=xl/sharedStrings.xml><?xml version="1.0" encoding="utf-8"?>
<sst xmlns="http://schemas.openxmlformats.org/spreadsheetml/2006/main" count="187" uniqueCount="177">
  <si>
    <t>REPORTE EJECUCIÓN PRESUPUESTAL</t>
  </si>
  <si>
    <t xml:space="preserve">REPORTE ASIGNACION PRESUPUESTAL
</t>
  </si>
  <si>
    <t>Código Presupuestal</t>
  </si>
  <si>
    <t>Rubro Presupuestal</t>
  </si>
  <si>
    <t>Apropiación Definitiva
(en pesos)</t>
  </si>
  <si>
    <t>Fuente de Financiación</t>
  </si>
  <si>
    <t xml:space="preserve">Dependencia Responsable </t>
  </si>
  <si>
    <t>Actividades de Proyecto</t>
  </si>
  <si>
    <t>Objetivo del Proyecto</t>
  </si>
  <si>
    <t>Código de proyecto BPIM</t>
  </si>
  <si>
    <t>PROYECTO</t>
  </si>
  <si>
    <t>Valor Absoluto de la Meta Producto 2020-2023</t>
  </si>
  <si>
    <t>Descripción de la Meta Producto 2020-2023</t>
  </si>
  <si>
    <t>Línea Base 2019</t>
  </si>
  <si>
    <t>Indicador de Producto</t>
  </si>
  <si>
    <t xml:space="preserve">PROGRAMA </t>
  </si>
  <si>
    <t>Meta de Bienestar 2020-2023</t>
  </si>
  <si>
    <t>Indicador de Bienestar</t>
  </si>
  <si>
    <t>LINEA ESTRATEGICA</t>
  </si>
  <si>
    <t>PILAR</t>
  </si>
  <si>
    <t>Cartagena Resiliente</t>
  </si>
  <si>
    <t>Espacio Público, Movilidad y Transporte Resiliente</t>
  </si>
  <si>
    <t>M2 de Espacio Público Efectivo por Habitante</t>
  </si>
  <si>
    <t>8.14 m2/h</t>
  </si>
  <si>
    <t>8.39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</si>
  <si>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</si>
  <si>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</si>
  <si>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</si>
  <si>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</si>
  <si>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</si>
  <si>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</si>
  <si>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Medios de Movilidad Alternativa Diseñados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</si>
  <si>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</si>
  <si>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</si>
  <si>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</si>
  <si>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</si>
  <si>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</si>
  <si>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</si>
  <si>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</si>
  <si>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</si>
  <si>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</si>
  <si>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</si>
  <si>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</si>
  <si>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</si>
  <si>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115,5 M2</t>
  </si>
  <si>
    <t>20.000 M2</t>
  </si>
  <si>
    <t>9 Campañas</t>
  </si>
  <si>
    <t>3 Operativos</t>
  </si>
  <si>
    <t xml:space="preserve">Formular un Plan Maestro de Movilidad </t>
  </si>
  <si>
    <t>Elaborar Plan de Adaptación de Cruces Viales</t>
  </si>
  <si>
    <t>Diseñar medios de movilidad alternativa</t>
  </si>
  <si>
    <t>Realizar campañas de formación para los vendedores informales inscritos en el RUV</t>
  </si>
  <si>
    <t>Realizar nuevos convenios para la adopción de parques</t>
  </si>
  <si>
    <t>Reglamentar M2 de espacio público para aprovechamiento económico</t>
  </si>
  <si>
    <t>Formular e implementar una Política Pública de espacio público</t>
  </si>
  <si>
    <t>Aumentar en 100.000 M2 de revitalización de parques, parques para la primera infancia y zonas verdes</t>
  </si>
  <si>
    <t>Efectuar 9 campañas de concientización al millon de habitantes de la ciudad de Cartagena</t>
  </si>
  <si>
    <t>Efectuar 200 operativos para la defensa y control del espacio público</t>
  </si>
  <si>
    <t>Intervenir 45 puntos en espacio público a través de acupuntura urbana e intervenir 14 puntos a través del urbanismo táctico</t>
  </si>
  <si>
    <t>Renaturalizar 50.000 M2 de espacio público en la ciudad de Cartagena</t>
  </si>
  <si>
    <t>Aumentar a 100.000 M2 el espacio público recuperado</t>
  </si>
  <si>
    <t>Aumentar en 98.640 M2 el espacio público destinado al goce y disfrute de las personas con discapacidad de la ciudad de Cartagena</t>
  </si>
  <si>
    <t>Un(1) documento</t>
  </si>
  <si>
    <t xml:space="preserve">Dos(2) medios de movilidad alternativos </t>
  </si>
  <si>
    <t>Ocho(8) campañas</t>
  </si>
  <si>
    <t>Treinta y nueve(39) convenios</t>
  </si>
  <si>
    <t>Tres mil quinientos(3.500) M2</t>
  </si>
  <si>
    <t>Una(1) política pública</t>
  </si>
  <si>
    <t xml:space="preserve">Cien mil(100.000) M2 </t>
  </si>
  <si>
    <t>Nueve(9) campañas</t>
  </si>
  <si>
    <t>Docientos(200) operativos</t>
  </si>
  <si>
    <t>Cuarenta y cinco(45) puntos con acupuntura urbana, catorce(14) puntos con urbanismo táctico</t>
  </si>
  <si>
    <t>Cincuenta mil(50.000) M2</t>
  </si>
  <si>
    <t>Noventa y ocho mil seiscientos cuarenta(98.640) M2</t>
  </si>
  <si>
    <t>Diseño de Plan Integral para Mejorar la Movilidad en la ciudad de Cartagena</t>
  </si>
  <si>
    <t>Conservación Integral del Espacio Público Cartagena</t>
  </si>
  <si>
    <t>Recuperación del Espacio Público Cartagena</t>
  </si>
  <si>
    <t>Generación del Espacio Público Cartagena</t>
  </si>
  <si>
    <t>Consolidad los mecanismos que generan políticas de movilidad integrales y sostenibles</t>
  </si>
  <si>
    <t>Consolidad la sostenibilidad del espacio público en la ciudad de Cartagena</t>
  </si>
  <si>
    <t>Aumentar el espacio público y las estrategias de recuperación integrales</t>
  </si>
  <si>
    <t>Aumentar la generación de nuevos espacios públicos en la ciudad de Cartagena</t>
  </si>
  <si>
    <t>N/A</t>
  </si>
  <si>
    <t>Tramo piloto de cicloruta para la ciudad de Cartagena</t>
  </si>
  <si>
    <t xml:space="preserve">Realizar campaña para la formalización de vendedores inscritos en el RUV.              </t>
  </si>
  <si>
    <t xml:space="preserve">Gestionar convenios de adopción de parques. </t>
  </si>
  <si>
    <t>Ejecutar primera fase de la política pública</t>
  </si>
  <si>
    <t xml:space="preserve">Intervenir el espacio público por medio de la revitalización de M2.                                                  </t>
  </si>
  <si>
    <t xml:space="preserve">Realizar campañas de concientización. </t>
  </si>
  <si>
    <t>Realizar operativos para la defensa y control del espacio público en Cartagena.</t>
  </si>
  <si>
    <t>Intervenir el espacio público con acciones de acupuntura urbana y urbanismo táctico.</t>
  </si>
  <si>
    <t xml:space="preserve">Ranturalizar M2 de espacio público. </t>
  </si>
  <si>
    <t xml:space="preserve">Recuperar M2 de espacio público. </t>
  </si>
  <si>
    <t>Aumentar M2 de espacio público para el goce y disfrute de las personas con discapacidad.</t>
  </si>
  <si>
    <t>GERENCIA DE ESPACIO PÚBLICO Y MOVILIDAD</t>
  </si>
  <si>
    <t>AUSBERTO CONEO CAICEDO</t>
  </si>
  <si>
    <t>1. Amoblamiento urbano.                              2. Estacionamiento, ocupación de vias y espacio público.               3. Ingresos corrientes de libres destinación.            4. Otros rendimientos amoblamiento.               5. Rendiemientos financieros creditos internos.</t>
  </si>
  <si>
    <t xml:space="preserve">1. Estacionamiento, ocupación de vias y espacio público.                            2. Ingresos corrientes de libre destinación. </t>
  </si>
  <si>
    <t>AVANCE META EN EL AÑO</t>
  </si>
  <si>
    <t>AVANCE META EN EL CUATRIENIO</t>
  </si>
  <si>
    <t>REPORTE ASIGNACION PRESUPUESTAL
SEGÚN PREDIS</t>
  </si>
  <si>
    <t>Nombre del Responsable</t>
  </si>
  <si>
    <t>INGRESOS CORRIENTES DE LIBRE DESTINACION</t>
  </si>
  <si>
    <t>02-001-06-10-01-02-04-01</t>
  </si>
  <si>
    <t>APROVECHAMIENTO ECONOMICO DEL ESPACIO PUBLICO</t>
  </si>
  <si>
    <t>02-100-06-10-01-02-04-01</t>
  </si>
  <si>
    <t xml:space="preserve">OTROS DIVIDENDOS EDURBE </t>
  </si>
  <si>
    <t>02-143-06-10-01-02-04-01</t>
  </si>
  <si>
    <t>02-001-06-10-01-02-01-01</t>
  </si>
  <si>
    <t xml:space="preserve"> Estacionamiento, Ocupación de Vías y Espacio Público </t>
  </si>
  <si>
    <t>02-080-06-10-01-02-01-01</t>
  </si>
  <si>
    <t>02-001-06-10-01-02-03-01</t>
  </si>
  <si>
    <t>02-080-06-10-01-02-03-01</t>
  </si>
  <si>
    <t>AVANCE PROGRAMA AL CUATRIENIO</t>
  </si>
  <si>
    <t>PROGRAMACIÓN META A 2021</t>
  </si>
  <si>
    <t>Fecha de inicio 2021</t>
  </si>
  <si>
    <t>Fecha de Terminación 2021</t>
  </si>
  <si>
    <t>2 campañas</t>
  </si>
  <si>
    <t>2 campaña</t>
  </si>
  <si>
    <t xml:space="preserve">1. Estacionamiento, ocupación de vias y espacio público.                2. Ingresos corrientes de libre destinación.           </t>
  </si>
  <si>
    <t>deuda olga</t>
  </si>
  <si>
    <t>prestamo</t>
  </si>
  <si>
    <t xml:space="preserve">REPORTE META PRODUCTO  marzo a junio
</t>
  </si>
  <si>
    <t>3 convenios firmados y 14 solicitudes de   convenios en espera de la decision del comité</t>
  </si>
  <si>
    <t>46 operativos</t>
  </si>
  <si>
    <t>se realizaron 2 procesos de restitucion del espacio publico, en  la Localidad 1 Manga y el La Localidad 2 en la Boquilla, se esta recopilando la informacion para proceder a proyectar la Resolucion de Espacio Publico Recuperado</t>
  </si>
  <si>
    <t>02-008-06-10-01-02-02-01
02-147-06-10-01-02-02-01
02-147-06-95-01-02-02-01</t>
  </si>
  <si>
    <t xml:space="preserve">AMOBLAMIENTO URBANO
OTROS RENDIMIENTOS AMOBLAMIENTO </t>
  </si>
  <si>
    <t>ver anexos</t>
  </si>
  <si>
    <t xml:space="preserve">se entrego a planeacion distrital La ficha de estructuración </t>
  </si>
  <si>
    <t>50 % BORRADOR DEL DOCUMENTO CON SOPORTES  CON ESTUDIOS YA EN FASE 2</t>
  </si>
  <si>
    <t>50 %  BORRADOR DEL DOCUMENTO CON SOPORTES CON ESTUDIOS EN FASE 2</t>
  </si>
  <si>
    <t>22 km de ciclo ruta</t>
  </si>
  <si>
    <t>1500 m2</t>
  </si>
  <si>
    <t>DESARROLLO DE LAS BASES DE LA POLITICA PUBLICA Y SOCILIAZACION  Fase 2 PARA COMPLETAR EL 50 %</t>
  </si>
  <si>
    <t>(15) puntos con acupuntura urbana    (4) puntos con urbanismo táctico</t>
  </si>
  <si>
    <t>QUINCE MIL ( 15000)</t>
  </si>
  <si>
    <t>35000 M2</t>
  </si>
  <si>
    <t>35,000 M2</t>
  </si>
  <si>
    <t>Reunion con datt y secretaria de planeaccion se adelantaron estudios y se adelanto en materia de presupuestos</t>
  </si>
  <si>
    <t>Tras el Comité de Parques y Zonas Verdes que se llevó a cabo el día 17 de
Septiembre se encuentran bajo revisión por parte de la Secretaría General
los siguientes convenios de adopción.
1. Fundación Ángeles Ambientales.
2. Fundación Capitán NO Más.
3. Fundación Caminos IPS.
4. JAC de Manga.
5. Propiedad Horizontal Edificio Estefanía.
6. Hotel Still Cartagena.
7. Hotel San Martín.</t>
  </si>
  <si>
    <t>las actividades estan organizadas y soportodas cronologicamente el los documentos de soorte.</t>
  </si>
  <si>
    <t xml:space="preserve">o MANTENIMIENTO DE ZONAS VERDES.
- Muelle de la bodeguita.
- Playa Azul, La Boquilla.
- Separador de Transcaribe, Av. Pedro de Heredia.
- Monumento Los Alcatraces. Olaya Herrera, sector Nuevo Tesca.
- Parque de los leones, Barrio Pie de la popa.
- Monumento de los Alcatraces, Av. Santander.
- Parque de Urbanización Villa Rosita.
- Parque del barrio Simón Bolívar.
- Parque y zona verde del barrio Bella Vista.
- Zona verde del barrio Torres del Bicentenario.
- Av. Pedro de Heredia, separador de Transcaribe  (Pie de la Popa, Lo Amador y Chambacú).
- Palito de Caucho, Centro histórico Av. Venezuela.
- Muelle de la bodeguita, Centro histórico.
- Cancha del barrio El Socorro, plan 332.
- Parque del barrio El Socorro, plan 550.
- Parque del barrio El Socorro, frente a CAI del Socorro.
- Zona verde de cancha en el barrio El Milagro.
- Rotonda de la Av. Santander.
- Zonas verdes aledañas a Centro de Convenciones.
- Zona verde del barrio San Vicente de Paul.
- Reserva Forestal Loma del Marion, Barrio Nueva Granada.
- Playa Azul, la Boquilla.
- Plaza de la Aduana, Centro Histórico.
- Zona verde Plaza de la Paz, Barrio El Centro.
- Avenida Pedro de Heredia.
- Parque de Bolívar, Barrio Centro.
- Puente de los ejecutivos y separador Transcaribe Los Ángeles
- Puente de los ejecutivos y separador Transcaribe Los Ángeles
- Puente de los ejecutivos y separador Transcaribe Los Ángeles.
- Separador de circuito Transcaribe Chambacú.
- Separador de circuito Transcaribe lo Amador.
- Separador de circuito Transcaribe Pie de la Popa.
- Parque Apolo, Barrio Centro.
- Avenida pedro de Heredia desde Los Ejecutivos hasta la Bomba el Amparo.
- Malecón de Crespo. 
- Playa Azul.
- Zonas verdes de Chambacú. 
- Barrio Pozón, Zona verdes aledañas al canal Chamaría.
- Playa Azul.
- Chambacú, Separado de Transcaribe.
- Chambacú, mantenimiento de zonas verdes.
</t>
  </si>
  <si>
    <t>Intervenir 45 puntos en espacio público a través de acupuntura urbana e intervenir 14 puntos a través de Urbanismo Táctico implementado en espacio público. CANTIDAD EJECUTADOS INVERSION ACCION DE IMPACTO
INTERVENCION Y
REVITALIZACION
PALITO DE CAUCHO 1 x 34,188,143 Proyecto en estado de ejecución y construcción de obra, se espera entregarlo en diciembre 2021.
NELSON MANDELA-
PARQUE MADIBA 1 x 68,511,361 Proyecto en estado de ejecución y construcción de obra, se espera entregarlo en diciembre 2021.
ZONA VERDE CITY
BANK 1 45.412.096 Tramitamos la licencia para la construcción de la obra, pero no se ha llevado a cabo la licitación por dificultades en el proceso de contratación.
PARQUE REVIVIR 1 122.086.616 Tramitamos la licencia para la construcción de la obra, pero no se ha llevado a cabo la licitación por dificultades en el proceso de contratación.
PARADOR URBANO
ALCIBIA 1 190.280.548 Tramitamos la licencia para la construcción de la obra, pero no se ha llevado a cabo la licitación por dificultades en el proceso de contratación.
PARQUE EL RECREO 1 210.676.436 Tramitamos la licencia para la construcción de la obra, pero no se ha llevado a cabo la licitación por dificultades en el proceso de contratación.
INSUMOS PARA
URBANISMO
TACTICO 7.005.701 El proyecto se encuentra en proceso de contratación.</t>
  </si>
  <si>
    <t>Ej este periodo no se adelantaron avances porque no se conto con recursos suficientes para realizar una consuluria que se necesita de forma apremiante.</t>
  </si>
  <si>
    <t>Se realizo mesa tecnica  con la secretaria de planeacion para apoyar las actividades de la realizacion de la politica publica-  20%</t>
  </si>
  <si>
    <t xml:space="preserve">REPORTE META PRODUCTO Julio-Dic 2020
</t>
  </si>
  <si>
    <t xml:space="preserve">REPORTE META PRODUCTO Jul-Sept
</t>
  </si>
  <si>
    <t xml:space="preserve">REPORTE META PRODUCTO Abril-Jun
</t>
  </si>
  <si>
    <t>SEGUIMIENTO PLAN DE ACCIÓN
DEPENDENCIA: GEPM
DICIEMBRE   2021</t>
  </si>
  <si>
    <t>Meta acumulada a Diciembre 2021</t>
  </si>
  <si>
    <t>AVANCE DEL PROGRAMA MOVILIDAD EN CARTAGENA</t>
  </si>
  <si>
    <t>AVANCE DEL PROGRAMA SOSTENIBILIDAD DEL ESPACIO PUBLICO</t>
  </si>
  <si>
    <t>AVANCE DEL PROGRAMA RECUPERACION DEL ESPACIO PUBLICO</t>
  </si>
  <si>
    <t>AVANCES DEL PROGRAMA GENERACION DEL ESPACIO PUBLICO</t>
  </si>
  <si>
    <t>AVANCE PLAN DE DESARROLLO GERENCIA DEL ESPACIO PUBLICO  A DICIEMBRE 31 DE 2021</t>
  </si>
  <si>
    <t>Avance actividades del proyecto Diciembre  2021</t>
  </si>
  <si>
    <t>Para el desarrollo del documento técnico, hemos solicitado al DATT, después de haber concluido  que los resultados del Convenio interadministrativo No.040-2019 que celebró la Alcaldía Mayor  de Cartagena de Indias con la Agencia Nacional de Seguridad Vial entregan como resultado un  producto denominado Pequeñas Grandes Obra que satisfacen los objetivos de la meta en  referencia, incluirnos en las mesas de trabajo en el desarrollo de este ítem. 
Una vez incluidos, se ha participado en dos mesas de trabajo .</t>
  </si>
  <si>
    <t>AVANCE EJECUCION PPTAL A Diciembre 30</t>
  </si>
  <si>
    <t xml:space="preserve">02-001-06-10-01-02-02-01 
</t>
  </si>
  <si>
    <t xml:space="preserve"> Ocupación de Vías y Espacio Público  </t>
  </si>
  <si>
    <t xml:space="preserve"> 02-080-06-10-01-02-02-01</t>
  </si>
  <si>
    <t xml:space="preserve">Observaciones Diciembre 2021
</t>
  </si>
  <si>
    <t xml:space="preserve">AMOBLAMIENTO URBANO
</t>
  </si>
  <si>
    <t>02-008-06-95-01-02-02-01</t>
  </si>
  <si>
    <t>Se realizaron 3 campañas 
Nunca es tarde 
Ruta a la formalidad 
Campaña sobre el buen uso de los espacios publicos.</t>
  </si>
  <si>
    <t>Se realizaron 50  operativos en las 3 localidades</t>
  </si>
  <si>
    <t>Se siguen sumando m2 a la renaturalizacion de la ciudad de cartagena.</t>
  </si>
  <si>
    <t>Se anexa resolucion 7150 y 7265</t>
  </si>
  <si>
    <t>Se anexa tabla con valores discriminados y poblacion beneficiada.</t>
  </si>
  <si>
    <t>1. Aprovechamiento económico del espacio público.    
 2. Ingresos corrientes de libre destinación. 
 3. Otros dividendos Edurbe</t>
  </si>
  <si>
    <t>% EJECUCION PRESUPUESTAL A DICIEMBRE 2021</t>
  </si>
  <si>
    <t xml:space="preserve">REPORTE META PRODUCTO  oct-dic
</t>
  </si>
  <si>
    <t>Se consolido la ficha de estructuracion de la politica publica de espacio publico y sus diferentes anexos, se trabajo de la mano de secretaria de planeacion - 40%</t>
  </si>
  <si>
    <t xml:space="preserve">Para la consecución de esta meta, es necesario tener un documento técnico de soporte (DTS) que la Gerencia que no se pudo gestionar de forma exógena a través de la contratación de una consultoría. 
Por lo tanto, entre el equipo de movilidad de la GEPM en conjunto con el equipo de operaciones  de Transcaribe y del Departamento Administrativo de Tránsito y Transporte (DATT) proyectó una  alianza estratégica para dar la elaboración del DOCUMENTO TÉCNICO DE SOPORTE DEL DISEÑO 
CONCEPTUAL DEL SISTEMA DISTRITAL DE CICLOINFRAETSRUCTURA DE CARTAGENA DE INDIAS que es el producto que subsana el diseño de uno de los dos Medios de Movilidad Alternativa solicitados como meta, ya que se entiende que la bicicleta puede ser usada como medio de transporte.
En este sentido, como avance en este DTS, se realizaron múltiples reuniones para avanzar en el documento con la información secundaria recolectada y con la base de datos suministrada por parte de Transcaribe </t>
  </si>
  <si>
    <t>Se elaboró en conjunto con la oficina de planeación un nuevo decreto de aprovechamiento económico el cual se encuentra a estudio de la oficina jurídica del distrito y el ministerio de vivienda para la etapa de aprobación, una vez este decreto quede en firme, queda a potestas de esta dependencia ingresar las nuevas zonas de aprovechamiento económico, la cuales se han venido estudiando se anexa informes técnicos, a la fecha se está esperando el informe de nuevas zonas del centro histórico y zonas aledañas, se anexa el proyecto de decreto que está en revisión de las entidades mencionadas anteriormente .</t>
  </si>
  <si>
    <r>
      <rPr>
        <b/>
        <u/>
        <sz val="11"/>
        <color theme="1"/>
        <rFont val="Calibri"/>
        <family val="2"/>
        <scheme val="minor"/>
      </rPr>
      <t>Campaña Muévete en Bici:</t>
    </r>
    <r>
      <rPr>
        <b/>
        <sz val="11"/>
        <color theme="1"/>
        <rFont val="Calibri"/>
        <family val="2"/>
        <scheme val="minor"/>
      </rPr>
      <t xml:space="preserve">
Es una campaña pedagógica/comunicacional liderada por la Gerencia de Espacio Público y Movilidad, surge a partir del propósito de fomentar el uso de la bici como medio de transporte no motorizado a partir de la Ley 1811 de 2016 (Ley Pro-Bici).                                                                                                        
 </t>
    </r>
    <r>
      <rPr>
        <b/>
        <u/>
        <sz val="11"/>
        <color theme="1"/>
        <rFont val="Calibri"/>
        <family val="2"/>
        <scheme val="minor"/>
      </rPr>
      <t>Campaña Ubícate por Cartagena:</t>
    </r>
    <r>
      <rPr>
        <b/>
        <sz val="11"/>
        <color theme="1"/>
        <rFont val="Calibri"/>
        <family val="2"/>
        <scheme val="minor"/>
      </rPr>
      <t xml:space="preserve">
Tiene como propósito lograr que los cartageneros y turistas sientan y vivan la ciudad como propia,
haciendo uso adecuado y teniendo buenos hábitos en el espacio público y la movilidad.
</t>
    </r>
    <r>
      <rPr>
        <b/>
        <u/>
        <sz val="11"/>
        <color theme="1"/>
        <rFont val="Calibri"/>
        <family val="2"/>
        <scheme val="minor"/>
      </rPr>
      <t>Campaña Gerencia en la Calle:</t>
    </r>
    <r>
      <rPr>
        <b/>
        <sz val="11"/>
        <color theme="1"/>
        <rFont val="Calibri"/>
        <family val="2"/>
        <scheme val="minor"/>
      </rPr>
      <t xml:space="preserve">
En esta campaña se realizan recorridos en las tres localidades del territorio, bajo el liderazgo del
gerente de Espacio Público y Movilidad; con la finalidad de identificar las diferentes ocupaciones
indebidas en los espacios públicos de la ciudad, para luego remitir a través de querellas u oficios a las entidades competentes para que realicen las actuaciones pertinentes para la recuperación de estas zonas públicas.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</si>
</sst>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_(&quot;$&quot;\ * \(#,##0.00\);_(&quot;$&quot;\ * &quot;-&quot;??_);_(@_)"/>
    <numFmt numFmtId="166" formatCode="_-* #,##0.00\ _€_-;\-* #,##0.00\ _€_-;_-* &quot;-&quot;??\ _€_-;_-@_-"/>
    <numFmt numFmtId="167" formatCode="_-* #,##0_-;\-* #,##0_-;_-* &quot;-&quot;??_-;_-@_-"/>
    <numFmt numFmtId="168" formatCode="_(&quot;$&quot;\ * #,##0_);_(&quot;$&quot;\ * \(#,##0\);_(&quot;$&quot;\ * &quot;-&quot;??_);_(@_)"/>
    <numFmt numFmtId="169" formatCode="0.0%"/>
  </numFmts>
  <fonts count="28" x14ac:knownFonts="1">
    <font>
      <sz val="11"/>
      <color theme="1"/>
      <name val="Calibri"/>
      <family val="2"/>
      <scheme val="minor"/>
    </font>
    <font>
      <sz val="11"/>
      <color theme="1"/>
      <name val="Arial"/>
      <family val="2"/>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sz val="26"/>
      <color theme="1"/>
      <name val="Calibri"/>
      <family val="2"/>
      <scheme val="minor"/>
    </font>
    <font>
      <sz val="10.5"/>
      <color theme="1"/>
      <name val="Calibri"/>
      <family val="2"/>
      <scheme val="minor"/>
    </font>
    <font>
      <sz val="11"/>
      <color theme="1"/>
      <name val="Cambria"/>
      <family val="1"/>
    </font>
    <font>
      <b/>
      <sz val="11"/>
      <color rgb="FF000000"/>
      <name val="Calibri"/>
      <family val="2"/>
      <scheme val="minor"/>
    </font>
    <font>
      <sz val="11"/>
      <color theme="0"/>
      <name val="Calibri"/>
      <family val="2"/>
      <scheme val="minor"/>
    </font>
    <font>
      <b/>
      <sz val="14"/>
      <color theme="1"/>
      <name val="Calibri"/>
      <family val="2"/>
      <scheme val="minor"/>
    </font>
    <font>
      <b/>
      <u/>
      <sz val="11"/>
      <color theme="1"/>
      <name val="Calibri"/>
      <family val="2"/>
      <scheme val="minor"/>
    </font>
    <font>
      <b/>
      <sz val="10"/>
      <color theme="1"/>
      <name val="Calibri"/>
      <family val="2"/>
      <scheme val="minor"/>
    </font>
    <font>
      <sz val="9"/>
      <color theme="1"/>
      <name val="Arial"/>
      <family val="2"/>
    </font>
    <font>
      <b/>
      <sz val="16"/>
      <color rgb="FFFF0000"/>
      <name val="Calibri"/>
      <family val="2"/>
      <scheme val="minor"/>
    </font>
    <font>
      <b/>
      <sz val="18"/>
      <color rgb="FFFF0000"/>
      <name val="Calibri"/>
      <family val="2"/>
      <scheme val="minor"/>
    </font>
    <font>
      <sz val="16"/>
      <color rgb="FFFF0000"/>
      <name val="Calibri"/>
      <family val="2"/>
      <scheme val="minor"/>
    </font>
    <font>
      <b/>
      <sz val="20"/>
      <color theme="1"/>
      <name val="Arial"/>
      <family val="2"/>
    </font>
  </fonts>
  <fills count="4">
    <fill>
      <patternFill patternType="none"/>
    </fill>
    <fill>
      <patternFill patternType="gray125"/>
    </fill>
    <fill>
      <patternFill patternType="solid">
        <fgColor theme="2"/>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166"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158">
    <xf numFmtId="0" fontId="0" fillId="0" borderId="0" xfId="0"/>
    <xf numFmtId="164" fontId="0" fillId="0" borderId="0" xfId="4" applyFont="1"/>
    <xf numFmtId="0" fontId="0" fillId="2" borderId="0" xfId="0" applyFill="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2" borderId="0" xfId="0" applyFont="1" applyFill="1"/>
    <xf numFmtId="9" fontId="9" fillId="2" borderId="1" xfId="0" applyNumberFormat="1" applyFont="1" applyFill="1" applyBorder="1" applyAlignment="1">
      <alignment horizontal="center" vertical="center"/>
    </xf>
    <xf numFmtId="0" fontId="10" fillId="2" borderId="1" xfId="0" applyFont="1" applyFill="1" applyBorder="1" applyAlignment="1">
      <alignment vertical="center"/>
    </xf>
    <xf numFmtId="167" fontId="0" fillId="2" borderId="1" xfId="1" applyNumberFormat="1" applyFont="1" applyFill="1" applyBorder="1" applyAlignment="1">
      <alignment vertical="center"/>
    </xf>
    <xf numFmtId="0" fontId="9" fillId="2" borderId="1" xfId="0" applyNumberFormat="1" applyFont="1" applyFill="1" applyBorder="1" applyAlignment="1">
      <alignment vertical="center" wrapText="1"/>
    </xf>
    <xf numFmtId="9" fontId="9" fillId="2" borderId="1" xfId="0"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6" xfId="0" applyNumberFormat="1" applyFont="1" applyFill="1" applyBorder="1" applyAlignment="1">
      <alignment vertical="center" wrapText="1"/>
    </xf>
    <xf numFmtId="0" fontId="9" fillId="2" borderId="6" xfId="0" applyFont="1" applyFill="1" applyBorder="1" applyAlignment="1">
      <alignment vertical="center" wrapText="1"/>
    </xf>
    <xf numFmtId="9" fontId="9" fillId="2" borderId="6" xfId="0" applyNumberFormat="1" applyFont="1" applyFill="1" applyBorder="1" applyAlignment="1">
      <alignment vertical="center" wrapText="1"/>
    </xf>
    <xf numFmtId="0" fontId="22" fillId="2" borderId="1" xfId="0" applyFont="1" applyFill="1" applyBorder="1" applyAlignment="1">
      <alignment horizontal="center" vertical="center" wrapText="1"/>
    </xf>
    <xf numFmtId="167" fontId="0" fillId="2" borderId="1" xfId="1" applyNumberFormat="1" applyFont="1" applyFill="1" applyBorder="1" applyAlignment="1">
      <alignment horizontal="center" vertical="center"/>
    </xf>
    <xf numFmtId="165" fontId="9" fillId="2" borderId="1" xfId="3" applyFont="1" applyFill="1" applyBorder="1" applyAlignment="1">
      <alignment vertical="center" wrapText="1"/>
    </xf>
    <xf numFmtId="9" fontId="9" fillId="2" borderId="1" xfId="2" applyFont="1" applyFill="1" applyBorder="1" applyAlignment="1">
      <alignment vertical="center" wrapText="1"/>
    </xf>
    <xf numFmtId="0" fontId="0" fillId="2" borderId="1" xfId="0" applyFill="1" applyBorder="1" applyAlignment="1">
      <alignment horizontal="center" vertical="center" wrapText="1"/>
    </xf>
    <xf numFmtId="9" fontId="9" fillId="2" borderId="6" xfId="2" applyFont="1" applyFill="1" applyBorder="1" applyAlignment="1">
      <alignment vertical="center" wrapText="1"/>
    </xf>
    <xf numFmtId="0" fontId="14" fillId="2" borderId="1" xfId="0" applyFont="1" applyFill="1" applyBorder="1" applyAlignment="1">
      <alignment horizontal="center" vertical="center"/>
    </xf>
    <xf numFmtId="4" fontId="0" fillId="2" borderId="1" xfId="0" applyNumberForma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0" fillId="2" borderId="1" xfId="0" applyFill="1" applyBorder="1"/>
    <xf numFmtId="165" fontId="9" fillId="2" borderId="6" xfId="3" applyFont="1" applyFill="1" applyBorder="1" applyAlignment="1">
      <alignment vertical="center" wrapText="1"/>
    </xf>
    <xf numFmtId="3" fontId="14" fillId="2" borderId="1" xfId="0" applyNumberFormat="1" applyFont="1" applyFill="1" applyBorder="1" applyAlignment="1">
      <alignment horizontal="center" vertical="center"/>
    </xf>
    <xf numFmtId="0" fontId="0" fillId="2" borderId="1" xfId="0" applyFill="1" applyBorder="1" applyAlignment="1">
      <alignment vertical="center" wrapText="1"/>
    </xf>
    <xf numFmtId="165" fontId="0" fillId="2" borderId="1" xfId="3" applyFont="1" applyFill="1" applyBorder="1" applyAlignment="1">
      <alignment horizontal="center" vertical="center"/>
    </xf>
    <xf numFmtId="168" fontId="0" fillId="2" borderId="6" xfId="3" applyNumberFormat="1" applyFont="1" applyFill="1" applyBorder="1" applyAlignment="1">
      <alignment horizontal="center" vertical="center"/>
    </xf>
    <xf numFmtId="168" fontId="0" fillId="2" borderId="0" xfId="3" applyNumberFormat="1" applyFont="1" applyFill="1" applyAlignment="1">
      <alignment horizontal="center" vertical="center"/>
    </xf>
    <xf numFmtId="4" fontId="0" fillId="2" borderId="1" xfId="0" applyNumberFormat="1" applyFill="1" applyBorder="1" applyAlignment="1">
      <alignment horizontal="center" vertical="center"/>
    </xf>
    <xf numFmtId="9" fontId="0" fillId="2" borderId="0" xfId="0" applyNumberFormat="1" applyFill="1"/>
    <xf numFmtId="0" fontId="9" fillId="2" borderId="1" xfId="0" applyFont="1" applyFill="1" applyBorder="1" applyAlignment="1">
      <alignment horizontal="center" wrapText="1"/>
    </xf>
    <xf numFmtId="0" fontId="19" fillId="2" borderId="0" xfId="0" applyFont="1" applyFill="1"/>
    <xf numFmtId="0" fontId="0" fillId="2" borderId="0" xfId="0" applyFill="1" applyBorder="1"/>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165" fontId="0" fillId="2" borderId="1" xfId="3" applyFont="1" applyFill="1" applyBorder="1" applyAlignment="1">
      <alignment horizontal="center" vertical="center"/>
    </xf>
    <xf numFmtId="1" fontId="9" fillId="2" borderId="1" xfId="1"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68" fontId="9" fillId="2" borderId="1" xfId="3" applyNumberFormat="1" applyFont="1" applyFill="1" applyBorder="1" applyAlignment="1">
      <alignment horizontal="center" vertical="center" wrapText="1"/>
    </xf>
    <xf numFmtId="0" fontId="9" fillId="2" borderId="1" xfId="0" applyFont="1" applyFill="1" applyBorder="1" applyAlignment="1">
      <alignment horizontal="center" vertical="center"/>
    </xf>
    <xf numFmtId="9" fontId="9" fillId="2" borderId="5"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9" fontId="9" fillId="3" borderId="1" xfId="2"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1" fontId="0" fillId="2" borderId="0" xfId="0" applyNumberFormat="1" applyFill="1" applyBorder="1" applyAlignment="1">
      <alignment horizontal="center" vertical="center"/>
    </xf>
    <xf numFmtId="168" fontId="9" fillId="2" borderId="0" xfId="3"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2" borderId="0" xfId="0" applyFill="1" applyBorder="1" applyAlignment="1">
      <alignment horizontal="center" vertical="center"/>
    </xf>
    <xf numFmtId="165" fontId="0" fillId="2" borderId="0" xfId="3" applyFont="1" applyFill="1" applyBorder="1" applyAlignment="1">
      <alignment horizontal="center" vertical="center"/>
    </xf>
    <xf numFmtId="0" fontId="9" fillId="2" borderId="0" xfId="0" applyNumberFormat="1" applyFont="1" applyFill="1" applyBorder="1" applyAlignment="1">
      <alignment horizontal="center" vertical="center" wrapText="1"/>
    </xf>
    <xf numFmtId="9" fontId="9" fillId="2" borderId="0" xfId="2" applyFont="1" applyFill="1" applyBorder="1" applyAlignment="1">
      <alignment horizontal="center" vertical="center" wrapText="1"/>
    </xf>
    <xf numFmtId="9" fontId="24" fillId="2" borderId="1" xfId="0" applyNumberFormat="1" applyFont="1" applyFill="1" applyBorder="1" applyAlignment="1">
      <alignment horizontal="center" vertical="center"/>
    </xf>
    <xf numFmtId="9" fontId="24" fillId="0" borderId="6" xfId="0" applyNumberFormat="1" applyFont="1" applyFill="1" applyBorder="1" applyAlignment="1">
      <alignment horizontal="center" vertical="center"/>
    </xf>
    <xf numFmtId="0" fontId="0" fillId="2" borderId="4" xfId="0" applyFill="1" applyBorder="1" applyAlignment="1">
      <alignment horizontal="center" vertical="center" wrapText="1"/>
    </xf>
    <xf numFmtId="9" fontId="24" fillId="2" borderId="6" xfId="2" applyFont="1" applyFill="1" applyBorder="1" applyAlignment="1">
      <alignment horizontal="center" vertical="center" wrapText="1"/>
    </xf>
    <xf numFmtId="9" fontId="24" fillId="2" borderId="8" xfId="0" applyNumberFormat="1" applyFont="1" applyFill="1" applyBorder="1" applyAlignment="1">
      <alignment horizontal="center" vertical="center"/>
    </xf>
    <xf numFmtId="9" fontId="9" fillId="3" borderId="8" xfId="2" applyFont="1" applyFill="1" applyBorder="1" applyAlignment="1">
      <alignment horizontal="center" vertical="center"/>
    </xf>
    <xf numFmtId="9" fontId="24" fillId="0" borderId="10" xfId="0" applyNumberFormat="1" applyFont="1" applyFill="1" applyBorder="1" applyAlignment="1">
      <alignment horizontal="center" vertical="center"/>
    </xf>
    <xf numFmtId="9" fontId="24" fillId="2" borderId="10" xfId="2" applyFont="1" applyFill="1" applyBorder="1" applyAlignment="1">
      <alignment horizontal="center" vertical="center" wrapText="1"/>
    </xf>
    <xf numFmtId="3" fontId="18"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9" fontId="24" fillId="2" borderId="1" xfId="2" applyFont="1" applyFill="1" applyBorder="1" applyAlignment="1">
      <alignment horizontal="center" vertical="center"/>
    </xf>
    <xf numFmtId="9" fontId="26" fillId="2" borderId="1" xfId="2" applyFont="1" applyFill="1" applyBorder="1" applyAlignment="1">
      <alignment horizontal="center" vertical="center"/>
    </xf>
    <xf numFmtId="0" fontId="26" fillId="2" borderId="1" xfId="0" applyFont="1" applyFill="1" applyBorder="1" applyAlignment="1">
      <alignment wrapText="1"/>
    </xf>
    <xf numFmtId="165" fontId="9" fillId="2" borderId="1" xfId="3" applyFont="1" applyFill="1" applyBorder="1" applyAlignment="1">
      <alignment horizontal="center" vertical="center" wrapText="1"/>
    </xf>
    <xf numFmtId="0" fontId="2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65" fontId="24" fillId="2" borderId="1" xfId="3" applyFont="1" applyFill="1" applyBorder="1"/>
    <xf numFmtId="9" fontId="24" fillId="2" borderId="1" xfId="2" applyFont="1" applyFill="1" applyBorder="1"/>
    <xf numFmtId="0" fontId="9" fillId="3" borderId="1" xfId="0" applyFont="1" applyFill="1" applyBorder="1" applyAlignment="1">
      <alignment horizontal="center" vertical="center" wrapText="1"/>
    </xf>
    <xf numFmtId="0" fontId="24" fillId="2" borderId="1" xfId="0" applyFont="1" applyFill="1" applyBorder="1" applyAlignment="1">
      <alignment wrapText="1"/>
    </xf>
    <xf numFmtId="0" fontId="13"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9" fontId="9" fillId="0" borderId="8" xfId="0" applyNumberFormat="1" applyFont="1" applyFill="1" applyBorder="1" applyAlignment="1">
      <alignment horizontal="center" vertical="center"/>
    </xf>
    <xf numFmtId="9" fontId="9" fillId="0" borderId="9" xfId="0" applyNumberFormat="1" applyFont="1" applyFill="1" applyBorder="1" applyAlignment="1">
      <alignment horizontal="center" vertical="center"/>
    </xf>
    <xf numFmtId="9" fontId="9" fillId="0" borderId="5" xfId="0" applyNumberFormat="1" applyFont="1" applyFill="1" applyBorder="1" applyAlignment="1">
      <alignment horizontal="center" vertical="center"/>
    </xf>
    <xf numFmtId="9" fontId="9"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9" fontId="9" fillId="0" borderId="1" xfId="2" applyFont="1" applyFill="1" applyBorder="1" applyAlignment="1">
      <alignment horizontal="center" vertical="center"/>
    </xf>
    <xf numFmtId="4" fontId="0" fillId="0" borderId="1" xfId="0" applyNumberFormat="1" applyFill="1" applyBorder="1" applyAlignment="1">
      <alignment horizontal="center" vertical="center" wrapText="1"/>
    </xf>
    <xf numFmtId="169" fontId="9" fillId="0" borderId="10" xfId="2" applyNumberFormat="1" applyFont="1" applyFill="1" applyBorder="1" applyAlignment="1">
      <alignment horizontal="center" vertical="center"/>
    </xf>
    <xf numFmtId="169" fontId="9" fillId="0" borderId="6" xfId="2" applyNumberFormat="1" applyFont="1" applyFill="1" applyBorder="1" applyAlignment="1">
      <alignment horizontal="center" vertical="center"/>
    </xf>
    <xf numFmtId="0" fontId="17"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xf>
    <xf numFmtId="9" fontId="9" fillId="0" borderId="6"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9" fontId="9" fillId="0" borderId="8" xfId="2" applyFont="1" applyFill="1" applyBorder="1" applyAlignment="1">
      <alignment horizontal="center" vertical="center"/>
    </xf>
    <xf numFmtId="0" fontId="9" fillId="0" borderId="1" xfId="0" applyFont="1" applyFill="1" applyBorder="1" applyAlignment="1">
      <alignment horizontal="center" vertical="center" wrapText="1"/>
    </xf>
    <xf numFmtId="9" fontId="9" fillId="0" borderId="10" xfId="2" applyFont="1" applyFill="1" applyBorder="1" applyAlignment="1">
      <alignment horizontal="center" vertical="center" wrapText="1"/>
    </xf>
    <xf numFmtId="9" fontId="9" fillId="0" borderId="6" xfId="2" applyFont="1" applyFill="1" applyBorder="1" applyAlignment="1">
      <alignment horizontal="center" vertical="center" wrapText="1"/>
    </xf>
    <xf numFmtId="0" fontId="20" fillId="0" borderId="1" xfId="0" applyFont="1" applyFill="1" applyBorder="1" applyAlignment="1">
      <alignment horizontal="center" vertical="center" wrapText="1"/>
    </xf>
    <xf numFmtId="169" fontId="9" fillId="0" borderId="8" xfId="2" applyNumberFormat="1" applyFont="1" applyFill="1" applyBorder="1" applyAlignment="1">
      <alignment horizontal="center" vertical="center"/>
    </xf>
    <xf numFmtId="169" fontId="9" fillId="0" borderId="1" xfId="2" applyNumberFormat="1" applyFont="1" applyFill="1" applyBorder="1" applyAlignment="1">
      <alignment horizontal="center" vertical="center"/>
    </xf>
    <xf numFmtId="4" fontId="0" fillId="0" borderId="1" xfId="0" applyNumberFormat="1" applyFill="1" applyBorder="1" applyAlignment="1">
      <alignment horizontal="center" vertical="center"/>
    </xf>
    <xf numFmtId="9" fontId="9" fillId="0" borderId="6" xfId="2" applyFont="1" applyFill="1" applyBorder="1" applyAlignment="1">
      <alignment horizontal="center" vertical="center"/>
    </xf>
    <xf numFmtId="1" fontId="9" fillId="0" borderId="1" xfId="1" applyNumberFormat="1" applyFont="1" applyFill="1" applyBorder="1" applyAlignment="1">
      <alignment horizontal="center" vertical="center" wrapText="1"/>
    </xf>
    <xf numFmtId="1" fontId="9" fillId="0" borderId="1" xfId="1"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1" fontId="9"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 fontId="9" fillId="0"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9" fontId="9" fillId="2" borderId="4" xfId="0" applyNumberFormat="1" applyFont="1" applyFill="1" applyBorder="1" applyAlignment="1">
      <alignment horizontal="center" vertical="center"/>
    </xf>
    <xf numFmtId="9" fontId="9" fillId="2" borderId="5" xfId="0" applyNumberFormat="1" applyFont="1" applyFill="1" applyBorder="1" applyAlignment="1">
      <alignment horizontal="center" vertical="center"/>
    </xf>
    <xf numFmtId="9" fontId="9" fillId="2" borderId="6" xfId="0" applyNumberFormat="1" applyFont="1" applyFill="1" applyBorder="1" applyAlignment="1">
      <alignment horizontal="center" vertical="center"/>
    </xf>
    <xf numFmtId="1" fontId="9" fillId="2" borderId="1" xfId="1"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165" fontId="0" fillId="2" borderId="5" xfId="3" applyFont="1" applyFill="1" applyBorder="1" applyAlignment="1">
      <alignment horizontal="center" vertical="center"/>
    </xf>
    <xf numFmtId="165" fontId="0" fillId="2" borderId="6" xfId="3" applyFont="1" applyFill="1" applyBorder="1" applyAlignment="1">
      <alignment horizontal="center" vertical="center"/>
    </xf>
    <xf numFmtId="1" fontId="9" fillId="2" borderId="1" xfId="0" applyNumberFormat="1" applyFont="1" applyFill="1" applyBorder="1" applyAlignment="1">
      <alignment horizontal="center" vertical="center" wrapText="1"/>
    </xf>
    <xf numFmtId="168" fontId="9" fillId="2" borderId="1" xfId="3"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65" fontId="9" fillId="2" borderId="4" xfId="3" applyFont="1" applyFill="1" applyBorder="1" applyAlignment="1">
      <alignment horizontal="center" vertical="center" wrapText="1"/>
    </xf>
    <xf numFmtId="165" fontId="9" fillId="2" borderId="6" xfId="3" applyFont="1" applyFill="1" applyBorder="1" applyAlignment="1">
      <alignment horizontal="center" vertical="center" wrapText="1"/>
    </xf>
    <xf numFmtId="9" fontId="9" fillId="2" borderId="1" xfId="2" applyFont="1" applyFill="1" applyBorder="1" applyAlignment="1">
      <alignment horizontal="center" vertical="center" wrapText="1"/>
    </xf>
    <xf numFmtId="9" fontId="9" fillId="2" borderId="4" xfId="2" applyFont="1" applyFill="1" applyBorder="1" applyAlignment="1">
      <alignment horizontal="center" vertical="center" wrapText="1"/>
    </xf>
    <xf numFmtId="9" fontId="9" fillId="2" borderId="6" xfId="2"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65" fontId="9" fillId="2" borderId="1" xfId="3"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165" fontId="0" fillId="2" borderId="1" xfId="3"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cellXfs>
  <cellStyles count="5">
    <cellStyle name="Millares" xfId="1" builtinId="3"/>
    <cellStyle name="Moneda" xfId="3" builtinId="4"/>
    <cellStyle name="Moneda [0]" xfId="4"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9"/>
  <sheetViews>
    <sheetView tabSelected="1" topLeftCell="X2" zoomScale="60" zoomScaleNormal="60" workbookViewId="0">
      <pane ySplit="1500" activePane="bottomLeft"/>
      <selection activeCell="P2" sqref="P2"/>
      <selection pane="bottomLeft" activeCell="X13" sqref="X13"/>
    </sheetView>
  </sheetViews>
  <sheetFormatPr baseColWidth="10" defaultColWidth="11.453125" defaultRowHeight="14.5" x14ac:dyDescent="0.35"/>
  <cols>
    <col min="1" max="1" width="27.26953125" style="2" customWidth="1"/>
    <col min="2" max="2" width="22.453125" style="2" customWidth="1"/>
    <col min="3" max="3" width="25" style="2" customWidth="1"/>
    <col min="4" max="4" width="21.1796875" style="2" customWidth="1"/>
    <col min="5" max="5" width="23.26953125" style="2" customWidth="1"/>
    <col min="6" max="6" width="27.453125" style="2" customWidth="1"/>
    <col min="7" max="7" width="38.54296875" style="2" customWidth="1"/>
    <col min="8" max="8" width="42" style="2" customWidth="1"/>
    <col min="9" max="9" width="33.54296875" style="2" customWidth="1"/>
    <col min="10" max="10" width="29.1796875" style="2" customWidth="1"/>
    <col min="11" max="11" width="37.54296875" style="2" customWidth="1"/>
    <col min="12" max="12" width="31.1796875" style="2" customWidth="1"/>
    <col min="13" max="16" width="46.81640625" style="2" customWidth="1"/>
    <col min="17" max="17" width="51.453125" style="2" customWidth="1"/>
    <col min="18" max="18" width="27.1796875" style="2" customWidth="1"/>
    <col min="19" max="19" width="28.453125" style="2" customWidth="1"/>
    <col min="20" max="20" width="0.1796875" style="2" hidden="1" customWidth="1"/>
    <col min="21" max="21" width="27" style="2" customWidth="1"/>
    <col min="22" max="23" width="31.7265625" style="2" customWidth="1"/>
    <col min="24" max="24" width="36.54296875" style="2" customWidth="1"/>
    <col min="25" max="25" width="85.26953125" style="2" customWidth="1"/>
    <col min="26" max="26" width="22.54296875" style="2" customWidth="1"/>
    <col min="27" max="27" width="25.1796875" style="2" customWidth="1"/>
    <col min="28" max="28" width="21.26953125" style="2" customWidth="1"/>
    <col min="29" max="29" width="17.7265625" style="2" customWidth="1"/>
    <col min="30" max="30" width="33.1796875" style="2" customWidth="1"/>
    <col min="31" max="31" width="42.1796875" style="2" customWidth="1"/>
    <col min="32" max="32" width="32.7265625" style="2" customWidth="1"/>
    <col min="33" max="33" width="48.7265625" style="2" customWidth="1"/>
    <col min="34" max="34" width="26.7265625" style="2" customWidth="1"/>
    <col min="35" max="35" width="43.81640625" style="2" customWidth="1"/>
    <col min="36" max="36" width="39.453125" style="2" customWidth="1"/>
    <col min="37" max="37" width="46.26953125" style="2" customWidth="1"/>
    <col min="38" max="38" width="86.54296875" style="2" customWidth="1"/>
    <col min="39" max="16384" width="11.453125" style="2"/>
  </cols>
  <sheetData>
    <row r="1" spans="1:38" ht="66.75" customHeight="1" x14ac:dyDescent="0.35">
      <c r="E1" s="141" t="s">
        <v>149</v>
      </c>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row>
    <row r="2" spans="1:38" s="12" customFormat="1" ht="110.25" customHeight="1" x14ac:dyDescent="0.3">
      <c r="A2" s="3" t="s">
        <v>19</v>
      </c>
      <c r="B2" s="3" t="s">
        <v>18</v>
      </c>
      <c r="C2" s="3" t="s">
        <v>17</v>
      </c>
      <c r="D2" s="3" t="s">
        <v>13</v>
      </c>
      <c r="E2" s="3" t="s">
        <v>16</v>
      </c>
      <c r="F2" s="3" t="s">
        <v>15</v>
      </c>
      <c r="G2" s="3" t="s">
        <v>14</v>
      </c>
      <c r="H2" s="3" t="s">
        <v>13</v>
      </c>
      <c r="I2" s="4" t="s">
        <v>12</v>
      </c>
      <c r="J2" s="3" t="s">
        <v>11</v>
      </c>
      <c r="K2" s="5" t="s">
        <v>114</v>
      </c>
      <c r="L2" s="5" t="s">
        <v>146</v>
      </c>
      <c r="M2" s="5" t="s">
        <v>122</v>
      </c>
      <c r="N2" s="5" t="s">
        <v>148</v>
      </c>
      <c r="O2" s="5" t="s">
        <v>147</v>
      </c>
      <c r="P2" s="5" t="s">
        <v>172</v>
      </c>
      <c r="Q2" s="90" t="s">
        <v>150</v>
      </c>
      <c r="R2" s="5" t="s">
        <v>98</v>
      </c>
      <c r="S2" s="5" t="s">
        <v>99</v>
      </c>
      <c r="T2" s="6" t="s">
        <v>113</v>
      </c>
      <c r="U2" s="7" t="s">
        <v>10</v>
      </c>
      <c r="V2" s="8" t="s">
        <v>9</v>
      </c>
      <c r="W2" s="9" t="s">
        <v>8</v>
      </c>
      <c r="X2" s="7" t="s">
        <v>7</v>
      </c>
      <c r="Y2" s="7" t="s">
        <v>156</v>
      </c>
      <c r="Z2" s="10" t="s">
        <v>115</v>
      </c>
      <c r="AA2" s="10" t="s">
        <v>116</v>
      </c>
      <c r="AB2" s="3" t="s">
        <v>6</v>
      </c>
      <c r="AC2" s="3" t="s">
        <v>101</v>
      </c>
      <c r="AD2" s="3" t="s">
        <v>5</v>
      </c>
      <c r="AE2" s="11" t="s">
        <v>4</v>
      </c>
      <c r="AF2" s="3" t="s">
        <v>3</v>
      </c>
      <c r="AG2" s="3" t="s">
        <v>2</v>
      </c>
      <c r="AH2" s="3" t="s">
        <v>100</v>
      </c>
      <c r="AI2" s="3" t="s">
        <v>1</v>
      </c>
      <c r="AJ2" s="3" t="s">
        <v>0</v>
      </c>
      <c r="AK2" s="3" t="s">
        <v>158</v>
      </c>
      <c r="AL2" s="84" t="s">
        <v>162</v>
      </c>
    </row>
    <row r="3" spans="1:38" ht="228" customHeight="1" x14ac:dyDescent="0.35">
      <c r="A3" s="123" t="s">
        <v>20</v>
      </c>
      <c r="B3" s="123" t="s">
        <v>21</v>
      </c>
      <c r="C3" s="123" t="s">
        <v>22</v>
      </c>
      <c r="D3" s="123" t="s">
        <v>23</v>
      </c>
      <c r="E3" s="123" t="s">
        <v>24</v>
      </c>
      <c r="F3" s="123" t="s">
        <v>25</v>
      </c>
      <c r="G3" s="50" t="s">
        <v>29</v>
      </c>
      <c r="H3" s="50" t="s">
        <v>43</v>
      </c>
      <c r="I3" s="50" t="s">
        <v>48</v>
      </c>
      <c r="J3" s="50" t="s">
        <v>62</v>
      </c>
      <c r="K3" s="50" t="s">
        <v>130</v>
      </c>
      <c r="L3" s="50"/>
      <c r="M3" s="56">
        <v>0</v>
      </c>
      <c r="N3" s="56">
        <v>0</v>
      </c>
      <c r="O3" s="13">
        <v>0.5</v>
      </c>
      <c r="P3" s="13"/>
      <c r="Q3" s="91">
        <v>0.5</v>
      </c>
      <c r="R3" s="92">
        <f>+Q3*0.5</f>
        <v>0.25</v>
      </c>
      <c r="S3" s="91">
        <f>+R3</f>
        <v>0.25</v>
      </c>
      <c r="T3" s="124">
        <f>AVERAGE(S3:S5)</f>
        <v>0.3666666666666667</v>
      </c>
      <c r="U3" s="142" t="s">
        <v>74</v>
      </c>
      <c r="V3" s="127">
        <v>2020130010160</v>
      </c>
      <c r="W3" s="127" t="s">
        <v>78</v>
      </c>
      <c r="X3" s="53" t="s">
        <v>82</v>
      </c>
      <c r="Y3" s="115" t="s">
        <v>144</v>
      </c>
      <c r="Z3" s="134">
        <v>44229</v>
      </c>
      <c r="AA3" s="134">
        <v>44561</v>
      </c>
      <c r="AB3" s="123" t="s">
        <v>94</v>
      </c>
      <c r="AC3" s="123" t="s">
        <v>95</v>
      </c>
      <c r="AD3" s="123" t="s">
        <v>170</v>
      </c>
      <c r="AE3" s="133">
        <v>985970198</v>
      </c>
      <c r="AF3" s="85" t="s">
        <v>102</v>
      </c>
      <c r="AG3" s="14" t="s">
        <v>103</v>
      </c>
      <c r="AH3" s="15">
        <v>313988477</v>
      </c>
      <c r="AI3" s="27">
        <v>63988477</v>
      </c>
      <c r="AJ3" s="27">
        <v>50000000</v>
      </c>
      <c r="AK3" s="17">
        <f>+AJ3/AI3</f>
        <v>0.78139068695133973</v>
      </c>
      <c r="AL3" s="18"/>
    </row>
    <row r="4" spans="1:38" ht="282" customHeight="1" x14ac:dyDescent="0.35">
      <c r="A4" s="123"/>
      <c r="B4" s="123"/>
      <c r="C4" s="123"/>
      <c r="D4" s="123"/>
      <c r="E4" s="123"/>
      <c r="F4" s="123"/>
      <c r="G4" s="50" t="s">
        <v>30</v>
      </c>
      <c r="H4" s="56">
        <v>0</v>
      </c>
      <c r="I4" s="50" t="s">
        <v>49</v>
      </c>
      <c r="J4" s="50" t="s">
        <v>62</v>
      </c>
      <c r="K4" s="50" t="s">
        <v>131</v>
      </c>
      <c r="L4" s="50"/>
      <c r="M4" s="56">
        <v>0</v>
      </c>
      <c r="N4" s="56">
        <v>0</v>
      </c>
      <c r="O4" s="13">
        <v>0.6</v>
      </c>
      <c r="P4" s="13">
        <v>0.1</v>
      </c>
      <c r="Q4" s="91">
        <v>0.7</v>
      </c>
      <c r="R4" s="92">
        <f>+Q4*0.5</f>
        <v>0.35</v>
      </c>
      <c r="S4" s="91">
        <f>+R4</f>
        <v>0.35</v>
      </c>
      <c r="T4" s="125"/>
      <c r="U4" s="143"/>
      <c r="V4" s="127"/>
      <c r="W4" s="127"/>
      <c r="X4" s="53" t="s">
        <v>82</v>
      </c>
      <c r="Y4" s="116" t="s">
        <v>157</v>
      </c>
      <c r="Z4" s="135"/>
      <c r="AA4" s="135"/>
      <c r="AB4" s="123"/>
      <c r="AC4" s="123"/>
      <c r="AD4" s="123"/>
      <c r="AE4" s="133"/>
      <c r="AF4" s="19" t="s">
        <v>104</v>
      </c>
      <c r="AG4" s="20" t="s">
        <v>105</v>
      </c>
      <c r="AH4" s="15">
        <v>671981721</v>
      </c>
      <c r="AI4" s="83">
        <v>671981721</v>
      </c>
      <c r="AJ4" s="27">
        <v>41883637.350000001</v>
      </c>
      <c r="AK4" s="17">
        <f>+AJ4/AI4</f>
        <v>6.2328536686491208E-2</v>
      </c>
      <c r="AL4" s="18"/>
    </row>
    <row r="5" spans="1:38" ht="324.75" customHeight="1" x14ac:dyDescent="0.35">
      <c r="A5" s="123"/>
      <c r="B5" s="123"/>
      <c r="C5" s="123"/>
      <c r="D5" s="123"/>
      <c r="E5" s="123"/>
      <c r="F5" s="123"/>
      <c r="G5" s="50" t="s">
        <v>31</v>
      </c>
      <c r="H5" s="56">
        <v>0</v>
      </c>
      <c r="I5" s="50" t="s">
        <v>50</v>
      </c>
      <c r="J5" s="50" t="s">
        <v>63</v>
      </c>
      <c r="K5" s="50" t="s">
        <v>132</v>
      </c>
      <c r="L5" s="50"/>
      <c r="M5" s="50" t="s">
        <v>139</v>
      </c>
      <c r="N5" s="50">
        <v>80</v>
      </c>
      <c r="O5" s="50">
        <v>90</v>
      </c>
      <c r="P5" s="50"/>
      <c r="Q5" s="95">
        <v>1</v>
      </c>
      <c r="R5" s="93">
        <v>1</v>
      </c>
      <c r="S5" s="94">
        <v>0.5</v>
      </c>
      <c r="T5" s="126"/>
      <c r="U5" s="144"/>
      <c r="V5" s="127"/>
      <c r="W5" s="127"/>
      <c r="X5" s="53" t="s">
        <v>83</v>
      </c>
      <c r="Y5" s="117" t="s">
        <v>174</v>
      </c>
      <c r="Z5" s="135"/>
      <c r="AA5" s="135"/>
      <c r="AB5" s="123"/>
      <c r="AC5" s="123"/>
      <c r="AD5" s="123"/>
      <c r="AE5" s="133"/>
      <c r="AF5" s="19" t="s">
        <v>106</v>
      </c>
      <c r="AG5" s="20" t="s">
        <v>107</v>
      </c>
      <c r="AH5" s="21"/>
      <c r="AI5" s="22"/>
      <c r="AJ5" s="23"/>
      <c r="AK5" s="24"/>
      <c r="AL5" s="18" t="s">
        <v>128</v>
      </c>
    </row>
    <row r="6" spans="1:38" ht="129" customHeight="1" x14ac:dyDescent="0.35">
      <c r="A6" s="123"/>
      <c r="B6" s="123"/>
      <c r="C6" s="123"/>
      <c r="D6" s="123"/>
      <c r="E6" s="123"/>
      <c r="F6" s="123"/>
      <c r="G6" s="156" t="s">
        <v>151</v>
      </c>
      <c r="H6" s="156"/>
      <c r="I6" s="156"/>
      <c r="J6" s="156"/>
      <c r="K6" s="156"/>
      <c r="L6" s="156"/>
      <c r="M6" s="156"/>
      <c r="N6" s="156"/>
      <c r="O6" s="156"/>
      <c r="P6" s="156"/>
      <c r="Q6" s="156"/>
      <c r="R6" s="74">
        <f>AVERAGE(R3:R5)</f>
        <v>0.53333333333333333</v>
      </c>
      <c r="S6" s="70">
        <f>AVERAGE(S3:S5)</f>
        <v>0.3666666666666667</v>
      </c>
      <c r="T6" s="57"/>
      <c r="U6" s="48"/>
      <c r="V6" s="53"/>
      <c r="W6" s="53"/>
      <c r="X6" s="53"/>
      <c r="Y6" s="118"/>
      <c r="Z6" s="135"/>
      <c r="AA6" s="135"/>
      <c r="AB6" s="123"/>
      <c r="AC6" s="123"/>
      <c r="AD6" s="50"/>
      <c r="AE6" s="55"/>
      <c r="AF6" s="19"/>
      <c r="AG6" s="20"/>
      <c r="AH6" s="49"/>
      <c r="AI6" s="22"/>
      <c r="AJ6" s="23"/>
      <c r="AK6" s="24"/>
      <c r="AL6" s="18"/>
    </row>
    <row r="7" spans="1:38" ht="385.5" customHeight="1" x14ac:dyDescent="0.35">
      <c r="A7" s="123"/>
      <c r="B7" s="123"/>
      <c r="C7" s="123"/>
      <c r="D7" s="123"/>
      <c r="E7" s="123"/>
      <c r="F7" s="123" t="s">
        <v>26</v>
      </c>
      <c r="G7" s="50" t="s">
        <v>32</v>
      </c>
      <c r="H7" s="56">
        <v>0</v>
      </c>
      <c r="I7" s="50" t="s">
        <v>51</v>
      </c>
      <c r="J7" s="50" t="s">
        <v>64</v>
      </c>
      <c r="K7" s="25">
        <v>3</v>
      </c>
      <c r="L7" s="25">
        <v>0</v>
      </c>
      <c r="M7" s="56" t="s">
        <v>117</v>
      </c>
      <c r="N7" s="56">
        <v>0</v>
      </c>
      <c r="O7" s="56">
        <v>2</v>
      </c>
      <c r="P7" s="56"/>
      <c r="Q7" s="96">
        <v>4</v>
      </c>
      <c r="R7" s="92">
        <v>1</v>
      </c>
      <c r="S7" s="97">
        <v>0.5</v>
      </c>
      <c r="T7" s="124">
        <f>AVERAGE(S7:S10)</f>
        <v>0.39007783882783881</v>
      </c>
      <c r="U7" s="142" t="s">
        <v>75</v>
      </c>
      <c r="V7" s="128">
        <v>2020130010211</v>
      </c>
      <c r="W7" s="132" t="s">
        <v>79</v>
      </c>
      <c r="X7" s="54" t="s">
        <v>84</v>
      </c>
      <c r="Y7" s="119" t="s">
        <v>165</v>
      </c>
      <c r="Z7" s="135"/>
      <c r="AA7" s="135"/>
      <c r="AB7" s="123"/>
      <c r="AC7" s="123"/>
      <c r="AD7" s="123" t="s">
        <v>119</v>
      </c>
      <c r="AE7" s="133">
        <v>443776217</v>
      </c>
      <c r="AF7" s="19" t="s">
        <v>102</v>
      </c>
      <c r="AG7" s="20" t="s">
        <v>108</v>
      </c>
      <c r="AH7" s="52">
        <v>400000000</v>
      </c>
      <c r="AI7" s="27">
        <v>298000000</v>
      </c>
      <c r="AJ7" s="27">
        <v>298000000</v>
      </c>
      <c r="AK7" s="28">
        <f>+AJ7/AI7</f>
        <v>1</v>
      </c>
      <c r="AL7" s="18"/>
    </row>
    <row r="8" spans="1:38" ht="241.5" customHeight="1" x14ac:dyDescent="0.35">
      <c r="A8" s="123"/>
      <c r="B8" s="123"/>
      <c r="C8" s="123"/>
      <c r="D8" s="123"/>
      <c r="E8" s="123"/>
      <c r="F8" s="123"/>
      <c r="G8" s="50" t="s">
        <v>33</v>
      </c>
      <c r="H8" s="56">
        <v>41</v>
      </c>
      <c r="I8" s="50" t="s">
        <v>52</v>
      </c>
      <c r="J8" s="50" t="s">
        <v>65</v>
      </c>
      <c r="K8" s="25">
        <v>10</v>
      </c>
      <c r="L8" s="25">
        <v>15</v>
      </c>
      <c r="M8" s="50" t="s">
        <v>123</v>
      </c>
      <c r="N8" s="50">
        <v>0</v>
      </c>
      <c r="O8" s="60">
        <v>0</v>
      </c>
      <c r="P8" s="50">
        <v>7</v>
      </c>
      <c r="Q8" s="88">
        <f>+(3+7)</f>
        <v>10</v>
      </c>
      <c r="R8" s="75">
        <v>1</v>
      </c>
      <c r="S8" s="59">
        <f>+(15+10)/39</f>
        <v>0.64102564102564108</v>
      </c>
      <c r="T8" s="125"/>
      <c r="U8" s="143"/>
      <c r="V8" s="128"/>
      <c r="W8" s="132"/>
      <c r="X8" s="54" t="s">
        <v>85</v>
      </c>
      <c r="Y8" s="119" t="s">
        <v>140</v>
      </c>
      <c r="Z8" s="135"/>
      <c r="AA8" s="135"/>
      <c r="AB8" s="123"/>
      <c r="AC8" s="123"/>
      <c r="AD8" s="123"/>
      <c r="AE8" s="133"/>
      <c r="AF8" s="29"/>
      <c r="AG8" s="20"/>
      <c r="AH8" s="26"/>
      <c r="AI8" s="16"/>
      <c r="AJ8" s="27"/>
      <c r="AK8" s="30"/>
      <c r="AL8" s="18" t="s">
        <v>128</v>
      </c>
    </row>
    <row r="9" spans="1:38" ht="195" customHeight="1" x14ac:dyDescent="0.35">
      <c r="A9" s="123"/>
      <c r="B9" s="123"/>
      <c r="C9" s="123"/>
      <c r="D9" s="123"/>
      <c r="E9" s="123"/>
      <c r="F9" s="123"/>
      <c r="G9" s="50" t="s">
        <v>34</v>
      </c>
      <c r="H9" s="56" t="s">
        <v>44</v>
      </c>
      <c r="I9" s="50" t="s">
        <v>53</v>
      </c>
      <c r="J9" s="50" t="s">
        <v>66</v>
      </c>
      <c r="K9" s="25" t="s">
        <v>133</v>
      </c>
      <c r="L9" s="25"/>
      <c r="M9" s="50" t="s">
        <v>125</v>
      </c>
      <c r="N9" s="31">
        <v>437.5</v>
      </c>
      <c r="O9" s="32">
        <v>260</v>
      </c>
      <c r="P9" s="32"/>
      <c r="Q9" s="98">
        <f>SUM(N9:P9)</f>
        <v>697.5</v>
      </c>
      <c r="R9" s="99">
        <f>697.5/1500</f>
        <v>0.46500000000000002</v>
      </c>
      <c r="S9" s="100">
        <f>697.5/3500</f>
        <v>0.19928571428571429</v>
      </c>
      <c r="T9" s="125"/>
      <c r="U9" s="143"/>
      <c r="V9" s="128"/>
      <c r="W9" s="132"/>
      <c r="X9" s="54" t="s">
        <v>82</v>
      </c>
      <c r="Y9" s="120" t="s">
        <v>175</v>
      </c>
      <c r="Z9" s="135"/>
      <c r="AA9" s="135"/>
      <c r="AB9" s="123"/>
      <c r="AC9" s="123"/>
      <c r="AD9" s="123"/>
      <c r="AE9" s="133"/>
      <c r="AF9" s="29" t="s">
        <v>109</v>
      </c>
      <c r="AG9" s="20" t="s">
        <v>110</v>
      </c>
      <c r="AH9" s="26">
        <v>43776217</v>
      </c>
      <c r="AI9" s="27">
        <v>43776217</v>
      </c>
      <c r="AJ9" s="27">
        <v>0</v>
      </c>
      <c r="AK9" s="28">
        <f>+AJ9/AI9</f>
        <v>0</v>
      </c>
      <c r="AL9" s="18"/>
    </row>
    <row r="10" spans="1:38" ht="336" customHeight="1" x14ac:dyDescent="0.35">
      <c r="A10" s="123"/>
      <c r="B10" s="123"/>
      <c r="C10" s="123"/>
      <c r="D10" s="123"/>
      <c r="E10" s="123"/>
      <c r="F10" s="123"/>
      <c r="G10" s="50" t="s">
        <v>35</v>
      </c>
      <c r="H10" s="56">
        <v>0</v>
      </c>
      <c r="I10" s="50" t="s">
        <v>54</v>
      </c>
      <c r="J10" s="50" t="s">
        <v>67</v>
      </c>
      <c r="K10" s="33" t="s">
        <v>134</v>
      </c>
      <c r="L10" s="33">
        <v>0.02</v>
      </c>
      <c r="M10" s="50" t="s">
        <v>145</v>
      </c>
      <c r="N10" s="34">
        <v>0.2</v>
      </c>
      <c r="O10" s="35" t="s">
        <v>129</v>
      </c>
      <c r="P10" s="101" t="s">
        <v>173</v>
      </c>
      <c r="Q10" s="102">
        <v>0.4</v>
      </c>
      <c r="R10" s="103">
        <f>+Q10*50%</f>
        <v>0.2</v>
      </c>
      <c r="S10" s="104">
        <f>+R10+L10</f>
        <v>0.22</v>
      </c>
      <c r="T10" s="126"/>
      <c r="U10" s="144"/>
      <c r="V10" s="128"/>
      <c r="W10" s="132"/>
      <c r="X10" s="54" t="s">
        <v>86</v>
      </c>
      <c r="Y10" s="121" t="s">
        <v>141</v>
      </c>
      <c r="Z10" s="135"/>
      <c r="AA10" s="135"/>
      <c r="AB10" s="123"/>
      <c r="AC10" s="123"/>
      <c r="AD10" s="123"/>
      <c r="AE10" s="133"/>
      <c r="AF10" s="36"/>
      <c r="AG10" s="36"/>
      <c r="AH10" s="23"/>
      <c r="AI10" s="22"/>
      <c r="AJ10" s="37"/>
      <c r="AK10" s="30"/>
      <c r="AL10" s="18"/>
    </row>
    <row r="11" spans="1:38" ht="118.5" customHeight="1" x14ac:dyDescent="0.35">
      <c r="A11" s="123"/>
      <c r="B11" s="123"/>
      <c r="C11" s="123"/>
      <c r="D11" s="123"/>
      <c r="E11" s="123"/>
      <c r="F11" s="123"/>
      <c r="G11" s="156" t="s">
        <v>152</v>
      </c>
      <c r="H11" s="156"/>
      <c r="I11" s="156"/>
      <c r="J11" s="156"/>
      <c r="K11" s="156"/>
      <c r="L11" s="156"/>
      <c r="M11" s="156"/>
      <c r="N11" s="156"/>
      <c r="O11" s="156"/>
      <c r="P11" s="156"/>
      <c r="Q11" s="156"/>
      <c r="R11" s="76">
        <f>AVERAGE(R7:R10)</f>
        <v>0.66625000000000001</v>
      </c>
      <c r="S11" s="71">
        <f>AVERAGE(S7:S10)</f>
        <v>0.39007783882783881</v>
      </c>
      <c r="T11" s="57"/>
      <c r="U11" s="48"/>
      <c r="V11" s="58"/>
      <c r="W11" s="54"/>
      <c r="X11" s="54"/>
      <c r="Y11" s="121"/>
      <c r="Z11" s="135"/>
      <c r="AA11" s="135"/>
      <c r="AB11" s="123"/>
      <c r="AC11" s="123"/>
      <c r="AD11" s="50"/>
      <c r="AE11" s="55"/>
      <c r="AF11" s="36"/>
      <c r="AG11" s="36"/>
      <c r="AH11" s="23"/>
      <c r="AI11" s="22"/>
      <c r="AJ11" s="37"/>
      <c r="AK11" s="30"/>
      <c r="AL11" s="18"/>
    </row>
    <row r="12" spans="1:38" ht="408.75" customHeight="1" x14ac:dyDescent="0.35">
      <c r="A12" s="123"/>
      <c r="B12" s="123"/>
      <c r="C12" s="123"/>
      <c r="D12" s="123"/>
      <c r="E12" s="123"/>
      <c r="F12" s="123" t="s">
        <v>27</v>
      </c>
      <c r="G12" s="50" t="s">
        <v>36</v>
      </c>
      <c r="H12" s="56" t="s">
        <v>45</v>
      </c>
      <c r="I12" s="50" t="s">
        <v>55</v>
      </c>
      <c r="J12" s="50" t="s">
        <v>68</v>
      </c>
      <c r="K12" s="38">
        <v>25000</v>
      </c>
      <c r="L12" s="38">
        <v>2770</v>
      </c>
      <c r="M12" s="56">
        <v>1542</v>
      </c>
      <c r="N12" s="56">
        <v>7434</v>
      </c>
      <c r="O12" s="78">
        <v>11905</v>
      </c>
      <c r="P12" s="78">
        <v>14515</v>
      </c>
      <c r="Q12" s="105">
        <f>35396</f>
        <v>35396</v>
      </c>
      <c r="R12" s="106">
        <v>1</v>
      </c>
      <c r="S12" s="91">
        <f>+(Q12+L12)/100000</f>
        <v>0.38166</v>
      </c>
      <c r="T12" s="124">
        <f>AVERAGE(S12:S14)</f>
        <v>0.6087014814814814</v>
      </c>
      <c r="U12" s="142" t="s">
        <v>76</v>
      </c>
      <c r="V12" s="128">
        <v>2020130010209</v>
      </c>
      <c r="W12" s="132" t="s">
        <v>80</v>
      </c>
      <c r="X12" s="54" t="s">
        <v>87</v>
      </c>
      <c r="Y12" s="119" t="s">
        <v>142</v>
      </c>
      <c r="Z12" s="135"/>
      <c r="AA12" s="135"/>
      <c r="AB12" s="123"/>
      <c r="AC12" s="123"/>
      <c r="AD12" s="123" t="s">
        <v>96</v>
      </c>
      <c r="AE12" s="133">
        <v>2753355076</v>
      </c>
      <c r="AF12" s="19" t="s">
        <v>102</v>
      </c>
      <c r="AG12" s="39" t="s">
        <v>159</v>
      </c>
      <c r="AH12" s="40">
        <v>2050000000</v>
      </c>
      <c r="AI12" s="27">
        <v>1978361121</v>
      </c>
      <c r="AJ12" s="27">
        <v>1849102897.8299999</v>
      </c>
      <c r="AK12" s="28">
        <f>+AJ12/AI12</f>
        <v>0.93466398940115436</v>
      </c>
      <c r="AL12" s="18"/>
    </row>
    <row r="13" spans="1:38" ht="374.25" customHeight="1" x14ac:dyDescent="0.35">
      <c r="A13" s="123"/>
      <c r="B13" s="123"/>
      <c r="C13" s="123"/>
      <c r="D13" s="123"/>
      <c r="E13" s="123"/>
      <c r="F13" s="123"/>
      <c r="G13" s="50" t="s">
        <v>37</v>
      </c>
      <c r="H13" s="56" t="s">
        <v>46</v>
      </c>
      <c r="I13" s="50" t="s">
        <v>56</v>
      </c>
      <c r="J13" s="50" t="s">
        <v>69</v>
      </c>
      <c r="K13" s="50">
        <v>3</v>
      </c>
      <c r="L13" s="50"/>
      <c r="M13" s="50" t="s">
        <v>118</v>
      </c>
      <c r="N13" s="50">
        <v>2</v>
      </c>
      <c r="O13" s="50">
        <v>0</v>
      </c>
      <c r="P13" s="50">
        <v>0</v>
      </c>
      <c r="Q13" s="107">
        <f>2+2</f>
        <v>4</v>
      </c>
      <c r="R13" s="108">
        <v>1</v>
      </c>
      <c r="S13" s="109">
        <f>+Q13/9</f>
        <v>0.44444444444444442</v>
      </c>
      <c r="T13" s="125"/>
      <c r="U13" s="143"/>
      <c r="V13" s="128"/>
      <c r="W13" s="132"/>
      <c r="X13" s="54" t="s">
        <v>88</v>
      </c>
      <c r="Y13" s="122" t="s">
        <v>176</v>
      </c>
      <c r="Z13" s="135"/>
      <c r="AA13" s="135"/>
      <c r="AB13" s="123"/>
      <c r="AC13" s="123"/>
      <c r="AD13" s="123"/>
      <c r="AE13" s="133"/>
      <c r="AF13" s="19" t="s">
        <v>127</v>
      </c>
      <c r="AG13" s="39" t="s">
        <v>126</v>
      </c>
      <c r="AH13" s="41">
        <v>328158236</v>
      </c>
      <c r="AI13" s="27">
        <f>328158236+3099000+2398637</f>
        <v>333655873</v>
      </c>
      <c r="AJ13" s="27">
        <v>156988666.5</v>
      </c>
      <c r="AK13" s="28">
        <f>+AJ13/AI13</f>
        <v>0.47051072438338287</v>
      </c>
      <c r="AL13" s="18"/>
    </row>
    <row r="14" spans="1:38" ht="122.25" customHeight="1" x14ac:dyDescent="0.35">
      <c r="A14" s="123"/>
      <c r="B14" s="123"/>
      <c r="C14" s="123"/>
      <c r="D14" s="123"/>
      <c r="E14" s="123"/>
      <c r="F14" s="123"/>
      <c r="G14" s="50" t="s">
        <v>38</v>
      </c>
      <c r="H14" s="56" t="s">
        <v>47</v>
      </c>
      <c r="I14" s="50" t="s">
        <v>57</v>
      </c>
      <c r="J14" s="50" t="s">
        <v>70</v>
      </c>
      <c r="K14" s="50">
        <v>50</v>
      </c>
      <c r="L14" s="50">
        <v>160</v>
      </c>
      <c r="M14" s="50" t="s">
        <v>124</v>
      </c>
      <c r="N14" s="50">
        <v>46</v>
      </c>
      <c r="O14" s="79">
        <v>18</v>
      </c>
      <c r="P14" s="79">
        <v>50</v>
      </c>
      <c r="Q14" s="110">
        <f>+(46+46+18+50)</f>
        <v>160</v>
      </c>
      <c r="R14" s="108">
        <v>1</v>
      </c>
      <c r="S14" s="109">
        <v>1</v>
      </c>
      <c r="T14" s="126"/>
      <c r="U14" s="144"/>
      <c r="V14" s="128"/>
      <c r="W14" s="132"/>
      <c r="X14" s="54" t="s">
        <v>89</v>
      </c>
      <c r="Y14" s="119" t="s">
        <v>166</v>
      </c>
      <c r="Z14" s="135"/>
      <c r="AA14" s="135"/>
      <c r="AB14" s="123"/>
      <c r="AC14" s="123"/>
      <c r="AD14" s="123"/>
      <c r="AE14" s="133"/>
      <c r="AF14" s="19" t="s">
        <v>160</v>
      </c>
      <c r="AG14" s="72" t="s">
        <v>161</v>
      </c>
      <c r="AH14" s="42">
        <v>375196840</v>
      </c>
      <c r="AI14" s="37">
        <v>372097840</v>
      </c>
      <c r="AJ14" s="37">
        <v>0</v>
      </c>
      <c r="AK14" s="30"/>
      <c r="AL14" s="18"/>
    </row>
    <row r="15" spans="1:38" ht="122.25" customHeight="1" x14ac:dyDescent="0.35">
      <c r="A15" s="123"/>
      <c r="B15" s="123"/>
      <c r="C15" s="123"/>
      <c r="D15" s="123"/>
      <c r="E15" s="123"/>
      <c r="F15" s="123"/>
      <c r="G15" s="157" t="s">
        <v>153</v>
      </c>
      <c r="H15" s="157"/>
      <c r="I15" s="157"/>
      <c r="J15" s="157"/>
      <c r="K15" s="157"/>
      <c r="L15" s="157"/>
      <c r="M15" s="157"/>
      <c r="N15" s="157"/>
      <c r="O15" s="157"/>
      <c r="P15" s="157"/>
      <c r="Q15" s="157"/>
      <c r="R15" s="77">
        <f>AVERAGE(R12:R14)</f>
        <v>1</v>
      </c>
      <c r="S15" s="73">
        <f>AVERAGE(S12:S14)</f>
        <v>0.6087014814814814</v>
      </c>
      <c r="T15" s="57"/>
      <c r="U15" s="48"/>
      <c r="V15" s="58"/>
      <c r="W15" s="54"/>
      <c r="X15" s="54"/>
      <c r="Y15" s="119"/>
      <c r="Z15" s="135"/>
      <c r="AA15" s="135"/>
      <c r="AB15" s="123"/>
      <c r="AC15" s="123"/>
      <c r="AD15" s="50"/>
      <c r="AE15" s="55"/>
      <c r="AF15" s="51" t="s">
        <v>163</v>
      </c>
      <c r="AG15" s="72" t="s">
        <v>164</v>
      </c>
      <c r="AH15" s="42"/>
      <c r="AI15" s="37">
        <v>94290128.159999996</v>
      </c>
      <c r="AJ15" s="37">
        <v>0</v>
      </c>
      <c r="AK15" s="30">
        <f>+AJ15/AI15</f>
        <v>0</v>
      </c>
      <c r="AL15" s="18"/>
    </row>
    <row r="16" spans="1:38" ht="313.5" customHeight="1" x14ac:dyDescent="0.35">
      <c r="A16" s="123"/>
      <c r="B16" s="123"/>
      <c r="C16" s="123"/>
      <c r="D16" s="123"/>
      <c r="E16" s="123"/>
      <c r="F16" s="123" t="s">
        <v>28</v>
      </c>
      <c r="G16" s="50" t="s">
        <v>39</v>
      </c>
      <c r="H16" s="56">
        <v>0</v>
      </c>
      <c r="I16" s="50" t="s">
        <v>58</v>
      </c>
      <c r="J16" s="50" t="s">
        <v>71</v>
      </c>
      <c r="K16" s="50" t="s">
        <v>135</v>
      </c>
      <c r="L16" s="50"/>
      <c r="M16" s="50">
        <v>3</v>
      </c>
      <c r="N16" s="50">
        <v>0</v>
      </c>
      <c r="O16" s="50">
        <v>0</v>
      </c>
      <c r="P16" s="107">
        <v>5</v>
      </c>
      <c r="Q16" s="107">
        <f>SUM(M16:P16)</f>
        <v>8</v>
      </c>
      <c r="R16" s="106">
        <f>8/19</f>
        <v>0.42105263157894735</v>
      </c>
      <c r="S16" s="106">
        <f>8/59</f>
        <v>0.13559322033898305</v>
      </c>
      <c r="T16" s="124">
        <f>AVERAGE(S16:S19)</f>
        <v>0.3719125848900986</v>
      </c>
      <c r="U16" s="142" t="s">
        <v>77</v>
      </c>
      <c r="V16" s="129">
        <v>2020130010252</v>
      </c>
      <c r="W16" s="123" t="s">
        <v>81</v>
      </c>
      <c r="X16" s="50" t="s">
        <v>90</v>
      </c>
      <c r="Y16" s="107" t="s">
        <v>143</v>
      </c>
      <c r="Z16" s="135"/>
      <c r="AA16" s="135"/>
      <c r="AB16" s="123"/>
      <c r="AC16" s="123"/>
      <c r="AD16" s="123" t="s">
        <v>97</v>
      </c>
      <c r="AE16" s="133">
        <v>310293192</v>
      </c>
      <c r="AF16" s="150" t="s">
        <v>102</v>
      </c>
      <c r="AG16" s="136" t="s">
        <v>111</v>
      </c>
      <c r="AH16" s="152">
        <v>91412110</v>
      </c>
      <c r="AI16" s="145">
        <v>515050989</v>
      </c>
      <c r="AJ16" s="145">
        <v>166139899</v>
      </c>
      <c r="AK16" s="138">
        <f>+AJ16/AI16</f>
        <v>0.32256980871460866</v>
      </c>
      <c r="AL16" s="18"/>
    </row>
    <row r="17" spans="1:38" ht="84.75" customHeight="1" x14ac:dyDescent="0.35">
      <c r="A17" s="123"/>
      <c r="B17" s="123"/>
      <c r="C17" s="123"/>
      <c r="D17" s="123"/>
      <c r="E17" s="123"/>
      <c r="F17" s="123"/>
      <c r="G17" s="50" t="s">
        <v>40</v>
      </c>
      <c r="H17" s="56">
        <v>0</v>
      </c>
      <c r="I17" s="50" t="s">
        <v>59</v>
      </c>
      <c r="J17" s="50" t="s">
        <v>72</v>
      </c>
      <c r="K17" s="50" t="s">
        <v>136</v>
      </c>
      <c r="L17" s="50">
        <v>33000</v>
      </c>
      <c r="M17" s="56">
        <v>54000</v>
      </c>
      <c r="N17" s="56">
        <v>0</v>
      </c>
      <c r="O17" s="56">
        <v>8778</v>
      </c>
      <c r="P17" s="56">
        <v>0</v>
      </c>
      <c r="Q17" s="96">
        <f>SUM(M17:P17)</f>
        <v>62778</v>
      </c>
      <c r="R17" s="92">
        <v>1</v>
      </c>
      <c r="S17" s="91">
        <v>1</v>
      </c>
      <c r="T17" s="125"/>
      <c r="U17" s="143"/>
      <c r="V17" s="129"/>
      <c r="W17" s="123"/>
      <c r="X17" s="50" t="s">
        <v>91</v>
      </c>
      <c r="Y17" s="107" t="s">
        <v>167</v>
      </c>
      <c r="Z17" s="135"/>
      <c r="AA17" s="135"/>
      <c r="AB17" s="123"/>
      <c r="AC17" s="123"/>
      <c r="AD17" s="123"/>
      <c r="AE17" s="133"/>
      <c r="AF17" s="151"/>
      <c r="AG17" s="137"/>
      <c r="AH17" s="152"/>
      <c r="AI17" s="145"/>
      <c r="AJ17" s="145"/>
      <c r="AK17" s="138"/>
      <c r="AL17" s="18"/>
    </row>
    <row r="18" spans="1:38" ht="93" customHeight="1" x14ac:dyDescent="0.35">
      <c r="A18" s="123"/>
      <c r="B18" s="123"/>
      <c r="C18" s="123"/>
      <c r="D18" s="123"/>
      <c r="E18" s="123"/>
      <c r="F18" s="123"/>
      <c r="G18" s="50" t="s">
        <v>41</v>
      </c>
      <c r="H18" s="56">
        <v>0</v>
      </c>
      <c r="I18" s="50" t="s">
        <v>60</v>
      </c>
      <c r="J18" s="50" t="s">
        <v>68</v>
      </c>
      <c r="K18" s="50" t="s">
        <v>137</v>
      </c>
      <c r="L18" s="50">
        <v>0</v>
      </c>
      <c r="M18" s="56">
        <v>1542</v>
      </c>
      <c r="N18" s="56">
        <v>2542</v>
      </c>
      <c r="O18" s="56">
        <v>2230.6</v>
      </c>
      <c r="P18" s="56">
        <v>11302</v>
      </c>
      <c r="Q18" s="96">
        <f>SUM(M18:P18)</f>
        <v>17616.599999999999</v>
      </c>
      <c r="R18" s="111">
        <f>+Q18/35000</f>
        <v>0.50333142857142854</v>
      </c>
      <c r="S18" s="112">
        <f>+Q18/100000</f>
        <v>0.17616599999999999</v>
      </c>
      <c r="T18" s="125"/>
      <c r="U18" s="143"/>
      <c r="V18" s="129"/>
      <c r="W18" s="123"/>
      <c r="X18" s="50" t="s">
        <v>92</v>
      </c>
      <c r="Y18" s="107" t="s">
        <v>168</v>
      </c>
      <c r="Z18" s="135"/>
      <c r="AA18" s="135"/>
      <c r="AB18" s="123"/>
      <c r="AC18" s="123"/>
      <c r="AD18" s="123"/>
      <c r="AE18" s="133"/>
      <c r="AF18" s="146" t="s">
        <v>109</v>
      </c>
      <c r="AG18" s="148" t="s">
        <v>112</v>
      </c>
      <c r="AH18" s="130">
        <v>218881082</v>
      </c>
      <c r="AI18" s="136">
        <v>218881082</v>
      </c>
      <c r="AJ18" s="136">
        <v>122000000</v>
      </c>
      <c r="AK18" s="139">
        <f>+AJ18/AI18</f>
        <v>0.55738028561097852</v>
      </c>
      <c r="AL18" s="18"/>
    </row>
    <row r="19" spans="1:38" ht="203.25" customHeight="1" x14ac:dyDescent="0.35">
      <c r="A19" s="123"/>
      <c r="B19" s="123"/>
      <c r="C19" s="123"/>
      <c r="D19" s="123"/>
      <c r="E19" s="123"/>
      <c r="F19" s="123"/>
      <c r="G19" s="50" t="s">
        <v>42</v>
      </c>
      <c r="H19" s="56">
        <v>0</v>
      </c>
      <c r="I19" s="50" t="s">
        <v>61</v>
      </c>
      <c r="J19" s="50" t="s">
        <v>73</v>
      </c>
      <c r="K19" s="50" t="s">
        <v>138</v>
      </c>
      <c r="L19" s="50">
        <v>0</v>
      </c>
      <c r="M19" s="56">
        <v>6535</v>
      </c>
      <c r="N19" s="56">
        <v>0</v>
      </c>
      <c r="O19" s="43">
        <v>9124.9</v>
      </c>
      <c r="P19" s="43">
        <v>1690</v>
      </c>
      <c r="Q19" s="113">
        <f>SUM(M19:P19)</f>
        <v>17349.900000000001</v>
      </c>
      <c r="R19" s="99">
        <f>+Q19/35000</f>
        <v>0.49571142857142864</v>
      </c>
      <c r="S19" s="114">
        <f>+Q19/98640</f>
        <v>0.17589111922141121</v>
      </c>
      <c r="T19" s="126"/>
      <c r="U19" s="144"/>
      <c r="V19" s="129"/>
      <c r="W19" s="123"/>
      <c r="X19" s="50" t="s">
        <v>93</v>
      </c>
      <c r="Y19" s="107" t="s">
        <v>169</v>
      </c>
      <c r="Z19" s="135"/>
      <c r="AA19" s="135"/>
      <c r="AB19" s="123"/>
      <c r="AC19" s="123"/>
      <c r="AD19" s="123"/>
      <c r="AE19" s="133"/>
      <c r="AF19" s="147"/>
      <c r="AG19" s="149"/>
      <c r="AH19" s="131"/>
      <c r="AI19" s="137"/>
      <c r="AJ19" s="137"/>
      <c r="AK19" s="140"/>
      <c r="AL19" s="18"/>
    </row>
    <row r="20" spans="1:38" ht="66.75" customHeight="1" x14ac:dyDescent="0.35">
      <c r="A20" s="50"/>
      <c r="B20" s="50"/>
      <c r="C20" s="50"/>
      <c r="D20" s="50"/>
      <c r="E20" s="50"/>
      <c r="F20" s="123"/>
      <c r="G20" s="153" t="s">
        <v>154</v>
      </c>
      <c r="H20" s="154"/>
      <c r="I20" s="154"/>
      <c r="J20" s="154"/>
      <c r="K20" s="154"/>
      <c r="L20" s="154"/>
      <c r="M20" s="154"/>
      <c r="N20" s="154"/>
      <c r="O20" s="154"/>
      <c r="P20" s="154"/>
      <c r="Q20" s="155"/>
      <c r="R20" s="80">
        <f>AVERAGE(R16:R19)</f>
        <v>0.60502387218045117</v>
      </c>
      <c r="S20" s="80">
        <f>AVERAGE(S16:S19)</f>
        <v>0.3719125848900986</v>
      </c>
      <c r="T20" s="13"/>
      <c r="U20" s="61"/>
      <c r="V20" s="63"/>
      <c r="W20" s="61"/>
      <c r="X20" s="61"/>
      <c r="Y20" s="61"/>
      <c r="Z20" s="62"/>
      <c r="AA20" s="62"/>
      <c r="AB20" s="61"/>
      <c r="AC20" s="61"/>
      <c r="AD20" s="61"/>
      <c r="AE20" s="64"/>
      <c r="AF20" s="65"/>
      <c r="AG20" s="66"/>
      <c r="AH20" s="67"/>
      <c r="AI20" s="68"/>
      <c r="AJ20" s="68"/>
      <c r="AK20" s="69"/>
      <c r="AL20" s="18"/>
    </row>
    <row r="21" spans="1:38" ht="66" customHeight="1" x14ac:dyDescent="0.5">
      <c r="Q21" s="82" t="s">
        <v>155</v>
      </c>
      <c r="R21" s="81">
        <f>AVERAGE(R3:R19)</f>
        <v>0.69909875423853751</v>
      </c>
      <c r="S21" s="81">
        <f>AVERAGE(S3:S19)</f>
        <v>0.43173600742895185</v>
      </c>
      <c r="T21" s="44">
        <f>AVERAGE(T3:T19)</f>
        <v>0.43433964296652139</v>
      </c>
      <c r="W21" s="47"/>
      <c r="X21" s="47"/>
      <c r="Y21" s="47"/>
      <c r="Z21" s="47"/>
      <c r="AA21" s="47"/>
      <c r="AH21" s="89" t="s">
        <v>171</v>
      </c>
      <c r="AI21" s="86">
        <f>SUM(AI3:AI19)</f>
        <v>4590083448.1599998</v>
      </c>
      <c r="AJ21" s="86">
        <f>SUM(AJ3:AJ19)</f>
        <v>2684115100.6799998</v>
      </c>
      <c r="AK21" s="87">
        <f>+AJ21/AI21</f>
        <v>0.58476390048114824</v>
      </c>
      <c r="AL21" s="45"/>
    </row>
    <row r="22" spans="1:38" x14ac:dyDescent="0.35">
      <c r="A22" s="46"/>
      <c r="B22" s="46"/>
      <c r="C22" s="46"/>
    </row>
    <row r="23" spans="1:38" x14ac:dyDescent="0.35">
      <c r="A23" s="46"/>
      <c r="B23" s="46"/>
      <c r="C23" s="46"/>
    </row>
    <row r="24" spans="1:38" x14ac:dyDescent="0.35">
      <c r="A24" s="46"/>
      <c r="B24" s="46"/>
      <c r="C24" s="46"/>
    </row>
    <row r="25" spans="1:38" x14ac:dyDescent="0.35">
      <c r="A25" s="46"/>
      <c r="B25" s="46"/>
      <c r="C25" s="46"/>
    </row>
    <row r="26" spans="1:38" x14ac:dyDescent="0.35">
      <c r="A26" s="46"/>
      <c r="B26" s="46"/>
      <c r="C26" s="46"/>
    </row>
    <row r="27" spans="1:38" x14ac:dyDescent="0.35">
      <c r="A27" s="46"/>
      <c r="B27" s="46"/>
      <c r="C27" s="46"/>
    </row>
    <row r="28" spans="1:38" x14ac:dyDescent="0.35">
      <c r="A28" s="46"/>
      <c r="B28" s="46"/>
      <c r="C28" s="46"/>
    </row>
    <row r="29" spans="1:38" x14ac:dyDescent="0.35">
      <c r="A29" s="46"/>
      <c r="B29" s="46"/>
      <c r="C29" s="46"/>
    </row>
  </sheetData>
  <mergeCells count="54">
    <mergeCell ref="F16:F20"/>
    <mergeCell ref="G20:Q20"/>
    <mergeCell ref="F3:F6"/>
    <mergeCell ref="G6:Q6"/>
    <mergeCell ref="F7:F11"/>
    <mergeCell ref="G11:Q11"/>
    <mergeCell ref="F12:F15"/>
    <mergeCell ref="G15:Q15"/>
    <mergeCell ref="AJ18:AJ19"/>
    <mergeCell ref="AK16:AK17"/>
    <mergeCell ref="AK18:AK19"/>
    <mergeCell ref="AI18:AI19"/>
    <mergeCell ref="E1:AL1"/>
    <mergeCell ref="U3:U5"/>
    <mergeCell ref="U7:U10"/>
    <mergeCell ref="U12:U14"/>
    <mergeCell ref="U16:U19"/>
    <mergeCell ref="AI16:AI17"/>
    <mergeCell ref="AJ16:AJ17"/>
    <mergeCell ref="AF18:AF19"/>
    <mergeCell ref="AG18:AG19"/>
    <mergeCell ref="AF16:AF17"/>
    <mergeCell ref="AG16:AG17"/>
    <mergeCell ref="AH16:AH17"/>
    <mergeCell ref="A3:A19"/>
    <mergeCell ref="B3:B19"/>
    <mergeCell ref="C3:C19"/>
    <mergeCell ref="D3:D19"/>
    <mergeCell ref="E3:E19"/>
    <mergeCell ref="AH18:AH19"/>
    <mergeCell ref="W3:W5"/>
    <mergeCell ref="W7:W10"/>
    <mergeCell ref="W12:W14"/>
    <mergeCell ref="W16:W19"/>
    <mergeCell ref="AE3:AE5"/>
    <mergeCell ref="AE7:AE10"/>
    <mergeCell ref="AE12:AE14"/>
    <mergeCell ref="AE16:AE19"/>
    <mergeCell ref="Z3:Z19"/>
    <mergeCell ref="AA3:AA19"/>
    <mergeCell ref="AB3:AB19"/>
    <mergeCell ref="AC3:AC19"/>
    <mergeCell ref="AD3:AD5"/>
    <mergeCell ref="AD7:AD10"/>
    <mergeCell ref="AD12:AD14"/>
    <mergeCell ref="AD16:AD19"/>
    <mergeCell ref="T3:T5"/>
    <mergeCell ref="T7:T10"/>
    <mergeCell ref="T12:T14"/>
    <mergeCell ref="T16:T19"/>
    <mergeCell ref="V3:V5"/>
    <mergeCell ref="V7:V10"/>
    <mergeCell ref="V12:V14"/>
    <mergeCell ref="V16:V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15"/>
  <sheetViews>
    <sheetView workbookViewId="0">
      <selection activeCell="C19" sqref="C19"/>
    </sheetView>
  </sheetViews>
  <sheetFormatPr baseColWidth="10" defaultRowHeight="14.5" x14ac:dyDescent="0.35"/>
  <cols>
    <col min="2" max="2" width="18.54296875" customWidth="1"/>
    <col min="3" max="3" width="22.54296875" style="1" customWidth="1"/>
  </cols>
  <sheetData>
    <row r="5" spans="2:3" x14ac:dyDescent="0.35">
      <c r="B5" t="s">
        <v>120</v>
      </c>
    </row>
    <row r="6" spans="2:3" x14ac:dyDescent="0.35">
      <c r="C6" s="1">
        <v>1000000</v>
      </c>
    </row>
    <row r="7" spans="2:3" x14ac:dyDescent="0.35">
      <c r="C7" s="1">
        <v>500000</v>
      </c>
    </row>
    <row r="9" spans="2:3" ht="29.25" customHeight="1" x14ac:dyDescent="0.35">
      <c r="B9" t="s">
        <v>121</v>
      </c>
    </row>
    <row r="10" spans="2:3" x14ac:dyDescent="0.35">
      <c r="C10" s="1">
        <v>550000</v>
      </c>
    </row>
    <row r="11" spans="2:3" x14ac:dyDescent="0.35">
      <c r="C11" s="1">
        <v>550000</v>
      </c>
    </row>
    <row r="12" spans="2:3" x14ac:dyDescent="0.35">
      <c r="C12" s="1">
        <v>550000</v>
      </c>
    </row>
    <row r="13" spans="2:3" x14ac:dyDescent="0.35">
      <c r="C13" s="1">
        <v>550000</v>
      </c>
    </row>
    <row r="14" spans="2:3" x14ac:dyDescent="0.35">
      <c r="C14" s="1">
        <v>550000</v>
      </c>
    </row>
    <row r="15" spans="2:3" x14ac:dyDescent="0.35">
      <c r="C15" s="1">
        <f>SUM(C6:C14)</f>
        <v>4250000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2020-10-06T14:37:45Z</dcterms:created>
  <dcterms:modified xsi:type="dcterms:W3CDTF">2022-01-23T23:50:53Z</dcterms:modified>
</cp:coreProperties>
</file>