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ma\OneDrive\Documentos\SEGUIMIENTOS PLANES DE ACCIÓN A DICIEMBRE 31 DE 2021\"/>
    </mc:Choice>
  </mc:AlternateContent>
  <xr:revisionPtr revIDLastSave="0" documentId="8_{69DF4DFA-298F-47C0-A31E-439E774839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EG PA DIC 2021" sheetId="6" r:id="rId1"/>
    <sheet name="Hoja5" sheetId="5" state="hidden" r:id="rId2"/>
    <sheet name="Hoja2" sheetId="2" state="hidden" r:id="rId3"/>
    <sheet name="Hoja3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31" i="6" l="1"/>
  <c r="AN193" i="6"/>
  <c r="AN192" i="6"/>
  <c r="AN191" i="6"/>
  <c r="AN168" i="6"/>
  <c r="AN167" i="6"/>
  <c r="AN166" i="6"/>
  <c r="AN124" i="6"/>
  <c r="AN123" i="6"/>
  <c r="AN109" i="6"/>
  <c r="AN108" i="6"/>
  <c r="AN107" i="6"/>
  <c r="AN85" i="6"/>
  <c r="AN84" i="6"/>
  <c r="AN83" i="6"/>
  <c r="AN82" i="6"/>
  <c r="AN64" i="6"/>
  <c r="AN63" i="6"/>
  <c r="AN38" i="6"/>
  <c r="AN21" i="6"/>
  <c r="AN20" i="6"/>
  <c r="AN8" i="6"/>
  <c r="AN7" i="6"/>
  <c r="AA219" i="6" l="1"/>
  <c r="AA230" i="6" s="1"/>
  <c r="AA191" i="6"/>
  <c r="AA214" i="6" s="1"/>
  <c r="AA166" i="6"/>
  <c r="AA187" i="6" s="1"/>
  <c r="AA146" i="6"/>
  <c r="AA162" i="6" s="1"/>
  <c r="AA123" i="6"/>
  <c r="AA107" i="6"/>
  <c r="AA141" i="6" s="1"/>
  <c r="AA103" i="6"/>
  <c r="AA82" i="6"/>
  <c r="AA63" i="6"/>
  <c r="AA38" i="6"/>
  <c r="AA78" i="6" s="1"/>
  <c r="AA20" i="6"/>
  <c r="AA14" i="6"/>
  <c r="AA2" i="6"/>
  <c r="AA36" i="6" s="1"/>
  <c r="R198" i="6"/>
  <c r="R203" i="6"/>
  <c r="S203" i="6" s="1"/>
  <c r="T52" i="6"/>
  <c r="AA231" i="6" l="1"/>
  <c r="S230" i="6"/>
  <c r="T213" i="6"/>
  <c r="T212" i="6"/>
  <c r="T211" i="6"/>
  <c r="T210" i="6"/>
  <c r="R209" i="6"/>
  <c r="S209" i="6" s="1"/>
  <c r="R158" i="6"/>
  <c r="T158" i="6" s="1"/>
  <c r="T186" i="6"/>
  <c r="T185" i="6"/>
  <c r="T184" i="6"/>
  <c r="R183" i="6"/>
  <c r="T183" i="6" s="1"/>
  <c r="R99" i="6"/>
  <c r="T99" i="6" s="1"/>
  <c r="R74" i="6"/>
  <c r="S74" i="6" s="1"/>
  <c r="T74" i="6" s="1"/>
  <c r="R34" i="6"/>
  <c r="T34" i="6" s="1"/>
  <c r="R180" i="6"/>
  <c r="R179" i="6"/>
  <c r="R166" i="6"/>
  <c r="R125" i="6"/>
  <c r="R123" i="6"/>
  <c r="R121" i="6"/>
  <c r="R114" i="6"/>
  <c r="R120" i="6"/>
  <c r="R117" i="6"/>
  <c r="R107" i="6"/>
  <c r="R109" i="6"/>
  <c r="R111" i="6"/>
  <c r="R219" i="6"/>
  <c r="R151" i="6"/>
  <c r="R146" i="6"/>
  <c r="R89" i="6"/>
  <c r="R66" i="6"/>
  <c r="R63" i="6"/>
  <c r="R56" i="6"/>
  <c r="R47" i="6"/>
  <c r="R43" i="6"/>
  <c r="R38" i="6"/>
  <c r="R29" i="6"/>
  <c r="R25" i="6"/>
  <c r="R20" i="6"/>
  <c r="R14" i="6"/>
  <c r="S14" i="6" s="1"/>
  <c r="T14" i="6" s="1"/>
  <c r="S158" i="6" l="1"/>
  <c r="S34" i="6"/>
  <c r="T229" i="6"/>
  <c r="T228" i="6"/>
  <c r="T227" i="6"/>
  <c r="T226" i="6"/>
  <c r="T225" i="6"/>
  <c r="T224" i="6"/>
  <c r="T223" i="6"/>
  <c r="T222" i="6"/>
  <c r="T221" i="6"/>
  <c r="T220" i="6"/>
  <c r="T208" i="6"/>
  <c r="T207" i="6"/>
  <c r="T206" i="6"/>
  <c r="T205" i="6"/>
  <c r="T204" i="6"/>
  <c r="T202" i="6"/>
  <c r="T201" i="6"/>
  <c r="T200" i="6"/>
  <c r="T199" i="6"/>
  <c r="T197" i="6"/>
  <c r="T196" i="6"/>
  <c r="T195" i="6"/>
  <c r="T194" i="6"/>
  <c r="T193" i="6"/>
  <c r="T192" i="6"/>
  <c r="T182" i="6"/>
  <c r="T181" i="6"/>
  <c r="T82" i="6"/>
  <c r="S82" i="6"/>
  <c r="T203" i="6"/>
  <c r="S198" i="6"/>
  <c r="T198" i="6" s="1"/>
  <c r="R191" i="6"/>
  <c r="T191" i="6" s="1"/>
  <c r="T180" i="6"/>
  <c r="T179" i="6"/>
  <c r="T166" i="6"/>
  <c r="R130" i="6"/>
  <c r="S130" i="6" s="1"/>
  <c r="T130" i="6" s="1"/>
  <c r="S125" i="6"/>
  <c r="T125" i="6" s="1"/>
  <c r="S123" i="6"/>
  <c r="T121" i="6"/>
  <c r="T120" i="6"/>
  <c r="T117" i="6"/>
  <c r="U191" i="6" l="1"/>
  <c r="T187" i="6"/>
  <c r="U166" i="6"/>
  <c r="S191" i="6"/>
  <c r="S214" i="6" s="1"/>
  <c r="T123" i="6"/>
  <c r="S120" i="6"/>
  <c r="T109" i="6"/>
  <c r="T107" i="6"/>
  <c r="T219" i="6"/>
  <c r="T230" i="6" s="1"/>
  <c r="T151" i="6"/>
  <c r="S146" i="6"/>
  <c r="T89" i="6"/>
  <c r="T103" i="6" s="1"/>
  <c r="S89" i="6"/>
  <c r="R87" i="6"/>
  <c r="S87" i="6" s="1"/>
  <c r="T66" i="6"/>
  <c r="T63" i="6"/>
  <c r="S56" i="6"/>
  <c r="T38" i="6"/>
  <c r="T29" i="6"/>
  <c r="T25" i="6"/>
  <c r="T20" i="6"/>
  <c r="P2" i="6"/>
  <c r="AK231" i="6"/>
  <c r="AJ231" i="6"/>
  <c r="AI231" i="6"/>
  <c r="S180" i="6"/>
  <c r="S187" i="6" s="1"/>
  <c r="S117" i="6"/>
  <c r="T114" i="6"/>
  <c r="T111" i="6"/>
  <c r="S111" i="6"/>
  <c r="S103" i="6" l="1"/>
  <c r="T141" i="6"/>
  <c r="U107" i="6" s="1"/>
  <c r="T43" i="6"/>
  <c r="R2" i="6"/>
  <c r="T2" i="6" s="1"/>
  <c r="T36" i="6" s="1"/>
  <c r="T56" i="6"/>
  <c r="T47" i="6"/>
  <c r="S47" i="6"/>
  <c r="S78" i="6" s="1"/>
  <c r="S107" i="6"/>
  <c r="U219" i="6"/>
  <c r="S25" i="6"/>
  <c r="T146" i="6"/>
  <c r="T162" i="6" s="1"/>
  <c r="S63" i="6"/>
  <c r="U82" i="6"/>
  <c r="S66" i="6"/>
  <c r="S121" i="6"/>
  <c r="S151" i="6"/>
  <c r="S29" i="6"/>
  <c r="S162" i="6" l="1"/>
  <c r="U146" i="6"/>
  <c r="S141" i="6"/>
  <c r="T78" i="6"/>
  <c r="U38" i="6" s="1"/>
  <c r="U2" i="6"/>
  <c r="S2" i="6"/>
  <c r="T231" i="6" l="1"/>
  <c r="U231" i="6"/>
  <c r="S36" i="6"/>
  <c r="K3" i="2"/>
  <c r="S23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I2" authorId="0" shapeId="0" xr:uid="{BBE6BEC6-4487-46C0-8190-C3F8FD72318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CUANTOS ESTUDIOS SON Y QUIEN VA A SER EL RESPONSABLE</t>
        </r>
      </text>
    </comment>
  </commentList>
</comments>
</file>

<file path=xl/sharedStrings.xml><?xml version="1.0" encoding="utf-8"?>
<sst xmlns="http://schemas.openxmlformats.org/spreadsheetml/2006/main" count="609" uniqueCount="476">
  <si>
    <t>PILAR</t>
  </si>
  <si>
    <t>LINEA ESTRATEGICA</t>
  </si>
  <si>
    <t>Indicador de Bienestar</t>
  </si>
  <si>
    <t>Línea Base 2019</t>
  </si>
  <si>
    <t xml:space="preserve">PROGRAMA </t>
  </si>
  <si>
    <t>Indicador de Producto</t>
  </si>
  <si>
    <t>Descripción de la Meta Producto 2020-2023</t>
  </si>
  <si>
    <t>Valor Absoluto de la Meta Producto 2020-2023</t>
  </si>
  <si>
    <t>ACUMULADO META PRODUCTO 
JUL- DIC 2020</t>
  </si>
  <si>
    <t>NOMBRE DEL RESPONSABLE</t>
  </si>
  <si>
    <t>CRONOGRAMA PROGRAMADO (DIAS)</t>
  </si>
  <si>
    <t>CRONOGRAMA EJECUTADO (DIAS)</t>
  </si>
  <si>
    <t>BENEFICIARIOS PROGRAMADOS</t>
  </si>
  <si>
    <t>BENEFICIARIOS CUBIERTOS</t>
  </si>
  <si>
    <t>REPORTES DE AVANCE METAS PRODUCTOS A MARZO 31 DE 2021</t>
  </si>
  <si>
    <t>REPORTES DE AVANCE DE METAS PRODUCTOS A JUNIO 30 DE 2021</t>
  </si>
  <si>
    <t>CARTAGENA RESILIENTE</t>
  </si>
  <si>
    <t>SALVEMOS JUNTOS NUESTRO PATRIMONIO NATURAL</t>
  </si>
  <si>
    <t>Inversion territorial en el Sector (En miles de pesos)</t>
  </si>
  <si>
    <t>$31.256.050  -Fuente EPA</t>
  </si>
  <si>
    <t xml:space="preserve">INSTRUMENTO DE ORDENAMIENTO TERRITORIAL </t>
  </si>
  <si>
    <t>Plan de Ordenamiento Territorial</t>
  </si>
  <si>
    <t>Estudios y documentos elaborados                                   Fuente -Secretaria de Planeacion</t>
  </si>
  <si>
    <t>Meta Bienestar 2020-2023</t>
  </si>
  <si>
    <t>$34.000.000 (Incremento mayor al 8%)</t>
  </si>
  <si>
    <t>RECUPERAR Y RESTAURAR NUESTRAS ÁREAS NATURALES (BOSQUES, BIODIVERSIDAD Y SERVICIOS ECOSISTEMICOS)</t>
  </si>
  <si>
    <t>Numero de nuevos arboles sembrados</t>
  </si>
  <si>
    <t>46843 -Fuente EPA</t>
  </si>
  <si>
    <t>0 -Fuente EPA</t>
  </si>
  <si>
    <t>numero de jornadas de limpieza en areas ambientalmente degradadas</t>
  </si>
  <si>
    <t>40 -Fuente EPA</t>
  </si>
  <si>
    <t>Numero de operativos realizados para restitucion de Ecosistemas y Areas ambientalmente estrategicas</t>
  </si>
  <si>
    <t>73 -Fuente EPA</t>
  </si>
  <si>
    <t>Numero de areas ambientalmente degradadas, intervenidas y en proceso de restauracion</t>
  </si>
  <si>
    <t>Numero de proyectos para la
restauración de biodiversidad
y servicios ecosistémicos
distritales diseñados e
implementados en área rural
e insular</t>
  </si>
  <si>
    <t>ORDENAMIENTO AMBIENTAL Y ADAPTACION AL CAMBIO CLIMATICO PARA LA SOSTENIBILIDAD AMBIENTAL (MITIGACION Y GESTION DEL RIESGO AMBIENTAL)</t>
  </si>
  <si>
    <t>Ajustar y modificar el Plan Cartagena Competitiva y Compatible con el Clima y convertirlo en el Plan Integral de Adaptacion al Cambio Climatico -PIACC- formulado y adoptado (Ley 1931 del 27 de Julio de 2018)</t>
  </si>
  <si>
    <t xml:space="preserve">Diseño e implementacion de Proyecto de Asistencia
Integral para el Sector
Industria (desarrollo e implementacion de acciones, auditorias energeticas y ambientales, capacitacion y selección  de medidas de reduccion de emisiones) </t>
  </si>
  <si>
    <t xml:space="preserve">
Proyecto de Compostaje de
Residuos Orgánicos a Gran
Escala Local (por fases y en zonas detectadas como criticas)
implementado</t>
  </si>
  <si>
    <t>Sistema Distrital de Buenas
Prácticas Energéticas en la
Administración Pública,
establecido</t>
  </si>
  <si>
    <t>Campañas distritales
masivas de información en
gestión del cambio climático, realizadas</t>
  </si>
  <si>
    <t>Número de proyectos pilotos para el control de intrusion de mareas, diseñado y construido</t>
  </si>
  <si>
    <t>Numero de Barrios participando en la implementación del
proyecto “Tu Barrio
Sostenible</t>
  </si>
  <si>
    <t>Numero de 
Corredores ambientales
diseñados e
implementados articulados al sistema de drenajes urbanos sostenibles</t>
  </si>
  <si>
    <t>Numero de Areas de Manglares Conservados y Protegidos( Area Urbana y Rural)</t>
  </si>
  <si>
    <t>ASEGURAMIENTO, MONITOREO, CONTROL Y VIGILANCIA AMBIENTAL (SISTEMA INTEGRADO DE MONITOREO AMBIENTAL)</t>
  </si>
  <si>
    <t>Numero de Estaciones de medición de calidad del aire, optimizadas
y funcionales.</t>
  </si>
  <si>
    <t>3 -Fuente EPA</t>
  </si>
  <si>
    <t>Numero de 
Proyectos para la creación de
la Mesa Técnica Distrital de
Calidad del Aire y Ruido</t>
  </si>
  <si>
    <t>N.D</t>
  </si>
  <si>
    <t xml:space="preserve">Reporte técnico ambiental
(consolidado anual -aire,
ruido, agua-)
</t>
  </si>
  <si>
    <t>Mapas de ruido actualizados.
(1 por localidad)</t>
  </si>
  <si>
    <t xml:space="preserve">
Sistema de control de calidad
del ruido, implementado</t>
  </si>
  <si>
    <t>INVESTIGACION, EDUCACION Y CULTURA AMBIENTAL (EDUCACION Y CULTURA AMBIENTAL)</t>
  </si>
  <si>
    <t>Numero de Hogares comunitarios de bienestar
acompañados en la implementación de proyectos ambientales</t>
  </si>
  <si>
    <t xml:space="preserve">Numero de Centros de desarrollo
infantil acompañados en la implementación de proyectos
ambientales
</t>
  </si>
  <si>
    <t xml:space="preserve">Numero de  PRAES
participando de forma concertada en proyectos de acciones coordinadas con las
autoridades ambientales (Área
urbana)
</t>
  </si>
  <si>
    <t>28 -Fuente EPA</t>
  </si>
  <si>
    <t xml:space="preserve">Numero de PRAUS participando de forma concertada en proyectos de acciones coordinadas con las autoridades ambientales (Área urbana y rural)
</t>
  </si>
  <si>
    <t>9 -Fuente EPA</t>
  </si>
  <si>
    <t xml:space="preserve">Numero de Grandes eventos
académicos para apropiación de
conocimientos sobre temas ambientales, impulsados y
realizados
</t>
  </si>
  <si>
    <t>2  -Fuente EPA</t>
  </si>
  <si>
    <t>Numero de PROCEDAS
participando de forma concertada en proyectos y acciones coordinadas con las
autoridades ambientales (Área
urbana y rural)</t>
  </si>
  <si>
    <t>5  -Fuente EPA</t>
  </si>
  <si>
    <t>Numero de Centros de Vida
participando en Actividades y buenas prácticas ambientales para el beneficio de poblacion de tercera edad, en asocio con las autoridades ambientales y el Distrito de Cartagena</t>
  </si>
  <si>
    <t>0  -Fuente EPA</t>
  </si>
  <si>
    <t>Numero de Herramientas TICs
implementadas para el fomento de la educación ambiental</t>
  </si>
  <si>
    <t xml:space="preserve">Numero de Ecosistemas con
investigaciones científicas de las condiciones físicoquímicas, biológicas, socioculturales y
económicas
</t>
  </si>
  <si>
    <t>1  -Fuente EPA</t>
  </si>
  <si>
    <t>Numero de Investigaciones y
estudios sobre el ambiente distrital, sus condiciones,
potencialidades e impactos</t>
  </si>
  <si>
    <t xml:space="preserve">Cátedra ambiental
permanente, diseñada,
e implementada, en
asocio con otros
actores interesados en
el desarrollo ambiental
distrital
</t>
  </si>
  <si>
    <t>SALVEMOS JUNTOS NUESTRO RECURSO HIDRICO (GESTION INTEGRAL DEL RECURSO HIDRICO)</t>
  </si>
  <si>
    <t>Numero de cuerpos
de agua para la
optimización de sus
condiciones físicas,
hidráulicas y
ambientales.
(Urbanos y rurales)</t>
  </si>
  <si>
    <t xml:space="preserve">Numero de Rondas hídricas
asociadas a sistema
de drenajes, delimitadas y
acotadas
</t>
  </si>
  <si>
    <t xml:space="preserve">Numero de Elementos del
Sistema de La Bocana Estabilizadora de Mareas, rehabilitados
</t>
  </si>
  <si>
    <t>NEGOCIOS VERDES, ECONOMIA CIRCULAR, PRODUCCION Y CONSUMO SOSTENIBLE (NEGOCIOS VERDES INCLUSIVOS)</t>
  </si>
  <si>
    <t>Numero de Nuevos negocios
verdes asesorados y verificados</t>
  </si>
  <si>
    <t>54  -Fuente EPA</t>
  </si>
  <si>
    <t>Numero de Negocios Verdes
participando en ferias de negocios (Virtuales y
presenciales)</t>
  </si>
  <si>
    <t>30  -Fuente EPA</t>
  </si>
  <si>
    <t>Numero de Ferias de
Negocios Verdes
realizadas</t>
  </si>
  <si>
    <t>Numero de Negocios Verdes
avalados</t>
  </si>
  <si>
    <t>10  -Fuente EPA</t>
  </si>
  <si>
    <t>INSTITUCIONES AMBIENTALES MAS MODERNAS, EFICIENTES Y TRANSPARENTES (FORTALECIMIENTO INSTITUCIONAL)</t>
  </si>
  <si>
    <t>Plan Institucional de Gestión Ambiental implementado implementado</t>
  </si>
  <si>
    <t>Numero de 
Procesos estandarizados</t>
  </si>
  <si>
    <t>Ventanilla Única de Atención al Usuario implementada</t>
  </si>
  <si>
    <t>Modelo Integrado de Planeación y Gestión implementado al 100%</t>
  </si>
  <si>
    <t>25%  -Fuente EPA</t>
  </si>
  <si>
    <t>Adoptar el Plan de Ordenamioento Territorial con base en la normativa vigente</t>
  </si>
  <si>
    <t>ORDENACION TERRITORIAL, RECUPERACION SOCIAL, AMBIENTAL Y URBANA DE LA CIENAGA DE LA VIRGEN</t>
  </si>
  <si>
    <t>Sistema de gestión Hídrica de la Ciénaga de la Virgen y Recuperación del Manglar conformado</t>
  </si>
  <si>
    <t>100.000 nuevos arboles sembrados</t>
  </si>
  <si>
    <t>1  Centro de atención y
valoración de fauna,
adecuado e implementado</t>
  </si>
  <si>
    <t>150 operativos
realizados para
restitución de
ecosistemas y áreas
ambientalmente
estratégicas</t>
  </si>
  <si>
    <t>3 áreas ambientalmente degradadas, intervenidas y en proceso de restauración (Laguna del Cabrero-Caño Juan Angola, Cerro de la Popa y Bahia de Cartagena)</t>
  </si>
  <si>
    <t>2   proyectos para la
restauración de biodiversidad
y servicios ecosistémicos
distritales diseñados e
implementados en área rural
e insular</t>
  </si>
  <si>
    <t>1    Plan Integral de Adaptacion al Cambio Climatico -PIACC- formulado y adoptado</t>
  </si>
  <si>
    <t>1
Proyecto de Asistencia
Integral para el Sector
Industrial, diseñado e
implementado</t>
  </si>
  <si>
    <t>1
Proyecto de Compostaje de
Residuos Orgánicos a Gran
Escala Local,
implementado</t>
  </si>
  <si>
    <t>1
Sistema Distrital de Buenas
Prácticas Energéticas en la
Administración Pública,
establecido</t>
  </si>
  <si>
    <t xml:space="preserve">4 campañas distrital
masivas de información de
gestión para la mitigación
de cambio climático y salud
ambiental </t>
  </si>
  <si>
    <t>1  Proyecto Piloto para el Control de Intrusion de mareas,diseñado y construido</t>
  </si>
  <si>
    <t>3
Barrios participando en la
implementación de
proyecto “Tu Barrio
Sostenible</t>
  </si>
  <si>
    <t>3
Corredores ambientales
diseñados e
implementados</t>
  </si>
  <si>
    <t>3 Areas de Manglares Conservados y Protegidos( Area Urbana y Rural)</t>
  </si>
  <si>
    <t>10
Estaciones de medición de
calidad del aire, optimizadas
y funcionales.</t>
  </si>
  <si>
    <t>1
Proyecto para la creación de
la Mesa Técnica Distrital de
Calidad del Aire y Ruido</t>
  </si>
  <si>
    <t xml:space="preserve">4
Reporte técnico ambiental
(consolidado anual -aire,
ruido, agua-)
</t>
  </si>
  <si>
    <t>3
Mapas de ruido actualizados.
(1 por localidad)</t>
  </si>
  <si>
    <t>1
Sistema de control de calidad
del ruido, implementado</t>
  </si>
  <si>
    <t>25
Hogares comunitarios
de bienestar
acompañados en la
implementación de
proyectos ambientales</t>
  </si>
  <si>
    <t xml:space="preserve">20
Centros de desarrollo
infantil acompañados
en la implementación
de proyectos
ambientales
</t>
  </si>
  <si>
    <t xml:space="preserve">120
Nuevos PRAES
participando de forma
concertada en
proyectos de acciones
coordinadas con las
autoridades
ambientales (Área
urbana y rural)
</t>
  </si>
  <si>
    <t xml:space="preserve">9     PRAUS participando de forma concertada en proyectos de acciones coordinadas con las autoridades ambientales (Área urbana y rural)
</t>
  </si>
  <si>
    <t xml:space="preserve">6    Grandes eventos académicos para apropiación de conocimientos sobre temas ambientales, impulsados y
realizados
</t>
  </si>
  <si>
    <t>20
PROCEDAS
participando de forma concertada en proyectos y acciones coordinadas con las autoridades ambientales (Área urbana y rural)</t>
  </si>
  <si>
    <t>5
Centros de Vida
participando en
Actividades y buenas
prácticas ambientales</t>
  </si>
  <si>
    <t>4
Herramientas TICs implementadas para el fomento de la educación ambiental</t>
  </si>
  <si>
    <t xml:space="preserve">4
Ecosistemas con
investigaciones
científicas de las
condiciones físicoquímicas, biológicas,
socioculturales y
económicas
</t>
  </si>
  <si>
    <t>4
Investigaciones y
estudios sobre el
ambiente distrital, sus
condiciones,
potencialidades e impactos</t>
  </si>
  <si>
    <t xml:space="preserve">1
Cátedra ambiental
permanente, diseñada,
e implementada, en
asocio con otros
actores interesados en
el desarrollo ambiental
distrital
</t>
  </si>
  <si>
    <t>Intervenir 4 cuerpos
de agua para la
optimización de sus
condiciones físicas,
hidráulicas y
ambientales.
(Urbanos y rurales)</t>
  </si>
  <si>
    <t xml:space="preserve">4
Rondas hídricas asociadas a sistema de drenajes,
delimitadas y acotadas
</t>
  </si>
  <si>
    <t xml:space="preserve">Rehabilitar 2
Elementos del
Sistema de La
Bocana Estabilizadora
de Mareas
</t>
  </si>
  <si>
    <t>90
Nuevos negocios
verdes asesorados
y verificados</t>
  </si>
  <si>
    <t>90
Negocios Verdes participando en
ferias de negocios (Virtuales y
presenciales)</t>
  </si>
  <si>
    <t>3
Ferias de
Negocios Verdes
realizadas</t>
  </si>
  <si>
    <t>41
Negocios Verdes
avalados</t>
  </si>
  <si>
    <t>1
Plan Institucional de Gestión Ambiental implementado.</t>
  </si>
  <si>
    <t>7
Procesos de gestión institucional, estandarizados</t>
  </si>
  <si>
    <t>1
Ventanilla Única de Atención al Usuario implementada</t>
  </si>
  <si>
    <t>100%
Modelo Integrado de Planeación y Gestión implementado</t>
  </si>
  <si>
    <t xml:space="preserve">Conformación de un sistema de gestión Hídrica de la Ciénaga de la Virgen y Recuperación del Manglar </t>
  </si>
  <si>
    <t>PROGRAMACIÓN META A 2021</t>
  </si>
  <si>
    <t>0.25</t>
  </si>
  <si>
    <t>SISTEMA DE ARBOLADO URBANO</t>
  </si>
  <si>
    <t>CENTRO DE ATENCION Y VALORACION DE FAUNA SILVESTRE</t>
  </si>
  <si>
    <t>RECUPERACION DE AREAS AMBIENTALMENTE DEGRADADAS</t>
  </si>
  <si>
    <t>PLAN INTEGRAL DE ADAPTACION AL CAMBIO CLIMATICO</t>
  </si>
  <si>
    <t>ORDENAMIENTO PARA EL DESARROLLO AMBIENTAL</t>
  </si>
  <si>
    <t>SISTEMA INTELIGENTE DE MONITOREO AMBIENTAL</t>
  </si>
  <si>
    <t>EDUCACION Y CULTURA AMBIENTAL</t>
  </si>
  <si>
    <t>INVESTIGACION E INNOVACION PARA LA GESTION AMBIENTAL SOSTENIBLE</t>
  </si>
  <si>
    <t>GESTION INTEGRAL DEL RECURSO HIDRICO</t>
  </si>
  <si>
    <t>NEGOCIOS VERDES, ECONOMIA CIRCULAR, PRODUCCION Y CONSUMO SOSTENIBLE</t>
  </si>
  <si>
    <t>EPA MODERNA, EFICIENTE Y TRANSPARENTE</t>
  </si>
  <si>
    <t>SISTEMA DE GESTIÓN HÍDRICA DE LA CIÉNAGA DE LA VIRGEN Y RECUPERACIÓN DEL MANGLAR</t>
  </si>
  <si>
    <t>Diseño, desarrollo administracion de la
plataforma  virtual para registro de Biodiversidad</t>
  </si>
  <si>
    <t>Socialización y
promoción de la
plataforma</t>
  </si>
  <si>
    <t>Identificar, estudiar y georeferenciar sitios de siembra</t>
  </si>
  <si>
    <t xml:space="preserve">Acuerdo con comunidades y entidades para la siembra y mantenimiento  de los  arboles sembrados </t>
  </si>
  <si>
    <t>Ejecución de actividades de siembra con apoyo de las comunidades y/o entidades</t>
  </si>
  <si>
    <t>divulgacion y socializacion de la actividad</t>
  </si>
  <si>
    <t>Mantenimiento de los nuevos arboles sembrados</t>
  </si>
  <si>
    <t>Levantamiento del censo de árboles en riesgo y su georeferenciacion</t>
  </si>
  <si>
    <t>Determinación del estado fitosanitario de los árboles</t>
  </si>
  <si>
    <t>Intervencion de arboles con estado fitosanitario</t>
  </si>
  <si>
    <t>Convenio, contrato  de comodato o arriendo para el establecimiento de vivero</t>
  </si>
  <si>
    <t xml:space="preserve">implementacion y operación  del sistema de reproduccion vegetal de especies nativas  </t>
  </si>
  <si>
    <t xml:space="preserve">PROYECTOS </t>
  </si>
  <si>
    <t>CODIGO BPIM</t>
  </si>
  <si>
    <t>OBJETIVO DEL PROYECTO</t>
  </si>
  <si>
    <t>ACTIVIDADES DEL PROYECTO ANUAL</t>
  </si>
  <si>
    <t>Dotar el personal requerido para la Operación y mantenimiento del CAV</t>
  </si>
  <si>
    <t>Adquisicion de Alimentos, Materiales,insumos y equipos agroveterinarios</t>
  </si>
  <si>
    <t xml:space="preserve"> Ampliacion y mejoramiento de las instalaciones fisicas del CAV</t>
  </si>
  <si>
    <t>Implementar el manual de bioseguridad para el funcionamiento del centro de atención animal CAV de la bocana</t>
  </si>
  <si>
    <t>Recepcionar fauna silvestre, incautada o entregada voluntariamente</t>
  </si>
  <si>
    <t>Vehiculo de transporte de animales silvistres</t>
  </si>
  <si>
    <t>estudio de los sitios para la jornada de limpieza</t>
  </si>
  <si>
    <t>programacion y articulacion con otros actores para la intervencion de las areas.</t>
  </si>
  <si>
    <t>divulgacion y socializacion de la actividad con la comunidad</t>
  </si>
  <si>
    <t>limpieza en areas ambientalmente degradadas</t>
  </si>
  <si>
    <t>Intervencion de areas recuperadas</t>
  </si>
  <si>
    <t>establecer los sitios de los operativos</t>
  </si>
  <si>
    <t>programacion y articulacion con otras entidades para el desarrollo de los operativos</t>
  </si>
  <si>
    <t>realizacion de operativos</t>
  </si>
  <si>
    <t>Ejecucion del plan de intervencion para cerro de la Popa, bahía de Cartagena y caño Juan Angola</t>
  </si>
  <si>
    <t>Identificación ambiental y estrategica de las áreas degradas a intervenir</t>
  </si>
  <si>
    <t>Diagnóstico y caracterización Biofisicas del area.</t>
  </si>
  <si>
    <t>Elaboración del Plan de Intervencion</t>
  </si>
  <si>
    <t>divulgacion y socializacion de las etapas del proceso de intervencion</t>
  </si>
  <si>
    <t>Acompañar en la Definicion de lineamientos y criterios para la selección de las Areas</t>
  </si>
  <si>
    <t>revision plan 4 C</t>
  </si>
  <si>
    <t>Formulacion del Plan Integral de Adaptación al Cambio Climático</t>
  </si>
  <si>
    <t>Adopción del Plan Integral de Adaptación l Cambio Climático</t>
  </si>
  <si>
    <t>Implementación del Plan Integral de Adaptación al Cambio Climático</t>
  </si>
  <si>
    <t>divulgacion y socializacion del Plan Integral de Adaptación al Cambio Climático</t>
  </si>
  <si>
    <t>Definir el sector Industrial para la Asistencia Integral</t>
  </si>
  <si>
    <t>formulacion del proyecto de asitencia integral  del sector industrial</t>
  </si>
  <si>
    <t>Implementar el proyecto de asitencia integral para el sector industrial</t>
  </si>
  <si>
    <t>divulgacion y socializacion del proyecto</t>
  </si>
  <si>
    <t>Diagnostico y analisis de las actividades de compostaje en la ciudad</t>
  </si>
  <si>
    <t>Analisis de Alternativas de Implementacion de Compostaje</t>
  </si>
  <si>
    <t xml:space="preserve">formulacion del proyecto de compostaje de residuos organicos </t>
  </si>
  <si>
    <t>adopcion e implementacion del proyecto de compostaje de residuos organicos</t>
  </si>
  <si>
    <t>Diseño del sistema Distrital de Buenas Practicas energeticas</t>
  </si>
  <si>
    <t>adopcion del sistema Distrital de Buenas Practicas energeticas</t>
  </si>
  <si>
    <t>implementacion del sistema Distrital de Buenas Practicas energeticas</t>
  </si>
  <si>
    <t xml:space="preserve">divulgacion y socializacion del Sistema Distrital de Buenas Practicas energeticas </t>
  </si>
  <si>
    <t>diseño de estrategias para la campaña de mitigacion de cambio climatico y salud ambiental</t>
  </si>
  <si>
    <t>programacion de la campañas</t>
  </si>
  <si>
    <t>realizacion de la campaña de mitigacion de cambio climatico y salud ambiental</t>
  </si>
  <si>
    <t>Diagnostico sobre problemática de la intrusion de marea en la ciudad de Cartagena</t>
  </si>
  <si>
    <t xml:space="preserve">Formulacion del proyecto piloto para el control de intrusion de mareas </t>
  </si>
  <si>
    <t xml:space="preserve">Ejecucion del proyecto piloto para el control de intrusion de mareas </t>
  </si>
  <si>
    <t xml:space="preserve">divulgacion y socializacion del proyecto piloto para el control de intrusion de mareas </t>
  </si>
  <si>
    <t xml:space="preserve">Ampliacion de criterios de selección de los 3 barrios a implementar. </t>
  </si>
  <si>
    <t xml:space="preserve">Ejecucion del  proyecto "Tu Barrio sostenible"  </t>
  </si>
  <si>
    <t xml:space="preserve">divulgacion y socializacion del proyecto </t>
  </si>
  <si>
    <t xml:space="preserve">Identificación de especies susceptibles o de importancia </t>
  </si>
  <si>
    <t>delimitación  y Recuperacion de 3 corredores ambientales (Juan Angola-La Union, Calicanto, Recorrido ecologico La Popa</t>
  </si>
  <si>
    <t>Identificación de parches o areas ambientales a conectar</t>
  </si>
  <si>
    <t>Elaboración y obtención de cartografia basica y topografía</t>
  </si>
  <si>
    <t>Identificación y delimitación de corredor mediante herramienta SIG</t>
  </si>
  <si>
    <t>determinación de herramientas de conexión</t>
  </si>
  <si>
    <t xml:space="preserve"> Ajustes a propuesta de corredor y adopción de acto administrativo correspondiente</t>
  </si>
  <si>
    <t>Identificación ambiental y estrategias de áreas de manglar a intervenir</t>
  </si>
  <si>
    <t>Elaboración del programa de proteccion y conservacion</t>
  </si>
  <si>
    <t xml:space="preserve"> Ejecucion del programa de proteccion y conservacion</t>
  </si>
  <si>
    <t>Mantenimiento correctivo de los equipos de estaciones existentes</t>
  </si>
  <si>
    <t>Revision del diseño del SVCA y automatizacion del Sistema Inteligente de momitoreo ambiental</t>
  </si>
  <si>
    <t xml:space="preserve">Adquisicion de nuevos equipos </t>
  </si>
  <si>
    <t>Mantenimiento preventivo de los equipos adquiridos y existentes</t>
  </si>
  <si>
    <t>operación de la mesa tecnica</t>
  </si>
  <si>
    <t xml:space="preserve">ejecucion de actividades de seguimiento, control  y monitoreo de los recursos agua, aire y suelo </t>
  </si>
  <si>
    <t>Compilación de informes tecnicos  para la obtencion de indicadores  para el reporte tecnico ambiental</t>
  </si>
  <si>
    <t>Boletin mensual del estado de los recursos naturales en la pagina web (Observatorio ambiental)</t>
  </si>
  <si>
    <t>Compra de vehiculo para recopilar informacccion del reporte tecnico</t>
  </si>
  <si>
    <t>compra de equipos para la medicion de gases de vehiculos</t>
  </si>
  <si>
    <t>Elaboración de análisis y evaluación del Estado del Ambiente en Cartagena</t>
  </si>
  <si>
    <t>Elaboración del Informe Anual sobre el Estado del Ambiente</t>
  </si>
  <si>
    <t>estudio del diseño</t>
  </si>
  <si>
    <t>contratacion</t>
  </si>
  <si>
    <t>divulgación y socialización</t>
  </si>
  <si>
    <t>diagnostico de la situacion actual  del sistema de control de calidad del ruido</t>
  </si>
  <si>
    <t>Compra de equipos para medicion calidad del ruido</t>
  </si>
  <si>
    <t>Diagnostico de puntos criticos en los cuales debe ser medido el ruido ambiental</t>
  </si>
  <si>
    <t>divulgacion y socializacaion de la actividad</t>
  </si>
  <si>
    <t xml:space="preserve">realizar asistencia tecnica y acompañamiento a los hogares comunitarios de bienestar familiar </t>
  </si>
  <si>
    <t>realizar asistencia tecnica y acompañamiento de los CDI</t>
  </si>
  <si>
    <t>Brindar acompañamiento a las instituciones educativas en los procesos de formulacion e implementacion de praes</t>
  </si>
  <si>
    <t>Realización de jornadas y eventos de capacitación y educación ambiental a instituciones educativas distritales de Cartagena virtual y/o presencial</t>
  </si>
  <si>
    <t>Realizar el seguimiento  de las actividades realizadas en el marco de los PRAES</t>
  </si>
  <si>
    <t>Brindar acompañamiento a las instituciones educativas en los procesos de formulacion e implementacion de praus</t>
  </si>
  <si>
    <t>Realizar el seguimiento  de las actividades realizadas en el marco de los PRAUS</t>
  </si>
  <si>
    <t>Impulsar y realizar eventos academicos para apropiacion de conocimiento sobre temas ambientales en la ciudad de cartagena</t>
  </si>
  <si>
    <t>divulgacion y socializacion de las actividades</t>
  </si>
  <si>
    <t xml:space="preserve">seguimiento a los compromisos generados en el marco del evento. </t>
  </si>
  <si>
    <t>realizar asistencia tecnica para la formulacion, implementacion y seguimiento de los PROCEDAS</t>
  </si>
  <si>
    <t>Realizar talleres de formacion y acompañamiento sobre buenas practicas ambientales en los Centros de Vida del distrito</t>
  </si>
  <si>
    <t>divulgacion y socializacion</t>
  </si>
  <si>
    <t>implementar la herramienta tics para el fomento de la educacion ambiental</t>
  </si>
  <si>
    <t>analisis para escogencia del ecosistema</t>
  </si>
  <si>
    <t xml:space="preserve">definicion de estrategias de cooperacion interinstitucional </t>
  </si>
  <si>
    <t>ejecucion de la estrategia</t>
  </si>
  <si>
    <t>investigacion realizada</t>
  </si>
  <si>
    <t>dvulgacion y socializacion</t>
  </si>
  <si>
    <t>analisis para escogencia de la investigación</t>
  </si>
  <si>
    <t>revision del resultado</t>
  </si>
  <si>
    <t>definicion de actores a participar en el diseño de la catedra</t>
  </si>
  <si>
    <t>definicion de los limeamientos para el  diseño de la catedra ambiental</t>
  </si>
  <si>
    <t xml:space="preserve"> diseño de la catedra ambiental</t>
  </si>
  <si>
    <t>implementacion de la catedra ambiental</t>
  </si>
  <si>
    <t>Diagnostico biofisico actualizado</t>
  </si>
  <si>
    <t xml:space="preserve">Delimitación del area </t>
  </si>
  <si>
    <t xml:space="preserve">propuestas </t>
  </si>
  <si>
    <t>ejecucion de la actividad</t>
  </si>
  <si>
    <t>Caracterización biofisica general del area</t>
  </si>
  <si>
    <t xml:space="preserve"> Definición de usos permitidos y categorías</t>
  </si>
  <si>
    <t>Socialización y presentación de propuesta de delimitación</t>
  </si>
  <si>
    <t>Ajustes a propuesta y adopción de acto administrativo con la delimitación</t>
  </si>
  <si>
    <t xml:space="preserve">socializacion y divulgacion </t>
  </si>
  <si>
    <t>informe del estado de los elementos del sistema (pantalla direccional, compuertas, sistema de bocana y relimpia)</t>
  </si>
  <si>
    <t>Conformación de Grupo Técnico al interior del EPA Cartagena</t>
  </si>
  <si>
    <t>Elaboración del plan de acción de negocios verdes</t>
  </si>
  <si>
    <t>Realizar reuniones del Comité Interinstitucional de Negocios Verdes</t>
  </si>
  <si>
    <t>Acompañamiento técnico del MADS para el fortalecimiento del núcleo de negocios verdes en EPA Cartagena</t>
  </si>
  <si>
    <t>Acompañamiento técnico a las ideas y/o proyectos en la categoria de Bienes y servicios sostenibles provenientes de recursos naturales, Ecoproductos Industriales, Mercado de Carbono</t>
  </si>
  <si>
    <t>Vertificación de Criterios de Negocios Verdes Sostenibles e Inclusivo, plan de mejora y seguimiento a plan de mejora</t>
  </si>
  <si>
    <t>Registro de las empresas que cumplan con minimo el 55% de los Criterios de Negocios Verdes</t>
  </si>
  <si>
    <t>Alistamiento y preparacion logistica para la feria Distrital de Negocios Verdes</t>
  </si>
  <si>
    <t>Realizacion de ferias de Negocios Verdes en el  Distrito de Cartagena</t>
  </si>
  <si>
    <t>Capacitación de comunidades emprendedoras (NV) con SENA -Bolívar</t>
  </si>
  <si>
    <t>Base de datos de las ideas y/o proyectos registrados a través de la Ventanilla de NV</t>
  </si>
  <si>
    <t>Actualizacion de la Ventanilla Unica de Negocios Verdes Sostenibles e Inclusivos</t>
  </si>
  <si>
    <t>socializacion y divulgacion de las actividades</t>
  </si>
  <si>
    <t>participacion de los negocios verdes inscritos</t>
  </si>
  <si>
    <t>Alistamiento y preparación logistica para la Feria Distrital de Negocios Verdes</t>
  </si>
  <si>
    <t>Realización de feria de negocios verdes en el distrito de Cartagena</t>
  </si>
  <si>
    <t>seguimiento a los Negocios Verdes</t>
  </si>
  <si>
    <t>verificacion de las empresas a avalar</t>
  </si>
  <si>
    <t>entrega de aval a los negocios verdes</t>
  </si>
  <si>
    <t>Diagnóstico y formulacion del PIGA</t>
  </si>
  <si>
    <t>Elaboracion del plan de accion del PIGA</t>
  </si>
  <si>
    <t>aprobacion del PIGA</t>
  </si>
  <si>
    <t>Socializacion del PIGA</t>
  </si>
  <si>
    <t>Campaña de divulgacion</t>
  </si>
  <si>
    <t>Implementacion y ejecicion del PIGA</t>
  </si>
  <si>
    <t>seguimiento y evaluacion del PIGA</t>
  </si>
  <si>
    <t>identificacion de los procesos de gestion institucional a estandarizar</t>
  </si>
  <si>
    <t>caracterizacion  y registro documental de los procesos de gestion institucional</t>
  </si>
  <si>
    <t>socialicacion de los procesos establecidos</t>
  </si>
  <si>
    <t>aprobacion y adopcion de los  los procesos de gestion institucional</t>
  </si>
  <si>
    <t>implementacion y seguimiento de los procesos de gestion institucional</t>
  </si>
  <si>
    <t>diseñar la ventanilla unica de atencion al usuario</t>
  </si>
  <si>
    <t>crear la ventanilla unica de atencion al usuario</t>
  </si>
  <si>
    <t>capacitacion sobre el manejo de la ventanilla unica de atencion al usuario</t>
  </si>
  <si>
    <t>operación e implementacion de la ventanilla unica de atencion al usuario</t>
  </si>
  <si>
    <t>implementaciopn y apropiacion de los sistemas y plataformas de informacion para la correcta etencion al ciudadano (SIGOB)</t>
  </si>
  <si>
    <t>divulgacion y socializacion de la ventanilla de atencion al ciudadano en la pagina web del EPA</t>
  </si>
  <si>
    <t>autodiagnostico</t>
  </si>
  <si>
    <t>informe del FURAG</t>
  </si>
  <si>
    <t>plan de mejora a mipg</t>
  </si>
  <si>
    <t xml:space="preserve"> implementacion de mipg</t>
  </si>
  <si>
    <t>medicion y evaluacion a mipg</t>
  </si>
  <si>
    <t xml:space="preserve">Diseño del sistema de gestion hidrica de la Cienaga de la Virgen </t>
  </si>
  <si>
    <t>caracterizacion socioeconomica de la poblacion habitante de las AID de las areas a intervenir</t>
  </si>
  <si>
    <t>Articulacion con otros actores para la intervencion de las areas.</t>
  </si>
  <si>
    <t xml:space="preserve">Capacitacion y sencibilizacion a los habitantes de la zona de influencia </t>
  </si>
  <si>
    <t>identificacion de los puntos para la recuperacion de manglar</t>
  </si>
  <si>
    <t>Caracterizacion del estado de afectacion de las caracteristicas del ecosistema (calidad de agua y manglar) del AID</t>
  </si>
  <si>
    <t>Mejoramiento de ecosistemas estratégicos y rehabilitación ecológica  del manglares</t>
  </si>
  <si>
    <t xml:space="preserve">definicion del portafolio de stocks de carbono, disminucion de emisiones por reforestación </t>
  </si>
  <si>
    <t>definir Iniciativas de reducción o remoción de GEI con enfoque
ecosistemico</t>
  </si>
  <si>
    <t>batimetria y relimpia en la cienaga de la virgen</t>
  </si>
  <si>
    <t>DEPENDENCIA RESPONSABLE</t>
  </si>
  <si>
    <t>SUBDIRECCION TECNICA Y DE DESARROLLO SOSTENIBLE</t>
  </si>
  <si>
    <t>NORMA BADRAM</t>
  </si>
  <si>
    <t>FUENTE DE FINANCIACION</t>
  </si>
  <si>
    <t>RECURSOS PROPIOS</t>
  </si>
  <si>
    <t>APROPIACION DEFINITIVA EN PESOS</t>
  </si>
  <si>
    <t>RUBRO PRESUPUESTAL</t>
  </si>
  <si>
    <t>CODIGO PRESUPUESTAL</t>
  </si>
  <si>
    <t>No aplica</t>
  </si>
  <si>
    <t>Aumentar el número de árboles por habitante, contribuyendo de manera agregada
a la conservación de la biodiversidad y al adecuado aprovechamiento de los
servicios ecosistémicos, con el fin de crear espacios públicos para mejorar la calidad
de vida y salud de las personas, y que fomenten la actividad al aire libre y conexión
social en el Distrito de Cartagena.</t>
  </si>
  <si>
    <t>Sub. Técnica y Desarrollo Sostenible</t>
  </si>
  <si>
    <t>Sub. Educación e Investigación Ambiental</t>
  </si>
  <si>
    <t>Bladimir Basabe</t>
  </si>
  <si>
    <t>ICLD                                          Rendimientos financiero EPA</t>
  </si>
  <si>
    <t xml:space="preserve"> Ley 99/93             Rendimientos financiero EPA,    Tasa retributiva    Sobre tasa ambiental peaje</t>
  </si>
  <si>
    <t xml:space="preserve"> Garantizar una base natural sostenible con una oferta ambiental que provea los
recursos naturales y las condiciones ambientales necesarias para todos los habitantes de
la ciudad, mediante acciones de conservación, protección y administración adecuada de
los recursos naturales.</t>
  </si>
  <si>
    <t>Oficina Asesora Planeación</t>
  </si>
  <si>
    <t>Rafael Escudero</t>
  </si>
  <si>
    <t>ICLD                             Ley 99/93           Rendimientos financieros EPA</t>
  </si>
  <si>
    <t>Sub. Administrativa y Financiera</t>
  </si>
  <si>
    <t>Rafael Escudero      Sibila Carreño</t>
  </si>
  <si>
    <t>Ley 99/93          sobretasa ambiental peaje</t>
  </si>
  <si>
    <t>Realizar dotación y adecuación del centro de atención, valoración y rehabilitación
de fauna silvestre (CAVR Bocana) del EPA Cartagena cumpliendo con el Plan de
Acción 2020 y satisfaciendo la demanda que la entidad ha venido solicitando.</t>
  </si>
  <si>
    <t xml:space="preserve">Restaurar ecológicamente áreas ambientalmente degradadas </t>
  </si>
  <si>
    <t>Formular y adoptar el
plan integral de gestión
del cambio climático
del Distrito de
Cartagena de Indias en
el marco de lo
dispuesto por la Ley
1931 del 2018.</t>
  </si>
  <si>
    <t xml:space="preserve">Promover un ordenamiento para el desarrollo ambiental en el área de jurisdicción de EPA
Cartagena. </t>
  </si>
  <si>
    <t xml:space="preserve">Establecer un Sistema Inteligente de Monitoreo Ambiental en la ciudad de
Cartagena de Indias. </t>
  </si>
  <si>
    <t>AVANCE META PRODUCTO 2021</t>
  </si>
  <si>
    <t xml:space="preserve">AVANCE META PRODUCTO  EN EL CUATRIENIO
</t>
  </si>
  <si>
    <t>% AVANCE DEL PROGRAMA EN EL CUATRIENIO</t>
  </si>
  <si>
    <t>REPORTES DE AVANCE DE METAS PRODUCTOS A SEPTIEMBRE 30 DE 2021</t>
  </si>
  <si>
    <t>META ACUMULADA A SEPTIEMBRE 2021</t>
  </si>
  <si>
    <t xml:space="preserve">ICLD                             </t>
  </si>
  <si>
    <t xml:space="preserve">                         Ley 99/93</t>
  </si>
  <si>
    <t xml:space="preserve">02-001-06-20-01-01-01-01
</t>
  </si>
  <si>
    <t xml:space="preserve">
02-031-06-20-01-01-01-02</t>
  </si>
  <si>
    <t>OBSERVACIONES ENE-SEPT 2021</t>
  </si>
  <si>
    <t>AVANCE POR ACTIVIDAD</t>
  </si>
  <si>
    <t>La plataforma Verde Distrito Cartagena se encuentra operando activamente y sirve com herramienta para que los funcionarios del EPA Cartagena  y de otras entidades como la Gerencia de Espacio Publico, y la comunidad suministren información sobre número de arboles sembrados (http://epacartagena.gov.co/web/verde-distrito-cartagena/)</t>
  </si>
  <si>
    <t>En cada actividad de siembra se socializa la plataforma Verde Distrito Urbano , de igual manera esta se ha socializado en otros espacios como la página web y redes sociales de la entidad y de la alcaldia distrital.</t>
  </si>
  <si>
    <t>-</t>
  </si>
  <si>
    <t>Identificación de arboles que necesitan autorización de poda o tala</t>
  </si>
  <si>
    <t>Socialización de actividad atraves de presa, redes sociales y actividades con la comunidad</t>
  </si>
  <si>
    <t>Número total de arboles sembrados con apoyo de la comunidad</t>
  </si>
  <si>
    <t>Se realizo la contratación del personal  (veterinario, biologos y zootecnictas) necesario para la atención de animales silvestres y operación general del CAV</t>
  </si>
  <si>
    <t>Se realizo la compra de alimentos y materiales para la operación del CAV</t>
  </si>
  <si>
    <t>A la fecha de corte los trabajo de adecuación del CAV van en un 70% (encerramientos, jaulas, consultorio veterinario, entre otros)</t>
  </si>
  <si>
    <t>Se implementa el manual de
procedimientos para el CAV</t>
  </si>
  <si>
    <t>Número de animales recepcionados de acuerdo a la relación estadistica de  fauna silvestre,
incautada, entregada, fallecida, entre otros.</t>
  </si>
  <si>
    <t>Se adecuó  carro de la entidad con publicidad del CAV</t>
  </si>
  <si>
    <t>A la fecha de corte se han realizado 12 jornadas de limpieza realizadas, superando así, la meta programada.</t>
  </si>
  <si>
    <t>Se han realizado 10 operativos</t>
  </si>
  <si>
    <t>La ejecución de las actividades asociadas a esta meta se ha desarrollado mediente diseño de ecoparque La Popa, diagnóstico y caracterización biofisicas de las areás a intervenir</t>
  </si>
  <si>
    <t>De acuerdo a los avances en la formulación del plan 4C</t>
  </si>
  <si>
    <t>Se realizó proceso de planeación y estudio previo de esta atividad, sin embargo, su ejecucción se planeó para el año 2022</t>
  </si>
  <si>
    <t>Se ejecutará en el mes de octubre</t>
  </si>
  <si>
    <t>Esta actividad depende de la anterior</t>
  </si>
  <si>
    <t>Se ejecutará en el mes de diciembre</t>
  </si>
  <si>
    <t>Se ejecuta de manera mensual</t>
  </si>
  <si>
    <t>Se esta realizando el proceso de compra</t>
  </si>
  <si>
    <t>Se redefinió la actividad como alquiler de vehicul. Este se comparte con otros proyectos de la entidad</t>
  </si>
  <si>
    <t>Se adjudicó proceso de compra de equipos para dos estaciones a la empresa Sanambiente SA</t>
  </si>
  <si>
    <t xml:space="preserve"> </t>
  </si>
  <si>
    <t>Centro de atención y
valoración de fauna,
adecuado e implementado</t>
  </si>
  <si>
    <t>REPORTES DE AVANCE DE METAS PRODUCTOS A NOVIEMBRE 30 DE 2021</t>
  </si>
  <si>
    <t>REPORTES DE AVANCE DE METAS PRODUCTOS A DICIEMBRE 30 DE 2021</t>
  </si>
  <si>
    <t>META ACUMULADA A DICIEMBRE2021</t>
  </si>
  <si>
    <t>AVANCE DEL PROGRAMA RECUPERAR Y RESTAURAR NUESTRAS ÁREAS NATURALES (BOSQUES, BIODIVERSIDAD Y SERVICIOS ECOSISTEMICOS)</t>
  </si>
  <si>
    <t>AVANCE DEL PROGRAMA ORDENAMIENTO AMBIENTAL Y ADAPTACION AL CAMBIO CLIMATICO PARA LA SOSTENIBILIDAD AMBIENTAL (MITIGACION Y GESTION DEL RIESGO AMBIENTAL)</t>
  </si>
  <si>
    <t>AVANCE DEL PROGRAMA ASEGURAMIENTO, MONITOREO, CONTROL Y VIGILANCIA AMBIENTAL (SISTEMA INTEGRADO DE MONITOREO AMBIENTAL)</t>
  </si>
  <si>
    <t>NA</t>
  </si>
  <si>
    <t>AVANCE DEL PROGRAMA INVESTIGACION, EDUCACION Y CULTURA AMBIENTAL (EDUCACION Y CULTURA AMBIENTAL)</t>
  </si>
  <si>
    <t>AVANCE DEL PROGRAMA SALVEMOS JUNTOS NUESTRO RECURSO HIDRICO (GESTION INTEGRAL DEL RECURSO HIDRICO)</t>
  </si>
  <si>
    <t>AVANCE DEL PROGRAMA INSTITUCIONES AMBIENTALES MAS MODERNAS, EFICIENTES Y TRANSPARENTES (FORTALECIMIENTO INSTITUCIONAL)</t>
  </si>
  <si>
    <t>AVANCE DEL PROGRAMA ORDENACION TERRITORIAL, RECUPERACION SOCIAL, AMBIENTAL Y URBANA DE LA CIENAGA DE LA VIRGEN</t>
  </si>
  <si>
    <t>0.5</t>
  </si>
  <si>
    <t>AVANCE PLAN DE DESARROLLO EPA A DICIEMBRE 31 DE 2021</t>
  </si>
  <si>
    <t>AVANCE DEL PROYECTO</t>
  </si>
  <si>
    <t>AVANCE PROMEDIO DE LOS PROYECTOS DEL PROGRAMA RECUPERAR Y RESTAURAR NUESTRAS ÁREAS NATURALES (BOSQUES, BIODIVERSIDAD Y SERVICIOS ECOSISTEMICOS)</t>
  </si>
  <si>
    <t>AVANCE EJECUCION PPTAL A DICIEMBRE</t>
  </si>
  <si>
    <t>AVANCE PROMEDIO DE LOS PROYECTOS DEL PROGRAMA ORDENAMIENTO PARA EL DESARROLLO AMBIENTAL</t>
  </si>
  <si>
    <t>AVANCE PROMEDIO DE LOS PROYECTOS DEL PROGRAMA ASEGURAMIENTO, MONITOREO, CONTROL Y VIGILANCIA AMBIENTAL (SISTEMA INTEGRADO DE MONITOREO AMBIENTAL)</t>
  </si>
  <si>
    <t>AVANCE PROMEDIO DE LOS PROYECTOS DEL PROGRAMA INVESTIGACION, EDUCACION Y CULTURA AMBIENTAL (EDUCACION Y CULTURA AMBIENTAL)</t>
  </si>
  <si>
    <t>AVANCE PROMEDIO DEL PROYECTO DEL PROGRAMA SALVEMOS JUNTOS NUESTRO RECURSO HIDRICO (GESTION INTEGRAL DEL RECURSO HIDRICO)</t>
  </si>
  <si>
    <t>AVANCE DEL PROGRAMA NEGOCIOS VERDES, ECONOMIA CIRCULAR, PRODUCCION Y CONSUMO SOSTENIBLE (NEGOCIOS VERDES INCLUSIVOS)</t>
  </si>
  <si>
    <t>AVANCE PROMEDIO DEL PROYECTO DEL PROGRAMA  NEGOCIOS VERDES, ECONOMIA CIRCULAR, PRODUCCION Y CONSUMO SOSTENIBLE (NEGOCIOS VERDES INCLUSIVOS)</t>
  </si>
  <si>
    <t>AVANCE PROMEDIO DEL PROYECTO DEL PROGRAMA INSTITUCIONES AMBIENTALES MAS MODERNAS, EFICIENTES Y TRANSPARENTES (FORTALECIMIENTO INSTITUCIONAL)</t>
  </si>
  <si>
    <t>AVANCE PROMEDIO DEL PROYECTO DEL PROGRAMA ORDENACION TERRITORIAL, RECUPERACION SOCIAL, AMBIENTAL Y URBANA DE LA CIENAGA DE LA VIRGEN</t>
  </si>
  <si>
    <t>AVANCE PLAN DEACCION EPA A DICIEMBRE 31 DE 2021</t>
  </si>
  <si>
    <t>EJECUCION PRESUPUESTAL SEGÚN PLANEACION A DIC</t>
  </si>
  <si>
    <t>% EJECUCION PRESUPUESTAL SEGÚN PLANEACION A DIC</t>
  </si>
  <si>
    <t xml:space="preserve"> Ley 99/93</t>
  </si>
  <si>
    <t xml:space="preserve">02-001-06-20-01-01-01-02
</t>
  </si>
  <si>
    <t>02-031-06-20-01-01-01-01</t>
  </si>
  <si>
    <t xml:space="preserve">ICLD                            </t>
  </si>
  <si>
    <t xml:space="preserve">  Ley 99/93</t>
  </si>
  <si>
    <t xml:space="preserve">02-001-06-20-01-01-02-01
</t>
  </si>
  <si>
    <t>02-031-06-20-01-01-02-01</t>
  </si>
  <si>
    <t xml:space="preserve">ICLD                         </t>
  </si>
  <si>
    <t xml:space="preserve">     Ley 99/93</t>
  </si>
  <si>
    <t xml:space="preserve">ICLD                           </t>
  </si>
  <si>
    <t xml:space="preserve">   Ley 99/93</t>
  </si>
  <si>
    <t xml:space="preserve">ICLD                          </t>
  </si>
  <si>
    <t xml:space="preserve">    Ley 99/93</t>
  </si>
  <si>
    <t xml:space="preserve">  Ley 99/93                               </t>
  </si>
  <si>
    <t xml:space="preserve"> Rendimientos financiero EPA,</t>
  </si>
  <si>
    <t xml:space="preserve"> Rendimientos financieros sobre tasa                        Medio ambiente   </t>
  </si>
  <si>
    <t xml:space="preserve">02-001-06-20-01-01-02-02
</t>
  </si>
  <si>
    <t>02-031-06-20-01-01-02-02</t>
  </si>
  <si>
    <t xml:space="preserve">02-001-06-50-01-01-03-01
</t>
  </si>
  <si>
    <t xml:space="preserve">
02-031-06-50-01-01-03-01
</t>
  </si>
  <si>
    <t xml:space="preserve"> Ley 99/93                           </t>
  </si>
  <si>
    <t xml:space="preserve">
02-063-06-50-01-01-03-01
</t>
  </si>
  <si>
    <t xml:space="preserve">  Rendimientos financiero EPA,</t>
  </si>
  <si>
    <t xml:space="preserve"> Rendimientos financieros sobre tasa                        Medio ambiente      </t>
  </si>
  <si>
    <t xml:space="preserve">
02-133-06-50-01-01-03-01</t>
  </si>
  <si>
    <t xml:space="preserve"> Ley 99/93           , </t>
  </si>
  <si>
    <t xml:space="preserve">  Rendimientos financiero EPA</t>
  </si>
  <si>
    <t xml:space="preserve">ICLD                              </t>
  </si>
  <si>
    <t xml:space="preserve">Ley 99/93            </t>
  </si>
  <si>
    <t xml:space="preserve"> Rendimientos financiero EPA,   </t>
  </si>
  <si>
    <t xml:space="preserve">
02-001-06-50-01-01-04-01
</t>
  </si>
  <si>
    <t xml:space="preserve">02-031-06-50-01-01-04-01
</t>
  </si>
  <si>
    <t xml:space="preserve">
02-063-06-50-01-01-04-01</t>
  </si>
  <si>
    <t xml:space="preserve">ICLD                                           </t>
  </si>
  <si>
    <t xml:space="preserve"> Rendimientos financiero EPA  </t>
  </si>
  <si>
    <t xml:space="preserve">
02-001-06-50-01-01-04-02
</t>
  </si>
  <si>
    <t xml:space="preserve">
02-063-06-50-01-01-04-02</t>
  </si>
  <si>
    <t xml:space="preserve">      Ley 99/93             </t>
  </si>
  <si>
    <t xml:space="preserve">Rendimientos financiero EPA,    </t>
  </si>
  <si>
    <t xml:space="preserve">02-014-06-50-01-01-05-01
</t>
  </si>
  <si>
    <t xml:space="preserve">02-031-06-50-01-01-05-01
</t>
  </si>
  <si>
    <t xml:space="preserve">02-063-06-50-01-01-05-01
</t>
  </si>
  <si>
    <t xml:space="preserve">Tasa retributiva </t>
  </si>
  <si>
    <t xml:space="preserve">   Sobre tasa ambiental peaje</t>
  </si>
  <si>
    <t>02-094-06-50-01-01-05-01</t>
  </si>
  <si>
    <t xml:space="preserve">    Ley 99/93          </t>
  </si>
  <si>
    <t xml:space="preserve"> Rendimientos financieros EPA</t>
  </si>
  <si>
    <t xml:space="preserve">02-001-06-20-01-01-06-01
</t>
  </si>
  <si>
    <t xml:space="preserve">02-031-06-20-01-01-06-01
</t>
  </si>
  <si>
    <t>02-063-06-20-01-01-06-01</t>
  </si>
  <si>
    <t xml:space="preserve"> Ley 99/93          </t>
  </si>
  <si>
    <t xml:space="preserve">
02-001-06-50-01-01-07-01
</t>
  </si>
  <si>
    <t xml:space="preserve">02-031-06-50-01-01-07-01
</t>
  </si>
  <si>
    <t>02-063-06-50-01-01-07-01</t>
  </si>
  <si>
    <t xml:space="preserve">Ley 99/93         </t>
  </si>
  <si>
    <t xml:space="preserve"> sobretasa ambiental peaje</t>
  </si>
  <si>
    <t xml:space="preserve">02-031-06-50-01-07-03-01
</t>
  </si>
  <si>
    <t>02-094-06-50-01-07-03-01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</si>
</sst>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#,##0.0"/>
    <numFmt numFmtId="167" formatCode="0.0%"/>
    <numFmt numFmtId="168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8"/>
      <color rgb="FFFF0000"/>
      <name val="Arial"/>
      <family val="2"/>
    </font>
    <font>
      <sz val="16"/>
      <color rgb="FFFF0000"/>
      <name val="Arial"/>
      <family val="2"/>
    </font>
    <font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6" fillId="0" borderId="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top" wrapText="1"/>
    </xf>
    <xf numFmtId="0" fontId="17" fillId="0" borderId="27" xfId="0" applyFont="1" applyBorder="1" applyAlignment="1">
      <alignment horizontal="center" vertical="center" wrapText="1"/>
    </xf>
    <xf numFmtId="0" fontId="14" fillId="0" borderId="0" xfId="0" applyFont="1"/>
    <xf numFmtId="0" fontId="15" fillId="3" borderId="1" xfId="0" applyFont="1" applyFill="1" applyBorder="1" applyAlignment="1">
      <alignment horizontal="center" vertical="center" wrapText="1"/>
    </xf>
    <xf numFmtId="9" fontId="15" fillId="3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9" fontId="11" fillId="0" borderId="0" xfId="0" applyNumberFormat="1" applyFont="1"/>
    <xf numFmtId="0" fontId="0" fillId="0" borderId="1" xfId="0" applyBorder="1" applyAlignment="1">
      <alignment wrapText="1"/>
    </xf>
    <xf numFmtId="164" fontId="0" fillId="0" borderId="0" xfId="0" applyNumberFormat="1"/>
    <xf numFmtId="0" fontId="4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14" fontId="1" fillId="0" borderId="25" xfId="0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8" fontId="10" fillId="0" borderId="4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3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9" fontId="10" fillId="0" borderId="4" xfId="3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0" fontId="1" fillId="0" borderId="29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0" xfId="0" applyFill="1"/>
    <xf numFmtId="0" fontId="1" fillId="0" borderId="51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52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7" fillId="0" borderId="2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4" xfId="0" applyBorder="1" applyAlignment="1">
      <alignment wrapText="1"/>
    </xf>
    <xf numFmtId="165" fontId="0" fillId="0" borderId="7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8" fontId="10" fillId="0" borderId="17" xfId="0" applyNumberFormat="1" applyFont="1" applyFill="1" applyBorder="1" applyAlignment="1">
      <alignment horizontal="center" vertical="center" wrapText="1"/>
    </xf>
    <xf numFmtId="0" fontId="11" fillId="4" borderId="0" xfId="0" applyFont="1" applyFill="1"/>
    <xf numFmtId="14" fontId="10" fillId="0" borderId="25" xfId="0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1" fontId="10" fillId="0" borderId="4" xfId="0" applyNumberFormat="1" applyFont="1" applyFill="1" applyBorder="1" applyAlignment="1">
      <alignment horizontal="center" vertical="center" wrapText="1"/>
    </xf>
    <xf numFmtId="10" fontId="11" fillId="0" borderId="0" xfId="0" applyNumberFormat="1" applyFont="1"/>
    <xf numFmtId="0" fontId="10" fillId="4" borderId="1" xfId="0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" fillId="4" borderId="5" xfId="0" applyFont="1" applyFill="1" applyBorder="1" applyAlignment="1">
      <alignment horizontal="center" vertical="center" wrapText="1"/>
    </xf>
    <xf numFmtId="0" fontId="0" fillId="4" borderId="0" xfId="0" applyFill="1"/>
    <xf numFmtId="0" fontId="13" fillId="4" borderId="1" xfId="0" applyFont="1" applyFill="1" applyBorder="1" applyAlignment="1">
      <alignment horizontal="center" vertical="center" wrapText="1"/>
    </xf>
    <xf numFmtId="1" fontId="10" fillId="4" borderId="24" xfId="3" applyNumberFormat="1" applyFont="1" applyFill="1" applyBorder="1" applyAlignment="1">
      <alignment horizontal="center" vertical="center" wrapText="1"/>
    </xf>
    <xf numFmtId="1" fontId="10" fillId="4" borderId="4" xfId="3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165" fontId="0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9" fontId="10" fillId="5" borderId="24" xfId="0" applyNumberFormat="1" applyFont="1" applyFill="1" applyBorder="1" applyAlignment="1">
      <alignment horizontal="center" vertical="center" wrapText="1"/>
    </xf>
    <xf numFmtId="9" fontId="10" fillId="5" borderId="24" xfId="3" applyFont="1" applyFill="1" applyBorder="1" applyAlignment="1">
      <alignment horizontal="center" vertical="center" wrapText="1"/>
    </xf>
    <xf numFmtId="9" fontId="10" fillId="5" borderId="4" xfId="3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9" fontId="0" fillId="0" borderId="0" xfId="0" applyNumberFormat="1" applyFill="1" applyBorder="1"/>
    <xf numFmtId="0" fontId="0" fillId="0" borderId="0" xfId="0" applyBorder="1" applyAlignment="1">
      <alignment wrapText="1"/>
    </xf>
    <xf numFmtId="9" fontId="0" fillId="0" borderId="0" xfId="0" applyNumberFormat="1" applyBorder="1"/>
    <xf numFmtId="0" fontId="1" fillId="4" borderId="2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9" fontId="7" fillId="0" borderId="27" xfId="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7" fillId="0" borderId="27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165" fontId="0" fillId="0" borderId="27" xfId="1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0" fontId="21" fillId="0" borderId="1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9" fontId="8" fillId="0" borderId="27" xfId="3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9" fontId="7" fillId="0" borderId="1" xfId="3" applyFont="1" applyFill="1" applyBorder="1" applyAlignment="1">
      <alignment horizont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9" fillId="0" borderId="27" xfId="0" applyNumberFormat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9" fontId="7" fillId="0" borderId="27" xfId="0" applyNumberFormat="1" applyFont="1" applyFill="1" applyBorder="1" applyAlignment="1">
      <alignment horizontal="center" vertical="center" wrapText="1"/>
    </xf>
    <xf numFmtId="9" fontId="25" fillId="0" borderId="1" xfId="3" applyFont="1" applyFill="1" applyBorder="1" applyAlignment="1">
      <alignment horizontal="center" vertical="center" wrapText="1"/>
    </xf>
    <xf numFmtId="165" fontId="0" fillId="0" borderId="1" xfId="1" applyFont="1" applyFill="1" applyBorder="1" applyAlignment="1">
      <alignment horizontal="center" vertical="center" wrapText="1"/>
    </xf>
    <xf numFmtId="9" fontId="18" fillId="0" borderId="1" xfId="0" applyNumberFormat="1" applyFont="1" applyBorder="1" applyAlignment="1">
      <alignment horizontal="center" vertical="center"/>
    </xf>
    <xf numFmtId="164" fontId="1" fillId="0" borderId="27" xfId="2" applyFont="1" applyFill="1" applyBorder="1" applyAlignment="1">
      <alignment vertical="center" wrapText="1"/>
    </xf>
    <xf numFmtId="164" fontId="1" fillId="0" borderId="29" xfId="2" applyFont="1" applyFill="1" applyBorder="1" applyAlignment="1">
      <alignment vertical="center" wrapText="1"/>
    </xf>
    <xf numFmtId="164" fontId="1" fillId="0" borderId="24" xfId="2" applyFont="1" applyFill="1" applyBorder="1" applyAlignment="1">
      <alignment vertical="center" wrapText="1"/>
    </xf>
    <xf numFmtId="9" fontId="1" fillId="0" borderId="2" xfId="3" applyFont="1" applyFill="1" applyBorder="1" applyAlignment="1">
      <alignment vertical="center" wrapText="1"/>
    </xf>
    <xf numFmtId="165" fontId="1" fillId="0" borderId="6" xfId="1" applyFont="1" applyFill="1" applyBorder="1" applyAlignment="1">
      <alignment vertical="center" wrapText="1"/>
    </xf>
    <xf numFmtId="165" fontId="1" fillId="0" borderId="7" xfId="1" applyFont="1" applyFill="1" applyBorder="1" applyAlignment="1">
      <alignment vertical="center" wrapText="1"/>
    </xf>
    <xf numFmtId="165" fontId="1" fillId="0" borderId="8" xfId="1" applyFont="1" applyFill="1" applyBorder="1" applyAlignment="1">
      <alignment vertical="center" wrapText="1"/>
    </xf>
    <xf numFmtId="9" fontId="1" fillId="0" borderId="1" xfId="3" applyFont="1" applyFill="1" applyBorder="1" applyAlignment="1">
      <alignment horizontal="center" vertical="center" wrapText="1"/>
    </xf>
    <xf numFmtId="165" fontId="1" fillId="0" borderId="14" xfId="1" applyFont="1" applyFill="1" applyBorder="1" applyAlignment="1">
      <alignment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44" xfId="0" applyFont="1" applyFill="1" applyBorder="1" applyAlignment="1">
      <alignment vertical="center" wrapText="1"/>
    </xf>
    <xf numFmtId="0" fontId="7" fillId="0" borderId="45" xfId="0" applyFont="1" applyFill="1" applyBorder="1" applyAlignment="1">
      <alignment vertical="center" wrapText="1"/>
    </xf>
    <xf numFmtId="0" fontId="7" fillId="0" borderId="4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51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165" fontId="0" fillId="0" borderId="18" xfId="1" applyFont="1" applyFill="1" applyBorder="1" applyAlignment="1">
      <alignment vertical="center" wrapText="1"/>
    </xf>
    <xf numFmtId="165" fontId="0" fillId="0" borderId="7" xfId="1" applyFont="1" applyFill="1" applyBorder="1" applyAlignment="1">
      <alignment vertical="center" wrapText="1"/>
    </xf>
    <xf numFmtId="165" fontId="0" fillId="0" borderId="14" xfId="1" applyFont="1" applyFill="1" applyBorder="1" applyAlignment="1">
      <alignment vertical="center" wrapText="1"/>
    </xf>
    <xf numFmtId="165" fontId="0" fillId="0" borderId="53" xfId="1" applyFont="1" applyFill="1" applyBorder="1" applyAlignment="1">
      <alignment vertical="center" wrapText="1"/>
    </xf>
    <xf numFmtId="165" fontId="0" fillId="0" borderId="15" xfId="1" applyFont="1" applyFill="1" applyBorder="1" applyAlignment="1">
      <alignment vertical="center" wrapText="1"/>
    </xf>
    <xf numFmtId="165" fontId="0" fillId="0" borderId="34" xfId="1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 wrapText="1"/>
    </xf>
    <xf numFmtId="0" fontId="1" fillId="0" borderId="50" xfId="0" applyFont="1" applyFill="1" applyBorder="1" applyAlignment="1">
      <alignment vertical="center" wrapText="1"/>
    </xf>
    <xf numFmtId="165" fontId="0" fillId="0" borderId="27" xfId="1" applyFont="1" applyFill="1" applyBorder="1" applyAlignment="1">
      <alignment vertical="center" wrapText="1"/>
    </xf>
    <xf numFmtId="165" fontId="0" fillId="0" borderId="29" xfId="1" applyFont="1" applyFill="1" applyBorder="1" applyAlignment="1">
      <alignment vertical="center" wrapText="1"/>
    </xf>
    <xf numFmtId="165" fontId="0" fillId="0" borderId="24" xfId="1" applyFont="1" applyFill="1" applyBorder="1" applyAlignment="1">
      <alignment vertical="center" wrapText="1"/>
    </xf>
    <xf numFmtId="165" fontId="7" fillId="0" borderId="44" xfId="1" applyFont="1" applyFill="1" applyBorder="1" applyAlignment="1">
      <alignment vertical="center" wrapText="1"/>
    </xf>
    <xf numFmtId="165" fontId="7" fillId="0" borderId="45" xfId="1" applyFont="1" applyFill="1" applyBorder="1" applyAlignment="1">
      <alignment vertical="center" wrapText="1"/>
    </xf>
    <xf numFmtId="9" fontId="1" fillId="0" borderId="51" xfId="3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9" fontId="0" fillId="0" borderId="27" xfId="3" applyFont="1" applyFill="1" applyBorder="1" applyAlignment="1">
      <alignment horizontal="center" vertical="center" wrapText="1"/>
    </xf>
    <xf numFmtId="165" fontId="0" fillId="0" borderId="8" xfId="1" applyFont="1" applyFill="1" applyBorder="1" applyAlignment="1">
      <alignment vertical="center" wrapText="1"/>
    </xf>
    <xf numFmtId="165" fontId="0" fillId="0" borderId="1" xfId="1" applyFont="1" applyFill="1" applyBorder="1" applyAlignment="1">
      <alignment vertical="center" wrapText="1"/>
    </xf>
    <xf numFmtId="165" fontId="0" fillId="0" borderId="6" xfId="1" applyFont="1" applyFill="1" applyBorder="1" applyAlignment="1">
      <alignment vertical="center" wrapText="1"/>
    </xf>
    <xf numFmtId="9" fontId="1" fillId="0" borderId="0" xfId="3" applyFont="1" applyFill="1" applyBorder="1" applyAlignment="1">
      <alignment horizontal="center" vertical="center" wrapText="1"/>
    </xf>
    <xf numFmtId="165" fontId="0" fillId="0" borderId="42" xfId="1" applyFont="1" applyFill="1" applyBorder="1" applyAlignment="1">
      <alignment vertical="center" wrapText="1"/>
    </xf>
    <xf numFmtId="165" fontId="0" fillId="0" borderId="43" xfId="1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9" fontId="0" fillId="0" borderId="2" xfId="3" applyFont="1" applyFill="1" applyBorder="1" applyAlignment="1">
      <alignment horizontal="center" vertical="center" wrapText="1"/>
    </xf>
    <xf numFmtId="9" fontId="0" fillId="0" borderId="0" xfId="3" applyFont="1" applyFill="1" applyBorder="1"/>
    <xf numFmtId="9" fontId="26" fillId="0" borderId="1" xfId="3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9" fontId="7" fillId="0" borderId="27" xfId="3" applyFont="1" applyFill="1" applyBorder="1" applyAlignment="1">
      <alignment horizontal="center" vertical="center" wrapText="1"/>
    </xf>
    <xf numFmtId="9" fontId="7" fillId="0" borderId="29" xfId="3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9" fontId="22" fillId="0" borderId="1" xfId="3" applyFont="1" applyFill="1" applyBorder="1" applyAlignment="1">
      <alignment horizontal="center" vertical="center" wrapText="1"/>
    </xf>
    <xf numFmtId="9" fontId="25" fillId="0" borderId="1" xfId="3" applyFont="1" applyFill="1" applyBorder="1" applyAlignment="1">
      <alignment horizontal="center" vertical="center" wrapText="1"/>
    </xf>
    <xf numFmtId="10" fontId="18" fillId="0" borderId="1" xfId="3" applyNumberFormat="1" applyFont="1" applyFill="1" applyBorder="1" applyAlignment="1">
      <alignment horizontal="center" vertical="center" wrapText="1"/>
    </xf>
    <xf numFmtId="9" fontId="9" fillId="0" borderId="27" xfId="3" applyFont="1" applyFill="1" applyBorder="1" applyAlignment="1">
      <alignment horizontal="center" vertical="center" wrapText="1"/>
    </xf>
    <xf numFmtId="9" fontId="9" fillId="0" borderId="29" xfId="3" applyFont="1" applyFill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9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9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" fontId="1" fillId="0" borderId="27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9" fontId="22" fillId="0" borderId="1" xfId="3" applyNumberFormat="1" applyFont="1" applyFill="1" applyBorder="1" applyAlignment="1">
      <alignment horizontal="center" vertical="center" wrapText="1"/>
    </xf>
    <xf numFmtId="9" fontId="22" fillId="0" borderId="27" xfId="3" applyNumberFormat="1" applyFont="1" applyFill="1" applyBorder="1" applyAlignment="1">
      <alignment horizontal="center" vertical="center" wrapText="1"/>
    </xf>
    <xf numFmtId="9" fontId="7" fillId="0" borderId="24" xfId="3" applyFont="1" applyFill="1" applyBorder="1" applyAlignment="1">
      <alignment horizontal="center" vertical="center" wrapText="1"/>
    </xf>
    <xf numFmtId="9" fontId="7" fillId="0" borderId="56" xfId="3" applyFont="1" applyFill="1" applyBorder="1" applyAlignment="1">
      <alignment horizontal="center" vertical="center" wrapText="1"/>
    </xf>
    <xf numFmtId="9" fontId="7" fillId="0" borderId="45" xfId="3" applyFont="1" applyFill="1" applyBorder="1" applyAlignment="1">
      <alignment horizontal="center" vertical="center" wrapText="1"/>
    </xf>
    <xf numFmtId="9" fontId="7" fillId="0" borderId="55" xfId="3" applyFont="1" applyFill="1" applyBorder="1" applyAlignment="1">
      <alignment horizontal="center" vertical="center" wrapText="1"/>
    </xf>
    <xf numFmtId="9" fontId="7" fillId="0" borderId="42" xfId="3" applyFont="1" applyFill="1" applyBorder="1" applyAlignment="1">
      <alignment horizontal="center" vertical="center" wrapText="1"/>
    </xf>
    <xf numFmtId="9" fontId="7" fillId="0" borderId="43" xfId="3" applyFont="1" applyFill="1" applyBorder="1" applyAlignment="1">
      <alignment horizontal="center" vertical="center" wrapText="1"/>
    </xf>
    <xf numFmtId="9" fontId="23" fillId="0" borderId="27" xfId="3" applyFont="1" applyFill="1" applyBorder="1" applyAlignment="1">
      <alignment horizontal="center" vertical="center" wrapText="1"/>
    </xf>
    <xf numFmtId="9" fontId="23" fillId="0" borderId="24" xfId="3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45" xfId="0" applyFont="1" applyFill="1" applyBorder="1" applyAlignment="1">
      <alignment horizontal="center" vertical="center" wrapText="1"/>
    </xf>
    <xf numFmtId="1" fontId="1" fillId="0" borderId="20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1" fontId="1" fillId="0" borderId="3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9" fontId="10" fillId="5" borderId="6" xfId="3" applyFont="1" applyFill="1" applyBorder="1" applyAlignment="1">
      <alignment horizontal="center" vertical="center" wrapText="1"/>
    </xf>
    <xf numFmtId="9" fontId="10" fillId="5" borderId="7" xfId="3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" fontId="10" fillId="0" borderId="6" xfId="0" applyNumberFormat="1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9" fontId="10" fillId="0" borderId="7" xfId="3" applyFont="1" applyFill="1" applyBorder="1" applyAlignment="1">
      <alignment horizontal="center" vertical="center" wrapText="1"/>
    </xf>
    <xf numFmtId="9" fontId="10" fillId="0" borderId="8" xfId="3" applyFont="1" applyFill="1" applyBorder="1" applyAlignment="1">
      <alignment horizontal="center" vertical="center" wrapText="1"/>
    </xf>
    <xf numFmtId="9" fontId="10" fillId="4" borderId="7" xfId="0" applyNumberFormat="1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9" fontId="10" fillId="5" borderId="7" xfId="0" applyNumberFormat="1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9" fontId="10" fillId="0" borderId="6" xfId="3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0" fillId="0" borderId="6" xfId="2" applyFont="1" applyFill="1" applyBorder="1" applyAlignment="1">
      <alignment horizontal="center" vertical="center" wrapText="1"/>
    </xf>
    <xf numFmtId="164" fontId="0" fillId="0" borderId="7" xfId="2" applyFont="1" applyFill="1" applyBorder="1" applyAlignment="1">
      <alignment horizontal="center" vertical="center" wrapText="1"/>
    </xf>
    <xf numFmtId="164" fontId="0" fillId="0" borderId="8" xfId="2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 wrapText="1"/>
    </xf>
    <xf numFmtId="3" fontId="0" fillId="0" borderId="7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9" fontId="10" fillId="0" borderId="6" xfId="0" applyNumberFormat="1" applyFont="1" applyFill="1" applyBorder="1" applyAlignment="1">
      <alignment horizontal="center" vertical="center" wrapText="1"/>
    </xf>
    <xf numFmtId="9" fontId="10" fillId="0" borderId="7" xfId="0" applyNumberFormat="1" applyFont="1" applyFill="1" applyBorder="1" applyAlignment="1">
      <alignment horizontal="center" vertical="center" wrapText="1"/>
    </xf>
    <xf numFmtId="9" fontId="10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3" fontId="10" fillId="5" borderId="8" xfId="0" applyNumberFormat="1" applyFont="1" applyFill="1" applyBorder="1" applyAlignment="1">
      <alignment horizontal="center" vertical="center" wrapText="1"/>
    </xf>
    <xf numFmtId="9" fontId="10" fillId="5" borderId="8" xfId="3" applyFont="1" applyFill="1" applyBorder="1" applyAlignment="1">
      <alignment horizontal="center" vertical="center" wrapText="1"/>
    </xf>
    <xf numFmtId="9" fontId="10" fillId="0" borderId="9" xfId="3" applyFont="1" applyFill="1" applyBorder="1" applyAlignment="1">
      <alignment horizontal="center" vertical="center" wrapText="1"/>
    </xf>
    <xf numFmtId="9" fontId="10" fillId="0" borderId="10" xfId="3" applyFont="1" applyFill="1" applyBorder="1" applyAlignment="1">
      <alignment horizontal="center" vertical="center" wrapText="1"/>
    </xf>
    <xf numFmtId="9" fontId="10" fillId="0" borderId="11" xfId="3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1" fillId="0" borderId="27" xfId="2" applyFont="1" applyFill="1" applyBorder="1" applyAlignment="1">
      <alignment horizontal="center" vertical="center" wrapText="1"/>
    </xf>
    <xf numFmtId="164" fontId="1" fillId="0" borderId="29" xfId="2" applyFont="1" applyFill="1" applyBorder="1" applyAlignment="1">
      <alignment horizontal="center" vertical="center" wrapText="1"/>
    </xf>
    <xf numFmtId="9" fontId="1" fillId="0" borderId="6" xfId="3" applyFont="1" applyFill="1" applyBorder="1" applyAlignment="1">
      <alignment horizontal="center" vertical="center" wrapText="1"/>
    </xf>
    <xf numFmtId="9" fontId="1" fillId="0" borderId="7" xfId="3" applyFont="1" applyFill="1" applyBorder="1" applyAlignment="1">
      <alignment horizontal="center" vertical="center" wrapText="1"/>
    </xf>
    <xf numFmtId="2" fontId="10" fillId="0" borderId="6" xfId="3" applyNumberFormat="1" applyFont="1" applyFill="1" applyBorder="1" applyAlignment="1">
      <alignment horizontal="center" vertical="center" wrapText="1"/>
    </xf>
    <xf numFmtId="2" fontId="10" fillId="0" borderId="7" xfId="3" applyNumberFormat="1" applyFont="1" applyFill="1" applyBorder="1" applyAlignment="1">
      <alignment horizontal="center" vertical="center" wrapText="1"/>
    </xf>
    <xf numFmtId="9" fontId="10" fillId="5" borderId="6" xfId="3" applyNumberFormat="1" applyFont="1" applyFill="1" applyBorder="1" applyAlignment="1">
      <alignment horizontal="center" vertical="center" wrapText="1"/>
    </xf>
    <xf numFmtId="0" fontId="10" fillId="5" borderId="7" xfId="3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9" fontId="10" fillId="5" borderId="1" xfId="3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2" fontId="10" fillId="0" borderId="8" xfId="3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3" fontId="10" fillId="0" borderId="17" xfId="0" applyNumberFormat="1" applyFont="1" applyFill="1" applyBorder="1" applyAlignment="1">
      <alignment horizontal="center" vertical="center" wrapText="1"/>
    </xf>
    <xf numFmtId="9" fontId="10" fillId="4" borderId="7" xfId="3" applyFont="1" applyFill="1" applyBorder="1" applyAlignment="1">
      <alignment horizontal="center" vertical="center" wrapText="1"/>
    </xf>
    <xf numFmtId="9" fontId="10" fillId="4" borderId="8" xfId="3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9" fontId="10" fillId="4" borderId="6" xfId="3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9" fontId="10" fillId="4" borderId="6" xfId="0" applyNumberFormat="1" applyFont="1" applyFill="1" applyBorder="1" applyAlignment="1">
      <alignment horizontal="center" vertical="center" wrapText="1"/>
    </xf>
    <xf numFmtId="9" fontId="10" fillId="5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Fill="1" applyBorder="1" applyAlignment="1">
      <alignment horizontal="center" vertical="center" wrapText="1"/>
    </xf>
    <xf numFmtId="165" fontId="7" fillId="0" borderId="27" xfId="1" applyFont="1" applyFill="1" applyBorder="1" applyAlignment="1">
      <alignment horizontal="center" vertical="center" wrapText="1"/>
    </xf>
    <xf numFmtId="165" fontId="7" fillId="0" borderId="29" xfId="1" applyFont="1" applyFill="1" applyBorder="1" applyAlignment="1">
      <alignment horizontal="center" vertical="center" wrapText="1"/>
    </xf>
    <xf numFmtId="165" fontId="7" fillId="0" borderId="24" xfId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1" fillId="0" borderId="6" xfId="1" applyFont="1" applyFill="1" applyBorder="1" applyAlignment="1">
      <alignment horizontal="center" vertical="center" wrapText="1"/>
    </xf>
    <xf numFmtId="165" fontId="1" fillId="0" borderId="7" xfId="1" applyFont="1" applyFill="1" applyBorder="1" applyAlignment="1">
      <alignment horizontal="center" vertical="center" wrapText="1"/>
    </xf>
    <xf numFmtId="165" fontId="1" fillId="0" borderId="14" xfId="1" applyFont="1" applyFill="1" applyBorder="1" applyAlignment="1">
      <alignment horizontal="center" vertical="center" wrapText="1"/>
    </xf>
    <xf numFmtId="9" fontId="10" fillId="5" borderId="8" xfId="0" applyNumberFormat="1" applyFont="1" applyFill="1" applyBorder="1" applyAlignment="1">
      <alignment horizontal="center" vertical="center" wrapText="1"/>
    </xf>
    <xf numFmtId="9" fontId="10" fillId="0" borderId="20" xfId="0" applyNumberFormat="1" applyFont="1" applyFill="1" applyBorder="1" applyAlignment="1">
      <alignment horizontal="center" vertical="center" wrapText="1"/>
    </xf>
    <xf numFmtId="9" fontId="10" fillId="0" borderId="0" xfId="0" applyNumberFormat="1" applyFont="1" applyFill="1" applyBorder="1" applyAlignment="1">
      <alignment horizontal="center" vertical="center" wrapText="1"/>
    </xf>
    <xf numFmtId="2" fontId="10" fillId="0" borderId="39" xfId="0" applyNumberFormat="1" applyFont="1" applyFill="1" applyBorder="1" applyAlignment="1">
      <alignment horizontal="center" vertical="center" wrapText="1"/>
    </xf>
    <xf numFmtId="2" fontId="10" fillId="0" borderId="40" xfId="0" applyNumberFormat="1" applyFont="1" applyFill="1" applyBorder="1" applyAlignment="1">
      <alignment horizontal="center" vertical="center" wrapText="1"/>
    </xf>
    <xf numFmtId="2" fontId="10" fillId="0" borderId="41" xfId="0" applyNumberFormat="1" applyFont="1" applyFill="1" applyBorder="1" applyAlignment="1">
      <alignment horizontal="center" vertical="center" wrapText="1"/>
    </xf>
    <xf numFmtId="9" fontId="10" fillId="0" borderId="13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167" fontId="10" fillId="0" borderId="6" xfId="3" applyNumberFormat="1" applyFont="1" applyFill="1" applyBorder="1" applyAlignment="1">
      <alignment horizontal="center" vertical="center" wrapText="1"/>
    </xf>
    <xf numFmtId="167" fontId="10" fillId="0" borderId="7" xfId="3" applyNumberFormat="1" applyFont="1" applyFill="1" applyBorder="1" applyAlignment="1">
      <alignment horizontal="center" vertical="center" wrapText="1"/>
    </xf>
    <xf numFmtId="167" fontId="10" fillId="0" borderId="8" xfId="3" applyNumberFormat="1" applyFont="1" applyFill="1" applyBorder="1" applyAlignment="1">
      <alignment horizontal="center" vertical="center" wrapText="1"/>
    </xf>
    <xf numFmtId="9" fontId="10" fillId="0" borderId="6" xfId="3" applyNumberFormat="1" applyFont="1" applyFill="1" applyBorder="1" applyAlignment="1">
      <alignment horizontal="center" vertical="center" wrapText="1"/>
    </xf>
    <xf numFmtId="9" fontId="10" fillId="0" borderId="7" xfId="3" applyNumberFormat="1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" fontId="10" fillId="4" borderId="6" xfId="3" applyNumberFormat="1" applyFont="1" applyFill="1" applyBorder="1" applyAlignment="1">
      <alignment horizontal="center" vertical="center" wrapText="1"/>
    </xf>
    <xf numFmtId="1" fontId="10" fillId="4" borderId="7" xfId="3" applyNumberFormat="1" applyFont="1" applyFill="1" applyBorder="1" applyAlignment="1">
      <alignment horizontal="center" vertical="center" wrapText="1"/>
    </xf>
    <xf numFmtId="1" fontId="10" fillId="4" borderId="8" xfId="3" applyNumberFormat="1" applyFont="1" applyFill="1" applyBorder="1" applyAlignment="1">
      <alignment horizontal="center" vertical="center" wrapText="1"/>
    </xf>
    <xf numFmtId="9" fontId="10" fillId="4" borderId="6" xfId="3" applyNumberFormat="1" applyFont="1" applyFill="1" applyBorder="1" applyAlignment="1">
      <alignment horizontal="center" vertical="center" wrapText="1"/>
    </xf>
    <xf numFmtId="9" fontId="10" fillId="4" borderId="7" xfId="3" applyNumberFormat="1" applyFont="1" applyFill="1" applyBorder="1" applyAlignment="1">
      <alignment horizontal="center" vertical="center" wrapText="1"/>
    </xf>
    <xf numFmtId="9" fontId="10" fillId="4" borderId="8" xfId="3" applyNumberFormat="1" applyFont="1" applyFill="1" applyBorder="1" applyAlignment="1">
      <alignment horizontal="center" vertical="center" wrapText="1"/>
    </xf>
    <xf numFmtId="9" fontId="10" fillId="5" borderId="7" xfId="3" applyNumberFormat="1" applyFont="1" applyFill="1" applyBorder="1" applyAlignment="1">
      <alignment horizontal="center" vertical="center" wrapText="1"/>
    </xf>
    <xf numFmtId="9" fontId="10" fillId="5" borderId="8" xfId="3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10" fillId="4" borderId="7" xfId="0" applyNumberFormat="1" applyFont="1" applyFill="1" applyBorder="1" applyAlignment="1">
      <alignment horizontal="center" vertical="center" wrapText="1"/>
    </xf>
    <xf numFmtId="3" fontId="10" fillId="4" borderId="8" xfId="0" applyNumberFormat="1" applyFont="1" applyFill="1" applyBorder="1" applyAlignment="1">
      <alignment horizontal="center" vertical="center" wrapText="1"/>
    </xf>
    <xf numFmtId="9" fontId="10" fillId="0" borderId="40" xfId="3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1" fillId="7" borderId="49" xfId="0" applyFont="1" applyFill="1" applyBorder="1" applyAlignment="1">
      <alignment horizontal="center" vertical="center" wrapText="1"/>
    </xf>
    <xf numFmtId="0" fontId="1" fillId="7" borderId="52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5" fontId="0" fillId="0" borderId="18" xfId="1" applyFont="1" applyFill="1" applyBorder="1" applyAlignment="1">
      <alignment horizontal="center" vertical="center" wrapText="1"/>
    </xf>
    <xf numFmtId="165" fontId="0" fillId="0" borderId="7" xfId="1" applyFont="1" applyFill="1" applyBorder="1" applyAlignment="1">
      <alignment horizontal="center" vertical="center" wrapText="1"/>
    </xf>
    <xf numFmtId="165" fontId="0" fillId="0" borderId="14" xfId="1" applyFont="1" applyFill="1" applyBorder="1" applyAlignment="1">
      <alignment horizontal="center" vertical="center" wrapText="1"/>
    </xf>
    <xf numFmtId="9" fontId="22" fillId="0" borderId="6" xfId="3" applyNumberFormat="1" applyFont="1" applyFill="1" applyBorder="1" applyAlignment="1">
      <alignment horizontal="center" vertical="center" wrapText="1"/>
    </xf>
    <xf numFmtId="9" fontId="22" fillId="0" borderId="7" xfId="3" applyNumberFormat="1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8" fontId="10" fillId="0" borderId="13" xfId="0" applyNumberFormat="1" applyFont="1" applyFill="1" applyBorder="1" applyAlignment="1">
      <alignment horizontal="center" vertical="center" wrapText="1"/>
    </xf>
    <xf numFmtId="168" fontId="10" fillId="0" borderId="17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4" borderId="7" xfId="3" applyNumberFormat="1" applyFont="1" applyFill="1" applyBorder="1" applyAlignment="1">
      <alignment horizontal="center" vertical="center" wrapText="1"/>
    </xf>
    <xf numFmtId="0" fontId="10" fillId="4" borderId="8" xfId="3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5" xfId="0" applyNumberFormat="1" applyFont="1" applyFill="1" applyBorder="1" applyAlignment="1">
      <alignment horizontal="center" vertical="center" wrapText="1"/>
    </xf>
    <xf numFmtId="1" fontId="10" fillId="0" borderId="17" xfId="0" applyNumberFormat="1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165" fontId="0" fillId="0" borderId="27" xfId="1" applyFont="1" applyFill="1" applyBorder="1" applyAlignment="1">
      <alignment horizontal="center" vertical="center" wrapText="1"/>
    </xf>
    <xf numFmtId="165" fontId="0" fillId="0" borderId="29" xfId="1" applyFont="1" applyFill="1" applyBorder="1" applyAlignment="1">
      <alignment horizontal="center" vertical="center" wrapText="1"/>
    </xf>
    <xf numFmtId="165" fontId="0" fillId="0" borderId="24" xfId="1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165" fontId="0" fillId="0" borderId="15" xfId="1" applyFont="1" applyFill="1" applyBorder="1" applyAlignment="1">
      <alignment horizontal="center" vertical="center" wrapText="1"/>
    </xf>
    <xf numFmtId="165" fontId="0" fillId="0" borderId="17" xfId="1" applyFont="1" applyFill="1" applyBorder="1" applyAlignment="1">
      <alignment horizontal="center" vertical="center" wrapText="1"/>
    </xf>
    <xf numFmtId="9" fontId="24" fillId="0" borderId="27" xfId="3" applyFont="1" applyFill="1" applyBorder="1" applyAlignment="1">
      <alignment horizontal="center" vertical="center" wrapText="1"/>
    </xf>
    <xf numFmtId="9" fontId="24" fillId="0" borderId="29" xfId="3" applyFont="1" applyFill="1" applyBorder="1" applyAlignment="1">
      <alignment horizontal="center" vertical="center" wrapText="1"/>
    </xf>
    <xf numFmtId="9" fontId="24" fillId="0" borderId="24" xfId="3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2" fontId="10" fillId="0" borderId="13" xfId="0" applyNumberFormat="1" applyFont="1" applyFill="1" applyBorder="1" applyAlignment="1">
      <alignment horizontal="center" vertical="center" wrapText="1"/>
    </xf>
    <xf numFmtId="2" fontId="10" fillId="0" borderId="17" xfId="0" applyNumberFormat="1" applyFont="1" applyFill="1" applyBorder="1" applyAlignment="1">
      <alignment horizontal="center" vertical="center" wrapText="1"/>
    </xf>
    <xf numFmtId="168" fontId="10" fillId="0" borderId="15" xfId="0" applyNumberFormat="1" applyFont="1" applyFill="1" applyBorder="1" applyAlignment="1">
      <alignment horizontal="center" vertical="center" wrapText="1"/>
    </xf>
    <xf numFmtId="1" fontId="10" fillId="4" borderId="53" xfId="3" applyNumberFormat="1" applyFont="1" applyFill="1" applyBorder="1" applyAlignment="1">
      <alignment horizontal="center" vertical="center" wrapText="1"/>
    </xf>
    <xf numFmtId="1" fontId="10" fillId="4" borderId="17" xfId="3" applyNumberFormat="1" applyFont="1" applyFill="1" applyBorder="1" applyAlignment="1">
      <alignment horizontal="center" vertical="center" wrapText="1"/>
    </xf>
    <xf numFmtId="9" fontId="10" fillId="0" borderId="1" xfId="3" applyFont="1" applyFill="1" applyBorder="1" applyAlignment="1">
      <alignment horizontal="center" vertical="center" wrapText="1"/>
    </xf>
    <xf numFmtId="9" fontId="10" fillId="4" borderId="27" xfId="3" applyFont="1" applyFill="1" applyBorder="1" applyAlignment="1">
      <alignment horizontal="center" vertical="center" wrapText="1"/>
    </xf>
    <xf numFmtId="9" fontId="10" fillId="4" borderId="24" xfId="3" applyFont="1" applyFill="1" applyBorder="1" applyAlignment="1">
      <alignment horizontal="center" vertical="center" wrapText="1"/>
    </xf>
    <xf numFmtId="9" fontId="10" fillId="5" borderId="27" xfId="0" applyNumberFormat="1" applyFont="1" applyFill="1" applyBorder="1" applyAlignment="1">
      <alignment horizontal="center" vertical="center" wrapText="1"/>
    </xf>
    <xf numFmtId="9" fontId="10" fillId="5" borderId="24" xfId="0" applyNumberFormat="1" applyFont="1" applyFill="1" applyBorder="1" applyAlignment="1">
      <alignment horizontal="center" vertical="center" wrapText="1"/>
    </xf>
    <xf numFmtId="9" fontId="10" fillId="5" borderId="27" xfId="3" applyFont="1" applyFill="1" applyBorder="1" applyAlignment="1">
      <alignment horizontal="center" vertical="center" wrapText="1"/>
    </xf>
    <xf numFmtId="9" fontId="10" fillId="5" borderId="24" xfId="3" applyFont="1" applyFill="1" applyBorder="1" applyAlignment="1">
      <alignment horizontal="center" vertical="center" wrapText="1"/>
    </xf>
    <xf numFmtId="9" fontId="10" fillId="0" borderId="10" xfId="0" applyNumberFormat="1" applyFont="1" applyFill="1" applyBorder="1" applyAlignment="1">
      <alignment horizontal="center" vertical="center" wrapText="1"/>
    </xf>
    <xf numFmtId="9" fontId="10" fillId="0" borderId="11" xfId="0" applyNumberFormat="1" applyFont="1" applyFill="1" applyBorder="1" applyAlignment="1">
      <alignment horizontal="center" vertical="center" wrapText="1"/>
    </xf>
    <xf numFmtId="9" fontId="22" fillId="0" borderId="6" xfId="3" applyFont="1" applyFill="1" applyBorder="1" applyAlignment="1">
      <alignment horizontal="center" vertical="center" wrapText="1"/>
    </xf>
    <xf numFmtId="9" fontId="22" fillId="0" borderId="7" xfId="3" applyFont="1" applyFill="1" applyBorder="1" applyAlignment="1">
      <alignment horizontal="center" vertical="center" wrapText="1"/>
    </xf>
    <xf numFmtId="9" fontId="22" fillId="0" borderId="8" xfId="3" applyFont="1" applyFill="1" applyBorder="1" applyAlignment="1">
      <alignment horizontal="center" vertical="center" wrapText="1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166" fontId="10" fillId="0" borderId="6" xfId="0" applyNumberFormat="1" applyFont="1" applyFill="1" applyBorder="1" applyAlignment="1">
      <alignment horizontal="center" vertical="center" wrapText="1"/>
    </xf>
    <xf numFmtId="166" fontId="10" fillId="0" borderId="7" xfId="0" applyNumberFormat="1" applyFont="1" applyFill="1" applyBorder="1" applyAlignment="1">
      <alignment horizontal="center" vertical="center" wrapText="1"/>
    </xf>
    <xf numFmtId="166" fontId="10" fillId="0" borderId="8" xfId="0" applyNumberFormat="1" applyFont="1" applyFill="1" applyBorder="1" applyAlignment="1">
      <alignment horizontal="center" vertical="center" wrapText="1"/>
    </xf>
    <xf numFmtId="165" fontId="0" fillId="0" borderId="6" xfId="1" applyFont="1" applyFill="1" applyBorder="1" applyAlignment="1">
      <alignment horizontal="center" vertical="center" wrapText="1"/>
    </xf>
    <xf numFmtId="165" fontId="0" fillId="0" borderId="8" xfId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0" fontId="10" fillId="5" borderId="6" xfId="3" applyNumberFormat="1" applyFont="1" applyFill="1" applyBorder="1" applyAlignment="1">
      <alignment horizontal="center" vertical="center" wrapText="1"/>
    </xf>
    <xf numFmtId="10" fontId="10" fillId="5" borderId="7" xfId="3" applyNumberFormat="1" applyFont="1" applyFill="1" applyBorder="1" applyAlignment="1">
      <alignment horizontal="center" vertical="center" wrapText="1"/>
    </xf>
    <xf numFmtId="10" fontId="10" fillId="5" borderId="8" xfId="3" applyNumberFormat="1" applyFont="1" applyFill="1" applyBorder="1" applyAlignment="1">
      <alignment horizontal="center" vertical="center" wrapText="1"/>
    </xf>
    <xf numFmtId="9" fontId="18" fillId="0" borderId="6" xfId="3" applyFont="1" applyFill="1" applyBorder="1" applyAlignment="1">
      <alignment horizontal="center" vertical="center" wrapText="1"/>
    </xf>
    <xf numFmtId="9" fontId="18" fillId="0" borderId="7" xfId="3" applyFont="1" applyFill="1" applyBorder="1" applyAlignment="1">
      <alignment horizontal="center" vertical="center" wrapText="1"/>
    </xf>
    <xf numFmtId="9" fontId="18" fillId="0" borderId="8" xfId="3" applyFont="1" applyFill="1" applyBorder="1" applyAlignment="1">
      <alignment horizontal="center" vertical="center" wrapText="1"/>
    </xf>
    <xf numFmtId="0" fontId="10" fillId="4" borderId="6" xfId="3" applyNumberFormat="1" applyFont="1" applyFill="1" applyBorder="1" applyAlignment="1">
      <alignment horizontal="center" vertical="center" wrapText="1"/>
    </xf>
    <xf numFmtId="10" fontId="18" fillId="0" borderId="6" xfId="3" applyNumberFormat="1" applyFont="1" applyFill="1" applyBorder="1" applyAlignment="1">
      <alignment horizontal="center" vertical="center" wrapText="1"/>
    </xf>
    <xf numFmtId="10" fontId="18" fillId="0" borderId="7" xfId="3" applyNumberFormat="1" applyFont="1" applyFill="1" applyBorder="1" applyAlignment="1">
      <alignment horizontal="center" vertical="center" wrapText="1"/>
    </xf>
    <xf numFmtId="10" fontId="18" fillId="0" borderId="8" xfId="3" applyNumberFormat="1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 vertical="center" wrapText="1"/>
    </xf>
    <xf numFmtId="165" fontId="0" fillId="0" borderId="42" xfId="1" applyFont="1" applyFill="1" applyBorder="1" applyAlignment="1">
      <alignment horizontal="center" vertical="center" wrapText="1"/>
    </xf>
    <xf numFmtId="165" fontId="0" fillId="0" borderId="43" xfId="1" applyFont="1" applyFill="1" applyBorder="1" applyAlignment="1">
      <alignment horizontal="center" vertical="center" wrapText="1"/>
    </xf>
    <xf numFmtId="167" fontId="22" fillId="0" borderId="6" xfId="3" applyNumberFormat="1" applyFont="1" applyFill="1" applyBorder="1" applyAlignment="1">
      <alignment horizontal="center" vertical="center" wrapText="1"/>
    </xf>
    <xf numFmtId="167" fontId="22" fillId="0" borderId="7" xfId="3" applyNumberFormat="1" applyFont="1" applyFill="1" applyBorder="1" applyAlignment="1">
      <alignment horizontal="center" vertical="center" wrapText="1"/>
    </xf>
    <xf numFmtId="167" fontId="22" fillId="0" borderId="8" xfId="3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67" fontId="22" fillId="0" borderId="1" xfId="3" applyNumberFormat="1" applyFont="1" applyFill="1" applyBorder="1" applyAlignment="1">
      <alignment horizontal="center" vertical="center" wrapText="1"/>
    </xf>
    <xf numFmtId="9" fontId="23" fillId="0" borderId="27" xfId="0" applyNumberFormat="1" applyFont="1" applyFill="1" applyBorder="1" applyAlignment="1">
      <alignment horizontal="center" vertical="center" wrapText="1"/>
    </xf>
    <xf numFmtId="9" fontId="23" fillId="0" borderId="29" xfId="0" applyNumberFormat="1" applyFont="1" applyFill="1" applyBorder="1" applyAlignment="1">
      <alignment horizontal="center" vertical="center" wrapText="1"/>
    </xf>
    <xf numFmtId="9" fontId="23" fillId="0" borderId="24" xfId="0" applyNumberFormat="1" applyFont="1" applyFill="1" applyBorder="1" applyAlignment="1">
      <alignment horizontal="center" vertical="center" wrapText="1"/>
    </xf>
    <xf numFmtId="9" fontId="7" fillId="0" borderId="27" xfId="0" applyNumberFormat="1" applyFont="1" applyFill="1" applyBorder="1" applyAlignment="1">
      <alignment horizontal="center" vertical="center" wrapText="1"/>
    </xf>
    <xf numFmtId="9" fontId="7" fillId="0" borderId="29" xfId="0" applyNumberFormat="1" applyFont="1" applyFill="1" applyBorder="1" applyAlignment="1">
      <alignment horizontal="center" vertical="center" wrapText="1"/>
    </xf>
    <xf numFmtId="9" fontId="7" fillId="0" borderId="24" xfId="0" applyNumberFormat="1" applyFont="1" applyFill="1" applyBorder="1" applyAlignment="1">
      <alignment horizontal="center" vertical="center" wrapText="1"/>
    </xf>
    <xf numFmtId="167" fontId="10" fillId="5" borderId="6" xfId="3" applyNumberFormat="1" applyFont="1" applyFill="1" applyBorder="1" applyAlignment="1">
      <alignment horizontal="center" vertical="center" wrapText="1"/>
    </xf>
    <xf numFmtId="167" fontId="10" fillId="5" borderId="7" xfId="3" applyNumberFormat="1" applyFont="1" applyFill="1" applyBorder="1" applyAlignment="1">
      <alignment horizontal="center" vertical="center" wrapText="1"/>
    </xf>
    <xf numFmtId="167" fontId="10" fillId="5" borderId="8" xfId="3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1" fillId="11" borderId="13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9" fontId="10" fillId="0" borderId="6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2" fontId="10" fillId="0" borderId="6" xfId="3" applyNumberFormat="1" applyFont="1" applyFill="1" applyBorder="1" applyAlignment="1">
      <alignment horizontal="center" vertical="center"/>
    </xf>
    <xf numFmtId="2" fontId="10" fillId="0" borderId="7" xfId="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1" fontId="10" fillId="4" borderId="1" xfId="3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0" fontId="10" fillId="0" borderId="6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center" vertical="center" wrapText="1"/>
    </xf>
    <xf numFmtId="0" fontId="10" fillId="5" borderId="8" xfId="3" applyNumberFormat="1" applyFont="1" applyFill="1" applyBorder="1" applyAlignment="1">
      <alignment horizontal="center" vertical="center" wrapText="1"/>
    </xf>
    <xf numFmtId="9" fontId="10" fillId="4" borderId="6" xfId="0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9" fontId="10" fillId="0" borderId="7" xfId="0" applyNumberFormat="1" applyFont="1" applyFill="1" applyBorder="1" applyAlignment="1">
      <alignment horizontal="center" vertical="center"/>
    </xf>
    <xf numFmtId="9" fontId="10" fillId="0" borderId="8" xfId="0" applyNumberFormat="1" applyFont="1" applyFill="1" applyBorder="1" applyAlignment="1">
      <alignment horizontal="center" vertical="center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51C8A-469E-4C92-AE65-930996A650B8}">
  <dimension ref="A1:AO237"/>
  <sheetViews>
    <sheetView tabSelected="1" topLeftCell="AB1" zoomScale="50" zoomScaleNormal="50" workbookViewId="0">
      <pane ySplit="1" topLeftCell="A225" activePane="bottomLeft" state="frozen"/>
      <selection activeCell="H1" sqref="H1"/>
      <selection pane="bottomLeft" activeCell="AL231" sqref="AL231"/>
    </sheetView>
  </sheetViews>
  <sheetFormatPr baseColWidth="10" defaultRowHeight="14.5" x14ac:dyDescent="0.35"/>
  <cols>
    <col min="1" max="1" width="26.54296875" customWidth="1"/>
    <col min="2" max="2" width="34.54296875" customWidth="1"/>
    <col min="3" max="3" width="31.453125" customWidth="1"/>
    <col min="4" max="4" width="32.453125" customWidth="1"/>
    <col min="5" max="5" width="25.81640625" customWidth="1"/>
    <col min="6" max="6" width="23.453125" customWidth="1"/>
    <col min="7" max="7" width="33.54296875" customWidth="1"/>
    <col min="8" max="8" width="25.1796875" style="1" customWidth="1"/>
    <col min="9" max="9" width="36.54296875" style="3" customWidth="1"/>
    <col min="10" max="10" width="32.453125" customWidth="1"/>
    <col min="11" max="11" width="32.453125" style="44" customWidth="1"/>
    <col min="12" max="12" width="25" style="3" customWidth="1"/>
    <col min="13" max="13" width="26.453125" style="3" customWidth="1"/>
    <col min="14" max="14" width="25.453125" style="3" customWidth="1"/>
    <col min="15" max="15" width="29.1796875" style="3" customWidth="1"/>
    <col min="16" max="17" width="29.1796875" style="76" customWidth="1"/>
    <col min="18" max="18" width="26.81640625" style="67" bestFit="1" customWidth="1"/>
    <col min="19" max="19" width="26.81640625" style="3" bestFit="1" customWidth="1"/>
    <col min="20" max="20" width="27.81640625" style="3" customWidth="1"/>
    <col min="21" max="21" width="29.54296875" style="3" hidden="1" customWidth="1"/>
    <col min="22" max="22" width="26.54296875" style="2" customWidth="1"/>
    <col min="23" max="23" width="46.26953125" style="2" customWidth="1"/>
    <col min="24" max="24" width="26.54296875" style="2" customWidth="1"/>
    <col min="25" max="27" width="33.54296875" customWidth="1"/>
    <col min="28" max="28" width="33.453125" customWidth="1"/>
    <col min="29" max="29" width="31.54296875" customWidth="1"/>
    <col min="30" max="30" width="26.81640625" customWidth="1"/>
    <col min="31" max="31" width="31.453125" customWidth="1"/>
    <col min="32" max="32" width="37.7265625" customWidth="1"/>
    <col min="33" max="33" width="48.54296875" customWidth="1"/>
    <col min="34" max="34" width="34.54296875" customWidth="1"/>
    <col min="35" max="35" width="35.54296875" hidden="1" customWidth="1"/>
    <col min="36" max="36" width="35.54296875" customWidth="1"/>
    <col min="37" max="37" width="35.54296875" style="44" customWidth="1"/>
    <col min="38" max="38" width="45.453125" customWidth="1"/>
    <col min="39" max="40" width="44.81640625" customWidth="1"/>
    <col min="41" max="41" width="42.1796875" customWidth="1"/>
  </cols>
  <sheetData>
    <row r="1" spans="1:41" s="78" customFormat="1" ht="108.75" customHeight="1" thickBot="1" x14ac:dyDescent="0.4">
      <c r="A1" s="82" t="s">
        <v>0</v>
      </c>
      <c r="B1" s="83" t="s">
        <v>1</v>
      </c>
      <c r="C1" s="77" t="s">
        <v>2</v>
      </c>
      <c r="D1" s="83" t="s">
        <v>3</v>
      </c>
      <c r="E1" s="77" t="s">
        <v>23</v>
      </c>
      <c r="F1" s="83" t="s">
        <v>4</v>
      </c>
      <c r="G1" s="77" t="s">
        <v>5</v>
      </c>
      <c r="H1" s="83" t="s">
        <v>3</v>
      </c>
      <c r="I1" s="84" t="s">
        <v>6</v>
      </c>
      <c r="J1" s="83" t="s">
        <v>7</v>
      </c>
      <c r="K1" s="77" t="s">
        <v>134</v>
      </c>
      <c r="L1" s="72" t="s">
        <v>8</v>
      </c>
      <c r="M1" s="72" t="s">
        <v>14</v>
      </c>
      <c r="N1" s="72" t="s">
        <v>15</v>
      </c>
      <c r="O1" s="72" t="s">
        <v>357</v>
      </c>
      <c r="P1" s="72" t="s">
        <v>391</v>
      </c>
      <c r="Q1" s="89" t="s">
        <v>392</v>
      </c>
      <c r="R1" s="79" t="s">
        <v>393</v>
      </c>
      <c r="S1" s="85" t="s">
        <v>354</v>
      </c>
      <c r="T1" s="85" t="s">
        <v>355</v>
      </c>
      <c r="U1" s="85" t="s">
        <v>356</v>
      </c>
      <c r="V1" s="87" t="s">
        <v>160</v>
      </c>
      <c r="W1" s="87" t="s">
        <v>161</v>
      </c>
      <c r="X1" s="87" t="s">
        <v>162</v>
      </c>
      <c r="Y1" s="108" t="s">
        <v>163</v>
      </c>
      <c r="Z1" s="83" t="s">
        <v>364</v>
      </c>
      <c r="AA1" s="109" t="s">
        <v>404</v>
      </c>
      <c r="AB1" s="87" t="s">
        <v>10</v>
      </c>
      <c r="AC1" s="87" t="s">
        <v>11</v>
      </c>
      <c r="AD1" s="86" t="s">
        <v>327</v>
      </c>
      <c r="AE1" s="87" t="s">
        <v>12</v>
      </c>
      <c r="AF1" s="87" t="s">
        <v>13</v>
      </c>
      <c r="AG1" s="86" t="s">
        <v>9</v>
      </c>
      <c r="AH1" s="87" t="s">
        <v>330</v>
      </c>
      <c r="AI1" s="87" t="s">
        <v>332</v>
      </c>
      <c r="AJ1" s="87" t="s">
        <v>332</v>
      </c>
      <c r="AK1" s="87" t="s">
        <v>416</v>
      </c>
      <c r="AL1" s="87" t="s">
        <v>333</v>
      </c>
      <c r="AM1" s="87" t="s">
        <v>334</v>
      </c>
      <c r="AN1" s="87" t="s">
        <v>417</v>
      </c>
      <c r="AO1" s="87" t="s">
        <v>363</v>
      </c>
    </row>
    <row r="2" spans="1:41" ht="77.25" customHeight="1" x14ac:dyDescent="0.35">
      <c r="A2" s="281" t="s">
        <v>16</v>
      </c>
      <c r="B2" s="273" t="s">
        <v>17</v>
      </c>
      <c r="C2" s="267" t="s">
        <v>18</v>
      </c>
      <c r="D2" s="284" t="s">
        <v>19</v>
      </c>
      <c r="E2" s="267" t="s">
        <v>24</v>
      </c>
      <c r="F2" s="273" t="s">
        <v>25</v>
      </c>
      <c r="G2" s="267" t="s">
        <v>26</v>
      </c>
      <c r="H2" s="295" t="s">
        <v>27</v>
      </c>
      <c r="I2" s="276" t="s">
        <v>92</v>
      </c>
      <c r="J2" s="293">
        <v>100000</v>
      </c>
      <c r="K2" s="293">
        <v>22000</v>
      </c>
      <c r="L2" s="278">
        <v>4583</v>
      </c>
      <c r="M2" s="278">
        <v>50</v>
      </c>
      <c r="N2" s="278">
        <v>3999</v>
      </c>
      <c r="O2" s="278">
        <v>2811</v>
      </c>
      <c r="P2" s="278">
        <f>2273+714</f>
        <v>2987</v>
      </c>
      <c r="Q2" s="278">
        <v>527</v>
      </c>
      <c r="R2" s="310">
        <f>M2+N2+O2+P2+Q2</f>
        <v>10374</v>
      </c>
      <c r="S2" s="243">
        <f>+R2/K2</f>
        <v>0.47154545454545455</v>
      </c>
      <c r="T2" s="243">
        <f>+(L2+R2)/J2</f>
        <v>0.14957000000000001</v>
      </c>
      <c r="U2" s="314">
        <f>AVERAGE(T2:T37)</f>
        <v>0.49131722222222229</v>
      </c>
      <c r="V2" s="317" t="s">
        <v>136</v>
      </c>
      <c r="W2" s="321">
        <v>2020130010214</v>
      </c>
      <c r="X2" s="323" t="s">
        <v>336</v>
      </c>
      <c r="Y2" s="61" t="s">
        <v>148</v>
      </c>
      <c r="Z2" s="50">
        <v>1</v>
      </c>
      <c r="AA2" s="201">
        <f>AVERAGE(Z2:Z13)</f>
        <v>0.66900541125541135</v>
      </c>
      <c r="AB2" s="20">
        <v>44197</v>
      </c>
      <c r="AC2" s="20">
        <v>44561</v>
      </c>
      <c r="AD2" s="222" t="s">
        <v>328</v>
      </c>
      <c r="AE2" s="327"/>
      <c r="AF2" s="327"/>
      <c r="AG2" s="327" t="s">
        <v>329</v>
      </c>
      <c r="AH2" s="327" t="s">
        <v>331</v>
      </c>
      <c r="AI2" s="331">
        <v>1550802139.29</v>
      </c>
      <c r="AJ2" s="149"/>
      <c r="AK2" s="149"/>
      <c r="AL2" s="39"/>
      <c r="AM2" s="45"/>
      <c r="AN2" s="46"/>
      <c r="AO2" s="54" t="s">
        <v>365</v>
      </c>
    </row>
    <row r="3" spans="1:41" ht="73.5" customHeight="1" thickBot="1" x14ac:dyDescent="0.4">
      <c r="A3" s="282"/>
      <c r="B3" s="274"/>
      <c r="C3" s="268"/>
      <c r="D3" s="285"/>
      <c r="E3" s="268"/>
      <c r="F3" s="274"/>
      <c r="G3" s="268"/>
      <c r="H3" s="296"/>
      <c r="I3" s="277"/>
      <c r="J3" s="294"/>
      <c r="K3" s="294"/>
      <c r="L3" s="279"/>
      <c r="M3" s="279"/>
      <c r="N3" s="279"/>
      <c r="O3" s="279"/>
      <c r="P3" s="279"/>
      <c r="Q3" s="279"/>
      <c r="R3" s="311"/>
      <c r="S3" s="244"/>
      <c r="T3" s="244"/>
      <c r="U3" s="315"/>
      <c r="V3" s="317"/>
      <c r="W3" s="240"/>
      <c r="X3" s="324"/>
      <c r="Y3" s="61" t="s">
        <v>149</v>
      </c>
      <c r="Z3" s="50">
        <v>0.5</v>
      </c>
      <c r="AA3" s="202"/>
      <c r="AB3" s="20">
        <v>44197</v>
      </c>
      <c r="AC3" s="20">
        <v>44561</v>
      </c>
      <c r="AD3" s="223"/>
      <c r="AE3" s="327"/>
      <c r="AF3" s="327"/>
      <c r="AG3" s="327"/>
      <c r="AH3" s="327"/>
      <c r="AI3" s="332"/>
      <c r="AJ3" s="150"/>
      <c r="AK3" s="150"/>
      <c r="AL3" s="40"/>
      <c r="AM3" s="46"/>
      <c r="AN3" s="46"/>
      <c r="AO3" s="49" t="s">
        <v>366</v>
      </c>
    </row>
    <row r="4" spans="1:41" ht="71.25" customHeight="1" x14ac:dyDescent="0.35">
      <c r="A4" s="282"/>
      <c r="B4" s="274"/>
      <c r="C4" s="268"/>
      <c r="D4" s="285"/>
      <c r="E4" s="268"/>
      <c r="F4" s="274"/>
      <c r="G4" s="268"/>
      <c r="H4" s="296"/>
      <c r="I4" s="277"/>
      <c r="J4" s="294"/>
      <c r="K4" s="294"/>
      <c r="L4" s="279"/>
      <c r="M4" s="279"/>
      <c r="N4" s="279"/>
      <c r="O4" s="279"/>
      <c r="P4" s="279"/>
      <c r="Q4" s="279"/>
      <c r="R4" s="311"/>
      <c r="S4" s="244"/>
      <c r="T4" s="244"/>
      <c r="U4" s="315"/>
      <c r="V4" s="317"/>
      <c r="W4" s="240"/>
      <c r="X4" s="324"/>
      <c r="Y4" s="27" t="s">
        <v>150</v>
      </c>
      <c r="Z4" s="111">
        <v>1.92</v>
      </c>
      <c r="AA4" s="202"/>
      <c r="AB4" s="20">
        <v>44197</v>
      </c>
      <c r="AC4" s="20">
        <v>44561</v>
      </c>
      <c r="AD4" s="223"/>
      <c r="AE4" s="327"/>
      <c r="AF4" s="327"/>
      <c r="AG4" s="327"/>
      <c r="AH4" s="327"/>
      <c r="AI4" s="332"/>
      <c r="AJ4" s="150"/>
      <c r="AK4" s="150"/>
      <c r="AL4" s="40"/>
      <c r="AM4" s="46"/>
      <c r="AN4" s="46"/>
      <c r="AO4" s="51" t="s">
        <v>367</v>
      </c>
    </row>
    <row r="5" spans="1:41" ht="78.75" customHeight="1" x14ac:dyDescent="0.35">
      <c r="A5" s="282"/>
      <c r="B5" s="274"/>
      <c r="C5" s="268"/>
      <c r="D5" s="285"/>
      <c r="E5" s="268"/>
      <c r="F5" s="274"/>
      <c r="G5" s="268"/>
      <c r="H5" s="296"/>
      <c r="I5" s="277"/>
      <c r="J5" s="294"/>
      <c r="K5" s="294"/>
      <c r="L5" s="279"/>
      <c r="M5" s="279"/>
      <c r="N5" s="279"/>
      <c r="O5" s="279"/>
      <c r="P5" s="279"/>
      <c r="Q5" s="279"/>
      <c r="R5" s="311"/>
      <c r="S5" s="244"/>
      <c r="T5" s="244"/>
      <c r="U5" s="315"/>
      <c r="V5" s="317"/>
      <c r="W5" s="240"/>
      <c r="X5" s="324"/>
      <c r="Y5" s="28" t="s">
        <v>151</v>
      </c>
      <c r="Z5" s="111">
        <v>1</v>
      </c>
      <c r="AA5" s="202"/>
      <c r="AB5" s="20">
        <v>44197</v>
      </c>
      <c r="AC5" s="20">
        <v>44561</v>
      </c>
      <c r="AD5" s="223"/>
      <c r="AE5" s="327"/>
      <c r="AF5" s="327"/>
      <c r="AG5" s="329"/>
      <c r="AH5" s="327"/>
      <c r="AI5" s="332"/>
      <c r="AJ5" s="150"/>
      <c r="AK5" s="150"/>
      <c r="AL5" s="40"/>
      <c r="AM5" s="46"/>
      <c r="AN5" s="46"/>
      <c r="AO5" s="51" t="s">
        <v>367</v>
      </c>
    </row>
    <row r="6" spans="1:41" ht="84.75" customHeight="1" x14ac:dyDescent="0.35">
      <c r="A6" s="282"/>
      <c r="B6" s="274"/>
      <c r="C6" s="268"/>
      <c r="D6" s="285"/>
      <c r="E6" s="268"/>
      <c r="F6" s="274"/>
      <c r="G6" s="268"/>
      <c r="H6" s="296"/>
      <c r="I6" s="277"/>
      <c r="J6" s="294"/>
      <c r="K6" s="294"/>
      <c r="L6" s="279"/>
      <c r="M6" s="279"/>
      <c r="N6" s="279"/>
      <c r="O6" s="279"/>
      <c r="P6" s="279"/>
      <c r="Q6" s="279"/>
      <c r="R6" s="311"/>
      <c r="S6" s="244"/>
      <c r="T6" s="244"/>
      <c r="U6" s="315"/>
      <c r="V6" s="317"/>
      <c r="W6" s="240"/>
      <c r="X6" s="324"/>
      <c r="Y6" s="28" t="s">
        <v>152</v>
      </c>
      <c r="Z6" s="111">
        <v>0.47163636363636363</v>
      </c>
      <c r="AA6" s="202"/>
      <c r="AB6" s="20">
        <v>44197</v>
      </c>
      <c r="AC6" s="20">
        <v>44561</v>
      </c>
      <c r="AD6" s="223"/>
      <c r="AE6" s="327"/>
      <c r="AF6" s="327"/>
      <c r="AG6" s="329"/>
      <c r="AH6" s="327"/>
      <c r="AI6" s="332"/>
      <c r="AJ6" s="150"/>
      <c r="AK6" s="150"/>
      <c r="AL6" s="40"/>
      <c r="AM6" s="46"/>
      <c r="AN6" s="46"/>
      <c r="AO6" s="49" t="s">
        <v>370</v>
      </c>
    </row>
    <row r="7" spans="1:41" ht="100.5" customHeight="1" x14ac:dyDescent="0.35">
      <c r="A7" s="282"/>
      <c r="B7" s="274"/>
      <c r="C7" s="268"/>
      <c r="D7" s="285"/>
      <c r="E7" s="268"/>
      <c r="F7" s="274"/>
      <c r="G7" s="268"/>
      <c r="H7" s="296"/>
      <c r="I7" s="277"/>
      <c r="J7" s="294"/>
      <c r="K7" s="294"/>
      <c r="L7" s="279"/>
      <c r="M7" s="279"/>
      <c r="N7" s="279"/>
      <c r="O7" s="279"/>
      <c r="P7" s="279"/>
      <c r="Q7" s="279"/>
      <c r="R7" s="311"/>
      <c r="S7" s="244"/>
      <c r="T7" s="244"/>
      <c r="U7" s="315"/>
      <c r="V7" s="317"/>
      <c r="W7" s="240"/>
      <c r="X7" s="324"/>
      <c r="Y7" s="28" t="s">
        <v>153</v>
      </c>
      <c r="Z7" s="111">
        <v>1</v>
      </c>
      <c r="AA7" s="202"/>
      <c r="AB7" s="20">
        <v>44197</v>
      </c>
      <c r="AC7" s="20">
        <v>44561</v>
      </c>
      <c r="AD7" s="223"/>
      <c r="AE7" s="327"/>
      <c r="AF7" s="327"/>
      <c r="AG7" s="329"/>
      <c r="AH7" s="327"/>
      <c r="AI7" s="332"/>
      <c r="AJ7" s="150">
        <v>648225418</v>
      </c>
      <c r="AK7" s="150">
        <v>648225418</v>
      </c>
      <c r="AL7" s="56" t="s">
        <v>359</v>
      </c>
      <c r="AM7" s="47" t="s">
        <v>361</v>
      </c>
      <c r="AN7" s="152">
        <f>+AK7/AJ7</f>
        <v>1</v>
      </c>
      <c r="AO7" s="49" t="s">
        <v>369</v>
      </c>
    </row>
    <row r="8" spans="1:41" ht="91.5" customHeight="1" x14ac:dyDescent="0.35">
      <c r="A8" s="282"/>
      <c r="B8" s="274"/>
      <c r="C8" s="268"/>
      <c r="D8" s="285"/>
      <c r="E8" s="268"/>
      <c r="F8" s="274"/>
      <c r="G8" s="268"/>
      <c r="H8" s="296"/>
      <c r="I8" s="277"/>
      <c r="J8" s="294"/>
      <c r="K8" s="294"/>
      <c r="L8" s="279"/>
      <c r="M8" s="279"/>
      <c r="N8" s="279"/>
      <c r="O8" s="279"/>
      <c r="P8" s="279"/>
      <c r="Q8" s="279"/>
      <c r="R8" s="311"/>
      <c r="S8" s="244"/>
      <c r="T8" s="244"/>
      <c r="U8" s="315"/>
      <c r="V8" s="317"/>
      <c r="W8" s="240"/>
      <c r="X8" s="324"/>
      <c r="Y8" s="110" t="s">
        <v>154</v>
      </c>
      <c r="Z8" s="111">
        <v>0.115</v>
      </c>
      <c r="AA8" s="202"/>
      <c r="AB8" s="20">
        <v>44197</v>
      </c>
      <c r="AC8" s="20">
        <v>44561</v>
      </c>
      <c r="AD8" s="223"/>
      <c r="AE8" s="327"/>
      <c r="AF8" s="327"/>
      <c r="AG8" s="329"/>
      <c r="AH8" s="327"/>
      <c r="AI8" s="332"/>
      <c r="AJ8" s="150">
        <v>200000000</v>
      </c>
      <c r="AK8" s="150">
        <v>0</v>
      </c>
      <c r="AL8" s="42" t="s">
        <v>360</v>
      </c>
      <c r="AM8" s="47" t="s">
        <v>362</v>
      </c>
      <c r="AN8" s="152">
        <f>+AK8/AJ8</f>
        <v>0</v>
      </c>
      <c r="AO8" s="52" t="s">
        <v>367</v>
      </c>
    </row>
    <row r="9" spans="1:41" ht="69.75" customHeight="1" x14ac:dyDescent="0.35">
      <c r="A9" s="282"/>
      <c r="B9" s="274"/>
      <c r="C9" s="268"/>
      <c r="D9" s="285"/>
      <c r="E9" s="268"/>
      <c r="F9" s="274"/>
      <c r="G9" s="268"/>
      <c r="H9" s="296"/>
      <c r="I9" s="277"/>
      <c r="J9" s="294"/>
      <c r="K9" s="294"/>
      <c r="L9" s="279"/>
      <c r="M9" s="279"/>
      <c r="N9" s="279"/>
      <c r="O9" s="279"/>
      <c r="P9" s="279"/>
      <c r="Q9" s="279"/>
      <c r="R9" s="311"/>
      <c r="S9" s="244"/>
      <c r="T9" s="244"/>
      <c r="U9" s="315"/>
      <c r="V9" s="317"/>
      <c r="W9" s="240"/>
      <c r="X9" s="324"/>
      <c r="Y9" s="61" t="s">
        <v>155</v>
      </c>
      <c r="Z9" s="111">
        <v>1</v>
      </c>
      <c r="AA9" s="202"/>
      <c r="AB9" s="20">
        <v>44197</v>
      </c>
      <c r="AC9" s="20">
        <v>44561</v>
      </c>
      <c r="AD9" s="223"/>
      <c r="AE9" s="327"/>
      <c r="AF9" s="327"/>
      <c r="AG9" s="329"/>
      <c r="AH9" s="327"/>
      <c r="AI9" s="332"/>
      <c r="AJ9" s="150"/>
      <c r="AK9" s="150"/>
      <c r="AL9" s="40"/>
      <c r="AM9" s="46"/>
      <c r="AN9" s="46"/>
      <c r="AO9" s="49" t="s">
        <v>368</v>
      </c>
    </row>
    <row r="10" spans="1:41" ht="85.5" customHeight="1" x14ac:dyDescent="0.35">
      <c r="A10" s="282"/>
      <c r="B10" s="274"/>
      <c r="C10" s="268"/>
      <c r="D10" s="285"/>
      <c r="E10" s="268"/>
      <c r="F10" s="274"/>
      <c r="G10" s="268"/>
      <c r="H10" s="296"/>
      <c r="I10" s="277"/>
      <c r="J10" s="294"/>
      <c r="K10" s="294"/>
      <c r="L10" s="279"/>
      <c r="M10" s="279"/>
      <c r="N10" s="279"/>
      <c r="O10" s="279"/>
      <c r="P10" s="279"/>
      <c r="Q10" s="279"/>
      <c r="R10" s="311"/>
      <c r="S10" s="244"/>
      <c r="T10" s="244"/>
      <c r="U10" s="315"/>
      <c r="V10" s="317"/>
      <c r="W10" s="240"/>
      <c r="X10" s="324"/>
      <c r="Y10" s="61" t="s">
        <v>156</v>
      </c>
      <c r="Z10" s="111">
        <v>0.47142857142857142</v>
      </c>
      <c r="AA10" s="202"/>
      <c r="AB10" s="20">
        <v>44197</v>
      </c>
      <c r="AC10" s="20">
        <v>44561</v>
      </c>
      <c r="AD10" s="223"/>
      <c r="AE10" s="327"/>
      <c r="AF10" s="327"/>
      <c r="AG10" s="329"/>
      <c r="AH10" s="327"/>
      <c r="AI10" s="332"/>
      <c r="AJ10" s="150"/>
      <c r="AK10" s="150"/>
      <c r="AL10" s="40"/>
      <c r="AM10" s="46"/>
      <c r="AN10" s="46"/>
      <c r="AO10" s="49" t="s">
        <v>368</v>
      </c>
    </row>
    <row r="11" spans="1:41" ht="57" customHeight="1" x14ac:dyDescent="0.35">
      <c r="A11" s="282"/>
      <c r="B11" s="274"/>
      <c r="C11" s="268"/>
      <c r="D11" s="285"/>
      <c r="E11" s="268"/>
      <c r="F11" s="274"/>
      <c r="G11" s="268"/>
      <c r="H11" s="296"/>
      <c r="I11" s="277"/>
      <c r="J11" s="294"/>
      <c r="K11" s="294"/>
      <c r="L11" s="279"/>
      <c r="M11" s="279"/>
      <c r="N11" s="279"/>
      <c r="O11" s="279"/>
      <c r="P11" s="279"/>
      <c r="Q11" s="279"/>
      <c r="R11" s="311"/>
      <c r="S11" s="244"/>
      <c r="T11" s="244"/>
      <c r="U11" s="315"/>
      <c r="V11" s="317"/>
      <c r="W11" s="240"/>
      <c r="X11" s="324"/>
      <c r="Y11" s="61" t="s">
        <v>157</v>
      </c>
      <c r="Z11" s="111">
        <v>0.55000000000000004</v>
      </c>
      <c r="AA11" s="202"/>
      <c r="AB11" s="20">
        <v>44197</v>
      </c>
      <c r="AC11" s="20">
        <v>44561</v>
      </c>
      <c r="AD11" s="223"/>
      <c r="AE11" s="327"/>
      <c r="AF11" s="327"/>
      <c r="AG11" s="329"/>
      <c r="AH11" s="327"/>
      <c r="AI11" s="332"/>
      <c r="AJ11" s="150"/>
      <c r="AK11" s="150"/>
      <c r="AL11" s="40"/>
      <c r="AM11" s="46"/>
      <c r="AN11" s="46"/>
      <c r="AO11" s="51" t="s">
        <v>367</v>
      </c>
    </row>
    <row r="12" spans="1:41" ht="72.75" customHeight="1" x14ac:dyDescent="0.35">
      <c r="A12" s="282"/>
      <c r="B12" s="274"/>
      <c r="C12" s="268"/>
      <c r="D12" s="285"/>
      <c r="E12" s="268"/>
      <c r="F12" s="274"/>
      <c r="G12" s="268"/>
      <c r="H12" s="296"/>
      <c r="I12" s="277"/>
      <c r="J12" s="294"/>
      <c r="K12" s="294"/>
      <c r="L12" s="279"/>
      <c r="M12" s="279"/>
      <c r="N12" s="279"/>
      <c r="O12" s="279"/>
      <c r="P12" s="279"/>
      <c r="Q12" s="279"/>
      <c r="R12" s="311"/>
      <c r="S12" s="244"/>
      <c r="T12" s="244"/>
      <c r="U12" s="315"/>
      <c r="V12" s="317"/>
      <c r="W12" s="240"/>
      <c r="X12" s="324"/>
      <c r="Y12" s="61" t="s">
        <v>158</v>
      </c>
      <c r="Z12" s="111">
        <v>0</v>
      </c>
      <c r="AA12" s="202"/>
      <c r="AB12" s="20">
        <v>44197</v>
      </c>
      <c r="AC12" s="20">
        <v>44561</v>
      </c>
      <c r="AD12" s="223"/>
      <c r="AE12" s="327"/>
      <c r="AF12" s="327"/>
      <c r="AG12" s="329"/>
      <c r="AH12" s="327"/>
      <c r="AI12" s="332"/>
      <c r="AJ12" s="150"/>
      <c r="AK12" s="150"/>
      <c r="AL12" s="40"/>
      <c r="AM12" s="46"/>
      <c r="AN12" s="46"/>
      <c r="AO12" s="51" t="s">
        <v>367</v>
      </c>
    </row>
    <row r="13" spans="1:41" ht="118.5" customHeight="1" thickBot="1" x14ac:dyDescent="0.4">
      <c r="A13" s="282"/>
      <c r="B13" s="274"/>
      <c r="C13" s="268"/>
      <c r="D13" s="285"/>
      <c r="E13" s="268"/>
      <c r="F13" s="274"/>
      <c r="G13" s="268"/>
      <c r="H13" s="296"/>
      <c r="I13" s="277"/>
      <c r="J13" s="294"/>
      <c r="K13" s="297"/>
      <c r="L13" s="308"/>
      <c r="M13" s="308"/>
      <c r="N13" s="308"/>
      <c r="O13" s="308"/>
      <c r="P13" s="308"/>
      <c r="Q13" s="308"/>
      <c r="R13" s="312"/>
      <c r="S13" s="313"/>
      <c r="T13" s="313"/>
      <c r="U13" s="315"/>
      <c r="V13" s="318"/>
      <c r="W13" s="322"/>
      <c r="X13" s="325"/>
      <c r="Y13" s="21" t="s">
        <v>159</v>
      </c>
      <c r="Z13" s="111">
        <v>0</v>
      </c>
      <c r="AA13" s="231"/>
      <c r="AB13" s="22">
        <v>44197</v>
      </c>
      <c r="AC13" s="22">
        <v>44561</v>
      </c>
      <c r="AD13" s="326"/>
      <c r="AE13" s="328"/>
      <c r="AF13" s="328"/>
      <c r="AG13" s="330"/>
      <c r="AH13" s="328"/>
      <c r="AI13" s="332"/>
      <c r="AJ13" s="151"/>
      <c r="AK13" s="150"/>
      <c r="AL13" s="41"/>
      <c r="AM13" s="48"/>
      <c r="AN13" s="48"/>
      <c r="AO13" s="51" t="s">
        <v>367</v>
      </c>
    </row>
    <row r="14" spans="1:41" ht="64.5" customHeight="1" x14ac:dyDescent="0.35">
      <c r="A14" s="282"/>
      <c r="B14" s="274"/>
      <c r="C14" s="268"/>
      <c r="D14" s="285"/>
      <c r="E14" s="268"/>
      <c r="F14" s="274"/>
      <c r="G14" s="267" t="s">
        <v>390</v>
      </c>
      <c r="H14" s="267" t="s">
        <v>28</v>
      </c>
      <c r="I14" s="276" t="s">
        <v>93</v>
      </c>
      <c r="J14" s="293">
        <v>1</v>
      </c>
      <c r="K14" s="333" t="s">
        <v>135</v>
      </c>
      <c r="L14" s="335">
        <v>0.25</v>
      </c>
      <c r="M14" s="243">
        <v>0.21</v>
      </c>
      <c r="N14" s="243">
        <v>0.25</v>
      </c>
      <c r="O14" s="243">
        <v>0.23499999999999999</v>
      </c>
      <c r="P14" s="243">
        <v>0.2</v>
      </c>
      <c r="Q14" s="243">
        <v>0.1</v>
      </c>
      <c r="R14" s="337">
        <f>M14+N14+O14+P14+Q14</f>
        <v>0.995</v>
      </c>
      <c r="S14" s="243">
        <f>+R14</f>
        <v>0.995</v>
      </c>
      <c r="T14" s="337">
        <f>(S14)/J14</f>
        <v>0.995</v>
      </c>
      <c r="U14" s="315"/>
      <c r="V14" s="339" t="s">
        <v>137</v>
      </c>
      <c r="W14" s="206">
        <v>2020130010216</v>
      </c>
      <c r="X14" s="273" t="s">
        <v>349</v>
      </c>
      <c r="Y14" s="27" t="s">
        <v>164</v>
      </c>
      <c r="Z14" s="111">
        <v>1</v>
      </c>
      <c r="AA14" s="230">
        <f>AVERAGE(Z14:Z19)</f>
        <v>0.95000000000000007</v>
      </c>
      <c r="AB14" s="20">
        <v>44197</v>
      </c>
      <c r="AC14" s="20">
        <v>44561</v>
      </c>
      <c r="AD14" s="342" t="s">
        <v>328</v>
      </c>
      <c r="AE14" s="342"/>
      <c r="AF14" s="342"/>
      <c r="AG14" s="345" t="s">
        <v>329</v>
      </c>
      <c r="AH14" s="348" t="s">
        <v>331</v>
      </c>
      <c r="AI14" s="327"/>
      <c r="AJ14" s="327"/>
      <c r="AK14" s="327"/>
      <c r="AL14" s="349"/>
      <c r="AM14" s="327" t="s">
        <v>335</v>
      </c>
      <c r="AN14" s="118"/>
      <c r="AO14" s="54" t="s">
        <v>371</v>
      </c>
    </row>
    <row r="15" spans="1:41" ht="67.5" customHeight="1" x14ac:dyDescent="0.35">
      <c r="A15" s="282"/>
      <c r="B15" s="274"/>
      <c r="C15" s="268"/>
      <c r="D15" s="285"/>
      <c r="E15" s="268"/>
      <c r="F15" s="274"/>
      <c r="G15" s="268"/>
      <c r="H15" s="268"/>
      <c r="I15" s="277"/>
      <c r="J15" s="294"/>
      <c r="K15" s="334"/>
      <c r="L15" s="336"/>
      <c r="M15" s="244"/>
      <c r="N15" s="244"/>
      <c r="O15" s="244"/>
      <c r="P15" s="244"/>
      <c r="Q15" s="244"/>
      <c r="R15" s="338"/>
      <c r="S15" s="244"/>
      <c r="T15" s="338"/>
      <c r="U15" s="315"/>
      <c r="V15" s="339"/>
      <c r="W15" s="206"/>
      <c r="X15" s="274"/>
      <c r="Y15" s="26" t="s">
        <v>165</v>
      </c>
      <c r="Z15" s="111">
        <v>0.9</v>
      </c>
      <c r="AA15" s="202"/>
      <c r="AB15" s="20">
        <v>44197</v>
      </c>
      <c r="AC15" s="20">
        <v>44561</v>
      </c>
      <c r="AD15" s="343"/>
      <c r="AE15" s="343"/>
      <c r="AF15" s="343"/>
      <c r="AG15" s="346"/>
      <c r="AH15" s="223"/>
      <c r="AI15" s="327"/>
      <c r="AJ15" s="327"/>
      <c r="AK15" s="327"/>
      <c r="AL15" s="287"/>
      <c r="AM15" s="327"/>
      <c r="AN15" s="118"/>
      <c r="AO15" s="54" t="s">
        <v>372</v>
      </c>
    </row>
    <row r="16" spans="1:41" ht="86.25" customHeight="1" x14ac:dyDescent="0.35">
      <c r="A16" s="282"/>
      <c r="B16" s="274"/>
      <c r="C16" s="268"/>
      <c r="D16" s="285"/>
      <c r="E16" s="268"/>
      <c r="F16" s="274"/>
      <c r="G16" s="268"/>
      <c r="H16" s="268"/>
      <c r="I16" s="277"/>
      <c r="J16" s="294"/>
      <c r="K16" s="334"/>
      <c r="L16" s="336"/>
      <c r="M16" s="244"/>
      <c r="N16" s="244"/>
      <c r="O16" s="244"/>
      <c r="P16" s="244"/>
      <c r="Q16" s="244"/>
      <c r="R16" s="338"/>
      <c r="S16" s="244"/>
      <c r="T16" s="338"/>
      <c r="U16" s="315"/>
      <c r="V16" s="339"/>
      <c r="W16" s="206"/>
      <c r="X16" s="274"/>
      <c r="Y16" s="28" t="s">
        <v>166</v>
      </c>
      <c r="Z16" s="111">
        <v>0.8</v>
      </c>
      <c r="AA16" s="202"/>
      <c r="AB16" s="20">
        <v>44197</v>
      </c>
      <c r="AC16" s="20">
        <v>44561</v>
      </c>
      <c r="AD16" s="343"/>
      <c r="AE16" s="343"/>
      <c r="AF16" s="343"/>
      <c r="AG16" s="346"/>
      <c r="AH16" s="223"/>
      <c r="AI16" s="327"/>
      <c r="AJ16" s="327"/>
      <c r="AK16" s="327"/>
      <c r="AL16" s="287"/>
      <c r="AM16" s="327"/>
      <c r="AN16" s="118"/>
      <c r="AO16" s="54" t="s">
        <v>373</v>
      </c>
    </row>
    <row r="17" spans="1:41" ht="56" x14ac:dyDescent="0.35">
      <c r="A17" s="282"/>
      <c r="B17" s="274"/>
      <c r="C17" s="268"/>
      <c r="D17" s="285"/>
      <c r="E17" s="268"/>
      <c r="F17" s="274"/>
      <c r="G17" s="268"/>
      <c r="H17" s="268"/>
      <c r="I17" s="277"/>
      <c r="J17" s="294"/>
      <c r="K17" s="334"/>
      <c r="L17" s="336"/>
      <c r="M17" s="244"/>
      <c r="N17" s="244"/>
      <c r="O17" s="244"/>
      <c r="P17" s="244"/>
      <c r="Q17" s="244"/>
      <c r="R17" s="338"/>
      <c r="S17" s="244"/>
      <c r="T17" s="338"/>
      <c r="U17" s="315"/>
      <c r="V17" s="339"/>
      <c r="W17" s="206"/>
      <c r="X17" s="274"/>
      <c r="Y17" s="28" t="s">
        <v>167</v>
      </c>
      <c r="Z17" s="111">
        <v>1</v>
      </c>
      <c r="AA17" s="202"/>
      <c r="AB17" s="20">
        <v>44197</v>
      </c>
      <c r="AC17" s="20">
        <v>44561</v>
      </c>
      <c r="AD17" s="343"/>
      <c r="AE17" s="343"/>
      <c r="AF17" s="343"/>
      <c r="AG17" s="346"/>
      <c r="AH17" s="223"/>
      <c r="AI17" s="327"/>
      <c r="AJ17" s="327"/>
      <c r="AK17" s="327"/>
      <c r="AL17" s="287"/>
      <c r="AM17" s="327"/>
      <c r="AN17" s="118"/>
      <c r="AO17" s="17" t="s">
        <v>374</v>
      </c>
    </row>
    <row r="18" spans="1:41" ht="64.5" customHeight="1" x14ac:dyDescent="0.35">
      <c r="A18" s="282"/>
      <c r="B18" s="274"/>
      <c r="C18" s="268"/>
      <c r="D18" s="285"/>
      <c r="E18" s="268"/>
      <c r="F18" s="274"/>
      <c r="G18" s="268"/>
      <c r="H18" s="268"/>
      <c r="I18" s="277"/>
      <c r="J18" s="294"/>
      <c r="K18" s="334"/>
      <c r="L18" s="336"/>
      <c r="M18" s="244"/>
      <c r="N18" s="244"/>
      <c r="O18" s="244"/>
      <c r="P18" s="244"/>
      <c r="Q18" s="244"/>
      <c r="R18" s="338"/>
      <c r="S18" s="244"/>
      <c r="T18" s="338"/>
      <c r="U18" s="315"/>
      <c r="V18" s="339"/>
      <c r="W18" s="206"/>
      <c r="X18" s="274"/>
      <c r="Y18" s="110" t="s">
        <v>168</v>
      </c>
      <c r="Z18" s="111">
        <v>1</v>
      </c>
      <c r="AA18" s="202"/>
      <c r="AB18" s="20">
        <v>44197</v>
      </c>
      <c r="AC18" s="20">
        <v>44561</v>
      </c>
      <c r="AD18" s="343"/>
      <c r="AE18" s="343"/>
      <c r="AF18" s="343"/>
      <c r="AG18" s="346"/>
      <c r="AH18" s="223"/>
      <c r="AI18" s="327"/>
      <c r="AJ18" s="327"/>
      <c r="AK18" s="327"/>
      <c r="AL18" s="287"/>
      <c r="AM18" s="327"/>
      <c r="AN18" s="118"/>
      <c r="AO18" s="17" t="s">
        <v>375</v>
      </c>
    </row>
    <row r="19" spans="1:41" ht="57.75" customHeight="1" thickBot="1" x14ac:dyDescent="0.4">
      <c r="A19" s="282"/>
      <c r="B19" s="274"/>
      <c r="C19" s="268"/>
      <c r="D19" s="285"/>
      <c r="E19" s="268"/>
      <c r="F19" s="274"/>
      <c r="G19" s="280"/>
      <c r="H19" s="280"/>
      <c r="I19" s="307"/>
      <c r="J19" s="297"/>
      <c r="K19" s="334"/>
      <c r="L19" s="336"/>
      <c r="M19" s="244"/>
      <c r="N19" s="244"/>
      <c r="O19" s="244"/>
      <c r="P19" s="244"/>
      <c r="Q19" s="244"/>
      <c r="R19" s="338"/>
      <c r="S19" s="244"/>
      <c r="T19" s="338"/>
      <c r="U19" s="315"/>
      <c r="V19" s="340"/>
      <c r="W19" s="341"/>
      <c r="X19" s="274"/>
      <c r="Y19" s="110" t="s">
        <v>169</v>
      </c>
      <c r="Z19" s="111">
        <v>1</v>
      </c>
      <c r="AA19" s="231"/>
      <c r="AB19" s="22">
        <v>44197</v>
      </c>
      <c r="AC19" s="22">
        <v>44561</v>
      </c>
      <c r="AD19" s="344"/>
      <c r="AE19" s="344"/>
      <c r="AF19" s="344"/>
      <c r="AG19" s="347"/>
      <c r="AH19" s="326"/>
      <c r="AI19" s="327"/>
      <c r="AJ19" s="327"/>
      <c r="AK19" s="327"/>
      <c r="AL19" s="350"/>
      <c r="AM19" s="327"/>
      <c r="AN19" s="118"/>
      <c r="AO19" s="17" t="s">
        <v>376</v>
      </c>
    </row>
    <row r="20" spans="1:41" ht="71.25" customHeight="1" x14ac:dyDescent="0.35">
      <c r="A20" s="282"/>
      <c r="B20" s="274"/>
      <c r="C20" s="268"/>
      <c r="D20" s="285"/>
      <c r="E20" s="268"/>
      <c r="F20" s="274"/>
      <c r="G20" s="267" t="s">
        <v>29</v>
      </c>
      <c r="H20" s="267" t="s">
        <v>30</v>
      </c>
      <c r="I20" s="276" t="s">
        <v>29</v>
      </c>
      <c r="J20" s="351">
        <v>40</v>
      </c>
      <c r="K20" s="320">
        <v>10</v>
      </c>
      <c r="L20" s="320">
        <v>6</v>
      </c>
      <c r="M20" s="320">
        <v>0</v>
      </c>
      <c r="N20" s="320">
        <v>4</v>
      </c>
      <c r="O20" s="320">
        <v>12</v>
      </c>
      <c r="P20" s="320">
        <v>5</v>
      </c>
      <c r="Q20" s="320">
        <v>2</v>
      </c>
      <c r="R20" s="353">
        <f>M20+N20+O20+P20+Q20</f>
        <v>23</v>
      </c>
      <c r="S20" s="354">
        <v>1</v>
      </c>
      <c r="T20" s="354">
        <f>(R20+L20)/J20</f>
        <v>0.72499999999999998</v>
      </c>
      <c r="U20" s="315"/>
      <c r="V20" s="355" t="s">
        <v>138</v>
      </c>
      <c r="W20" s="237">
        <v>2020130010159</v>
      </c>
      <c r="X20" s="240" t="s">
        <v>350</v>
      </c>
      <c r="Y20" s="92" t="s">
        <v>170</v>
      </c>
      <c r="Z20" s="111">
        <v>1</v>
      </c>
      <c r="AA20" s="230">
        <f>AVERAGE(Z20:Z35)</f>
        <v>0.87142857142857133</v>
      </c>
      <c r="AB20" s="20">
        <v>44197</v>
      </c>
      <c r="AC20" s="20">
        <v>44561</v>
      </c>
      <c r="AD20" s="342" t="s">
        <v>328</v>
      </c>
      <c r="AE20" s="342"/>
      <c r="AF20" s="342"/>
      <c r="AG20" s="273" t="s">
        <v>329</v>
      </c>
      <c r="AH20" s="273" t="s">
        <v>331</v>
      </c>
      <c r="AI20" s="59"/>
      <c r="AJ20" s="153">
        <v>576200369</v>
      </c>
      <c r="AK20" s="153">
        <v>516200369</v>
      </c>
      <c r="AL20" s="132" t="s">
        <v>359</v>
      </c>
      <c r="AM20" s="42" t="s">
        <v>419</v>
      </c>
      <c r="AN20" s="156">
        <f>+AK20/AJ20</f>
        <v>0.8958695564459106</v>
      </c>
      <c r="AO20" s="17" t="s">
        <v>377</v>
      </c>
    </row>
    <row r="21" spans="1:41" ht="96" customHeight="1" x14ac:dyDescent="0.35">
      <c r="A21" s="282"/>
      <c r="B21" s="274"/>
      <c r="C21" s="268"/>
      <c r="D21" s="285"/>
      <c r="E21" s="268"/>
      <c r="F21" s="274"/>
      <c r="G21" s="268"/>
      <c r="H21" s="268"/>
      <c r="I21" s="277"/>
      <c r="J21" s="352"/>
      <c r="K21" s="320"/>
      <c r="L21" s="320"/>
      <c r="M21" s="320"/>
      <c r="N21" s="320"/>
      <c r="O21" s="320"/>
      <c r="P21" s="320"/>
      <c r="Q21" s="320"/>
      <c r="R21" s="353"/>
      <c r="S21" s="354"/>
      <c r="T21" s="354"/>
      <c r="U21" s="315"/>
      <c r="V21" s="339"/>
      <c r="W21" s="238"/>
      <c r="X21" s="240"/>
      <c r="Y21" s="92" t="s">
        <v>171</v>
      </c>
      <c r="Z21" s="111">
        <v>1</v>
      </c>
      <c r="AA21" s="202"/>
      <c r="AB21" s="20">
        <v>44197</v>
      </c>
      <c r="AC21" s="20">
        <v>44561</v>
      </c>
      <c r="AD21" s="343"/>
      <c r="AE21" s="343"/>
      <c r="AF21" s="343"/>
      <c r="AG21" s="274"/>
      <c r="AH21" s="274"/>
      <c r="AI21" s="59"/>
      <c r="AJ21" s="154">
        <v>200000000</v>
      </c>
      <c r="AK21" s="154">
        <v>0</v>
      </c>
      <c r="AL21" s="133" t="s">
        <v>418</v>
      </c>
      <c r="AM21" s="42" t="s">
        <v>420</v>
      </c>
      <c r="AN21" s="156">
        <f>+AK21/AJ21</f>
        <v>0</v>
      </c>
      <c r="AO21" s="49" t="s">
        <v>377</v>
      </c>
    </row>
    <row r="22" spans="1:41" ht="79.5" customHeight="1" x14ac:dyDescent="0.35">
      <c r="A22" s="282"/>
      <c r="B22" s="274"/>
      <c r="C22" s="268"/>
      <c r="D22" s="285"/>
      <c r="E22" s="268"/>
      <c r="F22" s="274"/>
      <c r="G22" s="268"/>
      <c r="H22" s="268"/>
      <c r="I22" s="277"/>
      <c r="J22" s="352"/>
      <c r="K22" s="320"/>
      <c r="L22" s="320"/>
      <c r="M22" s="320"/>
      <c r="N22" s="320"/>
      <c r="O22" s="320"/>
      <c r="P22" s="320"/>
      <c r="Q22" s="320"/>
      <c r="R22" s="353"/>
      <c r="S22" s="354"/>
      <c r="T22" s="354"/>
      <c r="U22" s="315"/>
      <c r="V22" s="339"/>
      <c r="W22" s="238"/>
      <c r="X22" s="240"/>
      <c r="Y22" s="92" t="s">
        <v>172</v>
      </c>
      <c r="Z22" s="111">
        <v>1</v>
      </c>
      <c r="AA22" s="202"/>
      <c r="AB22" s="20">
        <v>44197</v>
      </c>
      <c r="AC22" s="20">
        <v>44561</v>
      </c>
      <c r="AD22" s="343"/>
      <c r="AE22" s="343"/>
      <c r="AF22" s="343"/>
      <c r="AG22" s="274"/>
      <c r="AH22" s="274"/>
      <c r="AI22" s="59"/>
      <c r="AJ22" s="154"/>
      <c r="AK22" s="154"/>
      <c r="AL22" s="133"/>
      <c r="AM22" s="42"/>
      <c r="AN22" s="118"/>
      <c r="AO22" s="49" t="s">
        <v>377</v>
      </c>
    </row>
    <row r="23" spans="1:41" ht="82.5" customHeight="1" x14ac:dyDescent="0.35">
      <c r="A23" s="282"/>
      <c r="B23" s="274"/>
      <c r="C23" s="268"/>
      <c r="D23" s="285"/>
      <c r="E23" s="268"/>
      <c r="F23" s="274"/>
      <c r="G23" s="268"/>
      <c r="H23" s="268"/>
      <c r="I23" s="277"/>
      <c r="J23" s="352"/>
      <c r="K23" s="320"/>
      <c r="L23" s="320"/>
      <c r="M23" s="320"/>
      <c r="N23" s="320"/>
      <c r="O23" s="320"/>
      <c r="P23" s="320"/>
      <c r="Q23" s="320"/>
      <c r="R23" s="353"/>
      <c r="S23" s="354"/>
      <c r="T23" s="354"/>
      <c r="U23" s="315"/>
      <c r="V23" s="339"/>
      <c r="W23" s="238"/>
      <c r="X23" s="240"/>
      <c r="Y23" s="92" t="s">
        <v>173</v>
      </c>
      <c r="Z23" s="111">
        <v>1</v>
      </c>
      <c r="AA23" s="202"/>
      <c r="AB23" s="20">
        <v>44197</v>
      </c>
      <c r="AC23" s="20">
        <v>44561</v>
      </c>
      <c r="AD23" s="343"/>
      <c r="AE23" s="343"/>
      <c r="AF23" s="343"/>
      <c r="AG23" s="274"/>
      <c r="AH23" s="274"/>
      <c r="AI23" s="59"/>
      <c r="AJ23" s="154"/>
      <c r="AK23" s="154"/>
      <c r="AL23" s="133"/>
      <c r="AM23" s="42"/>
      <c r="AN23" s="118"/>
      <c r="AO23" s="49" t="s">
        <v>377</v>
      </c>
    </row>
    <row r="24" spans="1:41" ht="59.25" customHeight="1" thickBot="1" x14ac:dyDescent="0.4">
      <c r="A24" s="282"/>
      <c r="B24" s="274"/>
      <c r="C24" s="268"/>
      <c r="D24" s="285"/>
      <c r="E24" s="268"/>
      <c r="F24" s="274"/>
      <c r="G24" s="268"/>
      <c r="H24" s="268"/>
      <c r="I24" s="277"/>
      <c r="J24" s="352"/>
      <c r="K24" s="320"/>
      <c r="L24" s="320"/>
      <c r="M24" s="320"/>
      <c r="N24" s="320"/>
      <c r="O24" s="320"/>
      <c r="P24" s="320"/>
      <c r="Q24" s="320"/>
      <c r="R24" s="353"/>
      <c r="S24" s="354"/>
      <c r="T24" s="354"/>
      <c r="U24" s="315"/>
      <c r="V24" s="339"/>
      <c r="W24" s="238"/>
      <c r="X24" s="240"/>
      <c r="Y24" s="92" t="s">
        <v>174</v>
      </c>
      <c r="Z24" s="111">
        <v>1</v>
      </c>
      <c r="AA24" s="202"/>
      <c r="AB24" s="20">
        <v>44197</v>
      </c>
      <c r="AC24" s="20">
        <v>44561</v>
      </c>
      <c r="AD24" s="343"/>
      <c r="AE24" s="343"/>
      <c r="AF24" s="343"/>
      <c r="AG24" s="274"/>
      <c r="AH24" s="274"/>
      <c r="AI24" s="59"/>
      <c r="AJ24" s="154"/>
      <c r="AK24" s="154"/>
      <c r="AL24" s="133"/>
      <c r="AM24" s="42"/>
      <c r="AN24" s="118"/>
      <c r="AO24" s="53" t="s">
        <v>378</v>
      </c>
    </row>
    <row r="25" spans="1:41" ht="60" customHeight="1" x14ac:dyDescent="0.35">
      <c r="A25" s="282"/>
      <c r="B25" s="274"/>
      <c r="C25" s="268"/>
      <c r="D25" s="285"/>
      <c r="E25" s="268"/>
      <c r="F25" s="274"/>
      <c r="G25" s="267" t="s">
        <v>31</v>
      </c>
      <c r="H25" s="267" t="s">
        <v>32</v>
      </c>
      <c r="I25" s="276" t="s">
        <v>94</v>
      </c>
      <c r="J25" s="278">
        <v>150</v>
      </c>
      <c r="K25" s="309">
        <v>20</v>
      </c>
      <c r="L25" s="279">
        <v>7</v>
      </c>
      <c r="M25" s="352">
        <v>4</v>
      </c>
      <c r="N25" s="320">
        <v>3</v>
      </c>
      <c r="O25" s="320">
        <v>3</v>
      </c>
      <c r="P25" s="320">
        <v>1</v>
      </c>
      <c r="Q25" s="320">
        <v>0</v>
      </c>
      <c r="R25" s="353">
        <f>M25+N25+O25+P25+Q25</f>
        <v>11</v>
      </c>
      <c r="S25" s="354">
        <f>+R25/K25</f>
        <v>0.55000000000000004</v>
      </c>
      <c r="T25" s="354">
        <f>+(L25+R25)/J25</f>
        <v>0.12</v>
      </c>
      <c r="U25" s="315"/>
      <c r="V25" s="339"/>
      <c r="W25" s="238"/>
      <c r="X25" s="240"/>
      <c r="Y25" s="92" t="s">
        <v>175</v>
      </c>
      <c r="Z25" s="111">
        <v>0.55000000000000004</v>
      </c>
      <c r="AA25" s="202"/>
      <c r="AB25" s="20">
        <v>44197</v>
      </c>
      <c r="AC25" s="20">
        <v>44561</v>
      </c>
      <c r="AD25" s="343"/>
      <c r="AE25" s="343"/>
      <c r="AF25" s="343"/>
      <c r="AG25" s="274"/>
      <c r="AH25" s="274"/>
      <c r="AI25" s="60"/>
      <c r="AJ25" s="154"/>
      <c r="AK25" s="154"/>
      <c r="AL25" s="133"/>
      <c r="AM25" s="42"/>
      <c r="AN25" s="118"/>
      <c r="AO25" s="53" t="s">
        <v>378</v>
      </c>
    </row>
    <row r="26" spans="1:41" ht="86.25" customHeight="1" x14ac:dyDescent="0.35">
      <c r="A26" s="282"/>
      <c r="B26" s="274"/>
      <c r="C26" s="268"/>
      <c r="D26" s="285"/>
      <c r="E26" s="268"/>
      <c r="F26" s="274"/>
      <c r="G26" s="268"/>
      <c r="H26" s="268"/>
      <c r="I26" s="277"/>
      <c r="J26" s="279"/>
      <c r="K26" s="279"/>
      <c r="L26" s="279"/>
      <c r="M26" s="352"/>
      <c r="N26" s="320"/>
      <c r="O26" s="320"/>
      <c r="P26" s="320"/>
      <c r="Q26" s="320"/>
      <c r="R26" s="353"/>
      <c r="S26" s="354"/>
      <c r="T26" s="354"/>
      <c r="U26" s="315"/>
      <c r="V26" s="339"/>
      <c r="W26" s="238"/>
      <c r="X26" s="240"/>
      <c r="Y26" s="92" t="s">
        <v>176</v>
      </c>
      <c r="Z26" s="111">
        <v>0.55000000000000004</v>
      </c>
      <c r="AA26" s="202"/>
      <c r="AB26" s="20">
        <v>44197</v>
      </c>
      <c r="AC26" s="20">
        <v>44561</v>
      </c>
      <c r="AD26" s="343"/>
      <c r="AE26" s="343"/>
      <c r="AF26" s="343"/>
      <c r="AG26" s="274"/>
      <c r="AH26" s="274"/>
      <c r="AI26" s="60"/>
      <c r="AJ26" s="154"/>
      <c r="AK26" s="154"/>
      <c r="AL26" s="133"/>
      <c r="AM26" s="42"/>
      <c r="AN26" s="118"/>
      <c r="AO26" s="53" t="s">
        <v>378</v>
      </c>
    </row>
    <row r="27" spans="1:41" ht="60" customHeight="1" x14ac:dyDescent="0.35">
      <c r="A27" s="282"/>
      <c r="B27" s="274"/>
      <c r="C27" s="268"/>
      <c r="D27" s="285"/>
      <c r="E27" s="268"/>
      <c r="F27" s="274"/>
      <c r="G27" s="268"/>
      <c r="H27" s="268"/>
      <c r="I27" s="277"/>
      <c r="J27" s="279"/>
      <c r="K27" s="279"/>
      <c r="L27" s="279"/>
      <c r="M27" s="352"/>
      <c r="N27" s="320"/>
      <c r="O27" s="320"/>
      <c r="P27" s="320"/>
      <c r="Q27" s="320"/>
      <c r="R27" s="353"/>
      <c r="S27" s="354"/>
      <c r="T27" s="354"/>
      <c r="U27" s="315"/>
      <c r="V27" s="339"/>
      <c r="W27" s="238"/>
      <c r="X27" s="240"/>
      <c r="Y27" s="92" t="s">
        <v>177</v>
      </c>
      <c r="Z27" s="111">
        <v>0.55000000000000004</v>
      </c>
      <c r="AA27" s="202"/>
      <c r="AB27" s="20">
        <v>44197</v>
      </c>
      <c r="AC27" s="20">
        <v>44561</v>
      </c>
      <c r="AD27" s="343"/>
      <c r="AE27" s="343"/>
      <c r="AF27" s="343"/>
      <c r="AG27" s="274"/>
      <c r="AH27" s="274"/>
      <c r="AI27" s="60"/>
      <c r="AJ27" s="154"/>
      <c r="AK27" s="154"/>
      <c r="AL27" s="133"/>
      <c r="AM27" s="42"/>
      <c r="AN27" s="118"/>
      <c r="AO27" s="53" t="s">
        <v>378</v>
      </c>
    </row>
    <row r="28" spans="1:41" ht="78" customHeight="1" thickBot="1" x14ac:dyDescent="0.4">
      <c r="A28" s="282"/>
      <c r="B28" s="274"/>
      <c r="C28" s="268"/>
      <c r="D28" s="285"/>
      <c r="E28" s="268"/>
      <c r="F28" s="274"/>
      <c r="G28" s="280"/>
      <c r="H28" s="280"/>
      <c r="I28" s="307"/>
      <c r="J28" s="308"/>
      <c r="K28" s="308"/>
      <c r="L28" s="308"/>
      <c r="M28" s="362"/>
      <c r="N28" s="320"/>
      <c r="O28" s="320"/>
      <c r="P28" s="320"/>
      <c r="Q28" s="320"/>
      <c r="R28" s="353"/>
      <c r="S28" s="354"/>
      <c r="T28" s="354"/>
      <c r="U28" s="315"/>
      <c r="V28" s="339"/>
      <c r="W28" s="238"/>
      <c r="X28" s="240"/>
      <c r="Y28" s="92" t="s">
        <v>153</v>
      </c>
      <c r="Z28" s="111">
        <v>0.55000000000000004</v>
      </c>
      <c r="AA28" s="202"/>
      <c r="AB28" s="22">
        <v>44197</v>
      </c>
      <c r="AC28" s="22">
        <v>44561</v>
      </c>
      <c r="AD28" s="343"/>
      <c r="AE28" s="343"/>
      <c r="AF28" s="343"/>
      <c r="AG28" s="274"/>
      <c r="AH28" s="274"/>
      <c r="AI28" s="60"/>
      <c r="AJ28" s="154"/>
      <c r="AK28" s="154"/>
      <c r="AL28" s="133"/>
      <c r="AM28" s="42"/>
      <c r="AN28" s="118"/>
      <c r="AO28" s="53" t="s">
        <v>378</v>
      </c>
    </row>
    <row r="29" spans="1:41" ht="58.5" thickBot="1" x14ac:dyDescent="0.4">
      <c r="A29" s="282"/>
      <c r="B29" s="274"/>
      <c r="C29" s="268"/>
      <c r="D29" s="285"/>
      <c r="E29" s="268"/>
      <c r="F29" s="274"/>
      <c r="G29" s="267" t="s">
        <v>33</v>
      </c>
      <c r="H29" s="267" t="s">
        <v>28</v>
      </c>
      <c r="I29" s="276" t="s">
        <v>95</v>
      </c>
      <c r="J29" s="278">
        <v>3</v>
      </c>
      <c r="K29" s="278">
        <v>1</v>
      </c>
      <c r="L29" s="335">
        <v>0.75</v>
      </c>
      <c r="M29" s="269">
        <v>0.36</v>
      </c>
      <c r="N29" s="259">
        <v>0.09</v>
      </c>
      <c r="O29" s="259">
        <v>0.25</v>
      </c>
      <c r="P29" s="259">
        <v>0.2</v>
      </c>
      <c r="Q29" s="259">
        <v>0.1</v>
      </c>
      <c r="R29" s="363">
        <f>M29+N29+O29+P29+Q29</f>
        <v>0.99999999999999989</v>
      </c>
      <c r="S29" s="244">
        <f>R29/K29</f>
        <v>0.99999999999999989</v>
      </c>
      <c r="T29" s="244">
        <f>(R29+L29)/J29</f>
        <v>0.58333333333333337</v>
      </c>
      <c r="U29" s="315"/>
      <c r="V29" s="339"/>
      <c r="W29" s="238"/>
      <c r="X29" s="240"/>
      <c r="Y29" s="92" t="s">
        <v>178</v>
      </c>
      <c r="Z29" s="111">
        <v>1</v>
      </c>
      <c r="AA29" s="202"/>
      <c r="AB29" s="22">
        <v>44197</v>
      </c>
      <c r="AC29" s="22">
        <v>44561</v>
      </c>
      <c r="AD29" s="343"/>
      <c r="AE29" s="343"/>
      <c r="AF29" s="343"/>
      <c r="AG29" s="274"/>
      <c r="AH29" s="274"/>
      <c r="AI29" s="60"/>
      <c r="AJ29" s="154"/>
      <c r="AK29" s="154"/>
      <c r="AL29" s="133"/>
      <c r="AM29" s="42"/>
      <c r="AN29" s="118"/>
      <c r="AO29" s="49" t="s">
        <v>379</v>
      </c>
    </row>
    <row r="30" spans="1:41" ht="88.5" customHeight="1" thickBot="1" x14ac:dyDescent="0.4">
      <c r="A30" s="282"/>
      <c r="B30" s="274"/>
      <c r="C30" s="268"/>
      <c r="D30" s="285"/>
      <c r="E30" s="268"/>
      <c r="F30" s="274"/>
      <c r="G30" s="268"/>
      <c r="H30" s="268"/>
      <c r="I30" s="277"/>
      <c r="J30" s="279"/>
      <c r="K30" s="279"/>
      <c r="L30" s="336"/>
      <c r="M30" s="259"/>
      <c r="N30" s="259"/>
      <c r="O30" s="259"/>
      <c r="P30" s="259"/>
      <c r="Q30" s="259"/>
      <c r="R30" s="363"/>
      <c r="S30" s="244"/>
      <c r="T30" s="244"/>
      <c r="U30" s="315"/>
      <c r="V30" s="339"/>
      <c r="W30" s="238"/>
      <c r="X30" s="240"/>
      <c r="Y30" s="92" t="s">
        <v>179</v>
      </c>
      <c r="Z30" s="111">
        <v>1</v>
      </c>
      <c r="AA30" s="202"/>
      <c r="AB30" s="22">
        <v>44197</v>
      </c>
      <c r="AC30" s="22">
        <v>44561</v>
      </c>
      <c r="AD30" s="343"/>
      <c r="AE30" s="343"/>
      <c r="AF30" s="343"/>
      <c r="AG30" s="274"/>
      <c r="AH30" s="274"/>
      <c r="AI30" s="60"/>
      <c r="AJ30" s="154"/>
      <c r="AK30" s="154"/>
      <c r="AL30" s="133"/>
      <c r="AM30" s="42"/>
      <c r="AN30" s="118"/>
      <c r="AO30" s="49" t="s">
        <v>379</v>
      </c>
    </row>
    <row r="31" spans="1:41" ht="72" customHeight="1" thickBot="1" x14ac:dyDescent="0.4">
      <c r="A31" s="282"/>
      <c r="B31" s="274"/>
      <c r="C31" s="268"/>
      <c r="D31" s="285"/>
      <c r="E31" s="268"/>
      <c r="F31" s="274"/>
      <c r="G31" s="268"/>
      <c r="H31" s="268"/>
      <c r="I31" s="277"/>
      <c r="J31" s="279"/>
      <c r="K31" s="279"/>
      <c r="L31" s="336"/>
      <c r="M31" s="259"/>
      <c r="N31" s="259"/>
      <c r="O31" s="259"/>
      <c r="P31" s="259"/>
      <c r="Q31" s="259"/>
      <c r="R31" s="363"/>
      <c r="S31" s="244"/>
      <c r="T31" s="244"/>
      <c r="U31" s="315"/>
      <c r="V31" s="339"/>
      <c r="W31" s="238"/>
      <c r="X31" s="240"/>
      <c r="Y31" s="92" t="s">
        <v>180</v>
      </c>
      <c r="Z31" s="111">
        <v>1</v>
      </c>
      <c r="AA31" s="202"/>
      <c r="AB31" s="22">
        <v>44197</v>
      </c>
      <c r="AC31" s="22">
        <v>44561</v>
      </c>
      <c r="AD31" s="343"/>
      <c r="AE31" s="343"/>
      <c r="AF31" s="343"/>
      <c r="AG31" s="274"/>
      <c r="AH31" s="274"/>
      <c r="AI31" s="60"/>
      <c r="AJ31" s="154"/>
      <c r="AK31" s="154"/>
      <c r="AL31" s="133"/>
      <c r="AM31" s="42"/>
      <c r="AN31" s="118"/>
      <c r="AO31" s="49" t="s">
        <v>379</v>
      </c>
    </row>
    <row r="32" spans="1:41" ht="79.5" customHeight="1" thickBot="1" x14ac:dyDescent="0.4">
      <c r="A32" s="282"/>
      <c r="B32" s="274"/>
      <c r="C32" s="268"/>
      <c r="D32" s="285"/>
      <c r="E32" s="268"/>
      <c r="F32" s="274"/>
      <c r="G32" s="268"/>
      <c r="H32" s="268"/>
      <c r="I32" s="277"/>
      <c r="J32" s="279"/>
      <c r="K32" s="279"/>
      <c r="L32" s="336"/>
      <c r="M32" s="259"/>
      <c r="N32" s="259"/>
      <c r="O32" s="259"/>
      <c r="P32" s="259"/>
      <c r="Q32" s="259"/>
      <c r="R32" s="363"/>
      <c r="S32" s="244"/>
      <c r="T32" s="244"/>
      <c r="U32" s="315"/>
      <c r="V32" s="339"/>
      <c r="W32" s="238"/>
      <c r="X32" s="240"/>
      <c r="Y32" s="92" t="s">
        <v>181</v>
      </c>
      <c r="Z32" s="111">
        <v>1</v>
      </c>
      <c r="AA32" s="202"/>
      <c r="AB32" s="22">
        <v>44197</v>
      </c>
      <c r="AC32" s="22">
        <v>44561</v>
      </c>
      <c r="AD32" s="343"/>
      <c r="AE32" s="343"/>
      <c r="AF32" s="343"/>
      <c r="AG32" s="274"/>
      <c r="AH32" s="274"/>
      <c r="AI32" s="60"/>
      <c r="AJ32" s="154"/>
      <c r="AK32" s="154"/>
      <c r="AL32" s="133"/>
      <c r="AM32" s="42"/>
      <c r="AN32" s="118"/>
      <c r="AO32" s="49" t="s">
        <v>379</v>
      </c>
    </row>
    <row r="33" spans="1:41" ht="73.5" customHeight="1" thickBot="1" x14ac:dyDescent="0.4">
      <c r="A33" s="282"/>
      <c r="B33" s="274"/>
      <c r="C33" s="268"/>
      <c r="D33" s="285"/>
      <c r="E33" s="268"/>
      <c r="F33" s="274"/>
      <c r="G33" s="280"/>
      <c r="H33" s="280"/>
      <c r="I33" s="307"/>
      <c r="J33" s="308"/>
      <c r="K33" s="308"/>
      <c r="L33" s="356"/>
      <c r="M33" s="260"/>
      <c r="N33" s="260"/>
      <c r="O33" s="260"/>
      <c r="P33" s="260"/>
      <c r="Q33" s="260"/>
      <c r="R33" s="364"/>
      <c r="S33" s="313"/>
      <c r="T33" s="313"/>
      <c r="U33" s="315"/>
      <c r="V33" s="339"/>
      <c r="W33" s="238"/>
      <c r="X33" s="240"/>
      <c r="Y33" s="92" t="s">
        <v>182</v>
      </c>
      <c r="Z33" s="113">
        <v>1</v>
      </c>
      <c r="AA33" s="202"/>
      <c r="AB33" s="22">
        <v>44197</v>
      </c>
      <c r="AC33" s="22">
        <v>44561</v>
      </c>
      <c r="AD33" s="343"/>
      <c r="AE33" s="343"/>
      <c r="AF33" s="343"/>
      <c r="AG33" s="274"/>
      <c r="AH33" s="274"/>
      <c r="AI33" s="60"/>
      <c r="AJ33" s="154"/>
      <c r="AK33" s="154"/>
      <c r="AL33" s="133"/>
      <c r="AM33" s="42"/>
      <c r="AN33" s="118"/>
      <c r="AO33" s="49" t="s">
        <v>379</v>
      </c>
    </row>
    <row r="34" spans="1:41" ht="73.5" customHeight="1" thickBot="1" x14ac:dyDescent="0.4">
      <c r="A34" s="282"/>
      <c r="B34" s="274"/>
      <c r="C34" s="268"/>
      <c r="D34" s="285"/>
      <c r="E34" s="268"/>
      <c r="F34" s="274"/>
      <c r="G34" s="267" t="s">
        <v>34</v>
      </c>
      <c r="H34" s="267" t="s">
        <v>28</v>
      </c>
      <c r="I34" s="276" t="s">
        <v>96</v>
      </c>
      <c r="J34" s="278">
        <v>2</v>
      </c>
      <c r="K34" s="278">
        <v>1</v>
      </c>
      <c r="L34" s="278">
        <v>0</v>
      </c>
      <c r="M34" s="269">
        <v>0.5</v>
      </c>
      <c r="N34" s="269">
        <v>0.25</v>
      </c>
      <c r="O34" s="269">
        <v>0</v>
      </c>
      <c r="P34" s="269">
        <v>0</v>
      </c>
      <c r="Q34" s="269">
        <v>0</v>
      </c>
      <c r="R34" s="366">
        <f>M34+N34+O34+P34</f>
        <v>0.75</v>
      </c>
      <c r="S34" s="243">
        <f>+R34/K34</f>
        <v>0.75</v>
      </c>
      <c r="T34" s="243">
        <f>+(L34+R34)/J34</f>
        <v>0.375</v>
      </c>
      <c r="U34" s="315"/>
      <c r="V34" s="339"/>
      <c r="W34" s="238"/>
      <c r="X34" s="240"/>
      <c r="Y34" s="65" t="s">
        <v>183</v>
      </c>
      <c r="Z34" s="111"/>
      <c r="AA34" s="202"/>
      <c r="AB34" s="22">
        <v>44197</v>
      </c>
      <c r="AC34" s="22">
        <v>44561</v>
      </c>
      <c r="AD34" s="343"/>
      <c r="AE34" s="343"/>
      <c r="AF34" s="343"/>
      <c r="AG34" s="274"/>
      <c r="AH34" s="274"/>
      <c r="AI34" s="90"/>
      <c r="AJ34" s="154"/>
      <c r="AK34" s="154"/>
      <c r="AL34" s="133"/>
      <c r="AM34" s="42"/>
      <c r="AN34" s="118"/>
      <c r="AO34" s="49"/>
    </row>
    <row r="35" spans="1:41" ht="73.5" customHeight="1" thickBot="1" x14ac:dyDescent="0.4">
      <c r="A35" s="282"/>
      <c r="B35" s="274"/>
      <c r="C35" s="268"/>
      <c r="D35" s="285"/>
      <c r="E35" s="268"/>
      <c r="F35" s="274"/>
      <c r="G35" s="268"/>
      <c r="H35" s="268"/>
      <c r="I35" s="277"/>
      <c r="J35" s="279"/>
      <c r="K35" s="279"/>
      <c r="L35" s="279"/>
      <c r="M35" s="259"/>
      <c r="N35" s="259"/>
      <c r="O35" s="259"/>
      <c r="P35" s="259"/>
      <c r="Q35" s="259"/>
      <c r="R35" s="363"/>
      <c r="S35" s="244"/>
      <c r="T35" s="244"/>
      <c r="U35" s="315"/>
      <c r="V35" s="317"/>
      <c r="W35" s="239"/>
      <c r="X35" s="240"/>
      <c r="Y35" s="65" t="s">
        <v>153</v>
      </c>
      <c r="Z35" s="111"/>
      <c r="AA35" s="226"/>
      <c r="AB35" s="22">
        <v>44197</v>
      </c>
      <c r="AC35" s="22">
        <v>44561</v>
      </c>
      <c r="AD35" s="343"/>
      <c r="AE35" s="343"/>
      <c r="AF35" s="343"/>
      <c r="AG35" s="274"/>
      <c r="AH35" s="274"/>
      <c r="AI35" s="90"/>
      <c r="AJ35" s="154"/>
      <c r="AK35" s="154"/>
      <c r="AL35" s="133"/>
      <c r="AM35" s="42"/>
      <c r="AN35" s="118"/>
      <c r="AO35" s="49"/>
    </row>
    <row r="36" spans="1:41" ht="99.75" customHeight="1" thickBot="1" x14ac:dyDescent="0.4">
      <c r="A36" s="282"/>
      <c r="B36" s="274"/>
      <c r="C36" s="268"/>
      <c r="D36" s="285"/>
      <c r="E36" s="268"/>
      <c r="F36" s="287"/>
      <c r="G36" s="245" t="s">
        <v>394</v>
      </c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319">
        <f>AVERAGE(S2:S35)</f>
        <v>0.79442424242424237</v>
      </c>
      <c r="T36" s="319">
        <f>AVERAGE(T2:T35)</f>
        <v>0.49131722222222224</v>
      </c>
      <c r="U36" s="315"/>
      <c r="V36" s="339"/>
      <c r="W36" s="234" t="s">
        <v>405</v>
      </c>
      <c r="X36" s="235"/>
      <c r="Y36" s="235"/>
      <c r="Z36" s="236"/>
      <c r="AA36" s="232">
        <f>AVERAGE(AA2,AA14,AA20)</f>
        <v>0.83014466089466099</v>
      </c>
      <c r="AB36" s="22"/>
      <c r="AC36" s="22"/>
      <c r="AD36" s="343"/>
      <c r="AE36" s="343"/>
      <c r="AF36" s="343"/>
      <c r="AG36" s="274"/>
      <c r="AH36" s="274"/>
      <c r="AI36" s="60"/>
      <c r="AJ36" s="154"/>
      <c r="AK36" s="154"/>
      <c r="AL36" s="133"/>
      <c r="AM36" s="42"/>
      <c r="AN36" s="118"/>
      <c r="AO36" s="65" t="s">
        <v>367</v>
      </c>
    </row>
    <row r="37" spans="1:41" ht="74.25" customHeight="1" thickBot="1" x14ac:dyDescent="0.4">
      <c r="A37" s="282"/>
      <c r="B37" s="274"/>
      <c r="C37" s="268"/>
      <c r="D37" s="285"/>
      <c r="E37" s="268"/>
      <c r="F37" s="275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319"/>
      <c r="T37" s="319"/>
      <c r="U37" s="316"/>
      <c r="V37" s="340"/>
      <c r="W37" s="234"/>
      <c r="X37" s="235"/>
      <c r="Y37" s="235"/>
      <c r="Z37" s="236"/>
      <c r="AA37" s="233"/>
      <c r="AB37" s="22"/>
      <c r="AC37" s="22"/>
      <c r="AD37" s="344"/>
      <c r="AE37" s="344"/>
      <c r="AF37" s="344"/>
      <c r="AG37" s="275"/>
      <c r="AH37" s="275"/>
      <c r="AI37" s="62"/>
      <c r="AJ37" s="155"/>
      <c r="AK37" s="155"/>
      <c r="AL37" s="134"/>
      <c r="AM37" s="42"/>
      <c r="AN37" s="118"/>
      <c r="AO37" s="65" t="s">
        <v>367</v>
      </c>
    </row>
    <row r="38" spans="1:41" ht="81.75" customHeight="1" thickBot="1" x14ac:dyDescent="0.4">
      <c r="A38" s="282"/>
      <c r="B38" s="274"/>
      <c r="C38" s="268"/>
      <c r="D38" s="285"/>
      <c r="E38" s="268"/>
      <c r="F38" s="288" t="s">
        <v>35</v>
      </c>
      <c r="G38" s="301" t="s">
        <v>36</v>
      </c>
      <c r="H38" s="304" t="s">
        <v>28</v>
      </c>
      <c r="I38" s="250" t="s">
        <v>97</v>
      </c>
      <c r="J38" s="253">
        <v>1</v>
      </c>
      <c r="K38" s="298">
        <v>0.5</v>
      </c>
      <c r="L38" s="298">
        <v>0.17</v>
      </c>
      <c r="M38" s="298">
        <v>0.19</v>
      </c>
      <c r="N38" s="298">
        <v>0.08</v>
      </c>
      <c r="O38" s="298">
        <v>0.25</v>
      </c>
      <c r="P38" s="298">
        <v>0.13</v>
      </c>
      <c r="Q38" s="298">
        <v>0.03</v>
      </c>
      <c r="R38" s="369">
        <f>M38+N38+O38+P38+Q38</f>
        <v>0.68</v>
      </c>
      <c r="S38" s="264">
        <v>1</v>
      </c>
      <c r="T38" s="264">
        <f>+(L38+R38)/J38</f>
        <v>0.85000000000000009</v>
      </c>
      <c r="U38" s="397">
        <f>AVERAGE(T38:T81)</f>
        <v>0.41476190476190478</v>
      </c>
      <c r="V38" s="367" t="s">
        <v>139</v>
      </c>
      <c r="W38" s="371">
        <v>2020130010255</v>
      </c>
      <c r="X38" s="372" t="s">
        <v>351</v>
      </c>
      <c r="Y38" s="92" t="s">
        <v>184</v>
      </c>
      <c r="Z38" s="111">
        <v>0.68</v>
      </c>
      <c r="AA38" s="227">
        <f>AVERAGE(Z38:Z51,Z56:Z58)</f>
        <v>0.52058823529411768</v>
      </c>
      <c r="AB38" s="22">
        <v>44197</v>
      </c>
      <c r="AC38" s="22">
        <v>44561</v>
      </c>
      <c r="AD38" s="342" t="s">
        <v>337</v>
      </c>
      <c r="AE38" s="342"/>
      <c r="AF38" s="273"/>
      <c r="AG38" s="273" t="s">
        <v>329</v>
      </c>
      <c r="AH38" s="135" t="s">
        <v>425</v>
      </c>
      <c r="AI38" s="393">
        <v>257620036</v>
      </c>
      <c r="AJ38" s="153">
        <v>157620036</v>
      </c>
      <c r="AK38" s="153">
        <v>157620036</v>
      </c>
      <c r="AL38" s="132" t="s">
        <v>421</v>
      </c>
      <c r="AM38" s="42" t="s">
        <v>434</v>
      </c>
      <c r="AN38" s="156">
        <f>+AK38/AJ38</f>
        <v>1</v>
      </c>
      <c r="AO38" s="49" t="s">
        <v>380</v>
      </c>
    </row>
    <row r="39" spans="1:41" ht="105" customHeight="1" thickBot="1" x14ac:dyDescent="0.4">
      <c r="A39" s="282"/>
      <c r="B39" s="274"/>
      <c r="C39" s="268"/>
      <c r="D39" s="285"/>
      <c r="E39" s="268"/>
      <c r="F39" s="289"/>
      <c r="G39" s="302"/>
      <c r="H39" s="305"/>
      <c r="I39" s="251"/>
      <c r="J39" s="254"/>
      <c r="K39" s="299"/>
      <c r="L39" s="254"/>
      <c r="M39" s="254"/>
      <c r="N39" s="254"/>
      <c r="O39" s="254"/>
      <c r="P39" s="254"/>
      <c r="Q39" s="254"/>
      <c r="R39" s="262"/>
      <c r="S39" s="265"/>
      <c r="T39" s="264"/>
      <c r="U39" s="398"/>
      <c r="V39" s="368"/>
      <c r="W39" s="206"/>
      <c r="X39" s="274"/>
      <c r="Y39" s="38" t="s">
        <v>185</v>
      </c>
      <c r="Z39" s="111">
        <v>0.68</v>
      </c>
      <c r="AA39" s="228"/>
      <c r="AB39" s="22">
        <v>44197</v>
      </c>
      <c r="AC39" s="22">
        <v>44561</v>
      </c>
      <c r="AD39" s="343"/>
      <c r="AE39" s="343"/>
      <c r="AF39" s="274"/>
      <c r="AG39" s="274"/>
      <c r="AH39" s="136" t="s">
        <v>426</v>
      </c>
      <c r="AI39" s="394"/>
      <c r="AJ39" s="154">
        <v>50000000</v>
      </c>
      <c r="AK39" s="154">
        <v>0</v>
      </c>
      <c r="AL39" s="133" t="s">
        <v>422</v>
      </c>
      <c r="AM39" s="42" t="s">
        <v>435</v>
      </c>
      <c r="AN39" s="158">
        <v>0</v>
      </c>
      <c r="AO39" s="49" t="s">
        <v>380</v>
      </c>
    </row>
    <row r="40" spans="1:41" ht="98.25" customHeight="1" thickBot="1" x14ac:dyDescent="0.4">
      <c r="A40" s="282"/>
      <c r="B40" s="274"/>
      <c r="C40" s="268"/>
      <c r="D40" s="285"/>
      <c r="E40" s="268"/>
      <c r="F40" s="289"/>
      <c r="G40" s="302"/>
      <c r="H40" s="305"/>
      <c r="I40" s="251"/>
      <c r="J40" s="254"/>
      <c r="K40" s="299"/>
      <c r="L40" s="254"/>
      <c r="M40" s="254"/>
      <c r="N40" s="254"/>
      <c r="O40" s="254"/>
      <c r="P40" s="254"/>
      <c r="Q40" s="254"/>
      <c r="R40" s="262"/>
      <c r="S40" s="265"/>
      <c r="T40" s="264"/>
      <c r="U40" s="398"/>
      <c r="V40" s="368"/>
      <c r="W40" s="206"/>
      <c r="X40" s="274"/>
      <c r="Y40" s="38" t="s">
        <v>186</v>
      </c>
      <c r="Z40" s="111">
        <v>0.68</v>
      </c>
      <c r="AA40" s="228"/>
      <c r="AB40" s="22">
        <v>44197</v>
      </c>
      <c r="AC40" s="22">
        <v>44561</v>
      </c>
      <c r="AD40" s="343"/>
      <c r="AE40" s="343"/>
      <c r="AF40" s="274"/>
      <c r="AG40" s="274"/>
      <c r="AH40" s="136"/>
      <c r="AI40" s="394"/>
      <c r="AJ40" s="154"/>
      <c r="AK40" s="154"/>
      <c r="AL40" s="133"/>
      <c r="AM40" s="42"/>
      <c r="AN40" s="118"/>
      <c r="AO40" s="49" t="s">
        <v>380</v>
      </c>
    </row>
    <row r="41" spans="1:41" ht="85.5" customHeight="1" thickBot="1" x14ac:dyDescent="0.4">
      <c r="A41" s="282"/>
      <c r="B41" s="274"/>
      <c r="C41" s="268"/>
      <c r="D41" s="285"/>
      <c r="E41" s="268"/>
      <c r="F41" s="289"/>
      <c r="G41" s="302"/>
      <c r="H41" s="305"/>
      <c r="I41" s="251"/>
      <c r="J41" s="254"/>
      <c r="K41" s="299"/>
      <c r="L41" s="254"/>
      <c r="M41" s="254"/>
      <c r="N41" s="254"/>
      <c r="O41" s="254"/>
      <c r="P41" s="254"/>
      <c r="Q41" s="254"/>
      <c r="R41" s="262"/>
      <c r="S41" s="265"/>
      <c r="T41" s="264"/>
      <c r="U41" s="398"/>
      <c r="V41" s="368"/>
      <c r="W41" s="206"/>
      <c r="X41" s="274"/>
      <c r="Y41" s="38" t="s">
        <v>187</v>
      </c>
      <c r="Z41" s="111">
        <v>0.68</v>
      </c>
      <c r="AA41" s="228"/>
      <c r="AB41" s="22">
        <v>44197</v>
      </c>
      <c r="AC41" s="22">
        <v>44561</v>
      </c>
      <c r="AD41" s="343"/>
      <c r="AE41" s="343"/>
      <c r="AF41" s="274"/>
      <c r="AG41" s="274"/>
      <c r="AH41" s="136"/>
      <c r="AI41" s="394"/>
      <c r="AJ41" s="154"/>
      <c r="AK41" s="154"/>
      <c r="AL41" s="133"/>
      <c r="AM41" s="42"/>
      <c r="AN41" s="118"/>
      <c r="AO41" s="49" t="s">
        <v>380</v>
      </c>
    </row>
    <row r="42" spans="1:41" ht="111" customHeight="1" thickBot="1" x14ac:dyDescent="0.4">
      <c r="A42" s="282"/>
      <c r="B42" s="274"/>
      <c r="C42" s="268"/>
      <c r="D42" s="285"/>
      <c r="E42" s="268"/>
      <c r="F42" s="290"/>
      <c r="G42" s="303"/>
      <c r="H42" s="306"/>
      <c r="I42" s="252"/>
      <c r="J42" s="255"/>
      <c r="K42" s="300"/>
      <c r="L42" s="255"/>
      <c r="M42" s="255"/>
      <c r="N42" s="255"/>
      <c r="O42" s="255"/>
      <c r="P42" s="255"/>
      <c r="Q42" s="255"/>
      <c r="R42" s="263"/>
      <c r="S42" s="266"/>
      <c r="T42" s="396"/>
      <c r="U42" s="398"/>
      <c r="V42" s="368"/>
      <c r="W42" s="206"/>
      <c r="X42" s="274"/>
      <c r="Y42" s="25" t="s">
        <v>188</v>
      </c>
      <c r="Z42" s="111">
        <v>0.68</v>
      </c>
      <c r="AA42" s="228"/>
      <c r="AB42" s="22">
        <v>44197</v>
      </c>
      <c r="AC42" s="22">
        <v>44561</v>
      </c>
      <c r="AD42" s="343"/>
      <c r="AE42" s="343"/>
      <c r="AF42" s="274"/>
      <c r="AG42" s="274"/>
      <c r="AH42" s="136"/>
      <c r="AI42" s="394"/>
      <c r="AJ42" s="154"/>
      <c r="AK42" s="154"/>
      <c r="AL42" s="133"/>
      <c r="AM42" s="42"/>
      <c r="AN42" s="118"/>
      <c r="AO42" s="49" t="s">
        <v>380</v>
      </c>
    </row>
    <row r="43" spans="1:41" ht="82.5" customHeight="1" thickBot="1" x14ac:dyDescent="0.4">
      <c r="A43" s="282"/>
      <c r="B43" s="274"/>
      <c r="C43" s="268"/>
      <c r="D43" s="285"/>
      <c r="E43" s="268"/>
      <c r="F43" s="290"/>
      <c r="G43" s="301" t="s">
        <v>37</v>
      </c>
      <c r="H43" s="247" t="s">
        <v>28</v>
      </c>
      <c r="I43" s="250" t="s">
        <v>98</v>
      </c>
      <c r="J43" s="373">
        <v>1</v>
      </c>
      <c r="K43" s="256">
        <v>0</v>
      </c>
      <c r="L43" s="375">
        <v>0.05</v>
      </c>
      <c r="M43" s="298">
        <v>0.05</v>
      </c>
      <c r="N43" s="298">
        <v>0</v>
      </c>
      <c r="O43" s="298">
        <v>0</v>
      </c>
      <c r="P43" s="298">
        <v>0</v>
      </c>
      <c r="Q43" s="298">
        <v>0</v>
      </c>
      <c r="R43" s="369">
        <f>M43+N43+O43+P43+Q43</f>
        <v>0.05</v>
      </c>
      <c r="S43" s="370" t="s">
        <v>397</v>
      </c>
      <c r="T43" s="370" t="str">
        <f>+S43</f>
        <v>NA</v>
      </c>
      <c r="U43" s="398"/>
      <c r="V43" s="368"/>
      <c r="W43" s="206"/>
      <c r="X43" s="274"/>
      <c r="Y43" s="23" t="s">
        <v>189</v>
      </c>
      <c r="Z43" s="111">
        <v>0.05</v>
      </c>
      <c r="AA43" s="228"/>
      <c r="AB43" s="22">
        <v>44197</v>
      </c>
      <c r="AC43" s="22">
        <v>44561</v>
      </c>
      <c r="AD43" s="343"/>
      <c r="AE43" s="343"/>
      <c r="AF43" s="274"/>
      <c r="AG43" s="274"/>
      <c r="AH43" s="136"/>
      <c r="AI43" s="394"/>
      <c r="AJ43" s="154"/>
      <c r="AK43" s="154"/>
      <c r="AL43" s="133"/>
      <c r="AM43" s="42"/>
      <c r="AN43" s="118"/>
      <c r="AO43" s="43"/>
    </row>
    <row r="44" spans="1:41" ht="88.5" customHeight="1" thickBot="1" x14ac:dyDescent="0.4">
      <c r="A44" s="282"/>
      <c r="B44" s="274"/>
      <c r="C44" s="268"/>
      <c r="D44" s="285"/>
      <c r="E44" s="268"/>
      <c r="F44" s="290"/>
      <c r="G44" s="302"/>
      <c r="H44" s="248"/>
      <c r="I44" s="251"/>
      <c r="J44" s="373"/>
      <c r="K44" s="257"/>
      <c r="L44" s="376"/>
      <c r="M44" s="254"/>
      <c r="N44" s="254"/>
      <c r="O44" s="254"/>
      <c r="P44" s="254"/>
      <c r="Q44" s="254"/>
      <c r="R44" s="262"/>
      <c r="S44" s="265"/>
      <c r="T44" s="265"/>
      <c r="U44" s="398"/>
      <c r="V44" s="368"/>
      <c r="W44" s="206"/>
      <c r="X44" s="274"/>
      <c r="Y44" s="38" t="s">
        <v>190</v>
      </c>
      <c r="Z44" s="111">
        <v>0.05</v>
      </c>
      <c r="AA44" s="228"/>
      <c r="AB44" s="22">
        <v>44197</v>
      </c>
      <c r="AC44" s="22">
        <v>44561</v>
      </c>
      <c r="AD44" s="343"/>
      <c r="AE44" s="343"/>
      <c r="AF44" s="274"/>
      <c r="AG44" s="274"/>
      <c r="AH44" s="136"/>
      <c r="AI44" s="394"/>
      <c r="AJ44" s="154"/>
      <c r="AK44" s="154"/>
      <c r="AL44" s="133"/>
      <c r="AM44" s="42"/>
      <c r="AN44" s="118"/>
      <c r="AO44" s="43"/>
    </row>
    <row r="45" spans="1:41" ht="76.5" customHeight="1" thickBot="1" x14ac:dyDescent="0.4">
      <c r="A45" s="282"/>
      <c r="B45" s="274"/>
      <c r="C45" s="268"/>
      <c r="D45" s="285"/>
      <c r="E45" s="268"/>
      <c r="F45" s="290"/>
      <c r="G45" s="302"/>
      <c r="H45" s="248"/>
      <c r="I45" s="251"/>
      <c r="J45" s="373"/>
      <c r="K45" s="257"/>
      <c r="L45" s="376"/>
      <c r="M45" s="254"/>
      <c r="N45" s="254"/>
      <c r="O45" s="254"/>
      <c r="P45" s="254"/>
      <c r="Q45" s="254"/>
      <c r="R45" s="262"/>
      <c r="S45" s="265"/>
      <c r="T45" s="265"/>
      <c r="U45" s="398"/>
      <c r="V45" s="368"/>
      <c r="W45" s="206"/>
      <c r="X45" s="274"/>
      <c r="Y45" s="38" t="s">
        <v>191</v>
      </c>
      <c r="Z45" s="111">
        <v>0.05</v>
      </c>
      <c r="AA45" s="228"/>
      <c r="AB45" s="22">
        <v>44197</v>
      </c>
      <c r="AC45" s="22">
        <v>44561</v>
      </c>
      <c r="AD45" s="343"/>
      <c r="AE45" s="343"/>
      <c r="AF45" s="274"/>
      <c r="AG45" s="274"/>
      <c r="AH45" s="136"/>
      <c r="AI45" s="394"/>
      <c r="AJ45" s="154"/>
      <c r="AK45" s="154"/>
      <c r="AL45" s="133"/>
      <c r="AM45" s="42"/>
      <c r="AN45" s="118"/>
      <c r="AO45" s="43"/>
    </row>
    <row r="46" spans="1:41" ht="71.25" customHeight="1" thickBot="1" x14ac:dyDescent="0.4">
      <c r="A46" s="282"/>
      <c r="B46" s="274"/>
      <c r="C46" s="268"/>
      <c r="D46" s="285"/>
      <c r="E46" s="268"/>
      <c r="F46" s="290"/>
      <c r="G46" s="303"/>
      <c r="H46" s="249"/>
      <c r="I46" s="252"/>
      <c r="J46" s="374"/>
      <c r="K46" s="258"/>
      <c r="L46" s="377"/>
      <c r="M46" s="255"/>
      <c r="N46" s="255"/>
      <c r="O46" s="255"/>
      <c r="P46" s="255"/>
      <c r="Q46" s="255"/>
      <c r="R46" s="263"/>
      <c r="S46" s="266"/>
      <c r="T46" s="266"/>
      <c r="U46" s="398"/>
      <c r="V46" s="368"/>
      <c r="W46" s="206"/>
      <c r="X46" s="274"/>
      <c r="Y46" s="25" t="s">
        <v>192</v>
      </c>
      <c r="Z46" s="111">
        <v>0.05</v>
      </c>
      <c r="AA46" s="228"/>
      <c r="AB46" s="22">
        <v>44197</v>
      </c>
      <c r="AC46" s="22">
        <v>44561</v>
      </c>
      <c r="AD46" s="343"/>
      <c r="AE46" s="343"/>
      <c r="AF46" s="274"/>
      <c r="AG46" s="274"/>
      <c r="AH46" s="136"/>
      <c r="AI46" s="394"/>
      <c r="AJ46" s="154"/>
      <c r="AK46" s="154"/>
      <c r="AL46" s="133"/>
      <c r="AM46" s="42"/>
      <c r="AN46" s="118"/>
      <c r="AO46" s="43"/>
    </row>
    <row r="47" spans="1:41" ht="70.5" customHeight="1" thickBot="1" x14ac:dyDescent="0.4">
      <c r="A47" s="282"/>
      <c r="B47" s="274"/>
      <c r="C47" s="268"/>
      <c r="D47" s="285"/>
      <c r="E47" s="268"/>
      <c r="F47" s="290"/>
      <c r="G47" s="301" t="s">
        <v>38</v>
      </c>
      <c r="H47" s="247" t="s">
        <v>28</v>
      </c>
      <c r="I47" s="250" t="s">
        <v>99</v>
      </c>
      <c r="J47" s="373">
        <v>1</v>
      </c>
      <c r="K47" s="298">
        <v>0.5</v>
      </c>
      <c r="L47" s="375">
        <v>0.17</v>
      </c>
      <c r="M47" s="298">
        <v>0.3</v>
      </c>
      <c r="N47" s="298">
        <v>0.15</v>
      </c>
      <c r="O47" s="298">
        <v>0</v>
      </c>
      <c r="P47" s="298">
        <v>0</v>
      </c>
      <c r="Q47" s="298">
        <v>0</v>
      </c>
      <c r="R47" s="369">
        <f>M47+N47+O47+P47+Q47</f>
        <v>0.44999999999999996</v>
      </c>
      <c r="S47" s="370">
        <f>+R47/K47</f>
        <v>0.89999999999999991</v>
      </c>
      <c r="T47" s="370">
        <f>+(L47+R47)/J47</f>
        <v>0.62</v>
      </c>
      <c r="U47" s="398"/>
      <c r="V47" s="368"/>
      <c r="W47" s="206"/>
      <c r="X47" s="274"/>
      <c r="Y47" s="27" t="s">
        <v>193</v>
      </c>
      <c r="Z47" s="111">
        <v>0.45</v>
      </c>
      <c r="AA47" s="228"/>
      <c r="AB47" s="22">
        <v>44197</v>
      </c>
      <c r="AC47" s="22">
        <v>44561</v>
      </c>
      <c r="AD47" s="343"/>
      <c r="AE47" s="343"/>
      <c r="AF47" s="274"/>
      <c r="AG47" s="274"/>
      <c r="AH47" s="136"/>
      <c r="AI47" s="394"/>
      <c r="AJ47" s="154"/>
      <c r="AK47" s="154"/>
      <c r="AL47" s="133"/>
      <c r="AM47" s="42"/>
      <c r="AN47" s="118"/>
      <c r="AO47" s="43"/>
    </row>
    <row r="48" spans="1:41" ht="28.5" thickBot="1" x14ac:dyDescent="0.4">
      <c r="A48" s="282"/>
      <c r="B48" s="274"/>
      <c r="C48" s="268"/>
      <c r="D48" s="285"/>
      <c r="E48" s="268"/>
      <c r="F48" s="290"/>
      <c r="G48" s="302"/>
      <c r="H48" s="248"/>
      <c r="I48" s="251"/>
      <c r="J48" s="373"/>
      <c r="K48" s="299"/>
      <c r="L48" s="376"/>
      <c r="M48" s="254"/>
      <c r="N48" s="254"/>
      <c r="O48" s="254"/>
      <c r="P48" s="254"/>
      <c r="Q48" s="254"/>
      <c r="R48" s="262"/>
      <c r="S48" s="265"/>
      <c r="T48" s="265"/>
      <c r="U48" s="398"/>
      <c r="V48" s="368"/>
      <c r="W48" s="206"/>
      <c r="X48" s="274"/>
      <c r="Y48" s="26" t="s">
        <v>194</v>
      </c>
      <c r="Z48" s="111">
        <v>0.45</v>
      </c>
      <c r="AA48" s="228"/>
      <c r="AB48" s="22">
        <v>44197</v>
      </c>
      <c r="AC48" s="22">
        <v>44561</v>
      </c>
      <c r="AD48" s="343"/>
      <c r="AE48" s="343"/>
      <c r="AF48" s="274"/>
      <c r="AG48" s="274"/>
      <c r="AH48" s="136"/>
      <c r="AI48" s="394"/>
      <c r="AJ48" s="154"/>
      <c r="AK48" s="154"/>
      <c r="AL48" s="133"/>
      <c r="AM48" s="42"/>
      <c r="AN48" s="118"/>
      <c r="AO48" s="43"/>
    </row>
    <row r="49" spans="1:41" ht="29.25" customHeight="1" thickBot="1" x14ac:dyDescent="0.4">
      <c r="A49" s="282"/>
      <c r="B49" s="274"/>
      <c r="C49" s="268"/>
      <c r="D49" s="285"/>
      <c r="E49" s="268"/>
      <c r="F49" s="290"/>
      <c r="G49" s="302"/>
      <c r="H49" s="248"/>
      <c r="I49" s="251"/>
      <c r="J49" s="373"/>
      <c r="K49" s="299"/>
      <c r="L49" s="376"/>
      <c r="M49" s="254"/>
      <c r="N49" s="254"/>
      <c r="O49" s="254"/>
      <c r="P49" s="254"/>
      <c r="Q49" s="254"/>
      <c r="R49" s="262"/>
      <c r="S49" s="265"/>
      <c r="T49" s="265"/>
      <c r="U49" s="398"/>
      <c r="V49" s="368"/>
      <c r="W49" s="206"/>
      <c r="X49" s="274"/>
      <c r="Y49" s="26" t="s">
        <v>195</v>
      </c>
      <c r="Z49" s="111">
        <v>0.45</v>
      </c>
      <c r="AA49" s="228"/>
      <c r="AB49" s="22">
        <v>44197</v>
      </c>
      <c r="AC49" s="22">
        <v>44561</v>
      </c>
      <c r="AD49" s="343"/>
      <c r="AE49" s="343"/>
      <c r="AF49" s="274"/>
      <c r="AG49" s="274"/>
      <c r="AH49" s="136"/>
      <c r="AI49" s="394"/>
      <c r="AJ49" s="154"/>
      <c r="AK49" s="154"/>
      <c r="AL49" s="133"/>
      <c r="AM49" s="42"/>
      <c r="AN49" s="118"/>
      <c r="AO49" s="43"/>
    </row>
    <row r="50" spans="1:41" ht="42.5" thickBot="1" x14ac:dyDescent="0.4">
      <c r="A50" s="282"/>
      <c r="B50" s="274"/>
      <c r="C50" s="268"/>
      <c r="D50" s="285"/>
      <c r="E50" s="268"/>
      <c r="F50" s="290"/>
      <c r="G50" s="302"/>
      <c r="H50" s="248"/>
      <c r="I50" s="251"/>
      <c r="J50" s="373"/>
      <c r="K50" s="299"/>
      <c r="L50" s="376"/>
      <c r="M50" s="254"/>
      <c r="N50" s="254"/>
      <c r="O50" s="254"/>
      <c r="P50" s="254"/>
      <c r="Q50" s="254"/>
      <c r="R50" s="262"/>
      <c r="S50" s="265"/>
      <c r="T50" s="265"/>
      <c r="U50" s="398"/>
      <c r="V50" s="368"/>
      <c r="W50" s="206"/>
      <c r="X50" s="274"/>
      <c r="Y50" s="28" t="s">
        <v>196</v>
      </c>
      <c r="Z50" s="111">
        <v>0.45</v>
      </c>
      <c r="AA50" s="228"/>
      <c r="AB50" s="22">
        <v>44197</v>
      </c>
      <c r="AC50" s="22">
        <v>44561</v>
      </c>
      <c r="AD50" s="343"/>
      <c r="AE50" s="343"/>
      <c r="AF50" s="274"/>
      <c r="AG50" s="274"/>
      <c r="AH50" s="136"/>
      <c r="AI50" s="394"/>
      <c r="AJ50" s="154"/>
      <c r="AK50" s="154"/>
      <c r="AL50" s="133"/>
      <c r="AM50" s="42"/>
      <c r="AN50" s="118"/>
      <c r="AO50" s="43"/>
    </row>
    <row r="51" spans="1:41" ht="28.5" thickBot="1" x14ac:dyDescent="0.4">
      <c r="A51" s="282"/>
      <c r="B51" s="274"/>
      <c r="C51" s="268"/>
      <c r="D51" s="285"/>
      <c r="E51" s="268"/>
      <c r="F51" s="290"/>
      <c r="G51" s="303"/>
      <c r="H51" s="249"/>
      <c r="I51" s="252"/>
      <c r="J51" s="374"/>
      <c r="K51" s="300"/>
      <c r="L51" s="377"/>
      <c r="M51" s="255"/>
      <c r="N51" s="255"/>
      <c r="O51" s="255"/>
      <c r="P51" s="255"/>
      <c r="Q51" s="255"/>
      <c r="R51" s="263"/>
      <c r="S51" s="266"/>
      <c r="T51" s="266"/>
      <c r="U51" s="398"/>
      <c r="V51" s="368"/>
      <c r="W51" s="206"/>
      <c r="X51" s="274"/>
      <c r="Y51" s="112" t="s">
        <v>192</v>
      </c>
      <c r="Z51" s="111">
        <v>0.45</v>
      </c>
      <c r="AA51" s="228"/>
      <c r="AB51" s="22">
        <v>44197</v>
      </c>
      <c r="AC51" s="22">
        <v>44561</v>
      </c>
      <c r="AD51" s="343"/>
      <c r="AE51" s="343"/>
      <c r="AF51" s="274"/>
      <c r="AG51" s="274"/>
      <c r="AH51" s="136"/>
      <c r="AI51" s="394"/>
      <c r="AJ51" s="154"/>
      <c r="AK51" s="154"/>
      <c r="AL51" s="133"/>
      <c r="AM51" s="42"/>
      <c r="AN51" s="118"/>
      <c r="AO51" s="43"/>
    </row>
    <row r="52" spans="1:41" ht="28.5" thickBot="1" x14ac:dyDescent="0.4">
      <c r="A52" s="282"/>
      <c r="B52" s="274"/>
      <c r="C52" s="268"/>
      <c r="D52" s="285"/>
      <c r="E52" s="268"/>
      <c r="F52" s="290"/>
      <c r="G52" s="301" t="s">
        <v>39</v>
      </c>
      <c r="H52" s="247" t="s">
        <v>28</v>
      </c>
      <c r="I52" s="250" t="s">
        <v>100</v>
      </c>
      <c r="J52" s="253">
        <v>1</v>
      </c>
      <c r="K52" s="253">
        <v>0</v>
      </c>
      <c r="L52" s="365" t="s">
        <v>402</v>
      </c>
      <c r="M52" s="253">
        <v>0</v>
      </c>
      <c r="N52" s="253">
        <v>0</v>
      </c>
      <c r="O52" s="253">
        <v>0</v>
      </c>
      <c r="P52" s="253">
        <v>0</v>
      </c>
      <c r="Q52" s="253">
        <v>0</v>
      </c>
      <c r="R52" s="369">
        <v>0</v>
      </c>
      <c r="S52" s="298" t="s">
        <v>397</v>
      </c>
      <c r="T52" s="243" t="str">
        <f>+L52</f>
        <v>0.5</v>
      </c>
      <c r="U52" s="398"/>
      <c r="V52" s="368"/>
      <c r="W52" s="206"/>
      <c r="X52" s="274"/>
      <c r="Y52" s="27" t="s">
        <v>197</v>
      </c>
      <c r="Z52" s="111" t="s">
        <v>367</v>
      </c>
      <c r="AA52" s="228"/>
      <c r="AB52" s="22">
        <v>44197</v>
      </c>
      <c r="AC52" s="22">
        <v>44561</v>
      </c>
      <c r="AD52" s="343"/>
      <c r="AE52" s="343"/>
      <c r="AF52" s="274"/>
      <c r="AG52" s="274"/>
      <c r="AH52" s="136"/>
      <c r="AI52" s="394"/>
      <c r="AJ52" s="154"/>
      <c r="AK52" s="154"/>
      <c r="AL52" s="133"/>
      <c r="AM52" s="42"/>
      <c r="AN52" s="118"/>
      <c r="AO52" s="43"/>
    </row>
    <row r="53" spans="1:41" ht="28.5" thickBot="1" x14ac:dyDescent="0.4">
      <c r="A53" s="282"/>
      <c r="B53" s="274"/>
      <c r="C53" s="268"/>
      <c r="D53" s="285"/>
      <c r="E53" s="268"/>
      <c r="F53" s="290"/>
      <c r="G53" s="302"/>
      <c r="H53" s="248"/>
      <c r="I53" s="251"/>
      <c r="J53" s="254"/>
      <c r="K53" s="254"/>
      <c r="L53" s="265"/>
      <c r="M53" s="254"/>
      <c r="N53" s="254"/>
      <c r="O53" s="254"/>
      <c r="P53" s="254"/>
      <c r="Q53" s="254"/>
      <c r="R53" s="262"/>
      <c r="S53" s="254"/>
      <c r="T53" s="244"/>
      <c r="U53" s="398"/>
      <c r="V53" s="368"/>
      <c r="W53" s="206"/>
      <c r="X53" s="274"/>
      <c r="Y53" s="28" t="s">
        <v>198</v>
      </c>
      <c r="Z53" s="111" t="s">
        <v>367</v>
      </c>
      <c r="AA53" s="228"/>
      <c r="AB53" s="22">
        <v>44197</v>
      </c>
      <c r="AC53" s="22">
        <v>44561</v>
      </c>
      <c r="AD53" s="343"/>
      <c r="AE53" s="343"/>
      <c r="AF53" s="274"/>
      <c r="AG53" s="274"/>
      <c r="AH53" s="136"/>
      <c r="AI53" s="394"/>
      <c r="AJ53" s="154"/>
      <c r="AK53" s="154"/>
      <c r="AL53" s="133"/>
      <c r="AM53" s="42"/>
      <c r="AN53" s="118"/>
      <c r="AO53" s="43"/>
    </row>
    <row r="54" spans="1:41" ht="28.5" thickBot="1" x14ac:dyDescent="0.4">
      <c r="A54" s="282"/>
      <c r="B54" s="274"/>
      <c r="C54" s="268"/>
      <c r="D54" s="285"/>
      <c r="E54" s="268"/>
      <c r="F54" s="290"/>
      <c r="G54" s="302"/>
      <c r="H54" s="248"/>
      <c r="I54" s="251"/>
      <c r="J54" s="254"/>
      <c r="K54" s="254"/>
      <c r="L54" s="265"/>
      <c r="M54" s="254"/>
      <c r="N54" s="254"/>
      <c r="O54" s="254"/>
      <c r="P54" s="254"/>
      <c r="Q54" s="254"/>
      <c r="R54" s="262"/>
      <c r="S54" s="254"/>
      <c r="T54" s="244"/>
      <c r="U54" s="398"/>
      <c r="V54" s="368"/>
      <c r="W54" s="206"/>
      <c r="X54" s="274"/>
      <c r="Y54" s="28" t="s">
        <v>199</v>
      </c>
      <c r="Z54" s="111" t="s">
        <v>367</v>
      </c>
      <c r="AA54" s="228"/>
      <c r="AB54" s="22">
        <v>44197</v>
      </c>
      <c r="AC54" s="22">
        <v>44561</v>
      </c>
      <c r="AD54" s="343"/>
      <c r="AE54" s="343"/>
      <c r="AF54" s="274"/>
      <c r="AG54" s="274"/>
      <c r="AH54" s="136"/>
      <c r="AI54" s="394"/>
      <c r="AJ54" s="154"/>
      <c r="AK54" s="154"/>
      <c r="AL54" s="133"/>
      <c r="AM54" s="42"/>
      <c r="AN54" s="118"/>
      <c r="AO54" s="43"/>
    </row>
    <row r="55" spans="1:41" ht="42.5" thickBot="1" x14ac:dyDescent="0.4">
      <c r="A55" s="282"/>
      <c r="B55" s="274"/>
      <c r="C55" s="268"/>
      <c r="D55" s="285"/>
      <c r="E55" s="268"/>
      <c r="F55" s="290"/>
      <c r="G55" s="303"/>
      <c r="H55" s="249"/>
      <c r="I55" s="252"/>
      <c r="J55" s="255"/>
      <c r="K55" s="255"/>
      <c r="L55" s="266"/>
      <c r="M55" s="255"/>
      <c r="N55" s="255"/>
      <c r="O55" s="255"/>
      <c r="P55" s="255"/>
      <c r="Q55" s="255"/>
      <c r="R55" s="263"/>
      <c r="S55" s="255"/>
      <c r="T55" s="313"/>
      <c r="U55" s="398"/>
      <c r="V55" s="368"/>
      <c r="W55" s="206"/>
      <c r="X55" s="274"/>
      <c r="Y55" s="110" t="s">
        <v>200</v>
      </c>
      <c r="Z55" s="111" t="s">
        <v>367</v>
      </c>
      <c r="AA55" s="228"/>
      <c r="AB55" s="22">
        <v>44197</v>
      </c>
      <c r="AC55" s="22">
        <v>44561</v>
      </c>
      <c r="AD55" s="343"/>
      <c r="AE55" s="343"/>
      <c r="AF55" s="274"/>
      <c r="AG55" s="274"/>
      <c r="AH55" s="136"/>
      <c r="AI55" s="394"/>
      <c r="AJ55" s="154"/>
      <c r="AK55" s="154"/>
      <c r="AL55" s="133"/>
      <c r="AM55" s="42"/>
      <c r="AN55" s="118"/>
      <c r="AO55" s="43"/>
    </row>
    <row r="56" spans="1:41" ht="74.25" customHeight="1" thickBot="1" x14ac:dyDescent="0.4">
      <c r="A56" s="282"/>
      <c r="B56" s="274"/>
      <c r="C56" s="268"/>
      <c r="D56" s="285"/>
      <c r="E56" s="268"/>
      <c r="F56" s="291"/>
      <c r="G56" s="247" t="s">
        <v>40</v>
      </c>
      <c r="H56" s="247" t="s">
        <v>28</v>
      </c>
      <c r="I56" s="250" t="s">
        <v>101</v>
      </c>
      <c r="J56" s="253">
        <v>4</v>
      </c>
      <c r="K56" s="253">
        <v>1</v>
      </c>
      <c r="L56" s="256">
        <v>1</v>
      </c>
      <c r="M56" s="269">
        <v>0.2</v>
      </c>
      <c r="N56" s="269">
        <v>0.35</v>
      </c>
      <c r="O56" s="269">
        <v>0.15</v>
      </c>
      <c r="P56" s="269">
        <v>0.15</v>
      </c>
      <c r="Q56" s="269">
        <v>0.15</v>
      </c>
      <c r="R56" s="366">
        <f>M56+N56+O56+P56+Q56</f>
        <v>1</v>
      </c>
      <c r="S56" s="243">
        <f>R56/K56</f>
        <v>1</v>
      </c>
      <c r="T56" s="243">
        <f>(R56+L56)/J56</f>
        <v>0.5</v>
      </c>
      <c r="U56" s="398"/>
      <c r="V56" s="368"/>
      <c r="W56" s="206"/>
      <c r="X56" s="274"/>
      <c r="Y56" s="27" t="s">
        <v>201</v>
      </c>
      <c r="Z56" s="111">
        <v>1</v>
      </c>
      <c r="AA56" s="228"/>
      <c r="AB56" s="22">
        <v>44197</v>
      </c>
      <c r="AC56" s="22">
        <v>44561</v>
      </c>
      <c r="AD56" s="343"/>
      <c r="AE56" s="343"/>
      <c r="AF56" s="274"/>
      <c r="AG56" s="274"/>
      <c r="AH56" s="136"/>
      <c r="AI56" s="394"/>
      <c r="AJ56" s="154"/>
      <c r="AK56" s="154"/>
      <c r="AL56" s="133"/>
      <c r="AM56" s="42"/>
      <c r="AN56" s="118"/>
      <c r="AO56" s="43"/>
    </row>
    <row r="57" spans="1:41" ht="42.75" customHeight="1" thickBot="1" x14ac:dyDescent="0.4">
      <c r="A57" s="282"/>
      <c r="B57" s="274"/>
      <c r="C57" s="268"/>
      <c r="D57" s="285"/>
      <c r="E57" s="268"/>
      <c r="F57" s="291"/>
      <c r="G57" s="248"/>
      <c r="H57" s="248"/>
      <c r="I57" s="251"/>
      <c r="J57" s="254"/>
      <c r="K57" s="254"/>
      <c r="L57" s="257"/>
      <c r="M57" s="259"/>
      <c r="N57" s="259"/>
      <c r="O57" s="259"/>
      <c r="P57" s="259"/>
      <c r="Q57" s="259"/>
      <c r="R57" s="363"/>
      <c r="S57" s="244"/>
      <c r="T57" s="244"/>
      <c r="U57" s="398"/>
      <c r="V57" s="368"/>
      <c r="W57" s="206"/>
      <c r="X57" s="274"/>
      <c r="Y57" s="28" t="s">
        <v>202</v>
      </c>
      <c r="Z57" s="111">
        <v>1</v>
      </c>
      <c r="AA57" s="228"/>
      <c r="AB57" s="22">
        <v>44197</v>
      </c>
      <c r="AC57" s="22">
        <v>44561</v>
      </c>
      <c r="AD57" s="343"/>
      <c r="AE57" s="343"/>
      <c r="AF57" s="274"/>
      <c r="AG57" s="274"/>
      <c r="AH57" s="136"/>
      <c r="AI57" s="394"/>
      <c r="AJ57" s="154"/>
      <c r="AK57" s="154"/>
      <c r="AL57" s="133"/>
      <c r="AM57" s="42"/>
      <c r="AN57" s="118"/>
      <c r="AO57" s="43"/>
    </row>
    <row r="58" spans="1:41" ht="42.5" thickBot="1" x14ac:dyDescent="0.4">
      <c r="A58" s="282"/>
      <c r="B58" s="274"/>
      <c r="C58" s="268"/>
      <c r="D58" s="285"/>
      <c r="E58" s="268"/>
      <c r="F58" s="291"/>
      <c r="G58" s="249"/>
      <c r="H58" s="249"/>
      <c r="I58" s="252"/>
      <c r="J58" s="255"/>
      <c r="K58" s="255"/>
      <c r="L58" s="258"/>
      <c r="M58" s="260"/>
      <c r="N58" s="259"/>
      <c r="O58" s="259"/>
      <c r="P58" s="259"/>
      <c r="Q58" s="259"/>
      <c r="R58" s="363"/>
      <c r="S58" s="244"/>
      <c r="T58" s="244"/>
      <c r="U58" s="398"/>
      <c r="V58" s="368"/>
      <c r="W58" s="206"/>
      <c r="X58" s="274"/>
      <c r="Y58" s="112" t="s">
        <v>203</v>
      </c>
      <c r="Z58" s="111">
        <v>1</v>
      </c>
      <c r="AA58" s="228"/>
      <c r="AB58" s="22">
        <v>44197</v>
      </c>
      <c r="AC58" s="22">
        <v>44561</v>
      </c>
      <c r="AD58" s="343"/>
      <c r="AE58" s="343"/>
      <c r="AF58" s="274"/>
      <c r="AG58" s="274"/>
      <c r="AH58" s="136"/>
      <c r="AI58" s="394"/>
      <c r="AJ58" s="154"/>
      <c r="AK58" s="154"/>
      <c r="AL58" s="133"/>
      <c r="AM58" s="42"/>
      <c r="AN58" s="118"/>
      <c r="AO58" s="43"/>
    </row>
    <row r="59" spans="1:41" ht="42.5" thickBot="1" x14ac:dyDescent="0.4">
      <c r="A59" s="282"/>
      <c r="B59" s="274"/>
      <c r="C59" s="268"/>
      <c r="D59" s="285"/>
      <c r="E59" s="268"/>
      <c r="F59" s="291"/>
      <c r="G59" s="247" t="s">
        <v>41</v>
      </c>
      <c r="H59" s="247" t="s">
        <v>28</v>
      </c>
      <c r="I59" s="250" t="s">
        <v>102</v>
      </c>
      <c r="J59" s="253">
        <v>1</v>
      </c>
      <c r="K59" s="253">
        <v>0</v>
      </c>
      <c r="L59" s="253">
        <v>0</v>
      </c>
      <c r="M59" s="390">
        <v>0</v>
      </c>
      <c r="N59" s="391">
        <v>0</v>
      </c>
      <c r="O59" s="391">
        <v>0</v>
      </c>
      <c r="P59" s="391">
        <v>0</v>
      </c>
      <c r="Q59" s="391">
        <v>0</v>
      </c>
      <c r="R59" s="358">
        <v>0</v>
      </c>
      <c r="S59" s="360">
        <v>0</v>
      </c>
      <c r="T59" s="360">
        <v>0</v>
      </c>
      <c r="U59" s="398"/>
      <c r="V59" s="368"/>
      <c r="W59" s="206"/>
      <c r="X59" s="274"/>
      <c r="Y59" s="27" t="s">
        <v>204</v>
      </c>
      <c r="Z59" s="111" t="s">
        <v>367</v>
      </c>
      <c r="AA59" s="228"/>
      <c r="AB59" s="22">
        <v>44197</v>
      </c>
      <c r="AC59" s="22">
        <v>44561</v>
      </c>
      <c r="AD59" s="343"/>
      <c r="AE59" s="343"/>
      <c r="AF59" s="274"/>
      <c r="AG59" s="274"/>
      <c r="AH59" s="136"/>
      <c r="AI59" s="394"/>
      <c r="AJ59" s="154"/>
      <c r="AK59" s="154"/>
      <c r="AL59" s="133"/>
      <c r="AM59" s="42"/>
      <c r="AN59" s="118"/>
      <c r="AO59" s="43"/>
    </row>
    <row r="60" spans="1:41" ht="28.5" thickBot="1" x14ac:dyDescent="0.4">
      <c r="A60" s="282"/>
      <c r="B60" s="274"/>
      <c r="C60" s="268"/>
      <c r="D60" s="285"/>
      <c r="E60" s="268"/>
      <c r="F60" s="291"/>
      <c r="G60" s="248"/>
      <c r="H60" s="248"/>
      <c r="I60" s="251"/>
      <c r="J60" s="254"/>
      <c r="K60" s="254"/>
      <c r="L60" s="254"/>
      <c r="M60" s="373"/>
      <c r="N60" s="391"/>
      <c r="O60" s="391"/>
      <c r="P60" s="391"/>
      <c r="Q60" s="391"/>
      <c r="R60" s="359"/>
      <c r="S60" s="361"/>
      <c r="T60" s="361"/>
      <c r="U60" s="398"/>
      <c r="V60" s="368"/>
      <c r="W60" s="206"/>
      <c r="X60" s="274"/>
      <c r="Y60" s="28" t="s">
        <v>205</v>
      </c>
      <c r="Z60" s="111" t="s">
        <v>367</v>
      </c>
      <c r="AA60" s="228"/>
      <c r="AB60" s="22">
        <v>44197</v>
      </c>
      <c r="AC60" s="22">
        <v>44561</v>
      </c>
      <c r="AD60" s="343"/>
      <c r="AE60" s="343"/>
      <c r="AF60" s="274"/>
      <c r="AG60" s="274"/>
      <c r="AH60" s="136"/>
      <c r="AI60" s="394"/>
      <c r="AJ60" s="154"/>
      <c r="AK60" s="154"/>
      <c r="AL60" s="133"/>
      <c r="AM60" s="42"/>
      <c r="AN60" s="118"/>
      <c r="AO60" s="43"/>
    </row>
    <row r="61" spans="1:41" ht="28.5" thickBot="1" x14ac:dyDescent="0.4">
      <c r="A61" s="282"/>
      <c r="B61" s="274"/>
      <c r="C61" s="268"/>
      <c r="D61" s="285"/>
      <c r="E61" s="268"/>
      <c r="F61" s="291"/>
      <c r="G61" s="248"/>
      <c r="H61" s="248"/>
      <c r="I61" s="251"/>
      <c r="J61" s="254"/>
      <c r="K61" s="254"/>
      <c r="L61" s="254"/>
      <c r="M61" s="373"/>
      <c r="N61" s="391"/>
      <c r="O61" s="391"/>
      <c r="P61" s="391"/>
      <c r="Q61" s="391"/>
      <c r="R61" s="359"/>
      <c r="S61" s="361"/>
      <c r="T61" s="361"/>
      <c r="U61" s="398"/>
      <c r="V61" s="368"/>
      <c r="W61" s="206"/>
      <c r="X61" s="274"/>
      <c r="Y61" s="28" t="s">
        <v>206</v>
      </c>
      <c r="Z61" s="111" t="s">
        <v>367</v>
      </c>
      <c r="AA61" s="228"/>
      <c r="AB61" s="22">
        <v>44197</v>
      </c>
      <c r="AC61" s="22">
        <v>44561</v>
      </c>
      <c r="AD61" s="343"/>
      <c r="AE61" s="343"/>
      <c r="AF61" s="274"/>
      <c r="AG61" s="274"/>
      <c r="AH61" s="136"/>
      <c r="AI61" s="394"/>
      <c r="AJ61" s="154"/>
      <c r="AK61" s="154"/>
      <c r="AL61" s="133"/>
      <c r="AM61" s="42"/>
      <c r="AN61" s="118"/>
      <c r="AO61" s="43"/>
    </row>
    <row r="62" spans="1:41" ht="42.5" thickBot="1" x14ac:dyDescent="0.4">
      <c r="A62" s="282"/>
      <c r="B62" s="274"/>
      <c r="C62" s="268"/>
      <c r="D62" s="285"/>
      <c r="E62" s="268"/>
      <c r="F62" s="291"/>
      <c r="G62" s="249"/>
      <c r="H62" s="249"/>
      <c r="I62" s="252"/>
      <c r="J62" s="255"/>
      <c r="K62" s="255"/>
      <c r="L62" s="255"/>
      <c r="M62" s="374"/>
      <c r="N62" s="391"/>
      <c r="O62" s="391"/>
      <c r="P62" s="391"/>
      <c r="Q62" s="391"/>
      <c r="R62" s="359"/>
      <c r="S62" s="361"/>
      <c r="T62" s="361"/>
      <c r="U62" s="398"/>
      <c r="V62" s="368"/>
      <c r="W62" s="206"/>
      <c r="X62" s="275"/>
      <c r="Y62" s="110" t="s">
        <v>207</v>
      </c>
      <c r="Z62" s="111" t="s">
        <v>367</v>
      </c>
      <c r="AA62" s="229"/>
      <c r="AB62" s="22">
        <v>44197</v>
      </c>
      <c r="AC62" s="22">
        <v>44561</v>
      </c>
      <c r="AD62" s="343"/>
      <c r="AE62" s="343"/>
      <c r="AF62" s="275"/>
      <c r="AG62" s="274"/>
      <c r="AH62" s="136"/>
      <c r="AI62" s="395"/>
      <c r="AJ62" s="157"/>
      <c r="AK62" s="157"/>
      <c r="AL62" s="134"/>
      <c r="AM62" s="42"/>
      <c r="AN62" s="118"/>
      <c r="AO62" s="43"/>
    </row>
    <row r="63" spans="1:41" ht="40.5" customHeight="1" thickBot="1" x14ac:dyDescent="0.4">
      <c r="A63" s="282"/>
      <c r="B63" s="274"/>
      <c r="C63" s="268"/>
      <c r="D63" s="285"/>
      <c r="E63" s="268"/>
      <c r="F63" s="291"/>
      <c r="G63" s="247" t="s">
        <v>42</v>
      </c>
      <c r="H63" s="247" t="s">
        <v>28</v>
      </c>
      <c r="I63" s="250" t="s">
        <v>103</v>
      </c>
      <c r="J63" s="253">
        <v>3</v>
      </c>
      <c r="K63" s="253">
        <v>1</v>
      </c>
      <c r="L63" s="375">
        <v>0.2</v>
      </c>
      <c r="M63" s="402">
        <v>0.22</v>
      </c>
      <c r="N63" s="403">
        <v>0.06</v>
      </c>
      <c r="O63" s="403">
        <v>0.22</v>
      </c>
      <c r="P63" s="403">
        <v>0.3</v>
      </c>
      <c r="Q63" s="403">
        <v>0.2</v>
      </c>
      <c r="R63" s="358">
        <f>M63+N63+O63+P63+Q63</f>
        <v>1</v>
      </c>
      <c r="S63" s="360">
        <f>+R63/K63</f>
        <v>1</v>
      </c>
      <c r="T63" s="360">
        <f>+(L63+R63)/J63</f>
        <v>0.39999999999999997</v>
      </c>
      <c r="U63" s="398"/>
      <c r="V63" s="357" t="s">
        <v>140</v>
      </c>
      <c r="W63" s="219">
        <v>2020130010188</v>
      </c>
      <c r="X63" s="219" t="s">
        <v>352</v>
      </c>
      <c r="Y63" s="27" t="s">
        <v>208</v>
      </c>
      <c r="Z63" s="111">
        <v>1</v>
      </c>
      <c r="AA63" s="201">
        <f>AVERAGE(Z63:Z77)</f>
        <v>0.76</v>
      </c>
      <c r="AB63" s="22">
        <v>44197</v>
      </c>
      <c r="AC63" s="22">
        <v>44561</v>
      </c>
      <c r="AD63" s="392" t="s">
        <v>337</v>
      </c>
      <c r="AE63" s="392"/>
      <c r="AF63" s="392"/>
      <c r="AG63" s="392" t="s">
        <v>329</v>
      </c>
      <c r="AH63" s="159" t="s">
        <v>427</v>
      </c>
      <c r="AI63" s="378">
        <v>579645083</v>
      </c>
      <c r="AJ63" s="178">
        <v>509645083</v>
      </c>
      <c r="AK63" s="178">
        <v>429645083</v>
      </c>
      <c r="AL63" s="160" t="s">
        <v>429</v>
      </c>
      <c r="AM63" s="163" t="s">
        <v>423</v>
      </c>
      <c r="AN63" s="50">
        <f>+AK63/AJ63</f>
        <v>0.84302801563573604</v>
      </c>
      <c r="AO63" s="43"/>
    </row>
    <row r="64" spans="1:41" ht="42" customHeight="1" thickBot="1" x14ac:dyDescent="0.4">
      <c r="A64" s="282"/>
      <c r="B64" s="274"/>
      <c r="C64" s="268"/>
      <c r="D64" s="285"/>
      <c r="E64" s="268"/>
      <c r="F64" s="291"/>
      <c r="G64" s="248"/>
      <c r="H64" s="248"/>
      <c r="I64" s="251"/>
      <c r="J64" s="254"/>
      <c r="K64" s="254"/>
      <c r="L64" s="376"/>
      <c r="M64" s="373"/>
      <c r="N64" s="391"/>
      <c r="O64" s="391"/>
      <c r="P64" s="391"/>
      <c r="Q64" s="391"/>
      <c r="R64" s="359"/>
      <c r="S64" s="361"/>
      <c r="T64" s="361"/>
      <c r="U64" s="398"/>
      <c r="V64" s="357"/>
      <c r="W64" s="220"/>
      <c r="X64" s="220"/>
      <c r="Y64" s="28" t="s">
        <v>209</v>
      </c>
      <c r="Z64" s="111">
        <v>1</v>
      </c>
      <c r="AA64" s="202"/>
      <c r="AB64" s="22">
        <v>44197</v>
      </c>
      <c r="AC64" s="22">
        <v>44561</v>
      </c>
      <c r="AD64" s="392"/>
      <c r="AE64" s="392"/>
      <c r="AF64" s="392"/>
      <c r="AG64" s="392"/>
      <c r="AH64" s="159" t="s">
        <v>428</v>
      </c>
      <c r="AI64" s="379"/>
      <c r="AJ64" s="179">
        <v>50000000</v>
      </c>
      <c r="AK64" s="161">
        <v>0</v>
      </c>
      <c r="AL64" s="161" t="s">
        <v>430</v>
      </c>
      <c r="AM64" s="163" t="s">
        <v>424</v>
      </c>
      <c r="AN64" s="50">
        <f>+AK64/AJ64</f>
        <v>0</v>
      </c>
      <c r="AO64" s="43"/>
    </row>
    <row r="65" spans="1:41" ht="38.25" customHeight="1" thickBot="1" x14ac:dyDescent="0.4">
      <c r="A65" s="282"/>
      <c r="B65" s="274"/>
      <c r="C65" s="268"/>
      <c r="D65" s="285"/>
      <c r="E65" s="268"/>
      <c r="F65" s="291"/>
      <c r="G65" s="249"/>
      <c r="H65" s="249"/>
      <c r="I65" s="252"/>
      <c r="J65" s="255"/>
      <c r="K65" s="255"/>
      <c r="L65" s="377"/>
      <c r="M65" s="374"/>
      <c r="N65" s="391"/>
      <c r="O65" s="391"/>
      <c r="P65" s="391"/>
      <c r="Q65" s="391"/>
      <c r="R65" s="359"/>
      <c r="S65" s="361"/>
      <c r="T65" s="361"/>
      <c r="U65" s="398"/>
      <c r="V65" s="357"/>
      <c r="W65" s="220"/>
      <c r="X65" s="220"/>
      <c r="Y65" s="110" t="s">
        <v>210</v>
      </c>
      <c r="Z65" s="111">
        <v>1</v>
      </c>
      <c r="AA65" s="202"/>
      <c r="AB65" s="22">
        <v>44197</v>
      </c>
      <c r="AC65" s="22">
        <v>44561</v>
      </c>
      <c r="AD65" s="392"/>
      <c r="AE65" s="392"/>
      <c r="AF65" s="392"/>
      <c r="AG65" s="392"/>
      <c r="AH65" s="159"/>
      <c r="AI65" s="379"/>
      <c r="AJ65" s="161"/>
      <c r="AK65" s="161"/>
      <c r="AL65" s="161"/>
      <c r="AM65" s="163"/>
      <c r="AN65" s="121"/>
      <c r="AO65" s="43"/>
    </row>
    <row r="66" spans="1:41" ht="28.5" thickBot="1" x14ac:dyDescent="0.4">
      <c r="A66" s="282"/>
      <c r="B66" s="274"/>
      <c r="C66" s="268"/>
      <c r="D66" s="285"/>
      <c r="E66" s="268"/>
      <c r="F66" s="291"/>
      <c r="G66" s="247" t="s">
        <v>43</v>
      </c>
      <c r="H66" s="247" t="s">
        <v>28</v>
      </c>
      <c r="I66" s="250" t="s">
        <v>104</v>
      </c>
      <c r="J66" s="253">
        <v>3</v>
      </c>
      <c r="K66" s="74"/>
      <c r="L66" s="399">
        <v>0.3</v>
      </c>
      <c r="M66" s="402">
        <v>0.1</v>
      </c>
      <c r="N66" s="403">
        <v>0.36</v>
      </c>
      <c r="O66" s="403">
        <v>0.24</v>
      </c>
      <c r="P66" s="403">
        <v>0.1</v>
      </c>
      <c r="Q66" s="403">
        <v>0</v>
      </c>
      <c r="R66" s="358">
        <f>M66+N66+O66+P66+Q66</f>
        <v>0.79999999999999993</v>
      </c>
      <c r="S66" s="360">
        <f>+R66/K67</f>
        <v>0.79999999999999993</v>
      </c>
      <c r="T66" s="360">
        <f>+(L66+R66)/J66</f>
        <v>0.36666666666666664</v>
      </c>
      <c r="U66" s="398"/>
      <c r="V66" s="357"/>
      <c r="W66" s="220"/>
      <c r="X66" s="220"/>
      <c r="Y66" s="27" t="s">
        <v>211</v>
      </c>
      <c r="Z66" s="111">
        <v>0.8</v>
      </c>
      <c r="AA66" s="202"/>
      <c r="AB66" s="22">
        <v>44197</v>
      </c>
      <c r="AC66" s="22">
        <v>44561</v>
      </c>
      <c r="AD66" s="392"/>
      <c r="AE66" s="392"/>
      <c r="AF66" s="392"/>
      <c r="AG66" s="392"/>
      <c r="AH66" s="159"/>
      <c r="AI66" s="379"/>
      <c r="AJ66" s="161"/>
      <c r="AK66" s="161"/>
      <c r="AL66" s="161"/>
      <c r="AM66" s="163"/>
      <c r="AN66" s="121"/>
      <c r="AO66" s="43"/>
    </row>
    <row r="67" spans="1:41" ht="56.5" thickBot="1" x14ac:dyDescent="0.4">
      <c r="A67" s="282"/>
      <c r="B67" s="274"/>
      <c r="C67" s="268"/>
      <c r="D67" s="285"/>
      <c r="E67" s="268"/>
      <c r="F67" s="291"/>
      <c r="G67" s="248"/>
      <c r="H67" s="248"/>
      <c r="I67" s="251"/>
      <c r="J67" s="254"/>
      <c r="K67" s="254">
        <v>1</v>
      </c>
      <c r="L67" s="400"/>
      <c r="M67" s="373"/>
      <c r="N67" s="391"/>
      <c r="O67" s="391"/>
      <c r="P67" s="391"/>
      <c r="Q67" s="391"/>
      <c r="R67" s="359"/>
      <c r="S67" s="361"/>
      <c r="T67" s="361"/>
      <c r="U67" s="398"/>
      <c r="V67" s="357"/>
      <c r="W67" s="220"/>
      <c r="X67" s="220"/>
      <c r="Y67" s="26" t="s">
        <v>212</v>
      </c>
      <c r="Z67" s="111">
        <v>0.8</v>
      </c>
      <c r="AA67" s="202"/>
      <c r="AB67" s="22">
        <v>44197</v>
      </c>
      <c r="AC67" s="22">
        <v>44561</v>
      </c>
      <c r="AD67" s="392"/>
      <c r="AE67" s="392"/>
      <c r="AF67" s="392"/>
      <c r="AG67" s="392"/>
      <c r="AH67" s="159"/>
      <c r="AI67" s="379"/>
      <c r="AJ67" s="161"/>
      <c r="AK67" s="161"/>
      <c r="AL67" s="161"/>
      <c r="AM67" s="163"/>
      <c r="AN67" s="121"/>
      <c r="AO67" s="43"/>
    </row>
    <row r="68" spans="1:41" ht="28.5" thickBot="1" x14ac:dyDescent="0.4">
      <c r="A68" s="282"/>
      <c r="B68" s="274"/>
      <c r="C68" s="268"/>
      <c r="D68" s="285"/>
      <c r="E68" s="268"/>
      <c r="F68" s="291"/>
      <c r="G68" s="248"/>
      <c r="H68" s="248"/>
      <c r="I68" s="251"/>
      <c r="J68" s="254"/>
      <c r="K68" s="254"/>
      <c r="L68" s="400"/>
      <c r="M68" s="373"/>
      <c r="N68" s="391"/>
      <c r="O68" s="391"/>
      <c r="P68" s="391"/>
      <c r="Q68" s="391"/>
      <c r="R68" s="359"/>
      <c r="S68" s="361"/>
      <c r="T68" s="361"/>
      <c r="U68" s="398"/>
      <c r="V68" s="357"/>
      <c r="W68" s="220"/>
      <c r="X68" s="220"/>
      <c r="Y68" s="26" t="s">
        <v>213</v>
      </c>
      <c r="Z68" s="111">
        <v>0.8</v>
      </c>
      <c r="AA68" s="202"/>
      <c r="AB68" s="22">
        <v>44197</v>
      </c>
      <c r="AC68" s="22">
        <v>44561</v>
      </c>
      <c r="AD68" s="392"/>
      <c r="AE68" s="392"/>
      <c r="AF68" s="392"/>
      <c r="AG68" s="392"/>
      <c r="AH68" s="159"/>
      <c r="AI68" s="379"/>
      <c r="AJ68" s="161"/>
      <c r="AK68" s="161"/>
      <c r="AL68" s="161"/>
      <c r="AM68" s="163"/>
      <c r="AN68" s="121"/>
      <c r="AO68" s="43"/>
    </row>
    <row r="69" spans="1:41" ht="28.5" thickBot="1" x14ac:dyDescent="0.4">
      <c r="A69" s="282"/>
      <c r="B69" s="274"/>
      <c r="C69" s="268"/>
      <c r="D69" s="285"/>
      <c r="E69" s="268"/>
      <c r="F69" s="291"/>
      <c r="G69" s="248"/>
      <c r="H69" s="248"/>
      <c r="I69" s="251"/>
      <c r="J69" s="254"/>
      <c r="K69" s="254"/>
      <c r="L69" s="400"/>
      <c r="M69" s="373"/>
      <c r="N69" s="391"/>
      <c r="O69" s="391"/>
      <c r="P69" s="391"/>
      <c r="Q69" s="391"/>
      <c r="R69" s="359"/>
      <c r="S69" s="361"/>
      <c r="T69" s="361"/>
      <c r="U69" s="398"/>
      <c r="V69" s="357"/>
      <c r="W69" s="220"/>
      <c r="X69" s="220"/>
      <c r="Y69" s="28" t="s">
        <v>214</v>
      </c>
      <c r="Z69" s="111">
        <v>0.8</v>
      </c>
      <c r="AA69" s="202"/>
      <c r="AB69" s="22">
        <v>44197</v>
      </c>
      <c r="AC69" s="22">
        <v>44561</v>
      </c>
      <c r="AD69" s="392"/>
      <c r="AE69" s="392"/>
      <c r="AF69" s="392"/>
      <c r="AG69" s="392"/>
      <c r="AH69" s="159"/>
      <c r="AI69" s="379"/>
      <c r="AJ69" s="161"/>
      <c r="AK69" s="161"/>
      <c r="AL69" s="161"/>
      <c r="AM69" s="163"/>
      <c r="AN69" s="121"/>
      <c r="AO69" s="43"/>
    </row>
    <row r="70" spans="1:41" ht="28.5" thickBot="1" x14ac:dyDescent="0.4">
      <c r="A70" s="282"/>
      <c r="B70" s="274"/>
      <c r="C70" s="268"/>
      <c r="D70" s="285"/>
      <c r="E70" s="268"/>
      <c r="F70" s="291"/>
      <c r="G70" s="248"/>
      <c r="H70" s="248"/>
      <c r="I70" s="251"/>
      <c r="J70" s="254"/>
      <c r="K70" s="254"/>
      <c r="L70" s="400"/>
      <c r="M70" s="373"/>
      <c r="N70" s="391"/>
      <c r="O70" s="391"/>
      <c r="P70" s="391"/>
      <c r="Q70" s="391"/>
      <c r="R70" s="359"/>
      <c r="S70" s="361"/>
      <c r="T70" s="361"/>
      <c r="U70" s="398"/>
      <c r="V70" s="357"/>
      <c r="W70" s="220"/>
      <c r="X70" s="220"/>
      <c r="Y70" s="28" t="s">
        <v>215</v>
      </c>
      <c r="Z70" s="111">
        <v>0.8</v>
      </c>
      <c r="AA70" s="202"/>
      <c r="AB70" s="22">
        <v>44197</v>
      </c>
      <c r="AC70" s="22">
        <v>44561</v>
      </c>
      <c r="AD70" s="392"/>
      <c r="AE70" s="392"/>
      <c r="AF70" s="392"/>
      <c r="AG70" s="392"/>
      <c r="AH70" s="159"/>
      <c r="AI70" s="379"/>
      <c r="AJ70" s="161"/>
      <c r="AK70" s="161"/>
      <c r="AL70" s="161"/>
      <c r="AM70" s="163"/>
      <c r="AN70" s="121"/>
      <c r="AO70" s="43"/>
    </row>
    <row r="71" spans="1:41" ht="28.5" thickBot="1" x14ac:dyDescent="0.4">
      <c r="A71" s="282"/>
      <c r="B71" s="274"/>
      <c r="C71" s="268"/>
      <c r="D71" s="285"/>
      <c r="E71" s="268"/>
      <c r="F71" s="291"/>
      <c r="G71" s="248"/>
      <c r="H71" s="248"/>
      <c r="I71" s="251"/>
      <c r="J71" s="254"/>
      <c r="K71" s="254"/>
      <c r="L71" s="400"/>
      <c r="M71" s="373"/>
      <c r="N71" s="391"/>
      <c r="O71" s="391"/>
      <c r="P71" s="391"/>
      <c r="Q71" s="391"/>
      <c r="R71" s="359"/>
      <c r="S71" s="361"/>
      <c r="T71" s="361"/>
      <c r="U71" s="398"/>
      <c r="V71" s="357"/>
      <c r="W71" s="220"/>
      <c r="X71" s="220"/>
      <c r="Y71" s="28" t="s">
        <v>216</v>
      </c>
      <c r="Z71" s="111">
        <v>0.8</v>
      </c>
      <c r="AA71" s="202"/>
      <c r="AB71" s="22">
        <v>44197</v>
      </c>
      <c r="AC71" s="22">
        <v>44561</v>
      </c>
      <c r="AD71" s="392"/>
      <c r="AE71" s="392"/>
      <c r="AF71" s="392"/>
      <c r="AG71" s="392"/>
      <c r="AH71" s="159"/>
      <c r="AI71" s="379"/>
      <c r="AJ71" s="161"/>
      <c r="AK71" s="161"/>
      <c r="AL71" s="161"/>
      <c r="AM71" s="163"/>
      <c r="AN71" s="121"/>
      <c r="AO71" s="43"/>
    </row>
    <row r="72" spans="1:41" ht="42.5" thickBot="1" x14ac:dyDescent="0.4">
      <c r="A72" s="282"/>
      <c r="B72" s="274"/>
      <c r="C72" s="268"/>
      <c r="D72" s="285"/>
      <c r="E72" s="268"/>
      <c r="F72" s="291"/>
      <c r="G72" s="248"/>
      <c r="H72" s="248"/>
      <c r="I72" s="251"/>
      <c r="J72" s="254"/>
      <c r="K72" s="254"/>
      <c r="L72" s="400"/>
      <c r="M72" s="373"/>
      <c r="N72" s="391"/>
      <c r="O72" s="391"/>
      <c r="P72" s="391"/>
      <c r="Q72" s="391"/>
      <c r="R72" s="359"/>
      <c r="S72" s="361"/>
      <c r="T72" s="361"/>
      <c r="U72" s="398"/>
      <c r="V72" s="357"/>
      <c r="W72" s="220"/>
      <c r="X72" s="220"/>
      <c r="Y72" s="28" t="s">
        <v>217</v>
      </c>
      <c r="Z72" s="111">
        <v>0.8</v>
      </c>
      <c r="AA72" s="202"/>
      <c r="AB72" s="22">
        <v>44197</v>
      </c>
      <c r="AC72" s="22">
        <v>44561</v>
      </c>
      <c r="AD72" s="392"/>
      <c r="AE72" s="392"/>
      <c r="AF72" s="392"/>
      <c r="AG72" s="392"/>
      <c r="AH72" s="159"/>
      <c r="AI72" s="379"/>
      <c r="AJ72" s="161"/>
      <c r="AK72" s="161"/>
      <c r="AL72" s="161"/>
      <c r="AM72" s="163"/>
      <c r="AN72" s="121"/>
      <c r="AO72" s="43"/>
    </row>
    <row r="73" spans="1:41" ht="28.5" thickBot="1" x14ac:dyDescent="0.4">
      <c r="A73" s="282"/>
      <c r="B73" s="274"/>
      <c r="C73" s="268"/>
      <c r="D73" s="285"/>
      <c r="E73" s="268"/>
      <c r="F73" s="291"/>
      <c r="G73" s="249"/>
      <c r="H73" s="249"/>
      <c r="I73" s="252"/>
      <c r="J73" s="255"/>
      <c r="K73" s="255"/>
      <c r="L73" s="401"/>
      <c r="M73" s="374"/>
      <c r="N73" s="391"/>
      <c r="O73" s="391"/>
      <c r="P73" s="391"/>
      <c r="Q73" s="391"/>
      <c r="R73" s="359"/>
      <c r="S73" s="361"/>
      <c r="T73" s="361"/>
      <c r="U73" s="398"/>
      <c r="V73" s="357"/>
      <c r="W73" s="220"/>
      <c r="X73" s="220"/>
      <c r="Y73" s="110" t="s">
        <v>153</v>
      </c>
      <c r="Z73" s="113">
        <v>0.8</v>
      </c>
      <c r="AA73" s="202"/>
      <c r="AB73" s="22">
        <v>44197</v>
      </c>
      <c r="AC73" s="22">
        <v>44561</v>
      </c>
      <c r="AD73" s="392"/>
      <c r="AE73" s="392"/>
      <c r="AF73" s="392"/>
      <c r="AG73" s="392"/>
      <c r="AH73" s="159"/>
      <c r="AI73" s="379"/>
      <c r="AJ73" s="161"/>
      <c r="AK73" s="161"/>
      <c r="AL73" s="161"/>
      <c r="AM73" s="163"/>
      <c r="AN73" s="121"/>
      <c r="AO73" s="43"/>
    </row>
    <row r="74" spans="1:41" ht="47" thickBot="1" x14ac:dyDescent="0.4">
      <c r="A74" s="282"/>
      <c r="B74" s="274"/>
      <c r="C74" s="268"/>
      <c r="D74" s="285"/>
      <c r="E74" s="268"/>
      <c r="F74" s="291"/>
      <c r="G74" s="247" t="s">
        <v>44</v>
      </c>
      <c r="H74" s="247" t="s">
        <v>28</v>
      </c>
      <c r="I74" s="250" t="s">
        <v>105</v>
      </c>
      <c r="J74" s="253">
        <v>3</v>
      </c>
      <c r="K74" s="253">
        <v>1</v>
      </c>
      <c r="L74" s="256">
        <v>0</v>
      </c>
      <c r="M74" s="256">
        <v>0</v>
      </c>
      <c r="N74" s="259">
        <v>0.05</v>
      </c>
      <c r="O74" s="259">
        <v>0.05</v>
      </c>
      <c r="P74" s="259">
        <v>0.1</v>
      </c>
      <c r="Q74" s="259">
        <v>0.3</v>
      </c>
      <c r="R74" s="261">
        <f>M74+N74+O74+P74+Q74</f>
        <v>0.5</v>
      </c>
      <c r="S74" s="264">
        <f>+R74/K74</f>
        <v>0.5</v>
      </c>
      <c r="T74" s="264">
        <f>(L74+S74)/J74</f>
        <v>0.16666666666666666</v>
      </c>
      <c r="U74" s="398"/>
      <c r="V74" s="357"/>
      <c r="W74" s="220"/>
      <c r="X74" s="220"/>
      <c r="Y74" s="114" t="s">
        <v>218</v>
      </c>
      <c r="Z74" s="115">
        <v>0.5</v>
      </c>
      <c r="AA74" s="202"/>
      <c r="AB74" s="22">
        <v>44197</v>
      </c>
      <c r="AC74" s="22">
        <v>44561</v>
      </c>
      <c r="AD74" s="392"/>
      <c r="AE74" s="392"/>
      <c r="AF74" s="392"/>
      <c r="AG74" s="392"/>
      <c r="AH74" s="159"/>
      <c r="AI74" s="379"/>
      <c r="AJ74" s="161"/>
      <c r="AK74" s="161"/>
      <c r="AL74" s="161"/>
      <c r="AM74" s="163"/>
      <c r="AN74" s="121"/>
      <c r="AO74" s="43"/>
    </row>
    <row r="75" spans="1:41" ht="31.5" thickBot="1" x14ac:dyDescent="0.4">
      <c r="A75" s="282"/>
      <c r="B75" s="274"/>
      <c r="C75" s="268"/>
      <c r="D75" s="285"/>
      <c r="E75" s="268"/>
      <c r="F75" s="291"/>
      <c r="G75" s="248"/>
      <c r="H75" s="248"/>
      <c r="I75" s="251"/>
      <c r="J75" s="254"/>
      <c r="K75" s="254"/>
      <c r="L75" s="257"/>
      <c r="M75" s="257"/>
      <c r="N75" s="259"/>
      <c r="O75" s="259"/>
      <c r="P75" s="259"/>
      <c r="Q75" s="259"/>
      <c r="R75" s="262"/>
      <c r="S75" s="265"/>
      <c r="T75" s="265"/>
      <c r="U75" s="398"/>
      <c r="V75" s="357"/>
      <c r="W75" s="220"/>
      <c r="X75" s="220"/>
      <c r="Y75" s="114" t="s">
        <v>219</v>
      </c>
      <c r="Z75" s="115">
        <v>0.5</v>
      </c>
      <c r="AA75" s="202"/>
      <c r="AB75" s="22">
        <v>44197</v>
      </c>
      <c r="AC75" s="22">
        <v>44561</v>
      </c>
      <c r="AD75" s="392"/>
      <c r="AE75" s="392"/>
      <c r="AF75" s="392"/>
      <c r="AG75" s="392"/>
      <c r="AH75" s="159"/>
      <c r="AI75" s="379"/>
      <c r="AJ75" s="161"/>
      <c r="AK75" s="161"/>
      <c r="AL75" s="161"/>
      <c r="AM75" s="163"/>
      <c r="AN75" s="121"/>
      <c r="AO75" s="43"/>
    </row>
    <row r="76" spans="1:41" ht="31.5" thickBot="1" x14ac:dyDescent="0.4">
      <c r="A76" s="282"/>
      <c r="B76" s="274"/>
      <c r="C76" s="268"/>
      <c r="D76" s="285"/>
      <c r="E76" s="268"/>
      <c r="F76" s="291"/>
      <c r="G76" s="248"/>
      <c r="H76" s="248"/>
      <c r="I76" s="251"/>
      <c r="J76" s="254"/>
      <c r="K76" s="254"/>
      <c r="L76" s="257"/>
      <c r="M76" s="257"/>
      <c r="N76" s="259"/>
      <c r="O76" s="259"/>
      <c r="P76" s="259"/>
      <c r="Q76" s="259"/>
      <c r="R76" s="262"/>
      <c r="S76" s="265"/>
      <c r="T76" s="265"/>
      <c r="U76" s="398"/>
      <c r="V76" s="357"/>
      <c r="W76" s="220"/>
      <c r="X76" s="220"/>
      <c r="Y76" s="114" t="s">
        <v>220</v>
      </c>
      <c r="Z76" s="115">
        <v>0.5</v>
      </c>
      <c r="AA76" s="202"/>
      <c r="AB76" s="22">
        <v>44197</v>
      </c>
      <c r="AC76" s="22">
        <v>44561</v>
      </c>
      <c r="AD76" s="392"/>
      <c r="AE76" s="392"/>
      <c r="AF76" s="392"/>
      <c r="AG76" s="392"/>
      <c r="AH76" s="159"/>
      <c r="AI76" s="379"/>
      <c r="AJ76" s="161"/>
      <c r="AK76" s="161"/>
      <c r="AL76" s="161"/>
      <c r="AM76" s="163"/>
      <c r="AN76" s="121"/>
      <c r="AO76" s="43"/>
    </row>
    <row r="77" spans="1:41" ht="31.5" thickBot="1" x14ac:dyDescent="0.4">
      <c r="A77" s="282"/>
      <c r="B77" s="274"/>
      <c r="C77" s="268"/>
      <c r="D77" s="285"/>
      <c r="E77" s="268"/>
      <c r="F77" s="291"/>
      <c r="G77" s="249"/>
      <c r="H77" s="249"/>
      <c r="I77" s="252"/>
      <c r="J77" s="255"/>
      <c r="K77" s="255"/>
      <c r="L77" s="258"/>
      <c r="M77" s="258"/>
      <c r="N77" s="260"/>
      <c r="O77" s="260"/>
      <c r="P77" s="260"/>
      <c r="Q77" s="260"/>
      <c r="R77" s="263"/>
      <c r="S77" s="266"/>
      <c r="T77" s="266"/>
      <c r="U77" s="398"/>
      <c r="V77" s="357"/>
      <c r="W77" s="220"/>
      <c r="X77" s="220"/>
      <c r="Y77" s="128" t="s">
        <v>153</v>
      </c>
      <c r="Z77" s="129">
        <v>0.5</v>
      </c>
      <c r="AA77" s="202"/>
      <c r="AB77" s="22">
        <v>44197</v>
      </c>
      <c r="AC77" s="22">
        <v>44561</v>
      </c>
      <c r="AD77" s="392"/>
      <c r="AE77" s="392"/>
      <c r="AF77" s="392"/>
      <c r="AG77" s="392"/>
      <c r="AH77" s="159"/>
      <c r="AI77" s="379"/>
      <c r="AJ77" s="161"/>
      <c r="AK77" s="161"/>
      <c r="AL77" s="161"/>
      <c r="AM77" s="163"/>
      <c r="AN77" s="121"/>
      <c r="AO77" s="43"/>
    </row>
    <row r="78" spans="1:41" ht="45.75" customHeight="1" x14ac:dyDescent="0.35">
      <c r="A78" s="282"/>
      <c r="B78" s="274"/>
      <c r="C78" s="268"/>
      <c r="D78" s="285"/>
      <c r="E78" s="268"/>
      <c r="F78" s="291"/>
      <c r="G78" s="381" t="s">
        <v>395</v>
      </c>
      <c r="H78" s="382"/>
      <c r="I78" s="382"/>
      <c r="J78" s="382"/>
      <c r="K78" s="382"/>
      <c r="L78" s="382"/>
      <c r="M78" s="382"/>
      <c r="N78" s="382"/>
      <c r="O78" s="382"/>
      <c r="P78" s="382"/>
      <c r="Q78" s="382"/>
      <c r="R78" s="383"/>
      <c r="S78" s="216">
        <f>AVERAGE(S38,S43,S47,S56,S63,S66,S74)</f>
        <v>0.8666666666666667</v>
      </c>
      <c r="T78" s="216">
        <f>AVERAGE(T38:T77)</f>
        <v>0.41476190476190478</v>
      </c>
      <c r="U78" s="398"/>
      <c r="V78" s="357"/>
      <c r="W78" s="221" t="s">
        <v>407</v>
      </c>
      <c r="X78" s="221"/>
      <c r="Y78" s="221"/>
      <c r="Z78" s="221"/>
      <c r="AA78" s="241">
        <f>AVERAGE(AA38:AA77)</f>
        <v>0.6402941176470589</v>
      </c>
      <c r="AB78" s="213"/>
      <c r="AC78" s="216"/>
      <c r="AD78" s="392"/>
      <c r="AE78" s="392"/>
      <c r="AF78" s="392"/>
      <c r="AG78" s="392"/>
      <c r="AH78" s="159"/>
      <c r="AI78" s="379"/>
      <c r="AJ78" s="161"/>
      <c r="AK78" s="161"/>
      <c r="AL78" s="161"/>
      <c r="AM78" s="163"/>
      <c r="AN78" s="121"/>
      <c r="AO78" s="43"/>
    </row>
    <row r="79" spans="1:41" ht="15" customHeight="1" x14ac:dyDescent="0.35">
      <c r="A79" s="282"/>
      <c r="B79" s="274"/>
      <c r="C79" s="268"/>
      <c r="D79" s="285"/>
      <c r="E79" s="268"/>
      <c r="F79" s="291"/>
      <c r="G79" s="384"/>
      <c r="H79" s="385"/>
      <c r="I79" s="385"/>
      <c r="J79" s="385"/>
      <c r="K79" s="385"/>
      <c r="L79" s="385"/>
      <c r="M79" s="385"/>
      <c r="N79" s="385"/>
      <c r="O79" s="385"/>
      <c r="P79" s="385"/>
      <c r="Q79" s="385"/>
      <c r="R79" s="386"/>
      <c r="S79" s="217"/>
      <c r="T79" s="217"/>
      <c r="U79" s="398"/>
      <c r="V79" s="357"/>
      <c r="W79" s="221"/>
      <c r="X79" s="221"/>
      <c r="Y79" s="221"/>
      <c r="Z79" s="221"/>
      <c r="AA79" s="242"/>
      <c r="AB79" s="214"/>
      <c r="AC79" s="217"/>
      <c r="AD79" s="392"/>
      <c r="AE79" s="392"/>
      <c r="AF79" s="392"/>
      <c r="AG79" s="392"/>
      <c r="AH79" s="159"/>
      <c r="AI79" s="379"/>
      <c r="AJ79" s="161"/>
      <c r="AK79" s="161"/>
      <c r="AL79" s="161"/>
      <c r="AM79" s="163"/>
      <c r="AN79" s="121"/>
      <c r="AO79" s="43"/>
    </row>
    <row r="80" spans="1:41" ht="15" customHeight="1" x14ac:dyDescent="0.35">
      <c r="A80" s="282"/>
      <c r="B80" s="274"/>
      <c r="C80" s="268"/>
      <c r="D80" s="285"/>
      <c r="E80" s="268"/>
      <c r="F80" s="291"/>
      <c r="G80" s="384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6"/>
      <c r="S80" s="217"/>
      <c r="T80" s="217"/>
      <c r="U80" s="398"/>
      <c r="V80" s="357"/>
      <c r="W80" s="221"/>
      <c r="X80" s="221"/>
      <c r="Y80" s="221"/>
      <c r="Z80" s="221"/>
      <c r="AA80" s="242"/>
      <c r="AB80" s="214"/>
      <c r="AC80" s="217"/>
      <c r="AD80" s="392"/>
      <c r="AE80" s="392"/>
      <c r="AF80" s="392"/>
      <c r="AG80" s="392"/>
      <c r="AH80" s="159"/>
      <c r="AI80" s="379"/>
      <c r="AJ80" s="161"/>
      <c r="AK80" s="161"/>
      <c r="AL80" s="161"/>
      <c r="AM80" s="163"/>
      <c r="AN80" s="121"/>
      <c r="AO80" s="43"/>
    </row>
    <row r="81" spans="1:41" ht="15.75" customHeight="1" thickBot="1" x14ac:dyDescent="0.4">
      <c r="A81" s="282"/>
      <c r="B81" s="274"/>
      <c r="C81" s="268"/>
      <c r="D81" s="285"/>
      <c r="E81" s="268"/>
      <c r="F81" s="292"/>
      <c r="G81" s="387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9"/>
      <c r="S81" s="218"/>
      <c r="T81" s="218"/>
      <c r="U81" s="398"/>
      <c r="V81" s="357"/>
      <c r="W81" s="221"/>
      <c r="X81" s="221"/>
      <c r="Y81" s="221"/>
      <c r="Z81" s="221"/>
      <c r="AA81" s="242"/>
      <c r="AB81" s="215"/>
      <c r="AC81" s="218"/>
      <c r="AD81" s="392"/>
      <c r="AE81" s="392"/>
      <c r="AF81" s="392"/>
      <c r="AG81" s="392"/>
      <c r="AH81" s="159"/>
      <c r="AI81" s="380"/>
      <c r="AJ81" s="162"/>
      <c r="AK81" s="162"/>
      <c r="AL81" s="161"/>
      <c r="AM81" s="164"/>
      <c r="AN81" s="142"/>
      <c r="AO81" s="43"/>
    </row>
    <row r="82" spans="1:41" ht="76.5" customHeight="1" thickBot="1" x14ac:dyDescent="0.4">
      <c r="A82" s="282"/>
      <c r="B82" s="274"/>
      <c r="C82" s="268"/>
      <c r="D82" s="285"/>
      <c r="E82" s="268"/>
      <c r="F82" s="273" t="s">
        <v>45</v>
      </c>
      <c r="G82" s="267" t="s">
        <v>46</v>
      </c>
      <c r="H82" s="295" t="s">
        <v>47</v>
      </c>
      <c r="I82" s="276" t="s">
        <v>106</v>
      </c>
      <c r="J82" s="278">
        <v>10</v>
      </c>
      <c r="K82" s="278">
        <v>2</v>
      </c>
      <c r="L82" s="278">
        <v>1</v>
      </c>
      <c r="M82" s="269">
        <v>0</v>
      </c>
      <c r="N82" s="269">
        <v>0.45</v>
      </c>
      <c r="O82" s="269">
        <v>0.03</v>
      </c>
      <c r="P82" s="269">
        <v>0.52</v>
      </c>
      <c r="Q82" s="269">
        <v>0</v>
      </c>
      <c r="R82" s="415">
        <v>2</v>
      </c>
      <c r="S82" s="243">
        <f>R82/K82</f>
        <v>1</v>
      </c>
      <c r="T82" s="243">
        <f>(L82+R82)/J82</f>
        <v>0.3</v>
      </c>
      <c r="U82" s="426">
        <f>AVERAGE(T82:T106)</f>
        <v>0.56374999999999997</v>
      </c>
      <c r="V82" s="427" t="s">
        <v>141</v>
      </c>
      <c r="W82" s="219">
        <v>2020130010183</v>
      </c>
      <c r="X82" s="222" t="s">
        <v>353</v>
      </c>
      <c r="Y82" s="120" t="s">
        <v>221</v>
      </c>
      <c r="Z82" s="111">
        <v>1</v>
      </c>
      <c r="AA82" s="201">
        <f>AVERAGE(Z82:Z102)</f>
        <v>0.75833333333333319</v>
      </c>
      <c r="AB82" s="22">
        <v>44197</v>
      </c>
      <c r="AC82" s="22">
        <v>44561</v>
      </c>
      <c r="AD82" s="431" t="s">
        <v>337</v>
      </c>
      <c r="AE82" s="431"/>
      <c r="AF82" s="431"/>
      <c r="AG82" s="274" t="s">
        <v>329</v>
      </c>
      <c r="AH82" s="165" t="s">
        <v>421</v>
      </c>
      <c r="AI82" s="433">
        <v>2010442011.1099999</v>
      </c>
      <c r="AJ82" s="167">
        <v>1321920590</v>
      </c>
      <c r="AK82" s="170">
        <v>1321920590</v>
      </c>
      <c r="AL82" s="42" t="s">
        <v>359</v>
      </c>
      <c r="AM82" s="42" t="s">
        <v>436</v>
      </c>
      <c r="AN82" s="156">
        <f>+AK82/AJ82</f>
        <v>1</v>
      </c>
      <c r="AO82" s="43" t="s">
        <v>382</v>
      </c>
    </row>
    <row r="83" spans="1:41" ht="44" thickBot="1" x14ac:dyDescent="0.4">
      <c r="A83" s="282"/>
      <c r="B83" s="274"/>
      <c r="C83" s="268"/>
      <c r="D83" s="285"/>
      <c r="E83" s="268"/>
      <c r="F83" s="274"/>
      <c r="G83" s="268"/>
      <c r="H83" s="296"/>
      <c r="I83" s="277"/>
      <c r="J83" s="279"/>
      <c r="K83" s="279"/>
      <c r="L83" s="279"/>
      <c r="M83" s="259"/>
      <c r="N83" s="259"/>
      <c r="O83" s="259"/>
      <c r="P83" s="259"/>
      <c r="Q83" s="259"/>
      <c r="R83" s="416"/>
      <c r="S83" s="244"/>
      <c r="T83" s="244"/>
      <c r="U83" s="426"/>
      <c r="V83" s="428"/>
      <c r="W83" s="220"/>
      <c r="X83" s="223"/>
      <c r="Y83" s="120" t="s">
        <v>222</v>
      </c>
      <c r="Z83" s="111">
        <v>0.3</v>
      </c>
      <c r="AA83" s="202"/>
      <c r="AB83" s="22">
        <v>44197</v>
      </c>
      <c r="AC83" s="22">
        <v>44561</v>
      </c>
      <c r="AD83" s="343"/>
      <c r="AE83" s="343"/>
      <c r="AF83" s="343"/>
      <c r="AG83" s="274"/>
      <c r="AH83" s="136" t="s">
        <v>431</v>
      </c>
      <c r="AI83" s="434"/>
      <c r="AJ83" s="168">
        <v>450000000</v>
      </c>
      <c r="AK83" s="171">
        <v>0</v>
      </c>
      <c r="AL83" s="42" t="s">
        <v>438</v>
      </c>
      <c r="AM83" s="42" t="s">
        <v>437</v>
      </c>
      <c r="AN83" s="156">
        <f>+AK83/AJ83</f>
        <v>0</v>
      </c>
      <c r="AO83" s="17" t="s">
        <v>381</v>
      </c>
    </row>
    <row r="84" spans="1:41" ht="44" thickBot="1" x14ac:dyDescent="0.4">
      <c r="A84" s="282"/>
      <c r="B84" s="274"/>
      <c r="C84" s="268"/>
      <c r="D84" s="285"/>
      <c r="E84" s="268"/>
      <c r="F84" s="274"/>
      <c r="G84" s="268"/>
      <c r="H84" s="296"/>
      <c r="I84" s="277"/>
      <c r="J84" s="279"/>
      <c r="K84" s="279"/>
      <c r="L84" s="279"/>
      <c r="M84" s="259"/>
      <c r="N84" s="259"/>
      <c r="O84" s="259"/>
      <c r="P84" s="259"/>
      <c r="Q84" s="259"/>
      <c r="R84" s="416"/>
      <c r="S84" s="244"/>
      <c r="T84" s="244"/>
      <c r="U84" s="426"/>
      <c r="V84" s="428"/>
      <c r="W84" s="220"/>
      <c r="X84" s="223"/>
      <c r="Y84" s="120" t="s">
        <v>223</v>
      </c>
      <c r="Z84" s="111">
        <v>1</v>
      </c>
      <c r="AA84" s="202"/>
      <c r="AB84" s="22">
        <v>44197</v>
      </c>
      <c r="AC84" s="22">
        <v>44561</v>
      </c>
      <c r="AD84" s="343"/>
      <c r="AE84" s="343"/>
      <c r="AF84" s="343"/>
      <c r="AG84" s="274"/>
      <c r="AH84" s="136" t="s">
        <v>432</v>
      </c>
      <c r="AI84" s="434"/>
      <c r="AJ84" s="168">
        <v>100342001</v>
      </c>
      <c r="AK84" s="171"/>
      <c r="AL84" s="42" t="s">
        <v>440</v>
      </c>
      <c r="AM84" s="42" t="s">
        <v>439</v>
      </c>
      <c r="AN84" s="156">
        <f>+AK84/AJ84</f>
        <v>0</v>
      </c>
      <c r="AO84" s="17" t="s">
        <v>388</v>
      </c>
    </row>
    <row r="85" spans="1:41" ht="56.25" customHeight="1" thickBot="1" x14ac:dyDescent="0.4">
      <c r="A85" s="282"/>
      <c r="B85" s="274"/>
      <c r="C85" s="268"/>
      <c r="D85" s="285"/>
      <c r="E85" s="268"/>
      <c r="F85" s="274"/>
      <c r="G85" s="268"/>
      <c r="H85" s="296"/>
      <c r="I85" s="277"/>
      <c r="J85" s="279"/>
      <c r="K85" s="279"/>
      <c r="L85" s="279"/>
      <c r="M85" s="259"/>
      <c r="N85" s="259"/>
      <c r="O85" s="259"/>
      <c r="P85" s="259"/>
      <c r="Q85" s="259"/>
      <c r="R85" s="416"/>
      <c r="S85" s="244"/>
      <c r="T85" s="244"/>
      <c r="U85" s="426"/>
      <c r="V85" s="428"/>
      <c r="W85" s="220"/>
      <c r="X85" s="223"/>
      <c r="Y85" s="120" t="s">
        <v>224</v>
      </c>
      <c r="Z85" s="111">
        <v>1</v>
      </c>
      <c r="AA85" s="202"/>
      <c r="AB85" s="22">
        <v>44197</v>
      </c>
      <c r="AC85" s="22">
        <v>44561</v>
      </c>
      <c r="AD85" s="343"/>
      <c r="AE85" s="343"/>
      <c r="AF85" s="343"/>
      <c r="AG85" s="274"/>
      <c r="AH85" s="136" t="s">
        <v>433</v>
      </c>
      <c r="AI85" s="434"/>
      <c r="AJ85" s="168">
        <v>0</v>
      </c>
      <c r="AK85" s="171">
        <v>0</v>
      </c>
      <c r="AL85" s="42" t="s">
        <v>441</v>
      </c>
      <c r="AM85" s="42" t="s">
        <v>442</v>
      </c>
      <c r="AN85" s="156" t="e">
        <f>+AK85/AJ85</f>
        <v>#DIV/0!</v>
      </c>
      <c r="AO85" s="43" t="s">
        <v>383</v>
      </c>
    </row>
    <row r="86" spans="1:41" ht="28.5" thickBot="1" x14ac:dyDescent="0.4">
      <c r="A86" s="282"/>
      <c r="B86" s="274"/>
      <c r="C86" s="268"/>
      <c r="D86" s="285"/>
      <c r="E86" s="268"/>
      <c r="F86" s="274"/>
      <c r="G86" s="268"/>
      <c r="H86" s="296"/>
      <c r="I86" s="277"/>
      <c r="J86" s="279"/>
      <c r="K86" s="308"/>
      <c r="L86" s="308"/>
      <c r="M86" s="260"/>
      <c r="N86" s="260"/>
      <c r="O86" s="260"/>
      <c r="P86" s="260"/>
      <c r="Q86" s="260"/>
      <c r="R86" s="417"/>
      <c r="S86" s="313"/>
      <c r="T86" s="313"/>
      <c r="U86" s="426"/>
      <c r="V86" s="428"/>
      <c r="W86" s="220"/>
      <c r="X86" s="223"/>
      <c r="Y86" s="120" t="s">
        <v>153</v>
      </c>
      <c r="Z86" s="111">
        <v>1</v>
      </c>
      <c r="AA86" s="202"/>
      <c r="AB86" s="22">
        <v>44197</v>
      </c>
      <c r="AC86" s="22">
        <v>44561</v>
      </c>
      <c r="AD86" s="343"/>
      <c r="AE86" s="343"/>
      <c r="AF86" s="343"/>
      <c r="AG86" s="274"/>
      <c r="AH86" s="136"/>
      <c r="AI86" s="434"/>
      <c r="AJ86" s="168"/>
      <c r="AK86" s="171"/>
      <c r="AL86" s="42"/>
      <c r="AM86" s="42"/>
      <c r="AN86" s="118"/>
      <c r="AO86" s="43"/>
    </row>
    <row r="87" spans="1:41" ht="63" customHeight="1" thickBot="1" x14ac:dyDescent="0.4">
      <c r="A87" s="282"/>
      <c r="B87" s="274"/>
      <c r="C87" s="268"/>
      <c r="D87" s="285"/>
      <c r="E87" s="268"/>
      <c r="F87" s="274"/>
      <c r="G87" s="267" t="s">
        <v>48</v>
      </c>
      <c r="H87" s="267" t="s">
        <v>49</v>
      </c>
      <c r="I87" s="276" t="s">
        <v>107</v>
      </c>
      <c r="J87" s="278">
        <v>1</v>
      </c>
      <c r="K87" s="278">
        <v>1</v>
      </c>
      <c r="L87" s="278">
        <v>0.5</v>
      </c>
      <c r="M87" s="269">
        <v>0.1</v>
      </c>
      <c r="N87" s="269">
        <v>0.35</v>
      </c>
      <c r="O87" s="269">
        <v>0.03</v>
      </c>
      <c r="P87" s="269">
        <v>0.32</v>
      </c>
      <c r="Q87" s="269">
        <v>0</v>
      </c>
      <c r="R87" s="366">
        <f>M87+N87+O87+P87</f>
        <v>0.8</v>
      </c>
      <c r="S87" s="243">
        <f>+R87/K87</f>
        <v>0.8</v>
      </c>
      <c r="T87" s="243">
        <v>1</v>
      </c>
      <c r="U87" s="426"/>
      <c r="V87" s="428"/>
      <c r="W87" s="220"/>
      <c r="X87" s="223"/>
      <c r="Y87" s="120" t="s">
        <v>225</v>
      </c>
      <c r="Z87" s="111">
        <v>0.8</v>
      </c>
      <c r="AA87" s="202"/>
      <c r="AB87" s="22">
        <v>44197</v>
      </c>
      <c r="AC87" s="22">
        <v>44561</v>
      </c>
      <c r="AD87" s="343"/>
      <c r="AE87" s="343"/>
      <c r="AF87" s="343"/>
      <c r="AG87" s="274"/>
      <c r="AH87" s="136"/>
      <c r="AI87" s="434"/>
      <c r="AJ87" s="168"/>
      <c r="AK87" s="171"/>
      <c r="AL87" s="42"/>
      <c r="AM87" s="42"/>
      <c r="AN87" s="118"/>
      <c r="AO87" s="43"/>
    </row>
    <row r="88" spans="1:41" ht="66.75" customHeight="1" thickBot="1" x14ac:dyDescent="0.4">
      <c r="A88" s="282"/>
      <c r="B88" s="274"/>
      <c r="C88" s="268"/>
      <c r="D88" s="285"/>
      <c r="E88" s="268"/>
      <c r="F88" s="274"/>
      <c r="G88" s="280"/>
      <c r="H88" s="280"/>
      <c r="I88" s="307"/>
      <c r="J88" s="308"/>
      <c r="K88" s="308"/>
      <c r="L88" s="308"/>
      <c r="M88" s="260"/>
      <c r="N88" s="260"/>
      <c r="O88" s="260"/>
      <c r="P88" s="260"/>
      <c r="Q88" s="260"/>
      <c r="R88" s="364"/>
      <c r="S88" s="313"/>
      <c r="T88" s="313"/>
      <c r="U88" s="426"/>
      <c r="V88" s="428"/>
      <c r="W88" s="220"/>
      <c r="X88" s="223"/>
      <c r="Y88" s="120" t="s">
        <v>153</v>
      </c>
      <c r="Z88" s="111">
        <v>0.8</v>
      </c>
      <c r="AA88" s="202"/>
      <c r="AB88" s="22">
        <v>44197</v>
      </c>
      <c r="AC88" s="22">
        <v>44561</v>
      </c>
      <c r="AD88" s="343"/>
      <c r="AE88" s="343"/>
      <c r="AF88" s="343"/>
      <c r="AG88" s="274"/>
      <c r="AH88" s="136"/>
      <c r="AI88" s="434"/>
      <c r="AJ88" s="168"/>
      <c r="AK88" s="171"/>
      <c r="AL88" s="42"/>
      <c r="AM88" s="42"/>
      <c r="AN88" s="118"/>
      <c r="AO88" s="43"/>
    </row>
    <row r="89" spans="1:41" ht="75.75" customHeight="1" thickBot="1" x14ac:dyDescent="0.4">
      <c r="A89" s="282"/>
      <c r="B89" s="274"/>
      <c r="C89" s="268"/>
      <c r="D89" s="285"/>
      <c r="E89" s="268"/>
      <c r="F89" s="274"/>
      <c r="G89" s="267" t="s">
        <v>50</v>
      </c>
      <c r="H89" s="267" t="s">
        <v>28</v>
      </c>
      <c r="I89" s="276" t="s">
        <v>108</v>
      </c>
      <c r="J89" s="278">
        <v>4</v>
      </c>
      <c r="K89" s="278">
        <v>1</v>
      </c>
      <c r="L89" s="278">
        <v>1</v>
      </c>
      <c r="M89" s="269">
        <v>0.25</v>
      </c>
      <c r="N89" s="269">
        <v>0.41</v>
      </c>
      <c r="O89" s="269">
        <v>6.5000000000000002E-2</v>
      </c>
      <c r="P89" s="269">
        <v>0.185</v>
      </c>
      <c r="Q89" s="269">
        <v>0.09</v>
      </c>
      <c r="R89" s="418">
        <f>M89+N89+O89+P89+Q89</f>
        <v>0.99999999999999989</v>
      </c>
      <c r="S89" s="337">
        <f>+R89/K89</f>
        <v>0.99999999999999989</v>
      </c>
      <c r="T89" s="243">
        <f>(R89+L89)/J89</f>
        <v>0.5</v>
      </c>
      <c r="U89" s="426"/>
      <c r="V89" s="428"/>
      <c r="W89" s="220"/>
      <c r="X89" s="223"/>
      <c r="Y89" s="91" t="s">
        <v>226</v>
      </c>
      <c r="Z89" s="111">
        <v>1</v>
      </c>
      <c r="AA89" s="202"/>
      <c r="AB89" s="22">
        <v>44197</v>
      </c>
      <c r="AC89" s="22">
        <v>44561</v>
      </c>
      <c r="AD89" s="343"/>
      <c r="AE89" s="343"/>
      <c r="AF89" s="343"/>
      <c r="AG89" s="274"/>
      <c r="AH89" s="136"/>
      <c r="AI89" s="434"/>
      <c r="AJ89" s="168"/>
      <c r="AK89" s="171"/>
      <c r="AL89" s="42"/>
      <c r="AM89" s="42"/>
      <c r="AN89" s="118"/>
      <c r="AO89" s="53" t="s">
        <v>389</v>
      </c>
    </row>
    <row r="90" spans="1:41" ht="42.5" thickBot="1" x14ac:dyDescent="0.4">
      <c r="A90" s="282"/>
      <c r="B90" s="274"/>
      <c r="C90" s="268"/>
      <c r="D90" s="285"/>
      <c r="E90" s="268"/>
      <c r="F90" s="274"/>
      <c r="G90" s="268"/>
      <c r="H90" s="268"/>
      <c r="I90" s="277"/>
      <c r="J90" s="279"/>
      <c r="K90" s="279"/>
      <c r="L90" s="279"/>
      <c r="M90" s="259"/>
      <c r="N90" s="259"/>
      <c r="O90" s="259"/>
      <c r="P90" s="259"/>
      <c r="Q90" s="259"/>
      <c r="R90" s="419"/>
      <c r="S90" s="421"/>
      <c r="T90" s="244"/>
      <c r="U90" s="426"/>
      <c r="V90" s="428"/>
      <c r="W90" s="220"/>
      <c r="X90" s="223"/>
      <c r="Y90" s="38" t="s">
        <v>227</v>
      </c>
      <c r="Z90" s="111">
        <v>1</v>
      </c>
      <c r="AA90" s="202"/>
      <c r="AB90" s="22">
        <v>44197</v>
      </c>
      <c r="AC90" s="22">
        <v>44561</v>
      </c>
      <c r="AD90" s="343"/>
      <c r="AE90" s="343"/>
      <c r="AF90" s="343"/>
      <c r="AG90" s="274"/>
      <c r="AH90" s="136"/>
      <c r="AI90" s="434"/>
      <c r="AJ90" s="168"/>
      <c r="AK90" s="171"/>
      <c r="AL90" s="42"/>
      <c r="AM90" s="42"/>
      <c r="AN90" s="118"/>
      <c r="AO90" s="43"/>
    </row>
    <row r="91" spans="1:41" ht="42.5" thickBot="1" x14ac:dyDescent="0.4">
      <c r="A91" s="282"/>
      <c r="B91" s="274"/>
      <c r="C91" s="268"/>
      <c r="D91" s="285"/>
      <c r="E91" s="268"/>
      <c r="F91" s="274"/>
      <c r="G91" s="268"/>
      <c r="H91" s="268"/>
      <c r="I91" s="277"/>
      <c r="J91" s="279"/>
      <c r="K91" s="279"/>
      <c r="L91" s="279"/>
      <c r="M91" s="259"/>
      <c r="N91" s="259"/>
      <c r="O91" s="259"/>
      <c r="P91" s="259"/>
      <c r="Q91" s="259"/>
      <c r="R91" s="419"/>
      <c r="S91" s="421"/>
      <c r="T91" s="244"/>
      <c r="U91" s="426"/>
      <c r="V91" s="428"/>
      <c r="W91" s="220"/>
      <c r="X91" s="223"/>
      <c r="Y91" s="38" t="s">
        <v>228</v>
      </c>
      <c r="Z91" s="111">
        <v>1</v>
      </c>
      <c r="AA91" s="202"/>
      <c r="AB91" s="22">
        <v>44197</v>
      </c>
      <c r="AC91" s="22">
        <v>44561</v>
      </c>
      <c r="AD91" s="343"/>
      <c r="AE91" s="343"/>
      <c r="AF91" s="343"/>
      <c r="AG91" s="274"/>
      <c r="AH91" s="136"/>
      <c r="AI91" s="434"/>
      <c r="AJ91" s="168"/>
      <c r="AK91" s="171"/>
      <c r="AL91" s="42"/>
      <c r="AM91" s="42"/>
      <c r="AN91" s="118"/>
      <c r="AO91" s="43"/>
    </row>
    <row r="92" spans="1:41" ht="44" thickBot="1" x14ac:dyDescent="0.4">
      <c r="A92" s="282"/>
      <c r="B92" s="274"/>
      <c r="C92" s="268"/>
      <c r="D92" s="285"/>
      <c r="E92" s="268"/>
      <c r="F92" s="274"/>
      <c r="G92" s="268"/>
      <c r="H92" s="268"/>
      <c r="I92" s="277"/>
      <c r="J92" s="279"/>
      <c r="K92" s="279"/>
      <c r="L92" s="279"/>
      <c r="M92" s="259"/>
      <c r="N92" s="259"/>
      <c r="O92" s="259"/>
      <c r="P92" s="259"/>
      <c r="Q92" s="259"/>
      <c r="R92" s="419"/>
      <c r="S92" s="421"/>
      <c r="T92" s="244"/>
      <c r="U92" s="426"/>
      <c r="V92" s="428"/>
      <c r="W92" s="220"/>
      <c r="X92" s="223"/>
      <c r="Y92" s="38" t="s">
        <v>229</v>
      </c>
      <c r="Z92" s="111">
        <v>1</v>
      </c>
      <c r="AA92" s="202"/>
      <c r="AB92" s="22">
        <v>44197</v>
      </c>
      <c r="AC92" s="22">
        <v>44561</v>
      </c>
      <c r="AD92" s="343"/>
      <c r="AE92" s="343"/>
      <c r="AF92" s="343"/>
      <c r="AG92" s="274"/>
      <c r="AH92" s="136"/>
      <c r="AI92" s="434"/>
      <c r="AJ92" s="168"/>
      <c r="AK92" s="171"/>
      <c r="AL92" s="42"/>
      <c r="AM92" s="42"/>
      <c r="AN92" s="118"/>
      <c r="AO92" s="49" t="s">
        <v>387</v>
      </c>
    </row>
    <row r="93" spans="1:41" ht="28.5" thickBot="1" x14ac:dyDescent="0.4">
      <c r="A93" s="282"/>
      <c r="B93" s="274"/>
      <c r="C93" s="268"/>
      <c r="D93" s="285"/>
      <c r="E93" s="268"/>
      <c r="F93" s="274"/>
      <c r="G93" s="268"/>
      <c r="H93" s="268"/>
      <c r="I93" s="277"/>
      <c r="J93" s="279"/>
      <c r="K93" s="279"/>
      <c r="L93" s="279"/>
      <c r="M93" s="259"/>
      <c r="N93" s="259"/>
      <c r="O93" s="259"/>
      <c r="P93" s="259"/>
      <c r="Q93" s="259"/>
      <c r="R93" s="419"/>
      <c r="S93" s="421"/>
      <c r="T93" s="244"/>
      <c r="U93" s="426"/>
      <c r="V93" s="428"/>
      <c r="W93" s="220"/>
      <c r="X93" s="223"/>
      <c r="Y93" s="38" t="s">
        <v>230</v>
      </c>
      <c r="Z93" s="111">
        <v>0.35</v>
      </c>
      <c r="AA93" s="202"/>
      <c r="AB93" s="22">
        <v>44197</v>
      </c>
      <c r="AC93" s="22">
        <v>44561</v>
      </c>
      <c r="AD93" s="343"/>
      <c r="AE93" s="343"/>
      <c r="AF93" s="343"/>
      <c r="AG93" s="274"/>
      <c r="AH93" s="136"/>
      <c r="AI93" s="434"/>
      <c r="AJ93" s="168"/>
      <c r="AK93" s="171"/>
      <c r="AL93" s="42"/>
      <c r="AM93" s="42"/>
      <c r="AN93" s="118"/>
      <c r="AO93" s="43" t="s">
        <v>386</v>
      </c>
    </row>
    <row r="94" spans="1:41" ht="42.5" thickBot="1" x14ac:dyDescent="0.4">
      <c r="A94" s="282"/>
      <c r="B94" s="274"/>
      <c r="C94" s="268"/>
      <c r="D94" s="285"/>
      <c r="E94" s="268"/>
      <c r="F94" s="274"/>
      <c r="G94" s="268"/>
      <c r="H94" s="268"/>
      <c r="I94" s="277"/>
      <c r="J94" s="279"/>
      <c r="K94" s="279"/>
      <c r="L94" s="279"/>
      <c r="M94" s="259"/>
      <c r="N94" s="259"/>
      <c r="O94" s="259"/>
      <c r="P94" s="259"/>
      <c r="Q94" s="259"/>
      <c r="R94" s="419"/>
      <c r="S94" s="421"/>
      <c r="T94" s="244"/>
      <c r="U94" s="426"/>
      <c r="V94" s="428"/>
      <c r="W94" s="220"/>
      <c r="X94" s="223"/>
      <c r="Y94" s="38" t="s">
        <v>231</v>
      </c>
      <c r="Z94" s="111">
        <v>1</v>
      </c>
      <c r="AA94" s="202"/>
      <c r="AB94" s="22">
        <v>44197</v>
      </c>
      <c r="AC94" s="22">
        <v>44561</v>
      </c>
      <c r="AD94" s="343"/>
      <c r="AE94" s="343"/>
      <c r="AF94" s="343"/>
      <c r="AG94" s="274"/>
      <c r="AH94" s="136"/>
      <c r="AI94" s="434"/>
      <c r="AJ94" s="168"/>
      <c r="AK94" s="171"/>
      <c r="AL94" s="42"/>
      <c r="AM94" s="42"/>
      <c r="AN94" s="118"/>
      <c r="AO94" s="43" t="s">
        <v>385</v>
      </c>
    </row>
    <row r="95" spans="1:41" ht="28.5" thickBot="1" x14ac:dyDescent="0.4">
      <c r="A95" s="282"/>
      <c r="B95" s="274"/>
      <c r="C95" s="268"/>
      <c r="D95" s="285"/>
      <c r="E95" s="268"/>
      <c r="F95" s="274"/>
      <c r="G95" s="268"/>
      <c r="H95" s="268"/>
      <c r="I95" s="277"/>
      <c r="J95" s="279"/>
      <c r="K95" s="308"/>
      <c r="L95" s="308"/>
      <c r="M95" s="260"/>
      <c r="N95" s="260"/>
      <c r="O95" s="260"/>
      <c r="P95" s="260"/>
      <c r="Q95" s="260"/>
      <c r="R95" s="420"/>
      <c r="S95" s="422"/>
      <c r="T95" s="313"/>
      <c r="U95" s="426"/>
      <c r="V95" s="428"/>
      <c r="W95" s="220"/>
      <c r="X95" s="223"/>
      <c r="Y95" s="25" t="s">
        <v>232</v>
      </c>
      <c r="Z95" s="111">
        <v>1</v>
      </c>
      <c r="AA95" s="202"/>
      <c r="AB95" s="22">
        <v>44197</v>
      </c>
      <c r="AC95" s="22">
        <v>44561</v>
      </c>
      <c r="AD95" s="343"/>
      <c r="AE95" s="343"/>
      <c r="AF95" s="343"/>
      <c r="AG95" s="274"/>
      <c r="AH95" s="136"/>
      <c r="AI95" s="434"/>
      <c r="AJ95" s="168"/>
      <c r="AK95" s="171"/>
      <c r="AL95" s="42"/>
      <c r="AM95" s="42"/>
      <c r="AN95" s="118"/>
      <c r="AO95" s="43" t="s">
        <v>384</v>
      </c>
    </row>
    <row r="96" spans="1:41" ht="15" thickBot="1" x14ac:dyDescent="0.4">
      <c r="A96" s="282"/>
      <c r="B96" s="274"/>
      <c r="C96" s="268"/>
      <c r="D96" s="285"/>
      <c r="E96" s="268"/>
      <c r="F96" s="274"/>
      <c r="G96" s="267" t="s">
        <v>51</v>
      </c>
      <c r="H96" s="267" t="s">
        <v>28</v>
      </c>
      <c r="I96" s="276" t="s">
        <v>109</v>
      </c>
      <c r="J96" s="278">
        <v>3</v>
      </c>
      <c r="K96" s="278">
        <v>0</v>
      </c>
      <c r="L96" s="278">
        <v>0</v>
      </c>
      <c r="M96" s="278">
        <v>0</v>
      </c>
      <c r="N96" s="278">
        <v>0</v>
      </c>
      <c r="O96" s="278">
        <v>0</v>
      </c>
      <c r="P96" s="278">
        <v>0</v>
      </c>
      <c r="Q96" s="278">
        <v>0</v>
      </c>
      <c r="R96" s="423">
        <v>0</v>
      </c>
      <c r="S96" s="278" t="s">
        <v>397</v>
      </c>
      <c r="T96" s="278" t="s">
        <v>397</v>
      </c>
      <c r="U96" s="426"/>
      <c r="V96" s="428"/>
      <c r="W96" s="220"/>
      <c r="X96" s="223"/>
      <c r="Y96" s="23" t="s">
        <v>233</v>
      </c>
      <c r="Z96" s="111" t="s">
        <v>367</v>
      </c>
      <c r="AA96" s="202"/>
      <c r="AB96" s="22">
        <v>44197</v>
      </c>
      <c r="AC96" s="22">
        <v>44561</v>
      </c>
      <c r="AD96" s="343"/>
      <c r="AE96" s="343"/>
      <c r="AF96" s="343"/>
      <c r="AG96" s="274"/>
      <c r="AH96" s="136"/>
      <c r="AI96" s="434"/>
      <c r="AJ96" s="168"/>
      <c r="AK96" s="171"/>
      <c r="AL96" s="42"/>
      <c r="AM96" s="42"/>
      <c r="AN96" s="118"/>
      <c r="AO96" s="43"/>
    </row>
    <row r="97" spans="1:41" ht="87" customHeight="1" thickBot="1" x14ac:dyDescent="0.4">
      <c r="A97" s="282"/>
      <c r="B97" s="274"/>
      <c r="C97" s="268"/>
      <c r="D97" s="285"/>
      <c r="E97" s="268"/>
      <c r="F97" s="274"/>
      <c r="G97" s="268"/>
      <c r="H97" s="268"/>
      <c r="I97" s="277"/>
      <c r="J97" s="279"/>
      <c r="K97" s="279"/>
      <c r="L97" s="279"/>
      <c r="M97" s="279"/>
      <c r="N97" s="279"/>
      <c r="O97" s="279"/>
      <c r="P97" s="279"/>
      <c r="Q97" s="279"/>
      <c r="R97" s="424"/>
      <c r="S97" s="279"/>
      <c r="T97" s="279"/>
      <c r="U97" s="426"/>
      <c r="V97" s="428"/>
      <c r="W97" s="220"/>
      <c r="X97" s="223"/>
      <c r="Y97" s="24" t="s">
        <v>234</v>
      </c>
      <c r="Z97" s="111" t="s">
        <v>367</v>
      </c>
      <c r="AA97" s="202"/>
      <c r="AB97" s="22">
        <v>44197</v>
      </c>
      <c r="AC97" s="22">
        <v>44561</v>
      </c>
      <c r="AD97" s="343"/>
      <c r="AE97" s="343"/>
      <c r="AF97" s="343"/>
      <c r="AG97" s="274"/>
      <c r="AH97" s="136"/>
      <c r="AI97" s="434"/>
      <c r="AJ97" s="168"/>
      <c r="AK97" s="171"/>
      <c r="AL97" s="42"/>
      <c r="AM97" s="42"/>
      <c r="AN97" s="118"/>
      <c r="AO97" s="43"/>
    </row>
    <row r="98" spans="1:41" ht="109.5" customHeight="1" thickBot="1" x14ac:dyDescent="0.4">
      <c r="A98" s="282"/>
      <c r="B98" s="274"/>
      <c r="C98" s="268"/>
      <c r="D98" s="285"/>
      <c r="E98" s="268"/>
      <c r="F98" s="274"/>
      <c r="G98" s="268"/>
      <c r="H98" s="268"/>
      <c r="I98" s="277"/>
      <c r="J98" s="279"/>
      <c r="K98" s="308"/>
      <c r="L98" s="308"/>
      <c r="M98" s="308"/>
      <c r="N98" s="308"/>
      <c r="O98" s="308"/>
      <c r="P98" s="308"/>
      <c r="Q98" s="308"/>
      <c r="R98" s="425"/>
      <c r="S98" s="308"/>
      <c r="T98" s="308"/>
      <c r="U98" s="426"/>
      <c r="V98" s="428"/>
      <c r="W98" s="220"/>
      <c r="X98" s="223"/>
      <c r="Y98" s="91" t="s">
        <v>235</v>
      </c>
      <c r="Z98" s="119" t="s">
        <v>367</v>
      </c>
      <c r="AA98" s="202"/>
      <c r="AB98" s="22">
        <v>44197</v>
      </c>
      <c r="AC98" s="22">
        <v>44561</v>
      </c>
      <c r="AD98" s="343"/>
      <c r="AE98" s="343"/>
      <c r="AF98" s="343"/>
      <c r="AG98" s="274"/>
      <c r="AH98" s="136"/>
      <c r="AI98" s="434"/>
      <c r="AJ98" s="168"/>
      <c r="AK98" s="171"/>
      <c r="AL98" s="42"/>
      <c r="AM98" s="42"/>
      <c r="AN98" s="118"/>
      <c r="AO98" s="43"/>
    </row>
    <row r="99" spans="1:41" ht="42.5" thickBot="1" x14ac:dyDescent="0.4">
      <c r="A99" s="282"/>
      <c r="B99" s="274"/>
      <c r="C99" s="268"/>
      <c r="D99" s="285"/>
      <c r="E99" s="268"/>
      <c r="F99" s="274"/>
      <c r="G99" s="267" t="s">
        <v>52</v>
      </c>
      <c r="H99" s="267" t="s">
        <v>28</v>
      </c>
      <c r="I99" s="276" t="s">
        <v>110</v>
      </c>
      <c r="J99" s="278">
        <v>1</v>
      </c>
      <c r="K99" s="269">
        <v>0.3</v>
      </c>
      <c r="L99" s="278">
        <v>0</v>
      </c>
      <c r="M99" s="404">
        <v>0.105</v>
      </c>
      <c r="N99" s="407">
        <v>0</v>
      </c>
      <c r="O99" s="404">
        <v>0.245</v>
      </c>
      <c r="P99" s="404">
        <v>0</v>
      </c>
      <c r="Q99" s="404">
        <v>0.105</v>
      </c>
      <c r="R99" s="418">
        <f>M99+N99+O99+P99+Q99</f>
        <v>0.45499999999999996</v>
      </c>
      <c r="S99" s="337">
        <v>1</v>
      </c>
      <c r="T99" s="337">
        <f>(L99+R99)/J99</f>
        <v>0.45499999999999996</v>
      </c>
      <c r="U99" s="426"/>
      <c r="V99" s="428"/>
      <c r="W99" s="220"/>
      <c r="X99" s="223"/>
      <c r="Y99" s="120" t="s">
        <v>236</v>
      </c>
      <c r="Z99" s="111">
        <v>0.35</v>
      </c>
      <c r="AA99" s="202"/>
      <c r="AB99" s="22">
        <v>44197</v>
      </c>
      <c r="AC99" s="22">
        <v>44561</v>
      </c>
      <c r="AD99" s="343"/>
      <c r="AE99" s="343"/>
      <c r="AF99" s="343"/>
      <c r="AG99" s="274"/>
      <c r="AH99" s="136"/>
      <c r="AI99" s="434"/>
      <c r="AJ99" s="168"/>
      <c r="AK99" s="171"/>
      <c r="AL99" s="42"/>
      <c r="AM99" s="42"/>
      <c r="AN99" s="118"/>
      <c r="AO99" s="43"/>
    </row>
    <row r="100" spans="1:41" ht="28.5" thickBot="1" x14ac:dyDescent="0.4">
      <c r="A100" s="282"/>
      <c r="B100" s="274"/>
      <c r="C100" s="268"/>
      <c r="D100" s="285"/>
      <c r="E100" s="268"/>
      <c r="F100" s="274"/>
      <c r="G100" s="268"/>
      <c r="H100" s="268"/>
      <c r="I100" s="277"/>
      <c r="J100" s="279"/>
      <c r="K100" s="259"/>
      <c r="L100" s="279"/>
      <c r="M100" s="405"/>
      <c r="N100" s="408"/>
      <c r="O100" s="405"/>
      <c r="P100" s="405"/>
      <c r="Q100" s="405"/>
      <c r="R100" s="419"/>
      <c r="S100" s="421"/>
      <c r="T100" s="421"/>
      <c r="U100" s="426"/>
      <c r="V100" s="428"/>
      <c r="W100" s="220"/>
      <c r="X100" s="223"/>
      <c r="Y100" s="120" t="s">
        <v>237</v>
      </c>
      <c r="Z100" s="111">
        <v>0.35</v>
      </c>
      <c r="AA100" s="202"/>
      <c r="AB100" s="22">
        <v>44197</v>
      </c>
      <c r="AC100" s="22">
        <v>44561</v>
      </c>
      <c r="AD100" s="343"/>
      <c r="AE100" s="343"/>
      <c r="AF100" s="343"/>
      <c r="AG100" s="274"/>
      <c r="AH100" s="136"/>
      <c r="AI100" s="434"/>
      <c r="AJ100" s="168"/>
      <c r="AK100" s="171"/>
      <c r="AL100" s="42"/>
      <c r="AM100" s="42"/>
      <c r="AN100" s="118"/>
      <c r="AO100" s="43"/>
    </row>
    <row r="101" spans="1:41" ht="42.5" thickBot="1" x14ac:dyDescent="0.4">
      <c r="A101" s="282"/>
      <c r="B101" s="274"/>
      <c r="C101" s="268"/>
      <c r="D101" s="285"/>
      <c r="E101" s="268"/>
      <c r="F101" s="274"/>
      <c r="G101" s="268"/>
      <c r="H101" s="268"/>
      <c r="I101" s="277"/>
      <c r="J101" s="279"/>
      <c r="K101" s="259"/>
      <c r="L101" s="279"/>
      <c r="M101" s="405"/>
      <c r="N101" s="408"/>
      <c r="O101" s="405"/>
      <c r="P101" s="405"/>
      <c r="Q101" s="405"/>
      <c r="R101" s="419"/>
      <c r="S101" s="421"/>
      <c r="T101" s="421"/>
      <c r="U101" s="426"/>
      <c r="V101" s="428"/>
      <c r="W101" s="220"/>
      <c r="X101" s="223"/>
      <c r="Y101" s="120" t="s">
        <v>238</v>
      </c>
      <c r="Z101" s="111">
        <v>0.35</v>
      </c>
      <c r="AA101" s="202"/>
      <c r="AB101" s="22">
        <v>44197</v>
      </c>
      <c r="AC101" s="22">
        <v>44561</v>
      </c>
      <c r="AD101" s="343"/>
      <c r="AE101" s="343"/>
      <c r="AF101" s="343"/>
      <c r="AG101" s="274"/>
      <c r="AH101" s="136"/>
      <c r="AI101" s="434"/>
      <c r="AJ101" s="168"/>
      <c r="AK101" s="171"/>
      <c r="AL101" s="42"/>
      <c r="AM101" s="42"/>
      <c r="AN101" s="118"/>
      <c r="AO101" s="43"/>
    </row>
    <row r="102" spans="1:41" ht="28.5" thickBot="1" x14ac:dyDescent="0.4">
      <c r="A102" s="282"/>
      <c r="B102" s="274"/>
      <c r="C102" s="268"/>
      <c r="D102" s="285"/>
      <c r="E102" s="268"/>
      <c r="F102" s="274"/>
      <c r="G102" s="268"/>
      <c r="H102" s="268"/>
      <c r="I102" s="277"/>
      <c r="J102" s="279"/>
      <c r="K102" s="260"/>
      <c r="L102" s="308"/>
      <c r="M102" s="406"/>
      <c r="N102" s="408"/>
      <c r="O102" s="405"/>
      <c r="P102" s="405"/>
      <c r="Q102" s="405"/>
      <c r="R102" s="419"/>
      <c r="S102" s="421"/>
      <c r="T102" s="421"/>
      <c r="U102" s="426"/>
      <c r="V102" s="428"/>
      <c r="W102" s="220"/>
      <c r="X102" s="223"/>
      <c r="Y102" s="130" t="s">
        <v>239</v>
      </c>
      <c r="Z102" s="119">
        <v>0.35</v>
      </c>
      <c r="AA102" s="226"/>
      <c r="AB102" s="22">
        <v>44197</v>
      </c>
      <c r="AC102" s="22">
        <v>44561</v>
      </c>
      <c r="AD102" s="343"/>
      <c r="AE102" s="343"/>
      <c r="AF102" s="343"/>
      <c r="AG102" s="274"/>
      <c r="AH102" s="136"/>
      <c r="AI102" s="434"/>
      <c r="AJ102" s="168"/>
      <c r="AK102" s="171"/>
      <c r="AL102" s="42"/>
      <c r="AM102" s="42"/>
      <c r="AN102" s="118"/>
      <c r="AO102" s="43"/>
    </row>
    <row r="103" spans="1:41" ht="43.5" customHeight="1" thickBot="1" x14ac:dyDescent="0.4">
      <c r="A103" s="282"/>
      <c r="B103" s="274"/>
      <c r="C103" s="268"/>
      <c r="D103" s="285"/>
      <c r="E103" s="268"/>
      <c r="F103" s="274"/>
      <c r="G103" s="409" t="s">
        <v>396</v>
      </c>
      <c r="H103" s="410"/>
      <c r="I103" s="410"/>
      <c r="J103" s="410"/>
      <c r="K103" s="410"/>
      <c r="L103" s="410"/>
      <c r="M103" s="410"/>
      <c r="N103" s="410"/>
      <c r="O103" s="410"/>
      <c r="P103" s="410"/>
      <c r="Q103" s="410"/>
      <c r="R103" s="411"/>
      <c r="S103" s="436">
        <f>AVERAGE(S82:S102)</f>
        <v>0.95</v>
      </c>
      <c r="T103" s="436">
        <f>AVERAGE(T82:T102)</f>
        <v>0.56374999999999997</v>
      </c>
      <c r="U103" s="426"/>
      <c r="V103" s="429"/>
      <c r="W103" s="224" t="s">
        <v>408</v>
      </c>
      <c r="X103" s="224"/>
      <c r="Y103" s="224"/>
      <c r="Z103" s="224"/>
      <c r="AA103" s="201">
        <f>+AA82</f>
        <v>0.75833333333333319</v>
      </c>
      <c r="AB103" s="22"/>
      <c r="AC103" s="22"/>
      <c r="AD103" s="343"/>
      <c r="AE103" s="343"/>
      <c r="AF103" s="343"/>
      <c r="AG103" s="274"/>
      <c r="AH103" s="136"/>
      <c r="AI103" s="434"/>
      <c r="AJ103" s="168"/>
      <c r="AK103" s="171"/>
      <c r="AL103" s="42"/>
      <c r="AM103" s="42"/>
      <c r="AN103" s="118"/>
      <c r="AO103" s="43"/>
    </row>
    <row r="104" spans="1:41" ht="15.75" customHeight="1" thickBot="1" x14ac:dyDescent="0.4">
      <c r="A104" s="282"/>
      <c r="B104" s="274"/>
      <c r="C104" s="268"/>
      <c r="D104" s="285"/>
      <c r="E104" s="268"/>
      <c r="F104" s="274"/>
      <c r="G104" s="412"/>
      <c r="H104" s="413"/>
      <c r="I104" s="413"/>
      <c r="J104" s="413"/>
      <c r="K104" s="413"/>
      <c r="L104" s="413"/>
      <c r="M104" s="413"/>
      <c r="N104" s="413"/>
      <c r="O104" s="413"/>
      <c r="P104" s="413"/>
      <c r="Q104" s="413"/>
      <c r="R104" s="414"/>
      <c r="S104" s="437"/>
      <c r="T104" s="437"/>
      <c r="U104" s="426"/>
      <c r="V104" s="429"/>
      <c r="W104" s="224"/>
      <c r="X104" s="224"/>
      <c r="Y104" s="224"/>
      <c r="Z104" s="224"/>
      <c r="AA104" s="202"/>
      <c r="AB104" s="22"/>
      <c r="AC104" s="22"/>
      <c r="AD104" s="343"/>
      <c r="AE104" s="343"/>
      <c r="AF104" s="343"/>
      <c r="AG104" s="274"/>
      <c r="AH104" s="136"/>
      <c r="AI104" s="434"/>
      <c r="AJ104" s="168"/>
      <c r="AK104" s="171"/>
      <c r="AL104" s="42"/>
      <c r="AM104" s="42"/>
      <c r="AN104" s="118"/>
      <c r="AO104" s="43" t="s">
        <v>386</v>
      </c>
    </row>
    <row r="105" spans="1:41" ht="15.75" customHeight="1" thickBot="1" x14ac:dyDescent="0.4">
      <c r="A105" s="282"/>
      <c r="B105" s="274"/>
      <c r="C105" s="268"/>
      <c r="D105" s="285"/>
      <c r="E105" s="268"/>
      <c r="F105" s="274"/>
      <c r="G105" s="412"/>
      <c r="H105" s="413"/>
      <c r="I105" s="413"/>
      <c r="J105" s="413"/>
      <c r="K105" s="413"/>
      <c r="L105" s="413"/>
      <c r="M105" s="413"/>
      <c r="N105" s="413"/>
      <c r="O105" s="413"/>
      <c r="P105" s="413"/>
      <c r="Q105" s="413"/>
      <c r="R105" s="414"/>
      <c r="S105" s="437"/>
      <c r="T105" s="437"/>
      <c r="U105" s="426"/>
      <c r="V105" s="429"/>
      <c r="W105" s="224"/>
      <c r="X105" s="224"/>
      <c r="Y105" s="224"/>
      <c r="Z105" s="224"/>
      <c r="AA105" s="202"/>
      <c r="AB105" s="22"/>
      <c r="AC105" s="22"/>
      <c r="AD105" s="343"/>
      <c r="AE105" s="343"/>
      <c r="AF105" s="343"/>
      <c r="AG105" s="274"/>
      <c r="AH105" s="136"/>
      <c r="AI105" s="434"/>
      <c r="AJ105" s="168"/>
      <c r="AK105" s="171"/>
      <c r="AL105" s="42"/>
      <c r="AM105" s="42"/>
      <c r="AN105" s="118"/>
      <c r="AO105" s="43"/>
    </row>
    <row r="106" spans="1:41" ht="15.75" customHeight="1" thickBot="1" x14ac:dyDescent="0.4">
      <c r="A106" s="282"/>
      <c r="B106" s="274"/>
      <c r="C106" s="268"/>
      <c r="D106" s="285"/>
      <c r="E106" s="268"/>
      <c r="F106" s="275"/>
      <c r="G106" s="412"/>
      <c r="H106" s="413"/>
      <c r="I106" s="413"/>
      <c r="J106" s="413"/>
      <c r="K106" s="413"/>
      <c r="L106" s="413"/>
      <c r="M106" s="413"/>
      <c r="N106" s="413"/>
      <c r="O106" s="413"/>
      <c r="P106" s="413"/>
      <c r="Q106" s="413"/>
      <c r="R106" s="414"/>
      <c r="S106" s="437"/>
      <c r="T106" s="437"/>
      <c r="U106" s="426"/>
      <c r="V106" s="430"/>
      <c r="W106" s="224"/>
      <c r="X106" s="224"/>
      <c r="Y106" s="225"/>
      <c r="Z106" s="225"/>
      <c r="AA106" s="202"/>
      <c r="AB106" s="22"/>
      <c r="AC106" s="22"/>
      <c r="AD106" s="343"/>
      <c r="AE106" s="343"/>
      <c r="AF106" s="343"/>
      <c r="AG106" s="432"/>
      <c r="AH106" s="166"/>
      <c r="AI106" s="435"/>
      <c r="AJ106" s="169"/>
      <c r="AK106" s="172"/>
      <c r="AL106" s="42"/>
      <c r="AM106" s="42"/>
      <c r="AN106" s="118"/>
      <c r="AO106" s="43"/>
    </row>
    <row r="107" spans="1:41" ht="43.5" customHeight="1" thickBot="1" x14ac:dyDescent="0.4">
      <c r="A107" s="282"/>
      <c r="B107" s="274"/>
      <c r="C107" s="268"/>
      <c r="D107" s="285"/>
      <c r="E107" s="268"/>
      <c r="F107" s="281" t="s">
        <v>53</v>
      </c>
      <c r="G107" s="301" t="s">
        <v>54</v>
      </c>
      <c r="H107" s="304" t="s">
        <v>28</v>
      </c>
      <c r="I107" s="250" t="s">
        <v>111</v>
      </c>
      <c r="J107" s="438">
        <v>25</v>
      </c>
      <c r="K107" s="253">
        <v>7</v>
      </c>
      <c r="L107" s="253">
        <v>4</v>
      </c>
      <c r="M107" s="440">
        <v>0.7</v>
      </c>
      <c r="N107" s="442">
        <v>2.2999999999999998</v>
      </c>
      <c r="O107" s="447">
        <v>2</v>
      </c>
      <c r="P107" s="447">
        <v>2</v>
      </c>
      <c r="Q107" s="447">
        <v>0</v>
      </c>
      <c r="R107" s="546">
        <f>M107+N107+O107+P107+Q107</f>
        <v>7</v>
      </c>
      <c r="S107" s="360">
        <f>R107/K107</f>
        <v>1</v>
      </c>
      <c r="T107" s="360">
        <f>(R107+L107)/J107</f>
        <v>0.44</v>
      </c>
      <c r="U107" s="477">
        <f>AVERAGE(T107:T145)</f>
        <v>0.51122222222222213</v>
      </c>
      <c r="V107" s="450" t="s">
        <v>142</v>
      </c>
      <c r="W107" s="206">
        <v>2020130010201</v>
      </c>
      <c r="X107" s="60"/>
      <c r="Y107" s="120" t="s">
        <v>240</v>
      </c>
      <c r="Z107" s="111">
        <v>1</v>
      </c>
      <c r="AA107" s="201">
        <f>AVERAGE(Z107:Z122)</f>
        <v>1</v>
      </c>
      <c r="AB107" s="22">
        <v>44197</v>
      </c>
      <c r="AC107" s="22">
        <v>44561</v>
      </c>
      <c r="AD107" s="327" t="s">
        <v>338</v>
      </c>
      <c r="AE107" s="327"/>
      <c r="AF107" s="327"/>
      <c r="AG107" s="431" t="s">
        <v>339</v>
      </c>
      <c r="AH107" s="173" t="s">
        <v>359</v>
      </c>
      <c r="AI107" s="452">
        <v>421402360.97000003</v>
      </c>
      <c r="AJ107" s="175">
        <v>144050092</v>
      </c>
      <c r="AK107" s="175">
        <v>144050092</v>
      </c>
      <c r="AL107" s="42" t="s">
        <v>445</v>
      </c>
      <c r="AM107" s="45" t="s">
        <v>448</v>
      </c>
      <c r="AN107" s="180">
        <f>+AK107/AJ107</f>
        <v>1</v>
      </c>
      <c r="AO107" s="43"/>
    </row>
    <row r="108" spans="1:41" ht="72.75" customHeight="1" thickBot="1" x14ac:dyDescent="0.4">
      <c r="A108" s="282"/>
      <c r="B108" s="274"/>
      <c r="C108" s="268"/>
      <c r="D108" s="285"/>
      <c r="E108" s="268"/>
      <c r="F108" s="282"/>
      <c r="G108" s="302"/>
      <c r="H108" s="305"/>
      <c r="I108" s="251"/>
      <c r="J108" s="439"/>
      <c r="K108" s="255"/>
      <c r="L108" s="255"/>
      <c r="M108" s="441"/>
      <c r="N108" s="442"/>
      <c r="O108" s="447"/>
      <c r="P108" s="447"/>
      <c r="Q108" s="447"/>
      <c r="R108" s="546"/>
      <c r="S108" s="361"/>
      <c r="T108" s="361"/>
      <c r="U108" s="477"/>
      <c r="V108" s="450"/>
      <c r="W108" s="206"/>
      <c r="X108" s="60"/>
      <c r="Y108" s="120" t="s">
        <v>153</v>
      </c>
      <c r="Z108" s="111">
        <v>1</v>
      </c>
      <c r="AA108" s="202"/>
      <c r="AB108" s="22">
        <v>44197</v>
      </c>
      <c r="AC108" s="22">
        <v>44561</v>
      </c>
      <c r="AD108" s="327"/>
      <c r="AE108" s="327"/>
      <c r="AF108" s="327"/>
      <c r="AG108" s="343"/>
      <c r="AH108" s="46" t="s">
        <v>443</v>
      </c>
      <c r="AI108" s="453"/>
      <c r="AJ108" s="176">
        <v>100000000</v>
      </c>
      <c r="AK108" s="176">
        <v>0</v>
      </c>
      <c r="AL108" s="42" t="s">
        <v>446</v>
      </c>
      <c r="AM108" s="46" t="s">
        <v>449</v>
      </c>
      <c r="AN108" s="180">
        <f>+AK108/AJ108</f>
        <v>0</v>
      </c>
      <c r="AO108" s="43"/>
    </row>
    <row r="109" spans="1:41" ht="111" customHeight="1" thickBot="1" x14ac:dyDescent="0.4">
      <c r="A109" s="282"/>
      <c r="B109" s="274"/>
      <c r="C109" s="268"/>
      <c r="D109" s="285"/>
      <c r="E109" s="268"/>
      <c r="F109" s="282"/>
      <c r="G109" s="301" t="s">
        <v>55</v>
      </c>
      <c r="H109" s="304" t="s">
        <v>28</v>
      </c>
      <c r="I109" s="250" t="s">
        <v>112</v>
      </c>
      <c r="J109" s="438">
        <v>20</v>
      </c>
      <c r="K109" s="390">
        <v>4</v>
      </c>
      <c r="L109" s="464">
        <v>4</v>
      </c>
      <c r="M109" s="465">
        <v>0.4</v>
      </c>
      <c r="N109" s="467">
        <v>1.6</v>
      </c>
      <c r="O109" s="448">
        <v>3</v>
      </c>
      <c r="P109" s="448">
        <v>0</v>
      </c>
      <c r="Q109" s="448">
        <v>0</v>
      </c>
      <c r="R109" s="468">
        <f>M109+N109+O109+P109+Q109</f>
        <v>5</v>
      </c>
      <c r="S109" s="354">
        <v>1</v>
      </c>
      <c r="T109" s="354">
        <f>(R109+L109)/J109</f>
        <v>0.45</v>
      </c>
      <c r="U109" s="477"/>
      <c r="V109" s="450"/>
      <c r="W109" s="206"/>
      <c r="X109" s="116"/>
      <c r="Y109" s="120" t="s">
        <v>241</v>
      </c>
      <c r="Z109" s="111">
        <v>1</v>
      </c>
      <c r="AA109" s="202"/>
      <c r="AB109" s="22">
        <v>44197</v>
      </c>
      <c r="AC109" s="22">
        <v>44561</v>
      </c>
      <c r="AD109" s="327"/>
      <c r="AE109" s="327"/>
      <c r="AF109" s="327"/>
      <c r="AG109" s="343"/>
      <c r="AH109" s="46" t="s">
        <v>444</v>
      </c>
      <c r="AI109" s="453"/>
      <c r="AJ109" s="176">
        <v>50000000</v>
      </c>
      <c r="AK109" s="176"/>
      <c r="AL109" s="42" t="s">
        <v>447</v>
      </c>
      <c r="AM109" s="42" t="s">
        <v>450</v>
      </c>
      <c r="AN109" s="180">
        <f>+AK109/AJ109</f>
        <v>0</v>
      </c>
      <c r="AO109" s="43"/>
    </row>
    <row r="110" spans="1:41" ht="93" customHeight="1" thickBot="1" x14ac:dyDescent="0.4">
      <c r="A110" s="282"/>
      <c r="B110" s="274"/>
      <c r="C110" s="268"/>
      <c r="D110" s="285"/>
      <c r="E110" s="268"/>
      <c r="F110" s="282"/>
      <c r="G110" s="302"/>
      <c r="H110" s="305"/>
      <c r="I110" s="251"/>
      <c r="J110" s="439"/>
      <c r="K110" s="374"/>
      <c r="L110" s="449"/>
      <c r="M110" s="466"/>
      <c r="N110" s="441"/>
      <c r="O110" s="449"/>
      <c r="P110" s="449"/>
      <c r="Q110" s="449"/>
      <c r="R110" s="469"/>
      <c r="S110" s="354"/>
      <c r="T110" s="354"/>
      <c r="U110" s="477"/>
      <c r="V110" s="450"/>
      <c r="W110" s="206"/>
      <c r="X110" s="116"/>
      <c r="Y110" s="120" t="s">
        <v>153</v>
      </c>
      <c r="Z110" s="111">
        <v>1</v>
      </c>
      <c r="AA110" s="202"/>
      <c r="AB110" s="22">
        <v>44197</v>
      </c>
      <c r="AC110" s="22">
        <v>44561</v>
      </c>
      <c r="AD110" s="327"/>
      <c r="AE110" s="327"/>
      <c r="AF110" s="327"/>
      <c r="AG110" s="343"/>
      <c r="AH110" s="46"/>
      <c r="AI110" s="453"/>
      <c r="AJ110" s="176"/>
      <c r="AK110" s="176"/>
      <c r="AL110" s="42"/>
      <c r="AM110" s="46"/>
      <c r="AN110" s="122"/>
      <c r="AO110" s="43"/>
    </row>
    <row r="111" spans="1:41" ht="56.5" thickBot="1" x14ac:dyDescent="0.4">
      <c r="A111" s="282"/>
      <c r="B111" s="274"/>
      <c r="C111" s="268"/>
      <c r="D111" s="285"/>
      <c r="E111" s="268"/>
      <c r="F111" s="282"/>
      <c r="G111" s="301" t="s">
        <v>56</v>
      </c>
      <c r="H111" s="304" t="s">
        <v>57</v>
      </c>
      <c r="I111" s="250" t="s">
        <v>113</v>
      </c>
      <c r="J111" s="390">
        <v>120</v>
      </c>
      <c r="K111" s="253">
        <v>35</v>
      </c>
      <c r="L111" s="253">
        <v>17</v>
      </c>
      <c r="M111" s="256">
        <v>2</v>
      </c>
      <c r="N111" s="256">
        <v>5</v>
      </c>
      <c r="O111" s="256">
        <v>0</v>
      </c>
      <c r="P111" s="256">
        <v>28</v>
      </c>
      <c r="Q111" s="256">
        <v>0</v>
      </c>
      <c r="R111" s="415">
        <f>M111+N111+O111+P111+Q111</f>
        <v>35</v>
      </c>
      <c r="S111" s="244">
        <f>R111/K111</f>
        <v>1</v>
      </c>
      <c r="T111" s="244">
        <f>(R111+L111)/J111</f>
        <v>0.43333333333333335</v>
      </c>
      <c r="U111" s="477"/>
      <c r="V111" s="450"/>
      <c r="W111" s="206"/>
      <c r="X111" s="60"/>
      <c r="Y111" s="120" t="s">
        <v>242</v>
      </c>
      <c r="Z111" s="111">
        <v>1</v>
      </c>
      <c r="AA111" s="202"/>
      <c r="AB111" s="22">
        <v>44197</v>
      </c>
      <c r="AC111" s="22">
        <v>44561</v>
      </c>
      <c r="AD111" s="327"/>
      <c r="AE111" s="327"/>
      <c r="AF111" s="327"/>
      <c r="AG111" s="343"/>
      <c r="AH111" s="46"/>
      <c r="AI111" s="453"/>
      <c r="AJ111" s="176"/>
      <c r="AK111" s="176"/>
      <c r="AL111" s="42"/>
      <c r="AM111" s="46"/>
      <c r="AN111" s="122"/>
      <c r="AO111" s="43"/>
    </row>
    <row r="112" spans="1:41" ht="72" customHeight="1" thickBot="1" x14ac:dyDescent="0.4">
      <c r="A112" s="282"/>
      <c r="B112" s="274"/>
      <c r="C112" s="268"/>
      <c r="D112" s="285"/>
      <c r="E112" s="268"/>
      <c r="F112" s="282"/>
      <c r="G112" s="302"/>
      <c r="H112" s="305"/>
      <c r="I112" s="251"/>
      <c r="J112" s="373"/>
      <c r="K112" s="254"/>
      <c r="L112" s="254"/>
      <c r="M112" s="257"/>
      <c r="N112" s="257"/>
      <c r="O112" s="257"/>
      <c r="P112" s="257"/>
      <c r="Q112" s="257"/>
      <c r="R112" s="445"/>
      <c r="S112" s="244"/>
      <c r="T112" s="244"/>
      <c r="U112" s="477"/>
      <c r="V112" s="450"/>
      <c r="W112" s="206"/>
      <c r="X112" s="60"/>
      <c r="Y112" s="120" t="s">
        <v>243</v>
      </c>
      <c r="Z112" s="111">
        <v>1</v>
      </c>
      <c r="AA112" s="202"/>
      <c r="AB112" s="22">
        <v>44197</v>
      </c>
      <c r="AC112" s="22">
        <v>44561</v>
      </c>
      <c r="AD112" s="327"/>
      <c r="AE112" s="327"/>
      <c r="AF112" s="327"/>
      <c r="AG112" s="343"/>
      <c r="AH112" s="46"/>
      <c r="AI112" s="453"/>
      <c r="AJ112" s="176"/>
      <c r="AK112" s="176"/>
      <c r="AL112" s="42"/>
      <c r="AM112" s="46"/>
      <c r="AN112" s="122"/>
      <c r="AO112" s="43"/>
    </row>
    <row r="113" spans="1:41" ht="99.75" customHeight="1" thickBot="1" x14ac:dyDescent="0.4">
      <c r="A113" s="282"/>
      <c r="B113" s="274"/>
      <c r="C113" s="268"/>
      <c r="D113" s="285"/>
      <c r="E113" s="268"/>
      <c r="F113" s="282"/>
      <c r="G113" s="302"/>
      <c r="H113" s="305"/>
      <c r="I113" s="251"/>
      <c r="J113" s="373"/>
      <c r="K113" s="255"/>
      <c r="L113" s="255"/>
      <c r="M113" s="258"/>
      <c r="N113" s="258"/>
      <c r="O113" s="258"/>
      <c r="P113" s="258"/>
      <c r="Q113" s="258"/>
      <c r="R113" s="446"/>
      <c r="S113" s="313"/>
      <c r="T113" s="313"/>
      <c r="U113" s="477"/>
      <c r="V113" s="450"/>
      <c r="W113" s="206"/>
      <c r="X113" s="60"/>
      <c r="Y113" s="28" t="s">
        <v>244</v>
      </c>
      <c r="Z113" s="111">
        <v>1</v>
      </c>
      <c r="AA113" s="202"/>
      <c r="AB113" s="22">
        <v>44197</v>
      </c>
      <c r="AC113" s="22">
        <v>44561</v>
      </c>
      <c r="AD113" s="327"/>
      <c r="AE113" s="327"/>
      <c r="AF113" s="327"/>
      <c r="AG113" s="343"/>
      <c r="AH113" s="46"/>
      <c r="AI113" s="453"/>
      <c r="AJ113" s="176"/>
      <c r="AK113" s="176"/>
      <c r="AL113" s="42"/>
      <c r="AM113" s="46"/>
      <c r="AN113" s="122"/>
      <c r="AO113" s="43"/>
    </row>
    <row r="114" spans="1:41" ht="56.5" thickBot="1" x14ac:dyDescent="0.4">
      <c r="A114" s="282"/>
      <c r="B114" s="274"/>
      <c r="C114" s="268"/>
      <c r="D114" s="285"/>
      <c r="E114" s="268"/>
      <c r="F114" s="282"/>
      <c r="G114" s="301" t="s">
        <v>58</v>
      </c>
      <c r="H114" s="247" t="s">
        <v>59</v>
      </c>
      <c r="I114" s="443" t="s">
        <v>114</v>
      </c>
      <c r="J114" s="253">
        <v>9</v>
      </c>
      <c r="K114" s="253">
        <v>2</v>
      </c>
      <c r="L114" s="253">
        <v>5</v>
      </c>
      <c r="M114" s="256">
        <v>2</v>
      </c>
      <c r="N114" s="256">
        <v>0</v>
      </c>
      <c r="O114" s="256">
        <v>0</v>
      </c>
      <c r="P114" s="256">
        <v>1</v>
      </c>
      <c r="Q114" s="256">
        <v>0</v>
      </c>
      <c r="R114" s="415">
        <f>M114+N114+O114+P114+Q114</f>
        <v>3</v>
      </c>
      <c r="S114" s="243">
        <v>1</v>
      </c>
      <c r="T114" s="243">
        <f>(R114+L114)/J114</f>
        <v>0.88888888888888884</v>
      </c>
      <c r="U114" s="477"/>
      <c r="V114" s="450"/>
      <c r="W114" s="206"/>
      <c r="X114" s="60"/>
      <c r="Y114" s="27" t="s">
        <v>245</v>
      </c>
      <c r="Z114" s="111">
        <v>1</v>
      </c>
      <c r="AA114" s="202"/>
      <c r="AB114" s="22">
        <v>44197</v>
      </c>
      <c r="AC114" s="22">
        <v>44561</v>
      </c>
      <c r="AD114" s="327"/>
      <c r="AE114" s="327"/>
      <c r="AF114" s="327"/>
      <c r="AG114" s="343"/>
      <c r="AH114" s="46"/>
      <c r="AI114" s="453"/>
      <c r="AJ114" s="176"/>
      <c r="AK114" s="176"/>
      <c r="AL114" s="42"/>
      <c r="AM114" s="46"/>
      <c r="AN114" s="122"/>
      <c r="AO114" s="43"/>
    </row>
    <row r="115" spans="1:41" ht="72" customHeight="1" thickBot="1" x14ac:dyDescent="0.4">
      <c r="A115" s="282"/>
      <c r="B115" s="274"/>
      <c r="C115" s="268"/>
      <c r="D115" s="285"/>
      <c r="E115" s="268"/>
      <c r="F115" s="282"/>
      <c r="G115" s="302"/>
      <c r="H115" s="248"/>
      <c r="I115" s="444"/>
      <c r="J115" s="254"/>
      <c r="K115" s="254"/>
      <c r="L115" s="254"/>
      <c r="M115" s="257"/>
      <c r="N115" s="257"/>
      <c r="O115" s="257"/>
      <c r="P115" s="257"/>
      <c r="Q115" s="257"/>
      <c r="R115" s="445"/>
      <c r="S115" s="244"/>
      <c r="T115" s="244"/>
      <c r="U115" s="477"/>
      <c r="V115" s="450"/>
      <c r="W115" s="206"/>
      <c r="X115" s="60"/>
      <c r="Y115" s="26" t="s">
        <v>243</v>
      </c>
      <c r="Z115" s="111">
        <v>1</v>
      </c>
      <c r="AA115" s="202"/>
      <c r="AB115" s="22">
        <v>44197</v>
      </c>
      <c r="AC115" s="22">
        <v>44561</v>
      </c>
      <c r="AD115" s="327"/>
      <c r="AE115" s="327"/>
      <c r="AF115" s="327"/>
      <c r="AG115" s="343"/>
      <c r="AH115" s="46"/>
      <c r="AI115" s="453"/>
      <c r="AJ115" s="176"/>
      <c r="AK115" s="176"/>
      <c r="AL115" s="42"/>
      <c r="AM115" s="46"/>
      <c r="AN115" s="122"/>
      <c r="AO115" s="43"/>
    </row>
    <row r="116" spans="1:41" ht="42.5" thickBot="1" x14ac:dyDescent="0.4">
      <c r="A116" s="282"/>
      <c r="B116" s="274"/>
      <c r="C116" s="268"/>
      <c r="D116" s="285"/>
      <c r="E116" s="268"/>
      <c r="F116" s="282"/>
      <c r="G116" s="302"/>
      <c r="H116" s="249"/>
      <c r="I116" s="444"/>
      <c r="J116" s="255"/>
      <c r="K116" s="255"/>
      <c r="L116" s="255"/>
      <c r="M116" s="258"/>
      <c r="N116" s="257"/>
      <c r="O116" s="257"/>
      <c r="P116" s="257"/>
      <c r="Q116" s="257"/>
      <c r="R116" s="445"/>
      <c r="S116" s="244"/>
      <c r="T116" s="244"/>
      <c r="U116" s="477"/>
      <c r="V116" s="450"/>
      <c r="W116" s="206"/>
      <c r="X116" s="60"/>
      <c r="Y116" s="28" t="s">
        <v>246</v>
      </c>
      <c r="Z116" s="111">
        <v>1</v>
      </c>
      <c r="AA116" s="202"/>
      <c r="AB116" s="22">
        <v>44197</v>
      </c>
      <c r="AC116" s="22">
        <v>44561</v>
      </c>
      <c r="AD116" s="327"/>
      <c r="AE116" s="327"/>
      <c r="AF116" s="327"/>
      <c r="AG116" s="343"/>
      <c r="AH116" s="46"/>
      <c r="AI116" s="453"/>
      <c r="AJ116" s="176"/>
      <c r="AK116" s="176"/>
      <c r="AL116" s="42"/>
      <c r="AM116" s="46"/>
      <c r="AN116" s="122"/>
      <c r="AO116" s="43"/>
    </row>
    <row r="117" spans="1:41" ht="71.25" customHeight="1" thickBot="1" x14ac:dyDescent="0.4">
      <c r="A117" s="282"/>
      <c r="B117" s="274"/>
      <c r="C117" s="268"/>
      <c r="D117" s="285"/>
      <c r="E117" s="268"/>
      <c r="F117" s="282"/>
      <c r="G117" s="247" t="s">
        <v>60</v>
      </c>
      <c r="H117" s="247" t="s">
        <v>61</v>
      </c>
      <c r="I117" s="250" t="s">
        <v>115</v>
      </c>
      <c r="J117" s="254">
        <v>6</v>
      </c>
      <c r="K117" s="253">
        <v>1</v>
      </c>
      <c r="L117" s="253">
        <v>2</v>
      </c>
      <c r="M117" s="391">
        <v>0</v>
      </c>
      <c r="N117" s="391">
        <v>0</v>
      </c>
      <c r="O117" s="470">
        <v>0.17</v>
      </c>
      <c r="P117" s="470">
        <v>0.83</v>
      </c>
      <c r="Q117" s="470">
        <v>0</v>
      </c>
      <c r="R117" s="358">
        <f>M117+N117+O117+P117+Q117</f>
        <v>1</v>
      </c>
      <c r="S117" s="360">
        <f>+R117/K117</f>
        <v>1</v>
      </c>
      <c r="T117" s="354">
        <f>(R117+L117)/J117</f>
        <v>0.5</v>
      </c>
      <c r="U117" s="477"/>
      <c r="V117" s="450"/>
      <c r="W117" s="206"/>
      <c r="X117" s="59"/>
      <c r="Y117" s="31" t="s">
        <v>247</v>
      </c>
      <c r="Z117" s="111">
        <v>1</v>
      </c>
      <c r="AA117" s="202"/>
      <c r="AB117" s="22">
        <v>44197</v>
      </c>
      <c r="AC117" s="22">
        <v>44561</v>
      </c>
      <c r="AD117" s="327"/>
      <c r="AE117" s="327"/>
      <c r="AF117" s="327"/>
      <c r="AG117" s="343"/>
      <c r="AH117" s="46"/>
      <c r="AI117" s="453"/>
      <c r="AJ117" s="176"/>
      <c r="AK117" s="176"/>
      <c r="AL117" s="42"/>
      <c r="AM117" s="46"/>
      <c r="AN117" s="122"/>
      <c r="AO117" s="43"/>
    </row>
    <row r="118" spans="1:41" ht="28.5" thickBot="1" x14ac:dyDescent="0.4">
      <c r="A118" s="282"/>
      <c r="B118" s="274"/>
      <c r="C118" s="268"/>
      <c r="D118" s="285"/>
      <c r="E118" s="268"/>
      <c r="F118" s="282"/>
      <c r="G118" s="248"/>
      <c r="H118" s="248"/>
      <c r="I118" s="251"/>
      <c r="J118" s="254"/>
      <c r="K118" s="254"/>
      <c r="L118" s="254"/>
      <c r="M118" s="391"/>
      <c r="N118" s="391"/>
      <c r="O118" s="470"/>
      <c r="P118" s="470"/>
      <c r="Q118" s="470"/>
      <c r="R118" s="545"/>
      <c r="S118" s="361"/>
      <c r="T118" s="354"/>
      <c r="U118" s="477"/>
      <c r="V118" s="450"/>
      <c r="W118" s="206"/>
      <c r="X118" s="59"/>
      <c r="Y118" s="110" t="s">
        <v>248</v>
      </c>
      <c r="Z118" s="111">
        <v>1</v>
      </c>
      <c r="AA118" s="202"/>
      <c r="AB118" s="22">
        <v>44197</v>
      </c>
      <c r="AC118" s="22">
        <v>44561</v>
      </c>
      <c r="AD118" s="327"/>
      <c r="AE118" s="327"/>
      <c r="AF118" s="327"/>
      <c r="AG118" s="343"/>
      <c r="AH118" s="46"/>
      <c r="AI118" s="453"/>
      <c r="AJ118" s="176"/>
      <c r="AK118" s="176"/>
      <c r="AL118" s="42"/>
      <c r="AM118" s="46"/>
      <c r="AN118" s="122"/>
      <c r="AO118" s="43"/>
    </row>
    <row r="119" spans="1:41" ht="29.25" customHeight="1" thickBot="1" x14ac:dyDescent="0.4">
      <c r="A119" s="282"/>
      <c r="B119" s="274"/>
      <c r="C119" s="268"/>
      <c r="D119" s="285"/>
      <c r="E119" s="268"/>
      <c r="F119" s="282"/>
      <c r="G119" s="249"/>
      <c r="H119" s="249"/>
      <c r="I119" s="252"/>
      <c r="J119" s="255"/>
      <c r="K119" s="255"/>
      <c r="L119" s="255"/>
      <c r="M119" s="391"/>
      <c r="N119" s="391"/>
      <c r="O119" s="470"/>
      <c r="P119" s="470"/>
      <c r="Q119" s="470"/>
      <c r="R119" s="545"/>
      <c r="S119" s="361"/>
      <c r="T119" s="354"/>
      <c r="U119" s="477"/>
      <c r="V119" s="450"/>
      <c r="W119" s="206"/>
      <c r="X119" s="59"/>
      <c r="Y119" s="112" t="s">
        <v>249</v>
      </c>
      <c r="Z119" s="111">
        <v>1</v>
      </c>
      <c r="AA119" s="202"/>
      <c r="AB119" s="22">
        <v>44197</v>
      </c>
      <c r="AC119" s="22">
        <v>44561</v>
      </c>
      <c r="AD119" s="327"/>
      <c r="AE119" s="327"/>
      <c r="AF119" s="327"/>
      <c r="AG119" s="343"/>
      <c r="AH119" s="46"/>
      <c r="AI119" s="453"/>
      <c r="AJ119" s="176"/>
      <c r="AK119" s="176"/>
      <c r="AL119" s="42"/>
      <c r="AM119" s="46"/>
      <c r="AN119" s="122"/>
      <c r="AO119" s="43"/>
    </row>
    <row r="120" spans="1:41" ht="84.5" thickBot="1" x14ac:dyDescent="0.4">
      <c r="A120" s="282"/>
      <c r="B120" s="274"/>
      <c r="C120" s="268"/>
      <c r="D120" s="285"/>
      <c r="E120" s="268"/>
      <c r="F120" s="282"/>
      <c r="G120" s="64" t="s">
        <v>62</v>
      </c>
      <c r="H120" s="64" t="s">
        <v>63</v>
      </c>
      <c r="I120" s="63" t="s">
        <v>116</v>
      </c>
      <c r="J120" s="57">
        <v>20</v>
      </c>
      <c r="K120" s="29">
        <v>5</v>
      </c>
      <c r="L120" s="29">
        <v>5</v>
      </c>
      <c r="M120" s="30">
        <v>0.5</v>
      </c>
      <c r="N120" s="66">
        <v>2.5</v>
      </c>
      <c r="O120" s="58">
        <v>0</v>
      </c>
      <c r="P120" s="73">
        <v>2</v>
      </c>
      <c r="Q120" s="88">
        <v>0</v>
      </c>
      <c r="R120" s="80">
        <f>M120+N120+O120+P120+Q120</f>
        <v>5</v>
      </c>
      <c r="S120" s="100">
        <f>+R120/K120</f>
        <v>1</v>
      </c>
      <c r="T120" s="101">
        <f>(R120+L120)/J120</f>
        <v>0.5</v>
      </c>
      <c r="U120" s="477"/>
      <c r="V120" s="450"/>
      <c r="W120" s="206"/>
      <c r="X120" s="60"/>
      <c r="Y120" s="31" t="s">
        <v>250</v>
      </c>
      <c r="Z120" s="111">
        <v>1</v>
      </c>
      <c r="AA120" s="202"/>
      <c r="AB120" s="22">
        <v>44197</v>
      </c>
      <c r="AC120" s="22">
        <v>44561</v>
      </c>
      <c r="AD120" s="327"/>
      <c r="AE120" s="327"/>
      <c r="AF120" s="327"/>
      <c r="AG120" s="343"/>
      <c r="AH120" s="46"/>
      <c r="AI120" s="453"/>
      <c r="AJ120" s="176"/>
      <c r="AK120" s="176"/>
      <c r="AL120" s="42"/>
      <c r="AM120" s="46"/>
      <c r="AN120" s="122"/>
      <c r="AO120" s="43"/>
    </row>
    <row r="121" spans="1:41" ht="56.5" thickBot="1" x14ac:dyDescent="0.4">
      <c r="A121" s="282"/>
      <c r="B121" s="274"/>
      <c r="C121" s="268"/>
      <c r="D121" s="285"/>
      <c r="E121" s="268"/>
      <c r="F121" s="282"/>
      <c r="G121" s="247" t="s">
        <v>64</v>
      </c>
      <c r="H121" s="247" t="s">
        <v>65</v>
      </c>
      <c r="I121" s="250" t="s">
        <v>117</v>
      </c>
      <c r="J121" s="253">
        <v>5</v>
      </c>
      <c r="K121" s="253">
        <v>1</v>
      </c>
      <c r="L121" s="253">
        <v>1</v>
      </c>
      <c r="M121" s="253">
        <v>0</v>
      </c>
      <c r="N121" s="269">
        <v>0.7</v>
      </c>
      <c r="O121" s="269">
        <v>0</v>
      </c>
      <c r="P121" s="375">
        <v>0.3</v>
      </c>
      <c r="Q121" s="375">
        <v>0</v>
      </c>
      <c r="R121" s="416">
        <f>M121+N121+O121+P121+Q121</f>
        <v>1</v>
      </c>
      <c r="S121" s="264">
        <f>+R121/K121</f>
        <v>1</v>
      </c>
      <c r="T121" s="244">
        <f>(R121+L121)/J121</f>
        <v>0.4</v>
      </c>
      <c r="U121" s="477"/>
      <c r="V121" s="451"/>
      <c r="W121" s="206"/>
      <c r="X121" s="60"/>
      <c r="Y121" s="27" t="s">
        <v>251</v>
      </c>
      <c r="Z121" s="111">
        <v>1</v>
      </c>
      <c r="AA121" s="202"/>
      <c r="AB121" s="22">
        <v>44197</v>
      </c>
      <c r="AC121" s="22">
        <v>44561</v>
      </c>
      <c r="AD121" s="327"/>
      <c r="AE121" s="327"/>
      <c r="AF121" s="327"/>
      <c r="AG121" s="343"/>
      <c r="AH121" s="46"/>
      <c r="AI121" s="453"/>
      <c r="AJ121" s="176"/>
      <c r="AK121" s="176"/>
      <c r="AL121" s="42"/>
      <c r="AM121" s="46"/>
      <c r="AN121" s="122"/>
      <c r="AO121" s="43"/>
    </row>
    <row r="122" spans="1:41" ht="44.25" customHeight="1" thickBot="1" x14ac:dyDescent="0.4">
      <c r="A122" s="282"/>
      <c r="B122" s="274"/>
      <c r="C122" s="268"/>
      <c r="D122" s="285"/>
      <c r="E122" s="268"/>
      <c r="F122" s="282"/>
      <c r="G122" s="249"/>
      <c r="H122" s="249"/>
      <c r="I122" s="252"/>
      <c r="J122" s="255"/>
      <c r="K122" s="255"/>
      <c r="L122" s="255"/>
      <c r="M122" s="255"/>
      <c r="N122" s="259"/>
      <c r="O122" s="259"/>
      <c r="P122" s="376"/>
      <c r="Q122" s="376"/>
      <c r="R122" s="416"/>
      <c r="S122" s="265"/>
      <c r="T122" s="244"/>
      <c r="U122" s="477"/>
      <c r="V122" s="451"/>
      <c r="W122" s="206"/>
      <c r="X122" s="60"/>
      <c r="Y122" s="112" t="s">
        <v>252</v>
      </c>
      <c r="Z122" s="111">
        <v>1</v>
      </c>
      <c r="AA122" s="226"/>
      <c r="AB122" s="22">
        <v>44197</v>
      </c>
      <c r="AC122" s="22">
        <v>44561</v>
      </c>
      <c r="AD122" s="327"/>
      <c r="AE122" s="327"/>
      <c r="AF122" s="327"/>
      <c r="AG122" s="343"/>
      <c r="AH122" s="174"/>
      <c r="AI122" s="454"/>
      <c r="AJ122" s="177"/>
      <c r="AK122" s="177"/>
      <c r="AL122" s="42"/>
      <c r="AM122" s="48"/>
      <c r="AN122" s="124"/>
      <c r="AO122" s="43"/>
    </row>
    <row r="123" spans="1:41" ht="24.75" customHeight="1" thickBot="1" x14ac:dyDescent="0.4">
      <c r="A123" s="282"/>
      <c r="B123" s="274"/>
      <c r="C123" s="268"/>
      <c r="D123" s="285"/>
      <c r="E123" s="268"/>
      <c r="F123" s="282"/>
      <c r="G123" s="247" t="s">
        <v>66</v>
      </c>
      <c r="H123" s="247" t="s">
        <v>65</v>
      </c>
      <c r="I123" s="250" t="s">
        <v>118</v>
      </c>
      <c r="J123" s="253">
        <v>4</v>
      </c>
      <c r="K123" s="253">
        <v>1</v>
      </c>
      <c r="L123" s="253">
        <v>1</v>
      </c>
      <c r="M123" s="464">
        <v>0</v>
      </c>
      <c r="N123" s="470">
        <v>0.1</v>
      </c>
      <c r="O123" s="470">
        <v>0.1</v>
      </c>
      <c r="P123" s="470">
        <v>0.55000000000000004</v>
      </c>
      <c r="Q123" s="470">
        <v>0.25</v>
      </c>
      <c r="R123" s="471">
        <f>M123+N123+O123+P123+Q123</f>
        <v>1</v>
      </c>
      <c r="S123" s="473">
        <f>R123/K123</f>
        <v>1</v>
      </c>
      <c r="T123" s="475">
        <f>(L123+R123)/J123</f>
        <v>0.5</v>
      </c>
      <c r="U123" s="477"/>
      <c r="V123" s="455" t="s">
        <v>143</v>
      </c>
      <c r="W123" s="371">
        <v>2020130010199</v>
      </c>
      <c r="X123" s="371"/>
      <c r="Y123" s="38" t="s">
        <v>253</v>
      </c>
      <c r="Z123" s="111">
        <v>1</v>
      </c>
      <c r="AA123" s="201">
        <f>AVERAGE(Z107:Z140)</f>
        <v>0.8529411764705882</v>
      </c>
      <c r="AB123" s="22">
        <v>44197</v>
      </c>
      <c r="AC123" s="22">
        <v>44561</v>
      </c>
      <c r="AD123" s="431" t="s">
        <v>338</v>
      </c>
      <c r="AE123" s="431"/>
      <c r="AF123" s="431"/>
      <c r="AG123" s="431" t="s">
        <v>339</v>
      </c>
      <c r="AH123" s="273" t="s">
        <v>340</v>
      </c>
      <c r="AI123" s="433">
        <v>229427184.18000001</v>
      </c>
      <c r="AJ123" s="55">
        <v>113922442</v>
      </c>
      <c r="AK123" s="55">
        <v>113922442</v>
      </c>
      <c r="AL123" s="183" t="s">
        <v>451</v>
      </c>
      <c r="AM123" s="186" t="s">
        <v>453</v>
      </c>
      <c r="AN123" s="187">
        <f>+AK123/AJ123</f>
        <v>1</v>
      </c>
      <c r="AO123" s="43"/>
    </row>
    <row r="124" spans="1:41" ht="34.5" customHeight="1" thickBot="1" x14ac:dyDescent="0.4">
      <c r="A124" s="282"/>
      <c r="B124" s="274"/>
      <c r="C124" s="268"/>
      <c r="D124" s="285"/>
      <c r="E124" s="268"/>
      <c r="F124" s="282"/>
      <c r="G124" s="248"/>
      <c r="H124" s="248"/>
      <c r="I124" s="251"/>
      <c r="J124" s="254"/>
      <c r="K124" s="255"/>
      <c r="L124" s="255"/>
      <c r="M124" s="449"/>
      <c r="N124" s="470"/>
      <c r="O124" s="470"/>
      <c r="P124" s="470"/>
      <c r="Q124" s="470"/>
      <c r="R124" s="472"/>
      <c r="S124" s="474"/>
      <c r="T124" s="476"/>
      <c r="U124" s="477"/>
      <c r="V124" s="456"/>
      <c r="W124" s="206"/>
      <c r="X124" s="206"/>
      <c r="Y124" s="33" t="s">
        <v>252</v>
      </c>
      <c r="Z124" s="111">
        <v>1</v>
      </c>
      <c r="AA124" s="202"/>
      <c r="AB124" s="22">
        <v>44197</v>
      </c>
      <c r="AC124" s="22">
        <v>44561</v>
      </c>
      <c r="AD124" s="343"/>
      <c r="AE124" s="343"/>
      <c r="AF124" s="343"/>
      <c r="AG124" s="343"/>
      <c r="AH124" s="274"/>
      <c r="AI124" s="459"/>
      <c r="AJ124" s="147">
        <v>50341999</v>
      </c>
      <c r="AK124" s="147"/>
      <c r="AL124" s="185" t="s">
        <v>452</v>
      </c>
      <c r="AM124" s="185" t="s">
        <v>454</v>
      </c>
      <c r="AN124" s="187">
        <f>+AK124/AJ124</f>
        <v>0</v>
      </c>
      <c r="AO124" s="43"/>
    </row>
    <row r="125" spans="1:41" ht="28.5" thickBot="1" x14ac:dyDescent="0.4">
      <c r="A125" s="282"/>
      <c r="B125" s="274"/>
      <c r="C125" s="268"/>
      <c r="D125" s="285"/>
      <c r="E125" s="268"/>
      <c r="F125" s="282"/>
      <c r="G125" s="247" t="s">
        <v>67</v>
      </c>
      <c r="H125" s="247" t="s">
        <v>68</v>
      </c>
      <c r="I125" s="250" t="s">
        <v>119</v>
      </c>
      <c r="J125" s="253">
        <v>4</v>
      </c>
      <c r="K125" s="253">
        <v>1</v>
      </c>
      <c r="L125" s="253">
        <v>1</v>
      </c>
      <c r="M125" s="269">
        <v>0.13</v>
      </c>
      <c r="N125" s="259">
        <v>0.67</v>
      </c>
      <c r="O125" s="259">
        <v>0.04</v>
      </c>
      <c r="P125" s="259">
        <v>0.15</v>
      </c>
      <c r="Q125" s="259">
        <v>0.01</v>
      </c>
      <c r="R125" s="261">
        <f>M125+N125+O125+P125+Q125</f>
        <v>1</v>
      </c>
      <c r="S125" s="264">
        <f>R125/K125</f>
        <v>1</v>
      </c>
      <c r="T125" s="244">
        <f>(L125+S125)/J125</f>
        <v>0.5</v>
      </c>
      <c r="U125" s="477"/>
      <c r="V125" s="456"/>
      <c r="W125" s="206"/>
      <c r="X125" s="206"/>
      <c r="Y125" s="23" t="s">
        <v>254</v>
      </c>
      <c r="Z125" s="111">
        <v>1</v>
      </c>
      <c r="AA125" s="202"/>
      <c r="AB125" s="22">
        <v>44197</v>
      </c>
      <c r="AC125" s="22">
        <v>44561</v>
      </c>
      <c r="AD125" s="343"/>
      <c r="AE125" s="343"/>
      <c r="AF125" s="343"/>
      <c r="AG125" s="343"/>
      <c r="AH125" s="274"/>
      <c r="AI125" s="459"/>
      <c r="AJ125" s="147"/>
      <c r="AK125" s="147"/>
      <c r="AL125" s="185"/>
      <c r="AM125" s="185"/>
      <c r="AN125" s="125"/>
      <c r="AO125" s="43"/>
    </row>
    <row r="126" spans="1:41" ht="28.5" thickBot="1" x14ac:dyDescent="0.4">
      <c r="A126" s="282"/>
      <c r="B126" s="274"/>
      <c r="C126" s="268"/>
      <c r="D126" s="285"/>
      <c r="E126" s="268"/>
      <c r="F126" s="282"/>
      <c r="G126" s="248"/>
      <c r="H126" s="248"/>
      <c r="I126" s="251"/>
      <c r="J126" s="254"/>
      <c r="K126" s="254"/>
      <c r="L126" s="254"/>
      <c r="M126" s="259"/>
      <c r="N126" s="259"/>
      <c r="O126" s="259"/>
      <c r="P126" s="259"/>
      <c r="Q126" s="259"/>
      <c r="R126" s="262"/>
      <c r="S126" s="265"/>
      <c r="T126" s="244"/>
      <c r="U126" s="477"/>
      <c r="V126" s="456"/>
      <c r="W126" s="206"/>
      <c r="X126" s="206"/>
      <c r="Y126" s="38" t="s">
        <v>255</v>
      </c>
      <c r="Z126" s="111">
        <v>1</v>
      </c>
      <c r="AA126" s="202"/>
      <c r="AB126" s="22">
        <v>44197</v>
      </c>
      <c r="AC126" s="22">
        <v>44561</v>
      </c>
      <c r="AD126" s="343"/>
      <c r="AE126" s="343"/>
      <c r="AF126" s="343"/>
      <c r="AG126" s="343"/>
      <c r="AH126" s="274"/>
      <c r="AI126" s="459"/>
      <c r="AJ126" s="147"/>
      <c r="AK126" s="147"/>
      <c r="AL126" s="185"/>
      <c r="AM126" s="185"/>
      <c r="AN126" s="125"/>
      <c r="AO126" s="43"/>
    </row>
    <row r="127" spans="1:41" ht="15" thickBot="1" x14ac:dyDescent="0.4">
      <c r="A127" s="282"/>
      <c r="B127" s="274"/>
      <c r="C127" s="268"/>
      <c r="D127" s="285"/>
      <c r="E127" s="268"/>
      <c r="F127" s="282"/>
      <c r="G127" s="248"/>
      <c r="H127" s="248"/>
      <c r="I127" s="251"/>
      <c r="J127" s="254"/>
      <c r="K127" s="254"/>
      <c r="L127" s="254"/>
      <c r="M127" s="259"/>
      <c r="N127" s="259"/>
      <c r="O127" s="259"/>
      <c r="P127" s="259"/>
      <c r="Q127" s="259"/>
      <c r="R127" s="262"/>
      <c r="S127" s="265"/>
      <c r="T127" s="244"/>
      <c r="U127" s="477"/>
      <c r="V127" s="456"/>
      <c r="W127" s="206"/>
      <c r="X127" s="206"/>
      <c r="Y127" s="38" t="s">
        <v>256</v>
      </c>
      <c r="Z127" s="111">
        <v>1</v>
      </c>
      <c r="AA127" s="202"/>
      <c r="AB127" s="22">
        <v>44197</v>
      </c>
      <c r="AC127" s="22">
        <v>44561</v>
      </c>
      <c r="AD127" s="343"/>
      <c r="AE127" s="343"/>
      <c r="AF127" s="343"/>
      <c r="AG127" s="343"/>
      <c r="AH127" s="274"/>
      <c r="AI127" s="459"/>
      <c r="AJ127" s="147"/>
      <c r="AK127" s="147"/>
      <c r="AL127" s="185"/>
      <c r="AM127" s="185"/>
      <c r="AN127" s="125"/>
      <c r="AO127" s="43"/>
    </row>
    <row r="128" spans="1:41" ht="15" thickBot="1" x14ac:dyDescent="0.4">
      <c r="A128" s="282"/>
      <c r="B128" s="274"/>
      <c r="C128" s="268"/>
      <c r="D128" s="285"/>
      <c r="E128" s="268"/>
      <c r="F128" s="282"/>
      <c r="G128" s="248"/>
      <c r="H128" s="248"/>
      <c r="I128" s="251"/>
      <c r="J128" s="254"/>
      <c r="K128" s="254"/>
      <c r="L128" s="254"/>
      <c r="M128" s="259"/>
      <c r="N128" s="259"/>
      <c r="O128" s="259"/>
      <c r="P128" s="259"/>
      <c r="Q128" s="259"/>
      <c r="R128" s="262"/>
      <c r="S128" s="265"/>
      <c r="T128" s="244"/>
      <c r="U128" s="477"/>
      <c r="V128" s="456"/>
      <c r="W128" s="206"/>
      <c r="X128" s="206"/>
      <c r="Y128" s="38" t="s">
        <v>257</v>
      </c>
      <c r="Z128" s="111">
        <v>1</v>
      </c>
      <c r="AA128" s="202"/>
      <c r="AB128" s="22">
        <v>44197</v>
      </c>
      <c r="AC128" s="22">
        <v>44561</v>
      </c>
      <c r="AD128" s="343"/>
      <c r="AE128" s="343"/>
      <c r="AF128" s="343"/>
      <c r="AG128" s="343"/>
      <c r="AH128" s="274"/>
      <c r="AI128" s="459"/>
      <c r="AJ128" s="147"/>
      <c r="AK128" s="147"/>
      <c r="AL128" s="185"/>
      <c r="AM128" s="185"/>
      <c r="AN128" s="125"/>
      <c r="AO128" s="43"/>
    </row>
    <row r="129" spans="1:41" ht="15" thickBot="1" x14ac:dyDescent="0.4">
      <c r="A129" s="282"/>
      <c r="B129" s="274"/>
      <c r="C129" s="268"/>
      <c r="D129" s="285"/>
      <c r="E129" s="268"/>
      <c r="F129" s="282"/>
      <c r="G129" s="249"/>
      <c r="H129" s="249"/>
      <c r="I129" s="252"/>
      <c r="J129" s="255"/>
      <c r="K129" s="255"/>
      <c r="L129" s="255"/>
      <c r="M129" s="260"/>
      <c r="N129" s="260"/>
      <c r="O129" s="260"/>
      <c r="P129" s="260"/>
      <c r="Q129" s="260"/>
      <c r="R129" s="263"/>
      <c r="S129" s="266"/>
      <c r="T129" s="313"/>
      <c r="U129" s="477"/>
      <c r="V129" s="456"/>
      <c r="W129" s="206"/>
      <c r="X129" s="206"/>
      <c r="Y129" s="25" t="s">
        <v>258</v>
      </c>
      <c r="Z129" s="111">
        <v>1</v>
      </c>
      <c r="AA129" s="202"/>
      <c r="AB129" s="22">
        <v>44197</v>
      </c>
      <c r="AC129" s="22">
        <v>44561</v>
      </c>
      <c r="AD129" s="343"/>
      <c r="AE129" s="343"/>
      <c r="AF129" s="343"/>
      <c r="AG129" s="343"/>
      <c r="AH129" s="274"/>
      <c r="AI129" s="459"/>
      <c r="AJ129" s="147"/>
      <c r="AK129" s="147"/>
      <c r="AL129" s="185"/>
      <c r="AM129" s="185"/>
      <c r="AN129" s="125"/>
      <c r="AO129" s="43"/>
    </row>
    <row r="130" spans="1:41" ht="28.5" thickBot="1" x14ac:dyDescent="0.4">
      <c r="A130" s="282"/>
      <c r="B130" s="274"/>
      <c r="C130" s="268"/>
      <c r="D130" s="285"/>
      <c r="E130" s="268"/>
      <c r="F130" s="282"/>
      <c r="G130" s="247" t="s">
        <v>69</v>
      </c>
      <c r="H130" s="247" t="s">
        <v>61</v>
      </c>
      <c r="I130" s="250" t="s">
        <v>120</v>
      </c>
      <c r="J130" s="253">
        <v>4</v>
      </c>
      <c r="K130" s="253">
        <v>1</v>
      </c>
      <c r="L130" s="253">
        <v>1</v>
      </c>
      <c r="M130" s="269">
        <v>0.25</v>
      </c>
      <c r="N130" s="269">
        <v>0.55000000000000004</v>
      </c>
      <c r="O130" s="269">
        <v>0.03</v>
      </c>
      <c r="P130" s="269">
        <v>0.17</v>
      </c>
      <c r="Q130" s="269">
        <v>0</v>
      </c>
      <c r="R130" s="369">
        <f>M130+N130+O130+P130</f>
        <v>1</v>
      </c>
      <c r="S130" s="370">
        <f>R130/K130</f>
        <v>1</v>
      </c>
      <c r="T130" s="243">
        <f>(S130+L130)/J130</f>
        <v>0.5</v>
      </c>
      <c r="U130" s="477"/>
      <c r="V130" s="456"/>
      <c r="W130" s="206"/>
      <c r="X130" s="206"/>
      <c r="Y130" s="23" t="s">
        <v>259</v>
      </c>
      <c r="Z130" s="111">
        <v>1</v>
      </c>
      <c r="AA130" s="202"/>
      <c r="AB130" s="22">
        <v>44197</v>
      </c>
      <c r="AC130" s="22">
        <v>44561</v>
      </c>
      <c r="AD130" s="343"/>
      <c r="AE130" s="343"/>
      <c r="AF130" s="343"/>
      <c r="AG130" s="343"/>
      <c r="AH130" s="274"/>
      <c r="AI130" s="459"/>
      <c r="AJ130" s="147"/>
      <c r="AK130" s="147"/>
      <c r="AL130" s="185"/>
      <c r="AM130" s="185"/>
      <c r="AN130" s="125"/>
      <c r="AO130" s="43"/>
    </row>
    <row r="131" spans="1:41" ht="28.5" thickBot="1" x14ac:dyDescent="0.4">
      <c r="A131" s="282"/>
      <c r="B131" s="274"/>
      <c r="C131" s="268"/>
      <c r="D131" s="285"/>
      <c r="E131" s="268"/>
      <c r="F131" s="282"/>
      <c r="G131" s="248"/>
      <c r="H131" s="248"/>
      <c r="I131" s="251"/>
      <c r="J131" s="254"/>
      <c r="K131" s="254"/>
      <c r="L131" s="254"/>
      <c r="M131" s="259"/>
      <c r="N131" s="259"/>
      <c r="O131" s="259"/>
      <c r="P131" s="259"/>
      <c r="Q131" s="259"/>
      <c r="R131" s="262"/>
      <c r="S131" s="265"/>
      <c r="T131" s="244"/>
      <c r="U131" s="477"/>
      <c r="V131" s="456"/>
      <c r="W131" s="206"/>
      <c r="X131" s="206"/>
      <c r="Y131" s="24" t="s">
        <v>255</v>
      </c>
      <c r="Z131" s="111">
        <v>1</v>
      </c>
      <c r="AA131" s="202"/>
      <c r="AB131" s="22">
        <v>44197</v>
      </c>
      <c r="AC131" s="22">
        <v>44561</v>
      </c>
      <c r="AD131" s="343"/>
      <c r="AE131" s="343"/>
      <c r="AF131" s="343"/>
      <c r="AG131" s="343"/>
      <c r="AH131" s="274"/>
      <c r="AI131" s="459"/>
      <c r="AJ131" s="147"/>
      <c r="AK131" s="147"/>
      <c r="AL131" s="185"/>
      <c r="AM131" s="185"/>
      <c r="AN131" s="125"/>
      <c r="AO131" s="43"/>
    </row>
    <row r="132" spans="1:41" ht="15" thickBot="1" x14ac:dyDescent="0.4">
      <c r="A132" s="282"/>
      <c r="B132" s="274"/>
      <c r="C132" s="268"/>
      <c r="D132" s="285"/>
      <c r="E132" s="268"/>
      <c r="F132" s="282"/>
      <c r="G132" s="248"/>
      <c r="H132" s="248"/>
      <c r="I132" s="251"/>
      <c r="J132" s="254"/>
      <c r="K132" s="254"/>
      <c r="L132" s="254"/>
      <c r="M132" s="259"/>
      <c r="N132" s="259"/>
      <c r="O132" s="259"/>
      <c r="P132" s="259"/>
      <c r="Q132" s="259"/>
      <c r="R132" s="262"/>
      <c r="S132" s="265"/>
      <c r="T132" s="244"/>
      <c r="U132" s="477"/>
      <c r="V132" s="456"/>
      <c r="W132" s="206"/>
      <c r="X132" s="206"/>
      <c r="Y132" s="24" t="s">
        <v>256</v>
      </c>
      <c r="Z132" s="111">
        <v>1</v>
      </c>
      <c r="AA132" s="202"/>
      <c r="AB132" s="22">
        <v>44197</v>
      </c>
      <c r="AC132" s="22">
        <v>44561</v>
      </c>
      <c r="AD132" s="343"/>
      <c r="AE132" s="343"/>
      <c r="AF132" s="343"/>
      <c r="AG132" s="343"/>
      <c r="AH132" s="274"/>
      <c r="AI132" s="459"/>
      <c r="AJ132" s="147"/>
      <c r="AK132" s="147"/>
      <c r="AL132" s="185"/>
      <c r="AM132" s="185"/>
      <c r="AN132" s="125"/>
      <c r="AO132" s="43"/>
    </row>
    <row r="133" spans="1:41" ht="15" thickBot="1" x14ac:dyDescent="0.4">
      <c r="A133" s="282"/>
      <c r="B133" s="274"/>
      <c r="C133" s="268"/>
      <c r="D133" s="285"/>
      <c r="E133" s="268"/>
      <c r="F133" s="282"/>
      <c r="G133" s="248"/>
      <c r="H133" s="248"/>
      <c r="I133" s="251"/>
      <c r="J133" s="254"/>
      <c r="K133" s="254"/>
      <c r="L133" s="254"/>
      <c r="M133" s="259"/>
      <c r="N133" s="259"/>
      <c r="O133" s="259"/>
      <c r="P133" s="259"/>
      <c r="Q133" s="259"/>
      <c r="R133" s="262"/>
      <c r="S133" s="265"/>
      <c r="T133" s="244"/>
      <c r="U133" s="477"/>
      <c r="V133" s="456"/>
      <c r="W133" s="206"/>
      <c r="X133" s="206"/>
      <c r="Y133" s="91" t="s">
        <v>257</v>
      </c>
      <c r="Z133" s="111">
        <v>1</v>
      </c>
      <c r="AA133" s="202"/>
      <c r="AB133" s="22">
        <v>44197</v>
      </c>
      <c r="AC133" s="22">
        <v>44561</v>
      </c>
      <c r="AD133" s="343"/>
      <c r="AE133" s="343"/>
      <c r="AF133" s="343"/>
      <c r="AG133" s="343"/>
      <c r="AH133" s="274"/>
      <c r="AI133" s="459"/>
      <c r="AJ133" s="147"/>
      <c r="AK133" s="147"/>
      <c r="AL133" s="185"/>
      <c r="AM133" s="185"/>
      <c r="AN133" s="125"/>
      <c r="AO133" s="43"/>
    </row>
    <row r="134" spans="1:41" ht="15" thickBot="1" x14ac:dyDescent="0.4">
      <c r="A134" s="282"/>
      <c r="B134" s="274"/>
      <c r="C134" s="268"/>
      <c r="D134" s="285"/>
      <c r="E134" s="268"/>
      <c r="F134" s="282"/>
      <c r="G134" s="248"/>
      <c r="H134" s="248"/>
      <c r="I134" s="251"/>
      <c r="J134" s="254"/>
      <c r="K134" s="254"/>
      <c r="L134" s="254"/>
      <c r="M134" s="259"/>
      <c r="N134" s="259"/>
      <c r="O134" s="259"/>
      <c r="P134" s="259"/>
      <c r="Q134" s="259"/>
      <c r="R134" s="262"/>
      <c r="S134" s="265"/>
      <c r="T134" s="244"/>
      <c r="U134" s="477"/>
      <c r="V134" s="456"/>
      <c r="W134" s="206"/>
      <c r="X134" s="206"/>
      <c r="Y134" s="33" t="s">
        <v>260</v>
      </c>
      <c r="Z134" s="111">
        <v>1</v>
      </c>
      <c r="AA134" s="202"/>
      <c r="AB134" s="22">
        <v>44197</v>
      </c>
      <c r="AC134" s="22">
        <v>44561</v>
      </c>
      <c r="AD134" s="343"/>
      <c r="AE134" s="343"/>
      <c r="AF134" s="343"/>
      <c r="AG134" s="343"/>
      <c r="AH134" s="274"/>
      <c r="AI134" s="459"/>
      <c r="AJ134" s="147"/>
      <c r="AK134" s="147"/>
      <c r="AL134" s="185"/>
      <c r="AM134" s="185"/>
      <c r="AN134" s="125"/>
      <c r="AO134" s="43"/>
    </row>
    <row r="135" spans="1:41" ht="28.5" thickBot="1" x14ac:dyDescent="0.4">
      <c r="A135" s="282"/>
      <c r="B135" s="274"/>
      <c r="C135" s="268"/>
      <c r="D135" s="285"/>
      <c r="E135" s="268"/>
      <c r="F135" s="282"/>
      <c r="G135" s="249"/>
      <c r="H135" s="249"/>
      <c r="I135" s="252"/>
      <c r="J135" s="255"/>
      <c r="K135" s="255"/>
      <c r="L135" s="255"/>
      <c r="M135" s="260"/>
      <c r="N135" s="260"/>
      <c r="O135" s="260"/>
      <c r="P135" s="260"/>
      <c r="Q135" s="260"/>
      <c r="R135" s="263"/>
      <c r="S135" s="266"/>
      <c r="T135" s="313"/>
      <c r="U135" s="477"/>
      <c r="V135" s="456"/>
      <c r="W135" s="206"/>
      <c r="X135" s="206"/>
      <c r="Y135" s="25" t="s">
        <v>153</v>
      </c>
      <c r="Z135" s="111">
        <v>1</v>
      </c>
      <c r="AA135" s="202"/>
      <c r="AB135" s="22">
        <v>44197</v>
      </c>
      <c r="AC135" s="22">
        <v>44561</v>
      </c>
      <c r="AD135" s="343"/>
      <c r="AE135" s="343"/>
      <c r="AF135" s="343"/>
      <c r="AG135" s="343"/>
      <c r="AH135" s="274"/>
      <c r="AI135" s="459"/>
      <c r="AJ135" s="147"/>
      <c r="AK135" s="147"/>
      <c r="AL135" s="185"/>
      <c r="AM135" s="185"/>
      <c r="AN135" s="125"/>
      <c r="AO135" s="43"/>
    </row>
    <row r="136" spans="1:41" ht="29" thickBot="1" x14ac:dyDescent="0.4">
      <c r="A136" s="282"/>
      <c r="B136" s="274"/>
      <c r="C136" s="268"/>
      <c r="D136" s="285"/>
      <c r="E136" s="268"/>
      <c r="F136" s="282"/>
      <c r="G136" s="247" t="s">
        <v>70</v>
      </c>
      <c r="H136" s="247" t="s">
        <v>65</v>
      </c>
      <c r="I136" s="250" t="s">
        <v>121</v>
      </c>
      <c r="J136" s="253">
        <v>1</v>
      </c>
      <c r="K136" s="253">
        <v>0</v>
      </c>
      <c r="L136" s="253">
        <v>0</v>
      </c>
      <c r="M136" s="253">
        <v>0</v>
      </c>
      <c r="N136" s="253">
        <v>0</v>
      </c>
      <c r="O136" s="253">
        <v>0</v>
      </c>
      <c r="P136" s="253">
        <v>0</v>
      </c>
      <c r="Q136" s="253">
        <v>0</v>
      </c>
      <c r="R136" s="366">
        <v>0</v>
      </c>
      <c r="S136" s="269" t="s">
        <v>397</v>
      </c>
      <c r="T136" s="269" t="s">
        <v>397</v>
      </c>
      <c r="U136" s="477"/>
      <c r="V136" s="456"/>
      <c r="W136" s="206"/>
      <c r="X136" s="206"/>
      <c r="Y136" s="32" t="s">
        <v>261</v>
      </c>
      <c r="Z136" s="131">
        <v>0</v>
      </c>
      <c r="AA136" s="202"/>
      <c r="AB136" s="22"/>
      <c r="AC136" s="22"/>
      <c r="AD136" s="343"/>
      <c r="AE136" s="343"/>
      <c r="AF136" s="343"/>
      <c r="AG136" s="343"/>
      <c r="AH136" s="274"/>
      <c r="AI136" s="459"/>
      <c r="AJ136" s="147"/>
      <c r="AK136" s="147"/>
      <c r="AL136" s="185"/>
      <c r="AM136" s="185"/>
      <c r="AN136" s="125"/>
      <c r="AO136" s="43"/>
    </row>
    <row r="137" spans="1:41" ht="28.5" thickBot="1" x14ac:dyDescent="0.4">
      <c r="A137" s="282"/>
      <c r="B137" s="274"/>
      <c r="C137" s="268"/>
      <c r="D137" s="285"/>
      <c r="E137" s="268"/>
      <c r="F137" s="282"/>
      <c r="G137" s="248"/>
      <c r="H137" s="248"/>
      <c r="I137" s="251"/>
      <c r="J137" s="254"/>
      <c r="K137" s="254"/>
      <c r="L137" s="254"/>
      <c r="M137" s="254"/>
      <c r="N137" s="254"/>
      <c r="O137" s="254"/>
      <c r="P137" s="254"/>
      <c r="Q137" s="254"/>
      <c r="R137" s="363"/>
      <c r="S137" s="259"/>
      <c r="T137" s="259"/>
      <c r="U137" s="477"/>
      <c r="V137" s="456"/>
      <c r="W137" s="206"/>
      <c r="X137" s="206"/>
      <c r="Y137" s="23" t="s">
        <v>262</v>
      </c>
      <c r="Z137" s="111">
        <v>0</v>
      </c>
      <c r="AA137" s="202"/>
      <c r="AB137" s="22"/>
      <c r="AC137" s="22"/>
      <c r="AD137" s="343"/>
      <c r="AE137" s="343"/>
      <c r="AF137" s="343"/>
      <c r="AG137" s="343"/>
      <c r="AH137" s="274"/>
      <c r="AI137" s="459"/>
      <c r="AJ137" s="147"/>
      <c r="AK137" s="147"/>
      <c r="AL137" s="185"/>
      <c r="AM137" s="185"/>
      <c r="AN137" s="125"/>
      <c r="AO137" s="43"/>
    </row>
    <row r="138" spans="1:41" ht="15" thickBot="1" x14ac:dyDescent="0.4">
      <c r="A138" s="282"/>
      <c r="B138" s="274"/>
      <c r="C138" s="268"/>
      <c r="D138" s="285"/>
      <c r="E138" s="268"/>
      <c r="F138" s="282"/>
      <c r="G138" s="248"/>
      <c r="H138" s="248"/>
      <c r="I138" s="251"/>
      <c r="J138" s="254"/>
      <c r="K138" s="254"/>
      <c r="L138" s="254"/>
      <c r="M138" s="254"/>
      <c r="N138" s="254"/>
      <c r="O138" s="254"/>
      <c r="P138" s="254"/>
      <c r="Q138" s="254"/>
      <c r="R138" s="363"/>
      <c r="S138" s="259"/>
      <c r="T138" s="259"/>
      <c r="U138" s="477"/>
      <c r="V138" s="456"/>
      <c r="W138" s="206"/>
      <c r="X138" s="206"/>
      <c r="Y138" s="23" t="s">
        <v>263</v>
      </c>
      <c r="Z138" s="111">
        <v>0</v>
      </c>
      <c r="AA138" s="202"/>
      <c r="AB138" s="22"/>
      <c r="AC138" s="22"/>
      <c r="AD138" s="343"/>
      <c r="AE138" s="343"/>
      <c r="AF138" s="343"/>
      <c r="AG138" s="343"/>
      <c r="AH138" s="274"/>
      <c r="AI138" s="459"/>
      <c r="AJ138" s="147"/>
      <c r="AK138" s="147"/>
      <c r="AL138" s="185"/>
      <c r="AM138" s="185"/>
      <c r="AN138" s="125"/>
      <c r="AO138" s="43"/>
    </row>
    <row r="139" spans="1:41" ht="28.5" thickBot="1" x14ac:dyDescent="0.4">
      <c r="A139" s="282"/>
      <c r="B139" s="274"/>
      <c r="C139" s="268"/>
      <c r="D139" s="285"/>
      <c r="E139" s="268"/>
      <c r="F139" s="282"/>
      <c r="G139" s="248"/>
      <c r="H139" s="248"/>
      <c r="I139" s="251"/>
      <c r="J139" s="254"/>
      <c r="K139" s="254"/>
      <c r="L139" s="254"/>
      <c r="M139" s="254"/>
      <c r="N139" s="254"/>
      <c r="O139" s="254"/>
      <c r="P139" s="254"/>
      <c r="Q139" s="254"/>
      <c r="R139" s="363"/>
      <c r="S139" s="259"/>
      <c r="T139" s="259"/>
      <c r="U139" s="477"/>
      <c r="V139" s="456"/>
      <c r="W139" s="206"/>
      <c r="X139" s="206"/>
      <c r="Y139" s="33" t="s">
        <v>264</v>
      </c>
      <c r="Z139" s="111">
        <v>0</v>
      </c>
      <c r="AA139" s="202"/>
      <c r="AB139" s="22"/>
      <c r="AC139" s="22"/>
      <c r="AD139" s="343"/>
      <c r="AE139" s="343"/>
      <c r="AF139" s="343"/>
      <c r="AG139" s="343"/>
      <c r="AH139" s="274"/>
      <c r="AI139" s="459"/>
      <c r="AJ139" s="147"/>
      <c r="AK139" s="147"/>
      <c r="AL139" s="185"/>
      <c r="AM139" s="185"/>
      <c r="AN139" s="125"/>
      <c r="AO139" s="43"/>
    </row>
    <row r="140" spans="1:41" ht="28.5" thickBot="1" x14ac:dyDescent="0.4">
      <c r="A140" s="282"/>
      <c r="B140" s="274"/>
      <c r="C140" s="268"/>
      <c r="D140" s="285"/>
      <c r="E140" s="268"/>
      <c r="F140" s="282"/>
      <c r="G140" s="249"/>
      <c r="H140" s="249"/>
      <c r="I140" s="252"/>
      <c r="J140" s="255"/>
      <c r="K140" s="255"/>
      <c r="L140" s="255"/>
      <c r="M140" s="255"/>
      <c r="N140" s="255"/>
      <c r="O140" s="255"/>
      <c r="P140" s="255"/>
      <c r="Q140" s="255"/>
      <c r="R140" s="364"/>
      <c r="S140" s="260"/>
      <c r="T140" s="260"/>
      <c r="U140" s="477"/>
      <c r="V140" s="456"/>
      <c r="W140" s="206"/>
      <c r="X140" s="206"/>
      <c r="Y140" s="33" t="s">
        <v>153</v>
      </c>
      <c r="Z140" s="119">
        <v>0</v>
      </c>
      <c r="AA140" s="226"/>
      <c r="AB140" s="22"/>
      <c r="AC140" s="22"/>
      <c r="AD140" s="343"/>
      <c r="AE140" s="343"/>
      <c r="AF140" s="343"/>
      <c r="AG140" s="343"/>
      <c r="AH140" s="274"/>
      <c r="AI140" s="459"/>
      <c r="AJ140" s="147"/>
      <c r="AK140" s="147"/>
      <c r="AL140" s="185"/>
      <c r="AM140" s="185"/>
      <c r="AN140" s="125"/>
      <c r="AO140" s="43"/>
    </row>
    <row r="141" spans="1:41" ht="30" customHeight="1" thickBot="1" x14ac:dyDescent="0.4">
      <c r="A141" s="282"/>
      <c r="B141" s="274"/>
      <c r="C141" s="268"/>
      <c r="D141" s="285"/>
      <c r="E141" s="268"/>
      <c r="F141" s="282"/>
      <c r="G141" s="381" t="s">
        <v>398</v>
      </c>
      <c r="H141" s="382"/>
      <c r="I141" s="382"/>
      <c r="J141" s="382"/>
      <c r="K141" s="382"/>
      <c r="L141" s="382"/>
      <c r="M141" s="382"/>
      <c r="N141" s="382"/>
      <c r="O141" s="382"/>
      <c r="P141" s="382"/>
      <c r="Q141" s="382"/>
      <c r="R141" s="383"/>
      <c r="S141" s="479">
        <f>AVERAGE(S107:S135)</f>
        <v>1</v>
      </c>
      <c r="T141" s="479">
        <f>AVERAGE(T107:T135)</f>
        <v>0.51122222222222224</v>
      </c>
      <c r="U141" s="477"/>
      <c r="V141" s="457"/>
      <c r="W141" s="207" t="s">
        <v>409</v>
      </c>
      <c r="X141" s="207"/>
      <c r="Y141" s="207"/>
      <c r="Z141" s="207"/>
      <c r="AA141" s="461">
        <f>AVERAGE(AA107:AA140)</f>
        <v>0.92647058823529416</v>
      </c>
      <c r="AB141" s="22">
        <v>44197</v>
      </c>
      <c r="AC141" s="22">
        <v>44561</v>
      </c>
      <c r="AD141" s="343"/>
      <c r="AE141" s="343"/>
      <c r="AF141" s="343"/>
      <c r="AG141" s="343"/>
      <c r="AH141" s="274"/>
      <c r="AI141" s="459"/>
      <c r="AJ141" s="147"/>
      <c r="AK141" s="147"/>
      <c r="AL141" s="185"/>
      <c r="AM141" s="185"/>
      <c r="AN141" s="125"/>
      <c r="AO141" s="43"/>
    </row>
    <row r="142" spans="1:41" ht="43.5" customHeight="1" thickBot="1" x14ac:dyDescent="0.4">
      <c r="A142" s="282"/>
      <c r="B142" s="274"/>
      <c r="C142" s="268"/>
      <c r="D142" s="285"/>
      <c r="E142" s="268"/>
      <c r="F142" s="282"/>
      <c r="G142" s="384"/>
      <c r="H142" s="385"/>
      <c r="I142" s="385"/>
      <c r="J142" s="385"/>
      <c r="K142" s="385"/>
      <c r="L142" s="385"/>
      <c r="M142" s="385"/>
      <c r="N142" s="385"/>
      <c r="O142" s="385"/>
      <c r="P142" s="385"/>
      <c r="Q142" s="385"/>
      <c r="R142" s="386"/>
      <c r="S142" s="480"/>
      <c r="T142" s="480"/>
      <c r="U142" s="477"/>
      <c r="V142" s="457"/>
      <c r="W142" s="207"/>
      <c r="X142" s="207"/>
      <c r="Y142" s="207"/>
      <c r="Z142" s="207"/>
      <c r="AA142" s="462"/>
      <c r="AB142" s="22">
        <v>44197</v>
      </c>
      <c r="AC142" s="22">
        <v>44561</v>
      </c>
      <c r="AD142" s="343"/>
      <c r="AE142" s="343"/>
      <c r="AF142" s="343"/>
      <c r="AG142" s="343"/>
      <c r="AH142" s="274"/>
      <c r="AI142" s="459"/>
      <c r="AJ142" s="147"/>
      <c r="AK142" s="147"/>
      <c r="AL142" s="185"/>
      <c r="AM142" s="185"/>
      <c r="AN142" s="125"/>
      <c r="AO142" s="43"/>
    </row>
    <row r="143" spans="1:41" ht="15.75" customHeight="1" thickBot="1" x14ac:dyDescent="0.4">
      <c r="A143" s="282"/>
      <c r="B143" s="274"/>
      <c r="C143" s="268"/>
      <c r="D143" s="285"/>
      <c r="E143" s="268"/>
      <c r="F143" s="282"/>
      <c r="G143" s="384"/>
      <c r="H143" s="385"/>
      <c r="I143" s="385"/>
      <c r="J143" s="385"/>
      <c r="K143" s="385"/>
      <c r="L143" s="385"/>
      <c r="M143" s="385"/>
      <c r="N143" s="385"/>
      <c r="O143" s="385"/>
      <c r="P143" s="385"/>
      <c r="Q143" s="385"/>
      <c r="R143" s="386"/>
      <c r="S143" s="480"/>
      <c r="T143" s="480"/>
      <c r="U143" s="477"/>
      <c r="V143" s="457"/>
      <c r="W143" s="207"/>
      <c r="X143" s="207"/>
      <c r="Y143" s="207"/>
      <c r="Z143" s="207"/>
      <c r="AA143" s="462"/>
      <c r="AB143" s="22">
        <v>44197</v>
      </c>
      <c r="AC143" s="22">
        <v>44561</v>
      </c>
      <c r="AD143" s="343"/>
      <c r="AE143" s="343"/>
      <c r="AF143" s="343"/>
      <c r="AG143" s="343"/>
      <c r="AH143" s="274"/>
      <c r="AI143" s="459"/>
      <c r="AJ143" s="147"/>
      <c r="AK143" s="147"/>
      <c r="AL143" s="185"/>
      <c r="AM143" s="185"/>
      <c r="AN143" s="125"/>
      <c r="AO143" s="43"/>
    </row>
    <row r="144" spans="1:41" ht="15.75" customHeight="1" thickBot="1" x14ac:dyDescent="0.4">
      <c r="A144" s="282"/>
      <c r="B144" s="274"/>
      <c r="C144" s="268"/>
      <c r="D144" s="285"/>
      <c r="E144" s="268"/>
      <c r="F144" s="282"/>
      <c r="G144" s="384"/>
      <c r="H144" s="385"/>
      <c r="I144" s="385"/>
      <c r="J144" s="385"/>
      <c r="K144" s="385"/>
      <c r="L144" s="385"/>
      <c r="M144" s="385"/>
      <c r="N144" s="385"/>
      <c r="O144" s="385"/>
      <c r="P144" s="385"/>
      <c r="Q144" s="385"/>
      <c r="R144" s="386"/>
      <c r="S144" s="480"/>
      <c r="T144" s="480"/>
      <c r="U144" s="477"/>
      <c r="V144" s="457"/>
      <c r="W144" s="207"/>
      <c r="X144" s="207"/>
      <c r="Y144" s="207"/>
      <c r="Z144" s="207"/>
      <c r="AA144" s="462"/>
      <c r="AB144" s="22">
        <v>44197</v>
      </c>
      <c r="AC144" s="22">
        <v>44561</v>
      </c>
      <c r="AD144" s="343"/>
      <c r="AE144" s="343"/>
      <c r="AF144" s="343"/>
      <c r="AG144" s="343"/>
      <c r="AH144" s="274"/>
      <c r="AI144" s="459"/>
      <c r="AJ144" s="147"/>
      <c r="AK144" s="147"/>
      <c r="AL144" s="185"/>
      <c r="AM144" s="185"/>
      <c r="AN144" s="125"/>
      <c r="AO144" s="43"/>
    </row>
    <row r="145" spans="1:41" ht="15.75" customHeight="1" thickBot="1" x14ac:dyDescent="0.4">
      <c r="A145" s="282"/>
      <c r="B145" s="274"/>
      <c r="C145" s="268"/>
      <c r="D145" s="285"/>
      <c r="E145" s="268"/>
      <c r="F145" s="283"/>
      <c r="G145" s="387"/>
      <c r="H145" s="388"/>
      <c r="I145" s="388"/>
      <c r="J145" s="388"/>
      <c r="K145" s="388"/>
      <c r="L145" s="388"/>
      <c r="M145" s="388"/>
      <c r="N145" s="388"/>
      <c r="O145" s="388"/>
      <c r="P145" s="388"/>
      <c r="Q145" s="388"/>
      <c r="R145" s="389"/>
      <c r="S145" s="481"/>
      <c r="T145" s="481"/>
      <c r="U145" s="478"/>
      <c r="V145" s="458"/>
      <c r="W145" s="207"/>
      <c r="X145" s="207"/>
      <c r="Y145" s="207"/>
      <c r="Z145" s="207"/>
      <c r="AA145" s="463"/>
      <c r="AB145" s="22">
        <v>44197</v>
      </c>
      <c r="AC145" s="22">
        <v>44561</v>
      </c>
      <c r="AD145" s="344"/>
      <c r="AE145" s="344"/>
      <c r="AF145" s="344"/>
      <c r="AG145" s="344"/>
      <c r="AH145" s="275"/>
      <c r="AI145" s="460"/>
      <c r="AJ145" s="147"/>
      <c r="AK145" s="147"/>
      <c r="AL145" s="185"/>
      <c r="AM145" s="185"/>
      <c r="AN145" s="125"/>
      <c r="AO145" s="43"/>
    </row>
    <row r="146" spans="1:41" s="3" customFormat="1" ht="81" customHeight="1" thickBot="1" x14ac:dyDescent="0.4">
      <c r="A146" s="282"/>
      <c r="B146" s="274"/>
      <c r="C146" s="268"/>
      <c r="D146" s="285"/>
      <c r="E146" s="268"/>
      <c r="F146" s="273" t="s">
        <v>71</v>
      </c>
      <c r="G146" s="276" t="s">
        <v>72</v>
      </c>
      <c r="H146" s="482" t="s">
        <v>61</v>
      </c>
      <c r="I146" s="276" t="s">
        <v>122</v>
      </c>
      <c r="J146" s="278">
        <v>4</v>
      </c>
      <c r="K146" s="278">
        <v>1</v>
      </c>
      <c r="L146" s="485">
        <v>0.6</v>
      </c>
      <c r="M146" s="269">
        <v>0.4</v>
      </c>
      <c r="N146" s="269">
        <v>0.08</v>
      </c>
      <c r="O146" s="269">
        <v>7.0000000000000007E-2</v>
      </c>
      <c r="P146" s="269">
        <v>0.25</v>
      </c>
      <c r="Q146" s="269">
        <v>0.15</v>
      </c>
      <c r="R146" s="366">
        <f>M146+N146+O146+P146+Q146</f>
        <v>0.95000000000000007</v>
      </c>
      <c r="S146" s="269">
        <f>R146/K146</f>
        <v>0.95000000000000007</v>
      </c>
      <c r="T146" s="269">
        <f>(R146+L146)/J146</f>
        <v>0.38750000000000001</v>
      </c>
      <c r="U146" s="269">
        <f>AVERAGE(T146:T165)</f>
        <v>0.3833333333333333</v>
      </c>
      <c r="V146" s="490" t="s">
        <v>144</v>
      </c>
      <c r="W146" s="205">
        <v>2020130010180</v>
      </c>
      <c r="X146" s="205"/>
      <c r="Y146" s="26" t="s">
        <v>265</v>
      </c>
      <c r="Z146" s="111">
        <v>0.95</v>
      </c>
      <c r="AA146" s="201">
        <f>AVERAGE(Z146:Z161)</f>
        <v>0.82187499999999991</v>
      </c>
      <c r="AB146" s="68">
        <v>44197</v>
      </c>
      <c r="AC146" s="68">
        <v>44561</v>
      </c>
      <c r="AD146" s="342" t="s">
        <v>337</v>
      </c>
      <c r="AE146" s="342"/>
      <c r="AF146" s="342"/>
      <c r="AG146" s="273" t="s">
        <v>329</v>
      </c>
      <c r="AH146" s="273" t="s">
        <v>341</v>
      </c>
      <c r="AI146" s="488">
        <v>4044333025.4000001</v>
      </c>
      <c r="AJ146" s="171">
        <v>1500000</v>
      </c>
      <c r="AK146" s="189">
        <v>0</v>
      </c>
      <c r="AL146" s="185" t="s">
        <v>455</v>
      </c>
      <c r="AM146" s="185" t="s">
        <v>457</v>
      </c>
      <c r="AN146" s="95"/>
      <c r="AO146" s="69"/>
    </row>
    <row r="147" spans="1:41" s="3" customFormat="1" ht="29.5" thickBot="1" x14ac:dyDescent="0.4">
      <c r="A147" s="282"/>
      <c r="B147" s="274"/>
      <c r="C147" s="268"/>
      <c r="D147" s="285"/>
      <c r="E147" s="268"/>
      <c r="F147" s="274"/>
      <c r="G147" s="277"/>
      <c r="H147" s="483"/>
      <c r="I147" s="277"/>
      <c r="J147" s="279"/>
      <c r="K147" s="279"/>
      <c r="L147" s="486"/>
      <c r="M147" s="259"/>
      <c r="N147" s="259"/>
      <c r="O147" s="259"/>
      <c r="P147" s="259"/>
      <c r="Q147" s="259"/>
      <c r="R147" s="363"/>
      <c r="S147" s="259"/>
      <c r="T147" s="259"/>
      <c r="U147" s="259"/>
      <c r="V147" s="490"/>
      <c r="W147" s="206"/>
      <c r="X147" s="206"/>
      <c r="Y147" s="28" t="s">
        <v>266</v>
      </c>
      <c r="Z147" s="111">
        <v>0.95</v>
      </c>
      <c r="AA147" s="202"/>
      <c r="AB147" s="68">
        <v>44197</v>
      </c>
      <c r="AC147" s="68">
        <v>44561</v>
      </c>
      <c r="AD147" s="343"/>
      <c r="AE147" s="343"/>
      <c r="AF147" s="343"/>
      <c r="AG147" s="274"/>
      <c r="AH147" s="274"/>
      <c r="AI147" s="434"/>
      <c r="AJ147" s="171">
        <v>600000000</v>
      </c>
      <c r="AK147" s="189"/>
      <c r="AL147" s="185" t="s">
        <v>456</v>
      </c>
      <c r="AM147" s="185" t="s">
        <v>458</v>
      </c>
      <c r="AN147" s="95"/>
      <c r="AO147" s="69"/>
    </row>
    <row r="148" spans="1:41" s="3" customFormat="1" ht="29.5" thickBot="1" x14ac:dyDescent="0.4">
      <c r="A148" s="282"/>
      <c r="B148" s="274"/>
      <c r="C148" s="268"/>
      <c r="D148" s="285"/>
      <c r="E148" s="268"/>
      <c r="F148" s="274"/>
      <c r="G148" s="277"/>
      <c r="H148" s="483"/>
      <c r="I148" s="277"/>
      <c r="J148" s="279"/>
      <c r="K148" s="279"/>
      <c r="L148" s="486"/>
      <c r="M148" s="259"/>
      <c r="N148" s="259"/>
      <c r="O148" s="259"/>
      <c r="P148" s="259"/>
      <c r="Q148" s="259"/>
      <c r="R148" s="363"/>
      <c r="S148" s="259"/>
      <c r="T148" s="259"/>
      <c r="U148" s="259"/>
      <c r="V148" s="490"/>
      <c r="W148" s="206"/>
      <c r="X148" s="206"/>
      <c r="Y148" s="28" t="s">
        <v>267</v>
      </c>
      <c r="Z148" s="111">
        <v>0.95</v>
      </c>
      <c r="AA148" s="202"/>
      <c r="AB148" s="68">
        <v>44197</v>
      </c>
      <c r="AC148" s="68">
        <v>44561</v>
      </c>
      <c r="AD148" s="343"/>
      <c r="AE148" s="343"/>
      <c r="AF148" s="343"/>
      <c r="AG148" s="274"/>
      <c r="AH148" s="274"/>
      <c r="AI148" s="434"/>
      <c r="AJ148" s="171">
        <v>100000000</v>
      </c>
      <c r="AK148" s="189"/>
      <c r="AL148" s="185" t="s">
        <v>460</v>
      </c>
      <c r="AM148" s="185" t="s">
        <v>459</v>
      </c>
      <c r="AN148" s="95"/>
      <c r="AO148" s="69"/>
    </row>
    <row r="149" spans="1:41" s="3" customFormat="1" ht="48.75" customHeight="1" thickBot="1" x14ac:dyDescent="0.4">
      <c r="A149" s="282"/>
      <c r="B149" s="274"/>
      <c r="C149" s="268"/>
      <c r="D149" s="285"/>
      <c r="E149" s="268"/>
      <c r="F149" s="274"/>
      <c r="G149" s="277"/>
      <c r="H149" s="483"/>
      <c r="I149" s="277"/>
      <c r="J149" s="279"/>
      <c r="K149" s="279"/>
      <c r="L149" s="486"/>
      <c r="M149" s="259"/>
      <c r="N149" s="259"/>
      <c r="O149" s="259"/>
      <c r="P149" s="259"/>
      <c r="Q149" s="259"/>
      <c r="R149" s="363"/>
      <c r="S149" s="259"/>
      <c r="T149" s="259"/>
      <c r="U149" s="259"/>
      <c r="V149" s="490"/>
      <c r="W149" s="206"/>
      <c r="X149" s="206"/>
      <c r="Y149" s="28" t="s">
        <v>268</v>
      </c>
      <c r="Z149" s="111">
        <v>0.95</v>
      </c>
      <c r="AA149" s="202"/>
      <c r="AB149" s="68">
        <v>44197</v>
      </c>
      <c r="AC149" s="68">
        <v>44561</v>
      </c>
      <c r="AD149" s="343"/>
      <c r="AE149" s="343"/>
      <c r="AF149" s="343"/>
      <c r="AG149" s="274"/>
      <c r="AH149" s="274"/>
      <c r="AI149" s="434"/>
      <c r="AJ149" s="171">
        <v>562774930</v>
      </c>
      <c r="AK149" s="189"/>
      <c r="AL149" s="185" t="s">
        <v>461</v>
      </c>
      <c r="AM149" s="185" t="s">
        <v>462</v>
      </c>
      <c r="AN149" s="95"/>
      <c r="AO149" s="69"/>
    </row>
    <row r="150" spans="1:41" s="3" customFormat="1" ht="68.25" customHeight="1" thickBot="1" x14ac:dyDescent="0.4">
      <c r="A150" s="282"/>
      <c r="B150" s="274"/>
      <c r="C150" s="268"/>
      <c r="D150" s="285"/>
      <c r="E150" s="268"/>
      <c r="F150" s="274"/>
      <c r="G150" s="307"/>
      <c r="H150" s="484"/>
      <c r="I150" s="307"/>
      <c r="J150" s="308"/>
      <c r="K150" s="308"/>
      <c r="L150" s="487"/>
      <c r="M150" s="260"/>
      <c r="N150" s="260"/>
      <c r="O150" s="260"/>
      <c r="P150" s="260"/>
      <c r="Q150" s="260"/>
      <c r="R150" s="364"/>
      <c r="S150" s="260"/>
      <c r="T150" s="260"/>
      <c r="U150" s="259"/>
      <c r="V150" s="490"/>
      <c r="W150" s="206"/>
      <c r="X150" s="206"/>
      <c r="Y150" s="110" t="s">
        <v>153</v>
      </c>
      <c r="Z150" s="111">
        <v>0.95</v>
      </c>
      <c r="AA150" s="202"/>
      <c r="AB150" s="68">
        <v>44197</v>
      </c>
      <c r="AC150" s="68">
        <v>44561</v>
      </c>
      <c r="AD150" s="343"/>
      <c r="AE150" s="343"/>
      <c r="AF150" s="343"/>
      <c r="AG150" s="274"/>
      <c r="AH150" s="274"/>
      <c r="AI150" s="434"/>
      <c r="AJ150" s="168"/>
      <c r="AK150" s="168"/>
      <c r="AL150" s="181"/>
      <c r="AM150" s="183"/>
      <c r="AN150" s="95"/>
      <c r="AO150" s="69"/>
    </row>
    <row r="151" spans="1:41" ht="28.5" thickBot="1" x14ac:dyDescent="0.4">
      <c r="A151" s="282"/>
      <c r="B151" s="274"/>
      <c r="C151" s="268"/>
      <c r="D151" s="285"/>
      <c r="E151" s="268"/>
      <c r="F151" s="274"/>
      <c r="G151" s="267" t="s">
        <v>73</v>
      </c>
      <c r="H151" s="267" t="s">
        <v>68</v>
      </c>
      <c r="I151" s="276" t="s">
        <v>123</v>
      </c>
      <c r="J151" s="278">
        <v>4</v>
      </c>
      <c r="K151" s="278">
        <v>1</v>
      </c>
      <c r="L151" s="278">
        <v>0</v>
      </c>
      <c r="M151" s="269">
        <v>0.14000000000000001</v>
      </c>
      <c r="N151" s="269">
        <v>0.08</v>
      </c>
      <c r="O151" s="269">
        <v>0.28000000000000003</v>
      </c>
      <c r="P151" s="269">
        <v>0.25</v>
      </c>
      <c r="Q151" s="269">
        <v>0</v>
      </c>
      <c r="R151" s="366">
        <f>M151+N151+O151+P151+Q151</f>
        <v>0.75</v>
      </c>
      <c r="S151" s="269">
        <f>R151/K151</f>
        <v>0.75</v>
      </c>
      <c r="T151" s="269">
        <f>(R151+L151)/J151</f>
        <v>0.1875</v>
      </c>
      <c r="U151" s="259"/>
      <c r="V151" s="491"/>
      <c r="W151" s="206"/>
      <c r="X151" s="206"/>
      <c r="Y151" s="27" t="s">
        <v>269</v>
      </c>
      <c r="Z151" s="111">
        <v>0.75</v>
      </c>
      <c r="AA151" s="202"/>
      <c r="AB151" s="22">
        <v>44197</v>
      </c>
      <c r="AC151" s="22">
        <v>44561</v>
      </c>
      <c r="AD151" s="343"/>
      <c r="AE151" s="343"/>
      <c r="AF151" s="343"/>
      <c r="AG151" s="274"/>
      <c r="AH151" s="274"/>
      <c r="AI151" s="434"/>
      <c r="AJ151" s="168"/>
      <c r="AK151" s="168"/>
      <c r="AL151" s="181"/>
      <c r="AM151" s="183"/>
      <c r="AN151" s="95"/>
      <c r="AO151" s="43"/>
    </row>
    <row r="152" spans="1:41" ht="15" thickBot="1" x14ac:dyDescent="0.4">
      <c r="A152" s="282"/>
      <c r="B152" s="274"/>
      <c r="C152" s="268"/>
      <c r="D152" s="285"/>
      <c r="E152" s="268"/>
      <c r="F152" s="274"/>
      <c r="G152" s="268"/>
      <c r="H152" s="268"/>
      <c r="I152" s="277"/>
      <c r="J152" s="279"/>
      <c r="K152" s="279"/>
      <c r="L152" s="279"/>
      <c r="M152" s="259"/>
      <c r="N152" s="259"/>
      <c r="O152" s="259"/>
      <c r="P152" s="259"/>
      <c r="Q152" s="259"/>
      <c r="R152" s="363"/>
      <c r="S152" s="259"/>
      <c r="T152" s="259"/>
      <c r="U152" s="259"/>
      <c r="V152" s="491"/>
      <c r="W152" s="206"/>
      <c r="X152" s="206"/>
      <c r="Y152" s="28" t="s">
        <v>265</v>
      </c>
      <c r="Z152" s="111">
        <v>0.75</v>
      </c>
      <c r="AA152" s="202"/>
      <c r="AB152" s="22">
        <v>44197</v>
      </c>
      <c r="AC152" s="22">
        <v>44561</v>
      </c>
      <c r="AD152" s="343"/>
      <c r="AE152" s="343"/>
      <c r="AF152" s="343"/>
      <c r="AG152" s="274"/>
      <c r="AH152" s="274"/>
      <c r="AI152" s="434"/>
      <c r="AJ152" s="168"/>
      <c r="AK152" s="168"/>
      <c r="AL152" s="181"/>
      <c r="AM152" s="183"/>
      <c r="AN152" s="95"/>
      <c r="AO152" s="43"/>
    </row>
    <row r="153" spans="1:41" ht="15" thickBot="1" x14ac:dyDescent="0.4">
      <c r="A153" s="282"/>
      <c r="B153" s="274"/>
      <c r="C153" s="268"/>
      <c r="D153" s="285"/>
      <c r="E153" s="268"/>
      <c r="F153" s="274"/>
      <c r="G153" s="268"/>
      <c r="H153" s="268"/>
      <c r="I153" s="277"/>
      <c r="J153" s="279"/>
      <c r="K153" s="279"/>
      <c r="L153" s="279"/>
      <c r="M153" s="259"/>
      <c r="N153" s="259"/>
      <c r="O153" s="259"/>
      <c r="P153" s="259"/>
      <c r="Q153" s="259"/>
      <c r="R153" s="363"/>
      <c r="S153" s="259"/>
      <c r="T153" s="259"/>
      <c r="U153" s="259"/>
      <c r="V153" s="491"/>
      <c r="W153" s="206"/>
      <c r="X153" s="206"/>
      <c r="Y153" s="28" t="s">
        <v>266</v>
      </c>
      <c r="Z153" s="111">
        <v>0.5</v>
      </c>
      <c r="AA153" s="202"/>
      <c r="AB153" s="22">
        <v>44197</v>
      </c>
      <c r="AC153" s="22">
        <v>44561</v>
      </c>
      <c r="AD153" s="343"/>
      <c r="AE153" s="343"/>
      <c r="AF153" s="343"/>
      <c r="AG153" s="274"/>
      <c r="AH153" s="274"/>
      <c r="AI153" s="434"/>
      <c r="AJ153" s="168"/>
      <c r="AK153" s="168"/>
      <c r="AL153" s="181"/>
      <c r="AM153" s="183"/>
      <c r="AN153" s="95"/>
      <c r="AO153" s="43"/>
    </row>
    <row r="154" spans="1:41" ht="28.5" thickBot="1" x14ac:dyDescent="0.4">
      <c r="A154" s="282"/>
      <c r="B154" s="274"/>
      <c r="C154" s="268"/>
      <c r="D154" s="285"/>
      <c r="E154" s="268"/>
      <c r="F154" s="274"/>
      <c r="G154" s="268"/>
      <c r="H154" s="268"/>
      <c r="I154" s="277"/>
      <c r="J154" s="279"/>
      <c r="K154" s="279"/>
      <c r="L154" s="279"/>
      <c r="M154" s="259"/>
      <c r="N154" s="259"/>
      <c r="O154" s="259"/>
      <c r="P154" s="259"/>
      <c r="Q154" s="259"/>
      <c r="R154" s="363"/>
      <c r="S154" s="259"/>
      <c r="T154" s="259"/>
      <c r="U154" s="259"/>
      <c r="V154" s="491"/>
      <c r="W154" s="206"/>
      <c r="X154" s="206"/>
      <c r="Y154" s="28" t="s">
        <v>270</v>
      </c>
      <c r="Z154" s="111">
        <v>0.75</v>
      </c>
      <c r="AA154" s="202"/>
      <c r="AB154" s="22">
        <v>44197</v>
      </c>
      <c r="AC154" s="22">
        <v>44561</v>
      </c>
      <c r="AD154" s="343"/>
      <c r="AE154" s="343"/>
      <c r="AF154" s="343"/>
      <c r="AG154" s="274"/>
      <c r="AH154" s="274"/>
      <c r="AI154" s="434"/>
      <c r="AJ154" s="168"/>
      <c r="AK154" s="168"/>
      <c r="AL154" s="181"/>
      <c r="AM154" s="183"/>
      <c r="AN154" s="95"/>
      <c r="AO154" s="43"/>
    </row>
    <row r="155" spans="1:41" ht="28.5" thickBot="1" x14ac:dyDescent="0.4">
      <c r="A155" s="282"/>
      <c r="B155" s="274"/>
      <c r="C155" s="268"/>
      <c r="D155" s="285"/>
      <c r="E155" s="268"/>
      <c r="F155" s="274"/>
      <c r="G155" s="268"/>
      <c r="H155" s="268"/>
      <c r="I155" s="277"/>
      <c r="J155" s="279"/>
      <c r="K155" s="279"/>
      <c r="L155" s="279"/>
      <c r="M155" s="259"/>
      <c r="N155" s="259"/>
      <c r="O155" s="259"/>
      <c r="P155" s="259"/>
      <c r="Q155" s="259"/>
      <c r="R155" s="363"/>
      <c r="S155" s="259"/>
      <c r="T155" s="259"/>
      <c r="U155" s="259"/>
      <c r="V155" s="491"/>
      <c r="W155" s="206"/>
      <c r="X155" s="206"/>
      <c r="Y155" s="28" t="s">
        <v>271</v>
      </c>
      <c r="Z155" s="111">
        <v>0.75</v>
      </c>
      <c r="AA155" s="202"/>
      <c r="AB155" s="22">
        <v>44197</v>
      </c>
      <c r="AC155" s="22">
        <v>44561</v>
      </c>
      <c r="AD155" s="343"/>
      <c r="AE155" s="343"/>
      <c r="AF155" s="343"/>
      <c r="AG155" s="274"/>
      <c r="AH155" s="274"/>
      <c r="AI155" s="434"/>
      <c r="AJ155" s="168"/>
      <c r="AK155" s="168"/>
      <c r="AL155" s="181"/>
      <c r="AM155" s="183"/>
      <c r="AN155" s="95"/>
      <c r="AO155" s="43"/>
    </row>
    <row r="156" spans="1:41" ht="42.5" thickBot="1" x14ac:dyDescent="0.4">
      <c r="A156" s="282"/>
      <c r="B156" s="274"/>
      <c r="C156" s="268"/>
      <c r="D156" s="285"/>
      <c r="E156" s="268"/>
      <c r="F156" s="274"/>
      <c r="G156" s="268"/>
      <c r="H156" s="268"/>
      <c r="I156" s="277"/>
      <c r="J156" s="279"/>
      <c r="K156" s="279"/>
      <c r="L156" s="279"/>
      <c r="M156" s="259"/>
      <c r="N156" s="259"/>
      <c r="O156" s="259"/>
      <c r="P156" s="259"/>
      <c r="Q156" s="259"/>
      <c r="R156" s="363"/>
      <c r="S156" s="259"/>
      <c r="T156" s="259"/>
      <c r="U156" s="259"/>
      <c r="V156" s="491"/>
      <c r="W156" s="206"/>
      <c r="X156" s="206"/>
      <c r="Y156" s="28" t="s">
        <v>272</v>
      </c>
      <c r="Z156" s="111">
        <v>0.75</v>
      </c>
      <c r="AA156" s="202"/>
      <c r="AB156" s="22">
        <v>44197</v>
      </c>
      <c r="AC156" s="22">
        <v>44561</v>
      </c>
      <c r="AD156" s="343"/>
      <c r="AE156" s="343"/>
      <c r="AF156" s="343"/>
      <c r="AG156" s="274"/>
      <c r="AH156" s="274"/>
      <c r="AI156" s="434"/>
      <c r="AJ156" s="168"/>
      <c r="AK156" s="168"/>
      <c r="AL156" s="181"/>
      <c r="AM156" s="183"/>
      <c r="AN156" s="95"/>
      <c r="AO156" s="43"/>
    </row>
    <row r="157" spans="1:41" ht="15" thickBot="1" x14ac:dyDescent="0.4">
      <c r="A157" s="282"/>
      <c r="B157" s="274"/>
      <c r="C157" s="268"/>
      <c r="D157" s="285"/>
      <c r="E157" s="268"/>
      <c r="F157" s="274"/>
      <c r="G157" s="280"/>
      <c r="H157" s="280"/>
      <c r="I157" s="307"/>
      <c r="J157" s="308"/>
      <c r="K157" s="308"/>
      <c r="L157" s="308"/>
      <c r="M157" s="260"/>
      <c r="N157" s="260"/>
      <c r="O157" s="260"/>
      <c r="P157" s="260"/>
      <c r="Q157" s="260"/>
      <c r="R157" s="364"/>
      <c r="S157" s="260"/>
      <c r="T157" s="260"/>
      <c r="U157" s="259"/>
      <c r="V157" s="491"/>
      <c r="W157" s="206"/>
      <c r="X157" s="206"/>
      <c r="Y157" s="112" t="s">
        <v>273</v>
      </c>
      <c r="Z157" s="111">
        <v>0.75</v>
      </c>
      <c r="AA157" s="202"/>
      <c r="AB157" s="22">
        <v>44197</v>
      </c>
      <c r="AC157" s="22">
        <v>44561</v>
      </c>
      <c r="AD157" s="343"/>
      <c r="AE157" s="343"/>
      <c r="AF157" s="343"/>
      <c r="AG157" s="274"/>
      <c r="AH157" s="274"/>
      <c r="AI157" s="434"/>
      <c r="AJ157" s="168"/>
      <c r="AK157" s="168"/>
      <c r="AL157" s="181"/>
      <c r="AM157" s="183"/>
      <c r="AN157" s="95"/>
      <c r="AO157" s="43"/>
    </row>
    <row r="158" spans="1:41" ht="56.5" thickBot="1" x14ac:dyDescent="0.4">
      <c r="A158" s="282"/>
      <c r="B158" s="274"/>
      <c r="C158" s="268"/>
      <c r="D158" s="285"/>
      <c r="E158" s="268"/>
      <c r="F158" s="274"/>
      <c r="G158" s="267" t="s">
        <v>74</v>
      </c>
      <c r="H158" s="267" t="s">
        <v>68</v>
      </c>
      <c r="I158" s="276" t="s">
        <v>124</v>
      </c>
      <c r="J158" s="278">
        <v>2</v>
      </c>
      <c r="K158" s="278">
        <v>1</v>
      </c>
      <c r="L158" s="505">
        <v>0.3</v>
      </c>
      <c r="M158" s="269">
        <v>7.0000000000000007E-2</v>
      </c>
      <c r="N158" s="269">
        <v>0.28000000000000003</v>
      </c>
      <c r="O158" s="269">
        <v>0.1</v>
      </c>
      <c r="P158" s="269">
        <v>0.2</v>
      </c>
      <c r="Q158" s="269">
        <v>0.2</v>
      </c>
      <c r="R158" s="366">
        <f>M158+N158+O158+P158+Q158</f>
        <v>0.85000000000000009</v>
      </c>
      <c r="S158" s="269">
        <f>R158/K158</f>
        <v>0.85000000000000009</v>
      </c>
      <c r="T158" s="269">
        <f>(R158+L158)/J158</f>
        <v>0.57500000000000007</v>
      </c>
      <c r="U158" s="259"/>
      <c r="V158" s="491"/>
      <c r="W158" s="206"/>
      <c r="X158" s="206"/>
      <c r="Y158" s="26" t="s">
        <v>274</v>
      </c>
      <c r="Z158" s="111">
        <v>1</v>
      </c>
      <c r="AA158" s="202"/>
      <c r="AB158" s="22">
        <v>44197</v>
      </c>
      <c r="AC158" s="22">
        <v>44561</v>
      </c>
      <c r="AD158" s="343"/>
      <c r="AE158" s="343"/>
      <c r="AF158" s="343"/>
      <c r="AG158" s="274"/>
      <c r="AH158" s="274"/>
      <c r="AI158" s="434"/>
      <c r="AJ158" s="168"/>
      <c r="AK158" s="168"/>
      <c r="AL158" s="181"/>
      <c r="AM158" s="183"/>
      <c r="AN158" s="95"/>
      <c r="AO158" s="43"/>
    </row>
    <row r="159" spans="1:41" ht="15" thickBot="1" x14ac:dyDescent="0.4">
      <c r="A159" s="282"/>
      <c r="B159" s="274"/>
      <c r="C159" s="268"/>
      <c r="D159" s="285"/>
      <c r="E159" s="268"/>
      <c r="F159" s="274"/>
      <c r="G159" s="268"/>
      <c r="H159" s="268"/>
      <c r="I159" s="277"/>
      <c r="J159" s="279"/>
      <c r="K159" s="279"/>
      <c r="L159" s="506"/>
      <c r="M159" s="259"/>
      <c r="N159" s="259"/>
      <c r="O159" s="259"/>
      <c r="P159" s="259"/>
      <c r="Q159" s="259"/>
      <c r="R159" s="363"/>
      <c r="S159" s="259"/>
      <c r="T159" s="259"/>
      <c r="U159" s="259"/>
      <c r="V159" s="491"/>
      <c r="W159" s="206"/>
      <c r="X159" s="206"/>
      <c r="Y159" s="28" t="s">
        <v>234</v>
      </c>
      <c r="Z159" s="111">
        <v>1</v>
      </c>
      <c r="AA159" s="202"/>
      <c r="AB159" s="22">
        <v>44197</v>
      </c>
      <c r="AC159" s="22">
        <v>44561</v>
      </c>
      <c r="AD159" s="343"/>
      <c r="AE159" s="343"/>
      <c r="AF159" s="343"/>
      <c r="AG159" s="274"/>
      <c r="AH159" s="274"/>
      <c r="AI159" s="434"/>
      <c r="AJ159" s="168"/>
      <c r="AK159" s="168"/>
      <c r="AL159" s="181"/>
      <c r="AM159" s="183"/>
      <c r="AN159" s="95"/>
      <c r="AO159" s="43"/>
    </row>
    <row r="160" spans="1:41" ht="15" thickBot="1" x14ac:dyDescent="0.4">
      <c r="A160" s="282"/>
      <c r="B160" s="274"/>
      <c r="C160" s="268"/>
      <c r="D160" s="285"/>
      <c r="E160" s="268"/>
      <c r="F160" s="274"/>
      <c r="G160" s="268"/>
      <c r="H160" s="268"/>
      <c r="I160" s="277"/>
      <c r="J160" s="279"/>
      <c r="K160" s="279"/>
      <c r="L160" s="506"/>
      <c r="M160" s="259"/>
      <c r="N160" s="259"/>
      <c r="O160" s="259"/>
      <c r="P160" s="259"/>
      <c r="Q160" s="259"/>
      <c r="R160" s="363"/>
      <c r="S160" s="259"/>
      <c r="T160" s="259"/>
      <c r="U160" s="259"/>
      <c r="V160" s="491"/>
      <c r="W160" s="206"/>
      <c r="X160" s="206"/>
      <c r="Y160" s="28" t="s">
        <v>268</v>
      </c>
      <c r="Z160" s="111">
        <v>0.7</v>
      </c>
      <c r="AA160" s="202"/>
      <c r="AB160" s="22">
        <v>44197</v>
      </c>
      <c r="AC160" s="22">
        <v>44561</v>
      </c>
      <c r="AD160" s="343"/>
      <c r="AE160" s="343"/>
      <c r="AF160" s="343"/>
      <c r="AG160" s="274"/>
      <c r="AH160" s="274"/>
      <c r="AI160" s="434"/>
      <c r="AJ160" s="168"/>
      <c r="AK160" s="168"/>
      <c r="AL160" s="181"/>
      <c r="AM160" s="183"/>
      <c r="AN160" s="95"/>
      <c r="AO160" s="43"/>
    </row>
    <row r="161" spans="1:41" ht="36.75" customHeight="1" thickBot="1" x14ac:dyDescent="0.4">
      <c r="A161" s="282"/>
      <c r="B161" s="274"/>
      <c r="C161" s="268"/>
      <c r="D161" s="285"/>
      <c r="E161" s="268"/>
      <c r="F161" s="274"/>
      <c r="G161" s="280"/>
      <c r="H161" s="280"/>
      <c r="I161" s="307"/>
      <c r="J161" s="308"/>
      <c r="K161" s="308"/>
      <c r="L161" s="507"/>
      <c r="M161" s="260"/>
      <c r="N161" s="260"/>
      <c r="O161" s="260"/>
      <c r="P161" s="260"/>
      <c r="Q161" s="260"/>
      <c r="R161" s="364"/>
      <c r="S161" s="260"/>
      <c r="T161" s="260"/>
      <c r="U161" s="259"/>
      <c r="V161" s="491"/>
      <c r="W161" s="206"/>
      <c r="X161" s="206"/>
      <c r="Y161" s="110" t="s">
        <v>273</v>
      </c>
      <c r="Z161" s="119">
        <v>0.7</v>
      </c>
      <c r="AA161" s="202"/>
      <c r="AB161" s="22">
        <v>44197</v>
      </c>
      <c r="AC161" s="22">
        <v>44561</v>
      </c>
      <c r="AD161" s="343"/>
      <c r="AE161" s="343"/>
      <c r="AF161" s="343"/>
      <c r="AG161" s="274"/>
      <c r="AH161" s="274"/>
      <c r="AI161" s="434"/>
      <c r="AJ161" s="168"/>
      <c r="AK161" s="168"/>
      <c r="AL161" s="181"/>
      <c r="AM161" s="183"/>
      <c r="AN161" s="95"/>
      <c r="AO161" s="43"/>
    </row>
    <row r="162" spans="1:41" ht="57.75" customHeight="1" thickBot="1" x14ac:dyDescent="0.4">
      <c r="A162" s="282"/>
      <c r="B162" s="274"/>
      <c r="C162" s="268"/>
      <c r="D162" s="285"/>
      <c r="E162" s="268"/>
      <c r="F162" s="274"/>
      <c r="G162" s="531" t="s">
        <v>399</v>
      </c>
      <c r="H162" s="532"/>
      <c r="I162" s="532"/>
      <c r="J162" s="532"/>
      <c r="K162" s="532"/>
      <c r="L162" s="532"/>
      <c r="M162" s="532"/>
      <c r="N162" s="532"/>
      <c r="O162" s="532"/>
      <c r="P162" s="532"/>
      <c r="Q162" s="532"/>
      <c r="R162" s="533"/>
      <c r="S162" s="479">
        <f>AVERAGE(S146:S161)</f>
        <v>0.85000000000000009</v>
      </c>
      <c r="T162" s="479">
        <f>AVERAGE(T146:T161)</f>
        <v>0.3833333333333333</v>
      </c>
      <c r="U162" s="259"/>
      <c r="V162" s="491"/>
      <c r="W162" s="207" t="s">
        <v>410</v>
      </c>
      <c r="X162" s="207"/>
      <c r="Y162" s="207"/>
      <c r="Z162" s="207"/>
      <c r="AA162" s="208">
        <f>+AA146</f>
        <v>0.82187499999999991</v>
      </c>
      <c r="AB162" s="22"/>
      <c r="AC162" s="22"/>
      <c r="AD162" s="343"/>
      <c r="AE162" s="343"/>
      <c r="AF162" s="343"/>
      <c r="AG162" s="274"/>
      <c r="AH162" s="274"/>
      <c r="AI162" s="434"/>
      <c r="AJ162" s="168"/>
      <c r="AK162" s="168"/>
      <c r="AL162" s="181"/>
      <c r="AM162" s="183"/>
      <c r="AN162" s="95"/>
      <c r="AO162" s="43"/>
    </row>
    <row r="163" spans="1:41" ht="15.75" customHeight="1" thickBot="1" x14ac:dyDescent="0.4">
      <c r="A163" s="282"/>
      <c r="B163" s="274"/>
      <c r="C163" s="268"/>
      <c r="D163" s="285"/>
      <c r="E163" s="268"/>
      <c r="F163" s="274"/>
      <c r="G163" s="534"/>
      <c r="H163" s="535"/>
      <c r="I163" s="535"/>
      <c r="J163" s="535"/>
      <c r="K163" s="535"/>
      <c r="L163" s="535"/>
      <c r="M163" s="535"/>
      <c r="N163" s="535"/>
      <c r="O163" s="535"/>
      <c r="P163" s="535"/>
      <c r="Q163" s="535"/>
      <c r="R163" s="536"/>
      <c r="S163" s="480"/>
      <c r="T163" s="480"/>
      <c r="U163" s="259"/>
      <c r="V163" s="491"/>
      <c r="W163" s="207"/>
      <c r="X163" s="207"/>
      <c r="Y163" s="207"/>
      <c r="Z163" s="207"/>
      <c r="AA163" s="208"/>
      <c r="AB163" s="22"/>
      <c r="AC163" s="22"/>
      <c r="AD163" s="343"/>
      <c r="AE163" s="343"/>
      <c r="AF163" s="343"/>
      <c r="AG163" s="274"/>
      <c r="AH163" s="274"/>
      <c r="AI163" s="434"/>
      <c r="AJ163" s="168"/>
      <c r="AK163" s="168"/>
      <c r="AL163" s="181"/>
      <c r="AM163" s="183"/>
      <c r="AN163" s="95"/>
      <c r="AO163" s="43"/>
    </row>
    <row r="164" spans="1:41" ht="15.75" customHeight="1" thickBot="1" x14ac:dyDescent="0.4">
      <c r="A164" s="282"/>
      <c r="B164" s="274"/>
      <c r="C164" s="268"/>
      <c r="D164" s="285"/>
      <c r="E164" s="268"/>
      <c r="F164" s="274"/>
      <c r="G164" s="534"/>
      <c r="H164" s="535"/>
      <c r="I164" s="535"/>
      <c r="J164" s="535"/>
      <c r="K164" s="535"/>
      <c r="L164" s="535"/>
      <c r="M164" s="535"/>
      <c r="N164" s="535"/>
      <c r="O164" s="535"/>
      <c r="P164" s="535"/>
      <c r="Q164" s="535"/>
      <c r="R164" s="536"/>
      <c r="S164" s="480"/>
      <c r="T164" s="480"/>
      <c r="U164" s="259"/>
      <c r="V164" s="491"/>
      <c r="W164" s="207"/>
      <c r="X164" s="207"/>
      <c r="Y164" s="207"/>
      <c r="Z164" s="207"/>
      <c r="AA164" s="208"/>
      <c r="AB164" s="22"/>
      <c r="AC164" s="22"/>
      <c r="AD164" s="343"/>
      <c r="AE164" s="343"/>
      <c r="AF164" s="343"/>
      <c r="AG164" s="274"/>
      <c r="AH164" s="274"/>
      <c r="AI164" s="434"/>
      <c r="AJ164" s="168"/>
      <c r="AK164" s="168"/>
      <c r="AL164" s="181"/>
      <c r="AM164" s="183"/>
      <c r="AN164" s="95"/>
      <c r="AO164" s="43"/>
    </row>
    <row r="165" spans="1:41" ht="44.25" customHeight="1" thickBot="1" x14ac:dyDescent="0.4">
      <c r="A165" s="282"/>
      <c r="B165" s="274"/>
      <c r="C165" s="268"/>
      <c r="D165" s="285"/>
      <c r="E165" s="268"/>
      <c r="F165" s="275"/>
      <c r="G165" s="537"/>
      <c r="H165" s="246"/>
      <c r="I165" s="246"/>
      <c r="J165" s="246"/>
      <c r="K165" s="246"/>
      <c r="L165" s="246"/>
      <c r="M165" s="246"/>
      <c r="N165" s="246"/>
      <c r="O165" s="246"/>
      <c r="P165" s="246"/>
      <c r="Q165" s="246"/>
      <c r="R165" s="538"/>
      <c r="S165" s="481"/>
      <c r="T165" s="481"/>
      <c r="U165" s="260"/>
      <c r="V165" s="492"/>
      <c r="W165" s="207"/>
      <c r="X165" s="207"/>
      <c r="Y165" s="207"/>
      <c r="Z165" s="207"/>
      <c r="AA165" s="208"/>
      <c r="AB165" s="22"/>
      <c r="AC165" s="22"/>
      <c r="AD165" s="344"/>
      <c r="AE165" s="344"/>
      <c r="AF165" s="344"/>
      <c r="AG165" s="275"/>
      <c r="AH165" s="275"/>
      <c r="AI165" s="489"/>
      <c r="AJ165" s="188"/>
      <c r="AK165" s="188"/>
      <c r="AL165" s="182"/>
      <c r="AM165" s="184"/>
      <c r="AN165" s="95"/>
      <c r="AO165" s="43"/>
    </row>
    <row r="166" spans="1:41" ht="56.25" customHeight="1" thickBot="1" x14ac:dyDescent="0.4">
      <c r="A166" s="282"/>
      <c r="B166" s="274"/>
      <c r="C166" s="268"/>
      <c r="D166" s="285"/>
      <c r="E166" s="268"/>
      <c r="F166" s="281" t="s">
        <v>75</v>
      </c>
      <c r="G166" s="247" t="s">
        <v>76</v>
      </c>
      <c r="H166" s="247" t="s">
        <v>77</v>
      </c>
      <c r="I166" s="250" t="s">
        <v>125</v>
      </c>
      <c r="J166" s="253">
        <v>90</v>
      </c>
      <c r="K166" s="253">
        <v>25</v>
      </c>
      <c r="L166" s="253">
        <v>17</v>
      </c>
      <c r="M166" s="253">
        <v>0</v>
      </c>
      <c r="N166" s="256">
        <v>12</v>
      </c>
      <c r="O166" s="256">
        <v>10</v>
      </c>
      <c r="P166" s="256">
        <v>10</v>
      </c>
      <c r="Q166" s="256">
        <v>0</v>
      </c>
      <c r="R166" s="415">
        <f>M166+N166+O166+P166+Q166</f>
        <v>32</v>
      </c>
      <c r="S166" s="243">
        <v>1</v>
      </c>
      <c r="T166" s="493">
        <f>(R166+L166)/J166</f>
        <v>0.5444444444444444</v>
      </c>
      <c r="U166" s="549">
        <f>+(T166+T179+T180+T183)/4</f>
        <v>0.42256097560975603</v>
      </c>
      <c r="V166" s="503" t="s">
        <v>145</v>
      </c>
      <c r="W166" s="205">
        <v>2020130010179</v>
      </c>
      <c r="X166" s="205" t="s">
        <v>342</v>
      </c>
      <c r="Y166" s="143" t="s">
        <v>275</v>
      </c>
      <c r="Z166" s="144">
        <v>1</v>
      </c>
      <c r="AA166" s="210">
        <f>AVERAGE(Z166:Z186)</f>
        <v>0.90714285714285714</v>
      </c>
      <c r="AB166" s="22">
        <v>44197</v>
      </c>
      <c r="AC166" s="22">
        <v>44561</v>
      </c>
      <c r="AD166" s="342" t="s">
        <v>343</v>
      </c>
      <c r="AE166" s="342"/>
      <c r="AF166" s="342"/>
      <c r="AG166" s="273" t="s">
        <v>344</v>
      </c>
      <c r="AH166" s="273" t="s">
        <v>345</v>
      </c>
      <c r="AI166" s="488">
        <v>128810018</v>
      </c>
      <c r="AJ166" s="190">
        <v>28810018</v>
      </c>
      <c r="AK166" s="190">
        <v>0</v>
      </c>
      <c r="AL166" s="135" t="s">
        <v>425</v>
      </c>
      <c r="AM166" s="132" t="s">
        <v>465</v>
      </c>
      <c r="AN166" s="191">
        <f>+AK166/AJ166</f>
        <v>0</v>
      </c>
      <c r="AO166" s="43"/>
    </row>
    <row r="167" spans="1:41" ht="29.5" thickBot="1" x14ac:dyDescent="0.4">
      <c r="A167" s="282"/>
      <c r="B167" s="274"/>
      <c r="C167" s="268"/>
      <c r="D167" s="285"/>
      <c r="E167" s="268"/>
      <c r="F167" s="282"/>
      <c r="G167" s="248"/>
      <c r="H167" s="248"/>
      <c r="I167" s="251"/>
      <c r="J167" s="254"/>
      <c r="K167" s="254"/>
      <c r="L167" s="254"/>
      <c r="M167" s="254"/>
      <c r="N167" s="257"/>
      <c r="O167" s="257"/>
      <c r="P167" s="257"/>
      <c r="Q167" s="257"/>
      <c r="R167" s="416"/>
      <c r="S167" s="244"/>
      <c r="T167" s="494"/>
      <c r="U167" s="550"/>
      <c r="V167" s="504"/>
      <c r="W167" s="206"/>
      <c r="X167" s="206"/>
      <c r="Y167" s="140" t="s">
        <v>276</v>
      </c>
      <c r="Z167" s="144">
        <v>1</v>
      </c>
      <c r="AA167" s="211"/>
      <c r="AB167" s="22">
        <v>44197</v>
      </c>
      <c r="AC167" s="22">
        <v>44561</v>
      </c>
      <c r="AD167" s="343"/>
      <c r="AE167" s="343"/>
      <c r="AF167" s="343"/>
      <c r="AG167" s="274"/>
      <c r="AH167" s="274"/>
      <c r="AI167" s="434"/>
      <c r="AJ167" s="168">
        <v>50000000</v>
      </c>
      <c r="AK167" s="168">
        <v>0</v>
      </c>
      <c r="AL167" s="136" t="s">
        <v>463</v>
      </c>
      <c r="AM167" s="133" t="s">
        <v>466</v>
      </c>
      <c r="AN167" s="191">
        <f t="shared" ref="AN167:AN168" si="0">+AK167/AJ167</f>
        <v>0</v>
      </c>
      <c r="AO167" s="43"/>
    </row>
    <row r="168" spans="1:41" ht="25.5" thickBot="1" x14ac:dyDescent="0.4">
      <c r="A168" s="282"/>
      <c r="B168" s="274"/>
      <c r="C168" s="268"/>
      <c r="D168" s="285"/>
      <c r="E168" s="268"/>
      <c r="F168" s="282"/>
      <c r="G168" s="248"/>
      <c r="H168" s="248"/>
      <c r="I168" s="251"/>
      <c r="J168" s="254"/>
      <c r="K168" s="254"/>
      <c r="L168" s="254"/>
      <c r="M168" s="254"/>
      <c r="N168" s="257"/>
      <c r="O168" s="257"/>
      <c r="P168" s="257"/>
      <c r="Q168" s="257"/>
      <c r="R168" s="416"/>
      <c r="S168" s="244"/>
      <c r="T168" s="494"/>
      <c r="U168" s="550"/>
      <c r="V168" s="504"/>
      <c r="W168" s="206"/>
      <c r="X168" s="206"/>
      <c r="Y168" s="140" t="s">
        <v>277</v>
      </c>
      <c r="Z168" s="144">
        <v>1</v>
      </c>
      <c r="AA168" s="211"/>
      <c r="AB168" s="22">
        <v>44197</v>
      </c>
      <c r="AC168" s="22">
        <v>44561</v>
      </c>
      <c r="AD168" s="343"/>
      <c r="AE168" s="343"/>
      <c r="AF168" s="343"/>
      <c r="AG168" s="274"/>
      <c r="AH168" s="274"/>
      <c r="AI168" s="434"/>
      <c r="AJ168" s="168">
        <v>50000000</v>
      </c>
      <c r="AK168" s="168">
        <v>0</v>
      </c>
      <c r="AL168" s="136" t="s">
        <v>464</v>
      </c>
      <c r="AM168" s="133" t="s">
        <v>467</v>
      </c>
      <c r="AN168" s="191">
        <f t="shared" si="0"/>
        <v>0</v>
      </c>
      <c r="AO168" s="43"/>
    </row>
    <row r="169" spans="1:41" ht="38" thickBot="1" x14ac:dyDescent="0.4">
      <c r="A169" s="282"/>
      <c r="B169" s="274"/>
      <c r="C169" s="268"/>
      <c r="D169" s="285"/>
      <c r="E169" s="268"/>
      <c r="F169" s="282"/>
      <c r="G169" s="248"/>
      <c r="H169" s="248"/>
      <c r="I169" s="251"/>
      <c r="J169" s="254"/>
      <c r="K169" s="254"/>
      <c r="L169" s="254"/>
      <c r="M169" s="254"/>
      <c r="N169" s="257"/>
      <c r="O169" s="257"/>
      <c r="P169" s="257"/>
      <c r="Q169" s="257"/>
      <c r="R169" s="416"/>
      <c r="S169" s="244"/>
      <c r="T169" s="494"/>
      <c r="U169" s="550"/>
      <c r="V169" s="504"/>
      <c r="W169" s="206"/>
      <c r="X169" s="206"/>
      <c r="Y169" s="140" t="s">
        <v>278</v>
      </c>
      <c r="Z169" s="144">
        <v>1</v>
      </c>
      <c r="AA169" s="211"/>
      <c r="AB169" s="22">
        <v>44197</v>
      </c>
      <c r="AC169" s="22">
        <v>44561</v>
      </c>
      <c r="AD169" s="343"/>
      <c r="AE169" s="343"/>
      <c r="AF169" s="343"/>
      <c r="AG169" s="274"/>
      <c r="AH169" s="274"/>
      <c r="AI169" s="434"/>
      <c r="AJ169" s="168"/>
      <c r="AK169" s="168"/>
      <c r="AL169" s="136"/>
      <c r="AM169" s="133"/>
      <c r="AN169" s="117"/>
      <c r="AO169" s="43"/>
    </row>
    <row r="170" spans="1:41" ht="63" thickBot="1" x14ac:dyDescent="0.4">
      <c r="A170" s="282"/>
      <c r="B170" s="274"/>
      <c r="C170" s="268"/>
      <c r="D170" s="285"/>
      <c r="E170" s="268"/>
      <c r="F170" s="282"/>
      <c r="G170" s="248"/>
      <c r="H170" s="248"/>
      <c r="I170" s="251"/>
      <c r="J170" s="254"/>
      <c r="K170" s="254"/>
      <c r="L170" s="254"/>
      <c r="M170" s="254"/>
      <c r="N170" s="257"/>
      <c r="O170" s="257"/>
      <c r="P170" s="257"/>
      <c r="Q170" s="257"/>
      <c r="R170" s="416"/>
      <c r="S170" s="244"/>
      <c r="T170" s="494"/>
      <c r="U170" s="550"/>
      <c r="V170" s="504"/>
      <c r="W170" s="206"/>
      <c r="X170" s="206"/>
      <c r="Y170" s="140" t="s">
        <v>279</v>
      </c>
      <c r="Z170" s="144">
        <v>1</v>
      </c>
      <c r="AA170" s="211"/>
      <c r="AB170" s="22">
        <v>44197</v>
      </c>
      <c r="AC170" s="22">
        <v>44561</v>
      </c>
      <c r="AD170" s="343"/>
      <c r="AE170" s="343"/>
      <c r="AF170" s="343"/>
      <c r="AG170" s="274"/>
      <c r="AH170" s="274"/>
      <c r="AI170" s="434"/>
      <c r="AJ170" s="168"/>
      <c r="AK170" s="168"/>
      <c r="AL170" s="136"/>
      <c r="AM170" s="133"/>
      <c r="AN170" s="117"/>
      <c r="AO170" s="43"/>
    </row>
    <row r="171" spans="1:41" ht="38" thickBot="1" x14ac:dyDescent="0.4">
      <c r="A171" s="282"/>
      <c r="B171" s="274"/>
      <c r="C171" s="268"/>
      <c r="D171" s="285"/>
      <c r="E171" s="268"/>
      <c r="F171" s="282"/>
      <c r="G171" s="248"/>
      <c r="H171" s="248"/>
      <c r="I171" s="251"/>
      <c r="J171" s="254"/>
      <c r="K171" s="254"/>
      <c r="L171" s="254"/>
      <c r="M171" s="254"/>
      <c r="N171" s="257"/>
      <c r="O171" s="257"/>
      <c r="P171" s="257"/>
      <c r="Q171" s="257"/>
      <c r="R171" s="416"/>
      <c r="S171" s="244"/>
      <c r="T171" s="494"/>
      <c r="U171" s="550"/>
      <c r="V171" s="504"/>
      <c r="W171" s="206"/>
      <c r="X171" s="206"/>
      <c r="Y171" s="140" t="s">
        <v>280</v>
      </c>
      <c r="Z171" s="144">
        <v>0.95</v>
      </c>
      <c r="AA171" s="211"/>
      <c r="AB171" s="22">
        <v>44197</v>
      </c>
      <c r="AC171" s="22">
        <v>44561</v>
      </c>
      <c r="AD171" s="343"/>
      <c r="AE171" s="343"/>
      <c r="AF171" s="343"/>
      <c r="AG171" s="274"/>
      <c r="AH171" s="274"/>
      <c r="AI171" s="434"/>
      <c r="AJ171" s="168"/>
      <c r="AK171" s="168"/>
      <c r="AL171" s="136"/>
      <c r="AM171" s="133"/>
      <c r="AN171" s="117"/>
      <c r="AO171" s="43"/>
    </row>
    <row r="172" spans="1:41" ht="38" thickBot="1" x14ac:dyDescent="0.4">
      <c r="A172" s="282"/>
      <c r="B172" s="274"/>
      <c r="C172" s="268"/>
      <c r="D172" s="285"/>
      <c r="E172" s="268"/>
      <c r="F172" s="282"/>
      <c r="G172" s="248"/>
      <c r="H172" s="248"/>
      <c r="I172" s="251"/>
      <c r="J172" s="254"/>
      <c r="K172" s="254"/>
      <c r="L172" s="254"/>
      <c r="M172" s="254"/>
      <c r="N172" s="257"/>
      <c r="O172" s="257"/>
      <c r="P172" s="257"/>
      <c r="Q172" s="257"/>
      <c r="R172" s="416"/>
      <c r="S172" s="244"/>
      <c r="T172" s="494"/>
      <c r="U172" s="550"/>
      <c r="V172" s="504"/>
      <c r="W172" s="206"/>
      <c r="X172" s="206"/>
      <c r="Y172" s="140" t="s">
        <v>281</v>
      </c>
      <c r="Z172" s="144">
        <v>0.6</v>
      </c>
      <c r="AA172" s="211"/>
      <c r="AB172" s="22">
        <v>44197</v>
      </c>
      <c r="AC172" s="22">
        <v>44561</v>
      </c>
      <c r="AD172" s="343"/>
      <c r="AE172" s="343"/>
      <c r="AF172" s="343"/>
      <c r="AG172" s="274"/>
      <c r="AH172" s="274"/>
      <c r="AI172" s="434"/>
      <c r="AJ172" s="168"/>
      <c r="AK172" s="168"/>
      <c r="AL172" s="136"/>
      <c r="AM172" s="133"/>
      <c r="AN172" s="117"/>
      <c r="AO172" s="43"/>
    </row>
    <row r="173" spans="1:41" ht="25.5" thickBot="1" x14ac:dyDescent="0.4">
      <c r="A173" s="282"/>
      <c r="B173" s="274"/>
      <c r="C173" s="268"/>
      <c r="D173" s="285"/>
      <c r="E173" s="268"/>
      <c r="F173" s="282"/>
      <c r="G173" s="248"/>
      <c r="H173" s="248"/>
      <c r="I173" s="251"/>
      <c r="J173" s="254"/>
      <c r="K173" s="254"/>
      <c r="L173" s="254"/>
      <c r="M173" s="254"/>
      <c r="N173" s="257"/>
      <c r="O173" s="257"/>
      <c r="P173" s="257"/>
      <c r="Q173" s="257"/>
      <c r="R173" s="416"/>
      <c r="S173" s="244"/>
      <c r="T173" s="494"/>
      <c r="U173" s="550"/>
      <c r="V173" s="504"/>
      <c r="W173" s="206"/>
      <c r="X173" s="206"/>
      <c r="Y173" s="140" t="s">
        <v>282</v>
      </c>
      <c r="Z173" s="144">
        <v>1</v>
      </c>
      <c r="AA173" s="211"/>
      <c r="AB173" s="22">
        <v>44197</v>
      </c>
      <c r="AC173" s="22">
        <v>44561</v>
      </c>
      <c r="AD173" s="343"/>
      <c r="AE173" s="343"/>
      <c r="AF173" s="343"/>
      <c r="AG173" s="274"/>
      <c r="AH173" s="274"/>
      <c r="AI173" s="434"/>
      <c r="AJ173" s="168"/>
      <c r="AK173" s="168"/>
      <c r="AL173" s="136"/>
      <c r="AM173" s="133"/>
      <c r="AN173" s="117"/>
      <c r="AO173" s="43"/>
    </row>
    <row r="174" spans="1:41" ht="25.5" thickBot="1" x14ac:dyDescent="0.4">
      <c r="A174" s="282"/>
      <c r="B174" s="274"/>
      <c r="C174" s="268"/>
      <c r="D174" s="285"/>
      <c r="E174" s="268"/>
      <c r="F174" s="282"/>
      <c r="G174" s="248"/>
      <c r="H174" s="248"/>
      <c r="I174" s="251"/>
      <c r="J174" s="254"/>
      <c r="K174" s="254"/>
      <c r="L174" s="254"/>
      <c r="M174" s="254"/>
      <c r="N174" s="257"/>
      <c r="O174" s="257"/>
      <c r="P174" s="257"/>
      <c r="Q174" s="257"/>
      <c r="R174" s="416"/>
      <c r="S174" s="244"/>
      <c r="T174" s="494"/>
      <c r="U174" s="550"/>
      <c r="V174" s="504"/>
      <c r="W174" s="206"/>
      <c r="X174" s="206"/>
      <c r="Y174" s="140" t="s">
        <v>283</v>
      </c>
      <c r="Z174" s="137">
        <v>1</v>
      </c>
      <c r="AA174" s="211"/>
      <c r="AB174" s="22">
        <v>44197</v>
      </c>
      <c r="AC174" s="22">
        <v>44561</v>
      </c>
      <c r="AD174" s="343"/>
      <c r="AE174" s="343"/>
      <c r="AF174" s="343"/>
      <c r="AG174" s="274"/>
      <c r="AH174" s="274"/>
      <c r="AI174" s="434"/>
      <c r="AJ174" s="168"/>
      <c r="AK174" s="168"/>
      <c r="AL174" s="136"/>
      <c r="AM174" s="133"/>
      <c r="AN174" s="117"/>
      <c r="AO174" s="43"/>
    </row>
    <row r="175" spans="1:41" ht="25.5" thickBot="1" x14ac:dyDescent="0.4">
      <c r="A175" s="282"/>
      <c r="B175" s="274"/>
      <c r="C175" s="268"/>
      <c r="D175" s="285"/>
      <c r="E175" s="268"/>
      <c r="F175" s="282"/>
      <c r="G175" s="248"/>
      <c r="H175" s="248"/>
      <c r="I175" s="251"/>
      <c r="J175" s="254"/>
      <c r="K175" s="254"/>
      <c r="L175" s="254"/>
      <c r="M175" s="254"/>
      <c r="N175" s="257"/>
      <c r="O175" s="257"/>
      <c r="P175" s="257"/>
      <c r="Q175" s="257"/>
      <c r="R175" s="416"/>
      <c r="S175" s="244"/>
      <c r="T175" s="494"/>
      <c r="U175" s="550"/>
      <c r="V175" s="504"/>
      <c r="W175" s="206"/>
      <c r="X175" s="206"/>
      <c r="Y175" s="140" t="s">
        <v>284</v>
      </c>
      <c r="Z175" s="137">
        <v>1</v>
      </c>
      <c r="AA175" s="211"/>
      <c r="AB175" s="22">
        <v>44197</v>
      </c>
      <c r="AC175" s="22">
        <v>44561</v>
      </c>
      <c r="AD175" s="343"/>
      <c r="AE175" s="343"/>
      <c r="AF175" s="343"/>
      <c r="AG175" s="274"/>
      <c r="AH175" s="274"/>
      <c r="AI175" s="434"/>
      <c r="AJ175" s="168"/>
      <c r="AK175" s="168"/>
      <c r="AL175" s="136"/>
      <c r="AM175" s="133"/>
      <c r="AN175" s="117"/>
      <c r="AO175" s="43"/>
    </row>
    <row r="176" spans="1:41" ht="38" thickBot="1" x14ac:dyDescent="0.4">
      <c r="A176" s="282"/>
      <c r="B176" s="274"/>
      <c r="C176" s="268"/>
      <c r="D176" s="285"/>
      <c r="E176" s="268"/>
      <c r="F176" s="282"/>
      <c r="G176" s="248"/>
      <c r="H176" s="248"/>
      <c r="I176" s="251"/>
      <c r="J176" s="254"/>
      <c r="K176" s="254"/>
      <c r="L176" s="254"/>
      <c r="M176" s="254"/>
      <c r="N176" s="257"/>
      <c r="O176" s="257"/>
      <c r="P176" s="257"/>
      <c r="Q176" s="257"/>
      <c r="R176" s="416"/>
      <c r="S176" s="244"/>
      <c r="T176" s="494"/>
      <c r="U176" s="550"/>
      <c r="V176" s="504"/>
      <c r="W176" s="206"/>
      <c r="X176" s="206"/>
      <c r="Y176" s="140" t="s">
        <v>285</v>
      </c>
      <c r="Z176" s="137">
        <v>1</v>
      </c>
      <c r="AA176" s="211"/>
      <c r="AB176" s="22">
        <v>44197</v>
      </c>
      <c r="AC176" s="22">
        <v>44561</v>
      </c>
      <c r="AD176" s="343"/>
      <c r="AE176" s="343"/>
      <c r="AF176" s="343"/>
      <c r="AG176" s="274"/>
      <c r="AH176" s="274"/>
      <c r="AI176" s="434"/>
      <c r="AJ176" s="168"/>
      <c r="AK176" s="168"/>
      <c r="AL176" s="136"/>
      <c r="AM176" s="133"/>
      <c r="AN176" s="117"/>
      <c r="AO176" s="43"/>
    </row>
    <row r="177" spans="1:41" ht="38" thickBot="1" x14ac:dyDescent="0.4">
      <c r="A177" s="282"/>
      <c r="B177" s="274"/>
      <c r="C177" s="268"/>
      <c r="D177" s="285"/>
      <c r="E177" s="268"/>
      <c r="F177" s="282"/>
      <c r="G177" s="248"/>
      <c r="H177" s="248"/>
      <c r="I177" s="251"/>
      <c r="J177" s="254"/>
      <c r="K177" s="254"/>
      <c r="L177" s="254"/>
      <c r="M177" s="254"/>
      <c r="N177" s="257"/>
      <c r="O177" s="257"/>
      <c r="P177" s="257"/>
      <c r="Q177" s="257"/>
      <c r="R177" s="416"/>
      <c r="S177" s="244"/>
      <c r="T177" s="494"/>
      <c r="U177" s="550"/>
      <c r="V177" s="504"/>
      <c r="W177" s="206"/>
      <c r="X177" s="206"/>
      <c r="Y177" s="140" t="s">
        <v>286</v>
      </c>
      <c r="Z177" s="137">
        <v>1</v>
      </c>
      <c r="AA177" s="211"/>
      <c r="AB177" s="22">
        <v>44197</v>
      </c>
      <c r="AC177" s="22">
        <v>44561</v>
      </c>
      <c r="AD177" s="343"/>
      <c r="AE177" s="343"/>
      <c r="AF177" s="343"/>
      <c r="AG177" s="274"/>
      <c r="AH177" s="274"/>
      <c r="AI177" s="434"/>
      <c r="AJ177" s="168"/>
      <c r="AK177" s="168"/>
      <c r="AL177" s="136"/>
      <c r="AM177" s="133"/>
      <c r="AN177" s="117"/>
      <c r="AO177" s="43"/>
    </row>
    <row r="178" spans="1:41" ht="25.5" thickBot="1" x14ac:dyDescent="0.4">
      <c r="A178" s="282"/>
      <c r="B178" s="274"/>
      <c r="C178" s="268"/>
      <c r="D178" s="285"/>
      <c r="E178" s="268"/>
      <c r="F178" s="282"/>
      <c r="G178" s="248"/>
      <c r="H178" s="248"/>
      <c r="I178" s="251"/>
      <c r="J178" s="254"/>
      <c r="K178" s="255"/>
      <c r="L178" s="255"/>
      <c r="M178" s="255"/>
      <c r="N178" s="258"/>
      <c r="O178" s="258"/>
      <c r="P178" s="258"/>
      <c r="Q178" s="258"/>
      <c r="R178" s="417"/>
      <c r="S178" s="313"/>
      <c r="T178" s="495"/>
      <c r="U178" s="550"/>
      <c r="V178" s="504"/>
      <c r="W178" s="206"/>
      <c r="X178" s="206"/>
      <c r="Y178" s="141" t="s">
        <v>287</v>
      </c>
      <c r="Z178" s="137">
        <v>1</v>
      </c>
      <c r="AA178" s="211"/>
      <c r="AB178" s="22">
        <v>44197</v>
      </c>
      <c r="AC178" s="22">
        <v>44561</v>
      </c>
      <c r="AD178" s="343"/>
      <c r="AE178" s="343"/>
      <c r="AF178" s="343"/>
      <c r="AG178" s="274"/>
      <c r="AH178" s="274"/>
      <c r="AI178" s="434"/>
      <c r="AJ178" s="168"/>
      <c r="AK178" s="168"/>
      <c r="AL178" s="136"/>
      <c r="AM178" s="133"/>
      <c r="AN178" s="117"/>
      <c r="AO178" s="43"/>
    </row>
    <row r="179" spans="1:41" ht="56.5" thickBot="1" x14ac:dyDescent="0.4">
      <c r="A179" s="282"/>
      <c r="B179" s="274"/>
      <c r="C179" s="268"/>
      <c r="D179" s="285"/>
      <c r="E179" s="268"/>
      <c r="F179" s="282"/>
      <c r="G179" s="19" t="s">
        <v>78</v>
      </c>
      <c r="H179" s="34" t="s">
        <v>79</v>
      </c>
      <c r="I179" s="35" t="s">
        <v>126</v>
      </c>
      <c r="J179" s="36">
        <v>90</v>
      </c>
      <c r="K179" s="29">
        <v>25</v>
      </c>
      <c r="L179" s="29">
        <v>8</v>
      </c>
      <c r="M179" s="29">
        <v>0</v>
      </c>
      <c r="N179" s="70">
        <v>6</v>
      </c>
      <c r="O179" s="70">
        <v>19</v>
      </c>
      <c r="P179" s="70">
        <v>5</v>
      </c>
      <c r="Q179" s="70">
        <v>0</v>
      </c>
      <c r="R179" s="81">
        <f>M179+N179+O179+P179+Q179</f>
        <v>30</v>
      </c>
      <c r="S179" s="102">
        <v>1</v>
      </c>
      <c r="T179" s="37">
        <f>(R179+L179)/J179</f>
        <v>0.42222222222222222</v>
      </c>
      <c r="U179" s="550"/>
      <c r="V179" s="504"/>
      <c r="W179" s="206"/>
      <c r="X179" s="206"/>
      <c r="Y179" s="110" t="s">
        <v>288</v>
      </c>
      <c r="Z179" s="137">
        <v>1</v>
      </c>
      <c r="AA179" s="211"/>
      <c r="AB179" s="22">
        <v>44197</v>
      </c>
      <c r="AC179" s="22">
        <v>44561</v>
      </c>
      <c r="AD179" s="343"/>
      <c r="AE179" s="343"/>
      <c r="AF179" s="343"/>
      <c r="AG179" s="274"/>
      <c r="AH179" s="274"/>
      <c r="AI179" s="434"/>
      <c r="AJ179" s="168"/>
      <c r="AK179" s="168"/>
      <c r="AL179" s="136"/>
      <c r="AM179" s="133"/>
      <c r="AN179" s="117"/>
      <c r="AO179" s="43"/>
    </row>
    <row r="180" spans="1:41" ht="42.5" thickBot="1" x14ac:dyDescent="0.4">
      <c r="A180" s="282"/>
      <c r="B180" s="274"/>
      <c r="C180" s="268"/>
      <c r="D180" s="285"/>
      <c r="E180" s="268"/>
      <c r="F180" s="282"/>
      <c r="G180" s="247" t="s">
        <v>80</v>
      </c>
      <c r="H180" s="247" t="s">
        <v>61</v>
      </c>
      <c r="I180" s="250" t="s">
        <v>127</v>
      </c>
      <c r="J180" s="253">
        <v>3</v>
      </c>
      <c r="K180" s="253">
        <v>1</v>
      </c>
      <c r="L180" s="253">
        <v>0</v>
      </c>
      <c r="M180" s="253">
        <v>0</v>
      </c>
      <c r="N180" s="253">
        <v>0</v>
      </c>
      <c r="O180" s="253">
        <v>1</v>
      </c>
      <c r="P180" s="253">
        <v>0</v>
      </c>
      <c r="Q180" s="253">
        <v>0</v>
      </c>
      <c r="R180" s="415">
        <f>M180+N180+O180+P180+Q180</f>
        <v>1</v>
      </c>
      <c r="S180" s="370">
        <f>+R180</f>
        <v>1</v>
      </c>
      <c r="T180" s="243">
        <f t="shared" ref="T180:T229" si="1">(R180+L180)/J180</f>
        <v>0.33333333333333331</v>
      </c>
      <c r="U180" s="550"/>
      <c r="V180" s="504"/>
      <c r="W180" s="206"/>
      <c r="X180" s="206"/>
      <c r="Y180" s="27" t="s">
        <v>289</v>
      </c>
      <c r="Z180" s="137">
        <v>1</v>
      </c>
      <c r="AA180" s="211"/>
      <c r="AB180" s="22">
        <v>44197</v>
      </c>
      <c r="AC180" s="22">
        <v>44561</v>
      </c>
      <c r="AD180" s="343"/>
      <c r="AE180" s="343"/>
      <c r="AF180" s="343"/>
      <c r="AG180" s="274"/>
      <c r="AH180" s="274"/>
      <c r="AI180" s="434"/>
      <c r="AJ180" s="168"/>
      <c r="AK180" s="168"/>
      <c r="AL180" s="136"/>
      <c r="AM180" s="133"/>
      <c r="AN180" s="117"/>
      <c r="AO180" s="43"/>
    </row>
    <row r="181" spans="1:41" ht="29.25" customHeight="1" thickBot="1" x14ac:dyDescent="0.4">
      <c r="A181" s="282"/>
      <c r="B181" s="274"/>
      <c r="C181" s="268"/>
      <c r="D181" s="285"/>
      <c r="E181" s="268"/>
      <c r="F181" s="282"/>
      <c r="G181" s="248"/>
      <c r="H181" s="248"/>
      <c r="I181" s="251"/>
      <c r="J181" s="254"/>
      <c r="K181" s="254"/>
      <c r="L181" s="254"/>
      <c r="M181" s="254"/>
      <c r="N181" s="254"/>
      <c r="O181" s="254"/>
      <c r="P181" s="254"/>
      <c r="Q181" s="254"/>
      <c r="R181" s="416"/>
      <c r="S181" s="265"/>
      <c r="T181" s="244" t="e">
        <f t="shared" si="1"/>
        <v>#DIV/0!</v>
      </c>
      <c r="U181" s="550"/>
      <c r="V181" s="504"/>
      <c r="W181" s="206"/>
      <c r="X181" s="206"/>
      <c r="Y181" s="121" t="s">
        <v>290</v>
      </c>
      <c r="Z181" s="137">
        <v>1</v>
      </c>
      <c r="AA181" s="211"/>
      <c r="AB181" s="22">
        <v>44197</v>
      </c>
      <c r="AC181" s="22">
        <v>44561</v>
      </c>
      <c r="AD181" s="343"/>
      <c r="AE181" s="343"/>
      <c r="AF181" s="343"/>
      <c r="AG181" s="274"/>
      <c r="AH181" s="274"/>
      <c r="AI181" s="434"/>
      <c r="AJ181" s="168"/>
      <c r="AK181" s="168"/>
      <c r="AL181" s="136"/>
      <c r="AM181" s="133"/>
      <c r="AN181" s="117"/>
      <c r="AO181" s="43"/>
    </row>
    <row r="182" spans="1:41" ht="28.5" thickBot="1" x14ac:dyDescent="0.4">
      <c r="A182" s="282"/>
      <c r="B182" s="274"/>
      <c r="C182" s="268"/>
      <c r="D182" s="285"/>
      <c r="E182" s="268"/>
      <c r="F182" s="282"/>
      <c r="G182" s="249"/>
      <c r="H182" s="249"/>
      <c r="I182" s="252"/>
      <c r="J182" s="255"/>
      <c r="K182" s="255"/>
      <c r="L182" s="255"/>
      <c r="M182" s="255"/>
      <c r="N182" s="255"/>
      <c r="O182" s="255"/>
      <c r="P182" s="255"/>
      <c r="Q182" s="255"/>
      <c r="R182" s="417"/>
      <c r="S182" s="266"/>
      <c r="T182" s="313" t="e">
        <f t="shared" si="1"/>
        <v>#DIV/0!</v>
      </c>
      <c r="U182" s="550"/>
      <c r="V182" s="504"/>
      <c r="W182" s="206"/>
      <c r="X182" s="206"/>
      <c r="Y182" s="121" t="s">
        <v>153</v>
      </c>
      <c r="Z182" s="137">
        <v>1</v>
      </c>
      <c r="AA182" s="211"/>
      <c r="AB182" s="22">
        <v>44197</v>
      </c>
      <c r="AC182" s="22">
        <v>44561</v>
      </c>
      <c r="AD182" s="343"/>
      <c r="AE182" s="343"/>
      <c r="AF182" s="343"/>
      <c r="AG182" s="274"/>
      <c r="AH182" s="274"/>
      <c r="AI182" s="434"/>
      <c r="AJ182" s="168"/>
      <c r="AK182" s="168"/>
      <c r="AL182" s="136"/>
      <c r="AM182" s="133"/>
      <c r="AN182" s="117"/>
      <c r="AO182" s="43"/>
    </row>
    <row r="183" spans="1:41" ht="15" thickBot="1" x14ac:dyDescent="0.4">
      <c r="A183" s="282"/>
      <c r="B183" s="274"/>
      <c r="C183" s="268"/>
      <c r="D183" s="285"/>
      <c r="E183" s="268"/>
      <c r="F183" s="282"/>
      <c r="G183" s="247" t="s">
        <v>81</v>
      </c>
      <c r="H183" s="247" t="s">
        <v>82</v>
      </c>
      <c r="I183" s="250" t="s">
        <v>128</v>
      </c>
      <c r="J183" s="253">
        <v>41</v>
      </c>
      <c r="K183" s="253">
        <v>7</v>
      </c>
      <c r="L183" s="253">
        <v>6</v>
      </c>
      <c r="M183" s="253">
        <v>2</v>
      </c>
      <c r="N183" s="253">
        <v>5</v>
      </c>
      <c r="O183" s="253">
        <v>2</v>
      </c>
      <c r="P183" s="253">
        <v>1</v>
      </c>
      <c r="Q183" s="253">
        <v>0</v>
      </c>
      <c r="R183" s="499">
        <f>M183+N183+O183+P183+Q183</f>
        <v>10</v>
      </c>
      <c r="S183" s="269">
        <v>1</v>
      </c>
      <c r="T183" s="269">
        <f t="shared" ref="T183:T186" si="2">(R183+L183)/J183</f>
        <v>0.3902439024390244</v>
      </c>
      <c r="U183" s="550"/>
      <c r="V183" s="504"/>
      <c r="W183" s="206"/>
      <c r="X183" s="206"/>
      <c r="Y183" s="121" t="s">
        <v>291</v>
      </c>
      <c r="Z183" s="138">
        <v>0.5</v>
      </c>
      <c r="AA183" s="211"/>
      <c r="AB183" s="22">
        <v>44197</v>
      </c>
      <c r="AC183" s="22">
        <v>44561</v>
      </c>
      <c r="AD183" s="343"/>
      <c r="AE183" s="343"/>
      <c r="AF183" s="343"/>
      <c r="AG183" s="274"/>
      <c r="AH183" s="274"/>
      <c r="AI183" s="434"/>
      <c r="AJ183" s="168"/>
      <c r="AK183" s="168"/>
      <c r="AL183" s="136"/>
      <c r="AM183" s="133"/>
      <c r="AN183" s="117"/>
      <c r="AO183" s="43"/>
    </row>
    <row r="184" spans="1:41" ht="15" thickBot="1" x14ac:dyDescent="0.4">
      <c r="A184" s="282"/>
      <c r="B184" s="274"/>
      <c r="C184" s="268"/>
      <c r="D184" s="285"/>
      <c r="E184" s="268"/>
      <c r="F184" s="282"/>
      <c r="G184" s="248"/>
      <c r="H184" s="248"/>
      <c r="I184" s="251"/>
      <c r="J184" s="254"/>
      <c r="K184" s="254"/>
      <c r="L184" s="254"/>
      <c r="M184" s="254"/>
      <c r="N184" s="254"/>
      <c r="O184" s="254"/>
      <c r="P184" s="254"/>
      <c r="Q184" s="254"/>
      <c r="R184" s="445"/>
      <c r="S184" s="259"/>
      <c r="T184" s="259" t="e">
        <f t="shared" si="2"/>
        <v>#DIV/0!</v>
      </c>
      <c r="U184" s="550"/>
      <c r="V184" s="504"/>
      <c r="W184" s="206"/>
      <c r="X184" s="206"/>
      <c r="Y184" s="121" t="s">
        <v>292</v>
      </c>
      <c r="Z184" s="138">
        <v>0.5</v>
      </c>
      <c r="AA184" s="211"/>
      <c r="AB184" s="22">
        <v>44197</v>
      </c>
      <c r="AC184" s="22">
        <v>44561</v>
      </c>
      <c r="AD184" s="343"/>
      <c r="AE184" s="343"/>
      <c r="AF184" s="343"/>
      <c r="AG184" s="274"/>
      <c r="AH184" s="274"/>
      <c r="AI184" s="434"/>
      <c r="AJ184" s="168"/>
      <c r="AK184" s="168"/>
      <c r="AL184" s="136"/>
      <c r="AM184" s="133"/>
      <c r="AN184" s="117"/>
      <c r="AO184" s="43"/>
    </row>
    <row r="185" spans="1:41" ht="28.5" thickBot="1" x14ac:dyDescent="0.4">
      <c r="A185" s="282"/>
      <c r="B185" s="274"/>
      <c r="C185" s="268"/>
      <c r="D185" s="285"/>
      <c r="E185" s="268"/>
      <c r="F185" s="282"/>
      <c r="G185" s="248"/>
      <c r="H185" s="248"/>
      <c r="I185" s="251"/>
      <c r="J185" s="254"/>
      <c r="K185" s="254"/>
      <c r="L185" s="254"/>
      <c r="M185" s="254"/>
      <c r="N185" s="254"/>
      <c r="O185" s="254"/>
      <c r="P185" s="254"/>
      <c r="Q185" s="254"/>
      <c r="R185" s="445"/>
      <c r="S185" s="259"/>
      <c r="T185" s="259" t="e">
        <f t="shared" si="2"/>
        <v>#DIV/0!</v>
      </c>
      <c r="U185" s="550"/>
      <c r="V185" s="504"/>
      <c r="W185" s="206"/>
      <c r="X185" s="206"/>
      <c r="Y185" s="121" t="s">
        <v>293</v>
      </c>
      <c r="Z185" s="138">
        <v>0.5</v>
      </c>
      <c r="AA185" s="211"/>
      <c r="AB185" s="22">
        <v>44197</v>
      </c>
      <c r="AC185" s="22">
        <v>44561</v>
      </c>
      <c r="AD185" s="343"/>
      <c r="AE185" s="343"/>
      <c r="AF185" s="343"/>
      <c r="AG185" s="274"/>
      <c r="AH185" s="274"/>
      <c r="AI185" s="434"/>
      <c r="AJ185" s="168"/>
      <c r="AK185" s="168"/>
      <c r="AL185" s="136"/>
      <c r="AM185" s="133"/>
      <c r="AN185" s="117"/>
      <c r="AO185" s="43"/>
    </row>
    <row r="186" spans="1:41" ht="33" customHeight="1" thickBot="1" x14ac:dyDescent="0.4">
      <c r="A186" s="282"/>
      <c r="B186" s="274"/>
      <c r="C186" s="268"/>
      <c r="D186" s="285"/>
      <c r="E186" s="268"/>
      <c r="F186" s="282"/>
      <c r="G186" s="249"/>
      <c r="H186" s="249"/>
      <c r="I186" s="252"/>
      <c r="J186" s="255"/>
      <c r="K186" s="255"/>
      <c r="L186" s="255"/>
      <c r="M186" s="255"/>
      <c r="N186" s="255"/>
      <c r="O186" s="255"/>
      <c r="P186" s="255"/>
      <c r="Q186" s="255"/>
      <c r="R186" s="446"/>
      <c r="S186" s="260"/>
      <c r="T186" s="260" t="e">
        <f t="shared" si="2"/>
        <v>#DIV/0!</v>
      </c>
      <c r="U186" s="550"/>
      <c r="V186" s="504"/>
      <c r="W186" s="206"/>
      <c r="X186" s="206"/>
      <c r="Y186" s="142" t="s">
        <v>252</v>
      </c>
      <c r="Z186" s="139">
        <v>1</v>
      </c>
      <c r="AA186" s="211"/>
      <c r="AB186" s="22">
        <v>44197</v>
      </c>
      <c r="AC186" s="22">
        <v>44561</v>
      </c>
      <c r="AD186" s="343"/>
      <c r="AE186" s="343"/>
      <c r="AF186" s="343"/>
      <c r="AG186" s="274"/>
      <c r="AH186" s="274"/>
      <c r="AI186" s="434"/>
      <c r="AJ186" s="168"/>
      <c r="AK186" s="168"/>
      <c r="AL186" s="136"/>
      <c r="AM186" s="133"/>
      <c r="AN186" s="117"/>
      <c r="AO186" s="43"/>
    </row>
    <row r="187" spans="1:41" ht="29.25" customHeight="1" thickBot="1" x14ac:dyDescent="0.4">
      <c r="A187" s="282"/>
      <c r="B187" s="274"/>
      <c r="C187" s="268"/>
      <c r="D187" s="285"/>
      <c r="E187" s="268"/>
      <c r="F187" s="282"/>
      <c r="G187" s="381" t="s">
        <v>411</v>
      </c>
      <c r="H187" s="382"/>
      <c r="I187" s="382"/>
      <c r="J187" s="382"/>
      <c r="K187" s="382"/>
      <c r="L187" s="382"/>
      <c r="M187" s="382"/>
      <c r="N187" s="382"/>
      <c r="O187" s="382"/>
      <c r="P187" s="382"/>
      <c r="Q187" s="382"/>
      <c r="R187" s="383"/>
      <c r="S187" s="496">
        <f>AVERAGE(S166:S186)</f>
        <v>1</v>
      </c>
      <c r="T187" s="500">
        <f>+(T166+T179+T180+T183)/4</f>
        <v>0.42256097560975603</v>
      </c>
      <c r="U187" s="550"/>
      <c r="V187" s="504"/>
      <c r="W187" s="209" t="s">
        <v>412</v>
      </c>
      <c r="X187" s="209"/>
      <c r="Y187" s="209"/>
      <c r="Z187" s="209"/>
      <c r="AA187" s="212">
        <f>+AA166</f>
        <v>0.90714285714285714</v>
      </c>
      <c r="AB187" s="22"/>
      <c r="AC187" s="22"/>
      <c r="AD187" s="343"/>
      <c r="AE187" s="343"/>
      <c r="AF187" s="343"/>
      <c r="AG187" s="274"/>
      <c r="AH187" s="274"/>
      <c r="AI187" s="434"/>
      <c r="AJ187" s="168"/>
      <c r="AK187" s="168"/>
      <c r="AL187" s="136"/>
      <c r="AM187" s="133"/>
      <c r="AN187" s="117"/>
      <c r="AO187" s="43"/>
    </row>
    <row r="188" spans="1:41" ht="32.5" customHeight="1" thickBot="1" x14ac:dyDescent="0.4">
      <c r="A188" s="282"/>
      <c r="B188" s="274"/>
      <c r="C188" s="268"/>
      <c r="D188" s="285"/>
      <c r="E188" s="268"/>
      <c r="F188" s="282"/>
      <c r="G188" s="384"/>
      <c r="H188" s="385"/>
      <c r="I188" s="385"/>
      <c r="J188" s="385"/>
      <c r="K188" s="385"/>
      <c r="L188" s="385"/>
      <c r="M188" s="385"/>
      <c r="N188" s="385"/>
      <c r="O188" s="385"/>
      <c r="P188" s="385"/>
      <c r="Q188" s="385"/>
      <c r="R188" s="386"/>
      <c r="S188" s="497"/>
      <c r="T188" s="501"/>
      <c r="U188" s="550"/>
      <c r="V188" s="504"/>
      <c r="W188" s="209"/>
      <c r="X188" s="209"/>
      <c r="Y188" s="209"/>
      <c r="Z188" s="209"/>
      <c r="AA188" s="212"/>
      <c r="AB188" s="22"/>
      <c r="AC188" s="22"/>
      <c r="AD188" s="343"/>
      <c r="AE188" s="343"/>
      <c r="AF188" s="343"/>
      <c r="AG188" s="274"/>
      <c r="AH188" s="274"/>
      <c r="AI188" s="434"/>
      <c r="AJ188" s="168"/>
      <c r="AK188" s="168"/>
      <c r="AL188" s="136"/>
      <c r="AM188" s="133"/>
      <c r="AN188" s="117"/>
      <c r="AO188" s="43"/>
    </row>
    <row r="189" spans="1:41" ht="15.75" customHeight="1" thickBot="1" x14ac:dyDescent="0.4">
      <c r="A189" s="282"/>
      <c r="B189" s="274"/>
      <c r="C189" s="268"/>
      <c r="D189" s="285"/>
      <c r="E189" s="268"/>
      <c r="F189" s="282"/>
      <c r="G189" s="384"/>
      <c r="H189" s="385"/>
      <c r="I189" s="385"/>
      <c r="J189" s="385"/>
      <c r="K189" s="385"/>
      <c r="L189" s="385"/>
      <c r="M189" s="385"/>
      <c r="N189" s="385"/>
      <c r="O189" s="385"/>
      <c r="P189" s="385"/>
      <c r="Q189" s="385"/>
      <c r="R189" s="386"/>
      <c r="S189" s="497"/>
      <c r="T189" s="501"/>
      <c r="U189" s="550"/>
      <c r="V189" s="504"/>
      <c r="W189" s="209"/>
      <c r="X189" s="209"/>
      <c r="Y189" s="209"/>
      <c r="Z189" s="209"/>
      <c r="AA189" s="212"/>
      <c r="AB189" s="22"/>
      <c r="AC189" s="22"/>
      <c r="AD189" s="343"/>
      <c r="AE189" s="343"/>
      <c r="AF189" s="343"/>
      <c r="AG189" s="274"/>
      <c r="AH189" s="274"/>
      <c r="AI189" s="434"/>
      <c r="AJ189" s="168"/>
      <c r="AK189" s="168"/>
      <c r="AL189" s="136"/>
      <c r="AM189" s="133"/>
      <c r="AN189" s="117"/>
      <c r="AO189" s="43"/>
    </row>
    <row r="190" spans="1:41" ht="15.75" customHeight="1" thickBot="1" x14ac:dyDescent="0.4">
      <c r="A190" s="282"/>
      <c r="B190" s="274"/>
      <c r="C190" s="268"/>
      <c r="D190" s="285"/>
      <c r="E190" s="268"/>
      <c r="F190" s="282"/>
      <c r="G190" s="387"/>
      <c r="H190" s="388"/>
      <c r="I190" s="388"/>
      <c r="J190" s="388"/>
      <c r="K190" s="388"/>
      <c r="L190" s="388"/>
      <c r="M190" s="388"/>
      <c r="N190" s="388"/>
      <c r="O190" s="388"/>
      <c r="P190" s="388"/>
      <c r="Q190" s="388"/>
      <c r="R190" s="389"/>
      <c r="S190" s="498"/>
      <c r="T190" s="502"/>
      <c r="U190" s="551"/>
      <c r="V190" s="504"/>
      <c r="W190" s="209"/>
      <c r="X190" s="209"/>
      <c r="Y190" s="209"/>
      <c r="Z190" s="209"/>
      <c r="AA190" s="212"/>
      <c r="AB190" s="22"/>
      <c r="AC190" s="22"/>
      <c r="AD190" s="343"/>
      <c r="AE190" s="343"/>
      <c r="AF190" s="343"/>
      <c r="AG190" s="274"/>
      <c r="AH190" s="274"/>
      <c r="AI190" s="489"/>
      <c r="AJ190" s="188"/>
      <c r="AK190" s="188"/>
      <c r="AL190" s="136"/>
      <c r="AM190" s="133"/>
      <c r="AN190" s="117"/>
      <c r="AO190" s="43"/>
    </row>
    <row r="191" spans="1:41" ht="37.5" customHeight="1" thickBot="1" x14ac:dyDescent="0.4">
      <c r="A191" s="282"/>
      <c r="B191" s="274"/>
      <c r="C191" s="268"/>
      <c r="D191" s="285"/>
      <c r="E191" s="268"/>
      <c r="F191" s="273" t="s">
        <v>83</v>
      </c>
      <c r="G191" s="267" t="s">
        <v>84</v>
      </c>
      <c r="H191" s="295" t="s">
        <v>65</v>
      </c>
      <c r="I191" s="276" t="s">
        <v>129</v>
      </c>
      <c r="J191" s="278">
        <v>1</v>
      </c>
      <c r="K191" s="75"/>
      <c r="L191" s="269">
        <v>0.1</v>
      </c>
      <c r="M191" s="269">
        <v>0.3</v>
      </c>
      <c r="N191" s="269">
        <v>0</v>
      </c>
      <c r="O191" s="269">
        <v>0.1</v>
      </c>
      <c r="P191" s="269">
        <v>0.1</v>
      </c>
      <c r="Q191" s="269">
        <v>0</v>
      </c>
      <c r="R191" s="366">
        <f>M191+N191+O191+P191</f>
        <v>0.5</v>
      </c>
      <c r="S191" s="243">
        <f>R191/K192</f>
        <v>1</v>
      </c>
      <c r="T191" s="243">
        <f t="shared" si="1"/>
        <v>0.6</v>
      </c>
      <c r="U191" s="269">
        <f>+(T191+T198+T203+T209)/4</f>
        <v>0.70892857142857146</v>
      </c>
      <c r="V191" s="527" t="s">
        <v>146</v>
      </c>
      <c r="W191" s="205">
        <v>2020130010202</v>
      </c>
      <c r="X191" s="513"/>
      <c r="Y191" s="26" t="s">
        <v>294</v>
      </c>
      <c r="Z191" s="138">
        <v>0.5</v>
      </c>
      <c r="AA191" s="518">
        <f>AVERAGE(Z191:Z213)</f>
        <v>0.54347826086956519</v>
      </c>
      <c r="AB191" s="22">
        <v>44197</v>
      </c>
      <c r="AC191" s="22">
        <v>44561</v>
      </c>
      <c r="AD191" s="327" t="s">
        <v>346</v>
      </c>
      <c r="AE191" s="327"/>
      <c r="AF191" s="327"/>
      <c r="AG191" s="327" t="s">
        <v>347</v>
      </c>
      <c r="AH191" s="327" t="s">
        <v>345</v>
      </c>
      <c r="AI191" s="508">
        <v>528810018</v>
      </c>
      <c r="AJ191" s="192">
        <v>228810018</v>
      </c>
      <c r="AK191" s="192">
        <v>195718141.33000001</v>
      </c>
      <c r="AL191" s="185" t="s">
        <v>421</v>
      </c>
      <c r="AM191" s="194" t="s">
        <v>469</v>
      </c>
      <c r="AN191" s="195">
        <f>+AK191/AJ191</f>
        <v>0.85537400434101629</v>
      </c>
      <c r="AO191" s="43"/>
    </row>
    <row r="192" spans="1:41" ht="29.5" thickBot="1" x14ac:dyDescent="0.4">
      <c r="A192" s="282"/>
      <c r="B192" s="274"/>
      <c r="C192" s="268"/>
      <c r="D192" s="285"/>
      <c r="E192" s="268"/>
      <c r="F192" s="274"/>
      <c r="G192" s="268"/>
      <c r="H192" s="296"/>
      <c r="I192" s="277"/>
      <c r="J192" s="279"/>
      <c r="K192" s="506">
        <v>0.5</v>
      </c>
      <c r="L192" s="259"/>
      <c r="M192" s="259"/>
      <c r="N192" s="259"/>
      <c r="O192" s="259"/>
      <c r="P192" s="259"/>
      <c r="Q192" s="259"/>
      <c r="R192" s="363"/>
      <c r="S192" s="244"/>
      <c r="T192" s="244" t="e">
        <f t="shared" si="1"/>
        <v>#DIV/0!</v>
      </c>
      <c r="U192" s="259"/>
      <c r="V192" s="528"/>
      <c r="W192" s="206"/>
      <c r="X192" s="274"/>
      <c r="Y192" s="28" t="s">
        <v>295</v>
      </c>
      <c r="Z192" s="138">
        <v>0.5</v>
      </c>
      <c r="AA192" s="519"/>
      <c r="AB192" s="22">
        <v>44197</v>
      </c>
      <c r="AC192" s="22">
        <v>44561</v>
      </c>
      <c r="AD192" s="327"/>
      <c r="AE192" s="327"/>
      <c r="AF192" s="327"/>
      <c r="AG192" s="327"/>
      <c r="AH192" s="327"/>
      <c r="AI192" s="453"/>
      <c r="AJ192" s="176">
        <v>50000000</v>
      </c>
      <c r="AK192" s="176">
        <v>0</v>
      </c>
      <c r="AL192" s="185" t="s">
        <v>468</v>
      </c>
      <c r="AM192" s="194" t="s">
        <v>470</v>
      </c>
      <c r="AN192" s="195">
        <f>+AK192/AJ192</f>
        <v>0</v>
      </c>
      <c r="AO192" s="43"/>
    </row>
    <row r="193" spans="1:41" ht="15" thickBot="1" x14ac:dyDescent="0.4">
      <c r="A193" s="282"/>
      <c r="B193" s="274"/>
      <c r="C193" s="268"/>
      <c r="D193" s="285"/>
      <c r="E193" s="268"/>
      <c r="F193" s="274"/>
      <c r="G193" s="268"/>
      <c r="H193" s="296"/>
      <c r="I193" s="277"/>
      <c r="J193" s="279"/>
      <c r="K193" s="506"/>
      <c r="L193" s="259"/>
      <c r="M193" s="259"/>
      <c r="N193" s="259"/>
      <c r="O193" s="259"/>
      <c r="P193" s="259"/>
      <c r="Q193" s="259"/>
      <c r="R193" s="363"/>
      <c r="S193" s="244"/>
      <c r="T193" s="244" t="e">
        <f t="shared" si="1"/>
        <v>#DIV/0!</v>
      </c>
      <c r="U193" s="259"/>
      <c r="V193" s="528"/>
      <c r="W193" s="206"/>
      <c r="X193" s="274"/>
      <c r="Y193" s="28" t="s">
        <v>296</v>
      </c>
      <c r="Z193" s="138">
        <v>0.5</v>
      </c>
      <c r="AA193" s="519"/>
      <c r="AB193" s="22">
        <v>44197</v>
      </c>
      <c r="AC193" s="22">
        <v>44561</v>
      </c>
      <c r="AD193" s="327"/>
      <c r="AE193" s="327"/>
      <c r="AF193" s="327"/>
      <c r="AG193" s="327"/>
      <c r="AH193" s="327"/>
      <c r="AI193" s="453"/>
      <c r="AJ193" s="176">
        <v>50000000</v>
      </c>
      <c r="AK193" s="176">
        <v>0</v>
      </c>
      <c r="AL193" s="185" t="s">
        <v>464</v>
      </c>
      <c r="AM193" s="194" t="s">
        <v>471</v>
      </c>
      <c r="AN193" s="195">
        <f>+AK193/AJ193</f>
        <v>0</v>
      </c>
      <c r="AO193" s="43"/>
    </row>
    <row r="194" spans="1:41" ht="15" thickBot="1" x14ac:dyDescent="0.4">
      <c r="A194" s="282"/>
      <c r="B194" s="274"/>
      <c r="C194" s="268"/>
      <c r="D194" s="285"/>
      <c r="E194" s="268"/>
      <c r="F194" s="274"/>
      <c r="G194" s="268"/>
      <c r="H194" s="296"/>
      <c r="I194" s="277"/>
      <c r="J194" s="279"/>
      <c r="K194" s="506"/>
      <c r="L194" s="259"/>
      <c r="M194" s="259"/>
      <c r="N194" s="259"/>
      <c r="O194" s="259"/>
      <c r="P194" s="259"/>
      <c r="Q194" s="259"/>
      <c r="R194" s="363"/>
      <c r="S194" s="244"/>
      <c r="T194" s="244" t="e">
        <f t="shared" si="1"/>
        <v>#DIV/0!</v>
      </c>
      <c r="U194" s="259"/>
      <c r="V194" s="528"/>
      <c r="W194" s="206"/>
      <c r="X194" s="274"/>
      <c r="Y194" s="28" t="s">
        <v>297</v>
      </c>
      <c r="Z194" s="138">
        <v>0</v>
      </c>
      <c r="AA194" s="519"/>
      <c r="AB194" s="22">
        <v>44197</v>
      </c>
      <c r="AC194" s="22">
        <v>44561</v>
      </c>
      <c r="AD194" s="327"/>
      <c r="AE194" s="327"/>
      <c r="AF194" s="327"/>
      <c r="AG194" s="327"/>
      <c r="AH194" s="327"/>
      <c r="AI194" s="453"/>
      <c r="AJ194" s="176"/>
      <c r="AK194" s="176"/>
      <c r="AL194" s="185"/>
      <c r="AM194" s="194"/>
      <c r="AN194" s="126"/>
      <c r="AO194" s="43"/>
    </row>
    <row r="195" spans="1:41" ht="15" thickBot="1" x14ac:dyDescent="0.4">
      <c r="A195" s="282"/>
      <c r="B195" s="274"/>
      <c r="C195" s="268"/>
      <c r="D195" s="285"/>
      <c r="E195" s="268"/>
      <c r="F195" s="274"/>
      <c r="G195" s="268"/>
      <c r="H195" s="296"/>
      <c r="I195" s="277"/>
      <c r="J195" s="279"/>
      <c r="K195" s="506"/>
      <c r="L195" s="259"/>
      <c r="M195" s="259"/>
      <c r="N195" s="259"/>
      <c r="O195" s="259"/>
      <c r="P195" s="259"/>
      <c r="Q195" s="259"/>
      <c r="R195" s="363"/>
      <c r="S195" s="244"/>
      <c r="T195" s="244" t="e">
        <f t="shared" si="1"/>
        <v>#DIV/0!</v>
      </c>
      <c r="U195" s="259"/>
      <c r="V195" s="528"/>
      <c r="W195" s="206"/>
      <c r="X195" s="274"/>
      <c r="Y195" s="28" t="s">
        <v>298</v>
      </c>
      <c r="Z195" s="138">
        <v>0</v>
      </c>
      <c r="AA195" s="519"/>
      <c r="AB195" s="22">
        <v>44197</v>
      </c>
      <c r="AC195" s="22">
        <v>44561</v>
      </c>
      <c r="AD195" s="327"/>
      <c r="AE195" s="327"/>
      <c r="AF195" s="327"/>
      <c r="AG195" s="327"/>
      <c r="AH195" s="327"/>
      <c r="AI195" s="453"/>
      <c r="AJ195" s="176"/>
      <c r="AK195" s="176"/>
      <c r="AL195" s="185"/>
      <c r="AM195" s="194"/>
      <c r="AN195" s="126"/>
      <c r="AO195" s="43"/>
    </row>
    <row r="196" spans="1:41" ht="15" thickBot="1" x14ac:dyDescent="0.4">
      <c r="A196" s="282"/>
      <c r="B196" s="274"/>
      <c r="C196" s="268"/>
      <c r="D196" s="285"/>
      <c r="E196" s="268"/>
      <c r="F196" s="274"/>
      <c r="G196" s="268"/>
      <c r="H196" s="296"/>
      <c r="I196" s="277"/>
      <c r="J196" s="279"/>
      <c r="K196" s="506"/>
      <c r="L196" s="259"/>
      <c r="M196" s="259"/>
      <c r="N196" s="259"/>
      <c r="O196" s="259"/>
      <c r="P196" s="259"/>
      <c r="Q196" s="259"/>
      <c r="R196" s="363"/>
      <c r="S196" s="244"/>
      <c r="T196" s="244" t="e">
        <f t="shared" si="1"/>
        <v>#DIV/0!</v>
      </c>
      <c r="U196" s="259"/>
      <c r="V196" s="528"/>
      <c r="W196" s="206"/>
      <c r="X196" s="274"/>
      <c r="Y196" s="28" t="s">
        <v>299</v>
      </c>
      <c r="Z196" s="138">
        <v>0</v>
      </c>
      <c r="AA196" s="519"/>
      <c r="AB196" s="22">
        <v>44197</v>
      </c>
      <c r="AC196" s="22">
        <v>44561</v>
      </c>
      <c r="AD196" s="327"/>
      <c r="AE196" s="327"/>
      <c r="AF196" s="327"/>
      <c r="AG196" s="327"/>
      <c r="AH196" s="327"/>
      <c r="AI196" s="453"/>
      <c r="AJ196" s="176"/>
      <c r="AK196" s="176"/>
      <c r="AL196" s="185"/>
      <c r="AM196" s="194"/>
      <c r="AN196" s="126"/>
      <c r="AO196" s="43"/>
    </row>
    <row r="197" spans="1:41" ht="15.75" customHeight="1" thickBot="1" x14ac:dyDescent="0.4">
      <c r="A197" s="282"/>
      <c r="B197" s="274"/>
      <c r="C197" s="268"/>
      <c r="D197" s="285"/>
      <c r="E197" s="268"/>
      <c r="F197" s="274"/>
      <c r="G197" s="268"/>
      <c r="H197" s="296"/>
      <c r="I197" s="277"/>
      <c r="J197" s="279"/>
      <c r="K197" s="507"/>
      <c r="L197" s="260"/>
      <c r="M197" s="260"/>
      <c r="N197" s="260"/>
      <c r="O197" s="260"/>
      <c r="P197" s="260"/>
      <c r="Q197" s="260"/>
      <c r="R197" s="364"/>
      <c r="S197" s="313"/>
      <c r="T197" s="313" t="e">
        <f t="shared" si="1"/>
        <v>#DIV/0!</v>
      </c>
      <c r="U197" s="259"/>
      <c r="V197" s="528"/>
      <c r="W197" s="206"/>
      <c r="X197" s="274"/>
      <c r="Y197" s="112" t="s">
        <v>300</v>
      </c>
      <c r="Z197" s="138">
        <v>0</v>
      </c>
      <c r="AA197" s="519"/>
      <c r="AB197" s="22">
        <v>44197</v>
      </c>
      <c r="AC197" s="22">
        <v>44561</v>
      </c>
      <c r="AD197" s="327"/>
      <c r="AE197" s="327"/>
      <c r="AF197" s="327"/>
      <c r="AG197" s="327"/>
      <c r="AH197" s="327"/>
      <c r="AI197" s="453"/>
      <c r="AJ197" s="176"/>
      <c r="AK197" s="176"/>
      <c r="AL197" s="185"/>
      <c r="AM197" s="194"/>
      <c r="AN197" s="126"/>
      <c r="AO197" s="43"/>
    </row>
    <row r="198" spans="1:41" ht="29.25" customHeight="1" thickBot="1" x14ac:dyDescent="0.4">
      <c r="A198" s="282"/>
      <c r="B198" s="274"/>
      <c r="C198" s="268"/>
      <c r="D198" s="285"/>
      <c r="E198" s="268"/>
      <c r="F198" s="274"/>
      <c r="G198" s="267" t="s">
        <v>85</v>
      </c>
      <c r="H198" s="267" t="s">
        <v>65</v>
      </c>
      <c r="I198" s="276" t="s">
        <v>130</v>
      </c>
      <c r="J198" s="278">
        <v>7</v>
      </c>
      <c r="K198" s="278">
        <v>2</v>
      </c>
      <c r="L198" s="278">
        <v>1</v>
      </c>
      <c r="M198" s="485">
        <v>0.3</v>
      </c>
      <c r="N198" s="505">
        <v>0.4</v>
      </c>
      <c r="O198" s="505">
        <v>0.1</v>
      </c>
      <c r="P198" s="505">
        <v>0.15</v>
      </c>
      <c r="Q198" s="505">
        <v>0.05</v>
      </c>
      <c r="R198" s="505">
        <f>SUM(M198:Q202)</f>
        <v>1</v>
      </c>
      <c r="S198" s="243">
        <f>+R198</f>
        <v>1</v>
      </c>
      <c r="T198" s="521">
        <f>(S198+L198)/J198</f>
        <v>0.2857142857142857</v>
      </c>
      <c r="U198" s="259"/>
      <c r="V198" s="528"/>
      <c r="W198" s="206"/>
      <c r="X198" s="274"/>
      <c r="Y198" s="27" t="s">
        <v>301</v>
      </c>
      <c r="Z198" s="138">
        <v>1</v>
      </c>
      <c r="AA198" s="519"/>
      <c r="AB198" s="22">
        <v>44197</v>
      </c>
      <c r="AC198" s="22">
        <v>44561</v>
      </c>
      <c r="AD198" s="327"/>
      <c r="AE198" s="327"/>
      <c r="AF198" s="327"/>
      <c r="AG198" s="327"/>
      <c r="AH198" s="327"/>
      <c r="AI198" s="453"/>
      <c r="AJ198" s="176"/>
      <c r="AK198" s="176"/>
      <c r="AL198" s="185"/>
      <c r="AM198" s="194"/>
      <c r="AN198" s="126"/>
      <c r="AO198" s="43"/>
    </row>
    <row r="199" spans="1:41" ht="42.5" thickBot="1" x14ac:dyDescent="0.4">
      <c r="A199" s="282"/>
      <c r="B199" s="274"/>
      <c r="C199" s="268"/>
      <c r="D199" s="285"/>
      <c r="E199" s="268"/>
      <c r="F199" s="274"/>
      <c r="G199" s="268"/>
      <c r="H199" s="268"/>
      <c r="I199" s="277"/>
      <c r="J199" s="279"/>
      <c r="K199" s="279"/>
      <c r="L199" s="279"/>
      <c r="M199" s="486"/>
      <c r="N199" s="506"/>
      <c r="O199" s="506"/>
      <c r="P199" s="506"/>
      <c r="Q199" s="506"/>
      <c r="R199" s="506"/>
      <c r="S199" s="244"/>
      <c r="T199" s="522" t="e">
        <f t="shared" si="1"/>
        <v>#DIV/0!</v>
      </c>
      <c r="U199" s="259"/>
      <c r="V199" s="528"/>
      <c r="W199" s="206"/>
      <c r="X199" s="274"/>
      <c r="Y199" s="28" t="s">
        <v>302</v>
      </c>
      <c r="Z199" s="138">
        <v>1</v>
      </c>
      <c r="AA199" s="519"/>
      <c r="AB199" s="22">
        <v>44197</v>
      </c>
      <c r="AC199" s="22">
        <v>44561</v>
      </c>
      <c r="AD199" s="327"/>
      <c r="AE199" s="327"/>
      <c r="AF199" s="327"/>
      <c r="AG199" s="327"/>
      <c r="AH199" s="327"/>
      <c r="AI199" s="453"/>
      <c r="AJ199" s="176"/>
      <c r="AK199" s="176"/>
      <c r="AL199" s="185"/>
      <c r="AM199" s="194"/>
      <c r="AN199" s="126"/>
      <c r="AO199" s="43"/>
    </row>
    <row r="200" spans="1:41" ht="28.5" thickBot="1" x14ac:dyDescent="0.4">
      <c r="A200" s="282"/>
      <c r="B200" s="274"/>
      <c r="C200" s="268"/>
      <c r="D200" s="285"/>
      <c r="E200" s="268"/>
      <c r="F200" s="274"/>
      <c r="G200" s="268"/>
      <c r="H200" s="268"/>
      <c r="I200" s="277"/>
      <c r="J200" s="279"/>
      <c r="K200" s="279"/>
      <c r="L200" s="279"/>
      <c r="M200" s="486"/>
      <c r="N200" s="506"/>
      <c r="O200" s="506"/>
      <c r="P200" s="506"/>
      <c r="Q200" s="506"/>
      <c r="R200" s="506"/>
      <c r="S200" s="244"/>
      <c r="T200" s="522" t="e">
        <f t="shared" si="1"/>
        <v>#DIV/0!</v>
      </c>
      <c r="U200" s="259"/>
      <c r="V200" s="528"/>
      <c r="W200" s="206"/>
      <c r="X200" s="274"/>
      <c r="Y200" s="28" t="s">
        <v>303</v>
      </c>
      <c r="Z200" s="138">
        <v>0.5</v>
      </c>
      <c r="AA200" s="519"/>
      <c r="AB200" s="22">
        <v>44197</v>
      </c>
      <c r="AC200" s="22">
        <v>44561</v>
      </c>
      <c r="AD200" s="327"/>
      <c r="AE200" s="327"/>
      <c r="AF200" s="327"/>
      <c r="AG200" s="327"/>
      <c r="AH200" s="327"/>
      <c r="AI200" s="453"/>
      <c r="AJ200" s="176"/>
      <c r="AK200" s="176"/>
      <c r="AL200" s="185"/>
      <c r="AM200" s="194"/>
      <c r="AN200" s="126"/>
      <c r="AO200" s="43"/>
    </row>
    <row r="201" spans="1:41" ht="28.5" thickBot="1" x14ac:dyDescent="0.4">
      <c r="A201" s="282"/>
      <c r="B201" s="274"/>
      <c r="C201" s="268"/>
      <c r="D201" s="285"/>
      <c r="E201" s="268"/>
      <c r="F201" s="274"/>
      <c r="G201" s="268"/>
      <c r="H201" s="268"/>
      <c r="I201" s="277"/>
      <c r="J201" s="279"/>
      <c r="K201" s="279"/>
      <c r="L201" s="279"/>
      <c r="M201" s="486"/>
      <c r="N201" s="506"/>
      <c r="O201" s="506"/>
      <c r="P201" s="506"/>
      <c r="Q201" s="506"/>
      <c r="R201" s="506"/>
      <c r="S201" s="244"/>
      <c r="T201" s="522" t="e">
        <f t="shared" si="1"/>
        <v>#DIV/0!</v>
      </c>
      <c r="U201" s="259"/>
      <c r="V201" s="528"/>
      <c r="W201" s="206"/>
      <c r="X201" s="274"/>
      <c r="Y201" s="28" t="s">
        <v>304</v>
      </c>
      <c r="Z201" s="138">
        <v>1</v>
      </c>
      <c r="AA201" s="519"/>
      <c r="AB201" s="22">
        <v>44197</v>
      </c>
      <c r="AC201" s="22">
        <v>44561</v>
      </c>
      <c r="AD201" s="327"/>
      <c r="AE201" s="327"/>
      <c r="AF201" s="327"/>
      <c r="AG201" s="327"/>
      <c r="AH201" s="327"/>
      <c r="AI201" s="453"/>
      <c r="AJ201" s="176"/>
      <c r="AK201" s="176"/>
      <c r="AL201" s="185"/>
      <c r="AM201" s="194"/>
      <c r="AN201" s="126"/>
      <c r="AO201" s="43"/>
    </row>
    <row r="202" spans="1:41" ht="28.5" thickBot="1" x14ac:dyDescent="0.4">
      <c r="A202" s="282"/>
      <c r="B202" s="274"/>
      <c r="C202" s="268"/>
      <c r="D202" s="285"/>
      <c r="E202" s="268"/>
      <c r="F202" s="274"/>
      <c r="G202" s="280"/>
      <c r="H202" s="280"/>
      <c r="I202" s="307"/>
      <c r="J202" s="308"/>
      <c r="K202" s="308"/>
      <c r="L202" s="308"/>
      <c r="M202" s="487"/>
      <c r="N202" s="507"/>
      <c r="O202" s="507"/>
      <c r="P202" s="507"/>
      <c r="Q202" s="507"/>
      <c r="R202" s="507"/>
      <c r="S202" s="313"/>
      <c r="T202" s="523" t="e">
        <f t="shared" si="1"/>
        <v>#DIV/0!</v>
      </c>
      <c r="U202" s="259"/>
      <c r="V202" s="528"/>
      <c r="W202" s="206"/>
      <c r="X202" s="274"/>
      <c r="Y202" s="112" t="s">
        <v>305</v>
      </c>
      <c r="Z202" s="138">
        <v>0.5</v>
      </c>
      <c r="AA202" s="519"/>
      <c r="AB202" s="22">
        <v>44197</v>
      </c>
      <c r="AC202" s="22">
        <v>44561</v>
      </c>
      <c r="AD202" s="327"/>
      <c r="AE202" s="327"/>
      <c r="AF202" s="327"/>
      <c r="AG202" s="327"/>
      <c r="AH202" s="327"/>
      <c r="AI202" s="453"/>
      <c r="AJ202" s="176"/>
      <c r="AK202" s="176"/>
      <c r="AL202" s="185"/>
      <c r="AM202" s="194"/>
      <c r="AN202" s="126"/>
      <c r="AO202" s="43"/>
    </row>
    <row r="203" spans="1:41" ht="28.5" thickBot="1" x14ac:dyDescent="0.4">
      <c r="A203" s="282"/>
      <c r="B203" s="274"/>
      <c r="C203" s="268"/>
      <c r="D203" s="285"/>
      <c r="E203" s="268"/>
      <c r="F203" s="274"/>
      <c r="G203" s="267" t="s">
        <v>86</v>
      </c>
      <c r="H203" s="267" t="s">
        <v>65</v>
      </c>
      <c r="I203" s="276" t="s">
        <v>131</v>
      </c>
      <c r="J203" s="278">
        <v>1</v>
      </c>
      <c r="K203" s="505">
        <v>0.3</v>
      </c>
      <c r="L203" s="269">
        <v>0.15</v>
      </c>
      <c r="M203" s="269">
        <v>0.1</v>
      </c>
      <c r="N203" s="269">
        <v>0.55000000000000004</v>
      </c>
      <c r="O203" s="269">
        <v>0.1</v>
      </c>
      <c r="P203" s="269">
        <v>0.05</v>
      </c>
      <c r="Q203" s="269">
        <v>0</v>
      </c>
      <c r="R203" s="366">
        <f>M203+N203+O203+P203</f>
        <v>0.8</v>
      </c>
      <c r="S203" s="243">
        <f>+R203</f>
        <v>0.8</v>
      </c>
      <c r="T203" s="243">
        <f t="shared" si="1"/>
        <v>0.95000000000000007</v>
      </c>
      <c r="U203" s="259"/>
      <c r="V203" s="528"/>
      <c r="W203" s="206"/>
      <c r="X203" s="274"/>
      <c r="Y203" s="27" t="s">
        <v>306</v>
      </c>
      <c r="Z203" s="138">
        <v>1</v>
      </c>
      <c r="AA203" s="519"/>
      <c r="AB203" s="22">
        <v>44197</v>
      </c>
      <c r="AC203" s="22">
        <v>44561</v>
      </c>
      <c r="AD203" s="327"/>
      <c r="AE203" s="327"/>
      <c r="AF203" s="327"/>
      <c r="AG203" s="327"/>
      <c r="AH203" s="327"/>
      <c r="AI203" s="453"/>
      <c r="AJ203" s="176"/>
      <c r="AK203" s="176"/>
      <c r="AL203" s="185"/>
      <c r="AM203" s="194"/>
      <c r="AN203" s="126"/>
      <c r="AO203" s="43"/>
    </row>
    <row r="204" spans="1:41" ht="28.5" thickBot="1" x14ac:dyDescent="0.4">
      <c r="A204" s="282"/>
      <c r="B204" s="274"/>
      <c r="C204" s="268"/>
      <c r="D204" s="285"/>
      <c r="E204" s="268"/>
      <c r="F204" s="274"/>
      <c r="G204" s="268"/>
      <c r="H204" s="268"/>
      <c r="I204" s="277"/>
      <c r="J204" s="279"/>
      <c r="K204" s="506"/>
      <c r="L204" s="259"/>
      <c r="M204" s="259"/>
      <c r="N204" s="259"/>
      <c r="O204" s="259"/>
      <c r="P204" s="259"/>
      <c r="Q204" s="259"/>
      <c r="R204" s="363"/>
      <c r="S204" s="244"/>
      <c r="T204" s="244" t="e">
        <f t="shared" si="1"/>
        <v>#DIV/0!</v>
      </c>
      <c r="U204" s="259"/>
      <c r="V204" s="528"/>
      <c r="W204" s="206"/>
      <c r="X204" s="274"/>
      <c r="Y204" s="27" t="s">
        <v>307</v>
      </c>
      <c r="Z204" s="138">
        <v>1</v>
      </c>
      <c r="AA204" s="519"/>
      <c r="AB204" s="22">
        <v>44197</v>
      </c>
      <c r="AC204" s="22">
        <v>44561</v>
      </c>
      <c r="AD204" s="327"/>
      <c r="AE204" s="327"/>
      <c r="AF204" s="327"/>
      <c r="AG204" s="327"/>
      <c r="AH204" s="327"/>
      <c r="AI204" s="453"/>
      <c r="AJ204" s="176"/>
      <c r="AK204" s="176"/>
      <c r="AL204" s="185"/>
      <c r="AM204" s="194"/>
      <c r="AN204" s="126"/>
      <c r="AO204" s="43"/>
    </row>
    <row r="205" spans="1:41" ht="42.5" thickBot="1" x14ac:dyDescent="0.4">
      <c r="A205" s="282"/>
      <c r="B205" s="274"/>
      <c r="C205" s="268"/>
      <c r="D205" s="285"/>
      <c r="E205" s="268"/>
      <c r="F205" s="274"/>
      <c r="G205" s="268"/>
      <c r="H205" s="268"/>
      <c r="I205" s="277"/>
      <c r="J205" s="279"/>
      <c r="K205" s="506"/>
      <c r="L205" s="259"/>
      <c r="M205" s="259"/>
      <c r="N205" s="259"/>
      <c r="O205" s="259"/>
      <c r="P205" s="259"/>
      <c r="Q205" s="259"/>
      <c r="R205" s="363"/>
      <c r="S205" s="244"/>
      <c r="T205" s="244" t="e">
        <f t="shared" si="1"/>
        <v>#DIV/0!</v>
      </c>
      <c r="U205" s="259"/>
      <c r="V205" s="528"/>
      <c r="W205" s="206"/>
      <c r="X205" s="274"/>
      <c r="Y205" s="28" t="s">
        <v>308</v>
      </c>
      <c r="Z205" s="120">
        <v>0</v>
      </c>
      <c r="AA205" s="519"/>
      <c r="AB205" s="22">
        <v>44197</v>
      </c>
      <c r="AC205" s="22">
        <v>44561</v>
      </c>
      <c r="AD205" s="327"/>
      <c r="AE205" s="327"/>
      <c r="AF205" s="327"/>
      <c r="AG205" s="327"/>
      <c r="AH205" s="327"/>
      <c r="AI205" s="453"/>
      <c r="AJ205" s="176"/>
      <c r="AK205" s="176"/>
      <c r="AL205" s="185"/>
      <c r="AM205" s="194"/>
      <c r="AN205" s="126"/>
      <c r="AO205" s="43"/>
    </row>
    <row r="206" spans="1:41" ht="42.5" thickBot="1" x14ac:dyDescent="0.4">
      <c r="A206" s="282"/>
      <c r="B206" s="274"/>
      <c r="C206" s="268"/>
      <c r="D206" s="285"/>
      <c r="E206" s="268"/>
      <c r="F206" s="274"/>
      <c r="G206" s="268"/>
      <c r="H206" s="268"/>
      <c r="I206" s="277"/>
      <c r="J206" s="279"/>
      <c r="K206" s="506"/>
      <c r="L206" s="259"/>
      <c r="M206" s="259"/>
      <c r="N206" s="259"/>
      <c r="O206" s="259"/>
      <c r="P206" s="259"/>
      <c r="Q206" s="259"/>
      <c r="R206" s="363"/>
      <c r="S206" s="244"/>
      <c r="T206" s="244" t="e">
        <f t="shared" si="1"/>
        <v>#DIV/0!</v>
      </c>
      <c r="U206" s="259"/>
      <c r="V206" s="528"/>
      <c r="W206" s="206"/>
      <c r="X206" s="274"/>
      <c r="Y206" s="28" t="s">
        <v>309</v>
      </c>
      <c r="Z206" s="120">
        <v>0</v>
      </c>
      <c r="AA206" s="519"/>
      <c r="AB206" s="22">
        <v>44197</v>
      </c>
      <c r="AC206" s="22">
        <v>44561</v>
      </c>
      <c r="AD206" s="327"/>
      <c r="AE206" s="327"/>
      <c r="AF206" s="327"/>
      <c r="AG206" s="327"/>
      <c r="AH206" s="327"/>
      <c r="AI206" s="453"/>
      <c r="AJ206" s="176"/>
      <c r="AK206" s="176"/>
      <c r="AL206" s="185"/>
      <c r="AM206" s="194"/>
      <c r="AN206" s="126"/>
      <c r="AO206" s="43"/>
    </row>
    <row r="207" spans="1:41" ht="56.5" thickBot="1" x14ac:dyDescent="0.4">
      <c r="A207" s="282"/>
      <c r="B207" s="274"/>
      <c r="C207" s="268"/>
      <c r="D207" s="285"/>
      <c r="E207" s="268"/>
      <c r="F207" s="274"/>
      <c r="G207" s="268"/>
      <c r="H207" s="268"/>
      <c r="I207" s="277"/>
      <c r="J207" s="279"/>
      <c r="K207" s="506"/>
      <c r="L207" s="259"/>
      <c r="M207" s="259"/>
      <c r="N207" s="259"/>
      <c r="O207" s="259"/>
      <c r="P207" s="259"/>
      <c r="Q207" s="259"/>
      <c r="R207" s="363"/>
      <c r="S207" s="244"/>
      <c r="T207" s="244" t="e">
        <f t="shared" si="1"/>
        <v>#DIV/0!</v>
      </c>
      <c r="U207" s="259"/>
      <c r="V207" s="528"/>
      <c r="W207" s="206"/>
      <c r="X207" s="274"/>
      <c r="Y207" s="110" t="s">
        <v>310</v>
      </c>
      <c r="Z207" s="120">
        <v>0</v>
      </c>
      <c r="AA207" s="519"/>
      <c r="AB207" s="22">
        <v>44197</v>
      </c>
      <c r="AC207" s="22">
        <v>44561</v>
      </c>
      <c r="AD207" s="327"/>
      <c r="AE207" s="327"/>
      <c r="AF207" s="327"/>
      <c r="AG207" s="327"/>
      <c r="AH207" s="327"/>
      <c r="AI207" s="453"/>
      <c r="AJ207" s="176"/>
      <c r="AK207" s="176"/>
      <c r="AL207" s="185"/>
      <c r="AM207" s="194"/>
      <c r="AN207" s="126"/>
      <c r="AO207" s="43"/>
    </row>
    <row r="208" spans="1:41" ht="43.5" customHeight="1" thickBot="1" x14ac:dyDescent="0.4">
      <c r="A208" s="282"/>
      <c r="B208" s="274"/>
      <c r="C208" s="268"/>
      <c r="D208" s="285"/>
      <c r="E208" s="268"/>
      <c r="F208" s="274"/>
      <c r="G208" s="280"/>
      <c r="H208" s="280"/>
      <c r="I208" s="307"/>
      <c r="J208" s="308"/>
      <c r="K208" s="507"/>
      <c r="L208" s="260"/>
      <c r="M208" s="260"/>
      <c r="N208" s="260"/>
      <c r="O208" s="260"/>
      <c r="P208" s="260"/>
      <c r="Q208" s="260"/>
      <c r="R208" s="364"/>
      <c r="S208" s="313"/>
      <c r="T208" s="313" t="e">
        <f t="shared" si="1"/>
        <v>#DIV/0!</v>
      </c>
      <c r="U208" s="259"/>
      <c r="V208" s="528"/>
      <c r="W208" s="206"/>
      <c r="X208" s="274"/>
      <c r="Y208" s="112" t="s">
        <v>311</v>
      </c>
      <c r="Z208" s="130">
        <v>0</v>
      </c>
      <c r="AA208" s="519"/>
      <c r="AB208" s="22">
        <v>44197</v>
      </c>
      <c r="AC208" s="22">
        <v>44561</v>
      </c>
      <c r="AD208" s="327"/>
      <c r="AE208" s="327"/>
      <c r="AF208" s="327"/>
      <c r="AG208" s="327"/>
      <c r="AH208" s="327"/>
      <c r="AI208" s="453"/>
      <c r="AJ208" s="176"/>
      <c r="AK208" s="176"/>
      <c r="AL208" s="185"/>
      <c r="AM208" s="194"/>
      <c r="AN208" s="126"/>
      <c r="AO208" s="43"/>
    </row>
    <row r="209" spans="1:41" ht="43.5" customHeight="1" thickBot="1" x14ac:dyDescent="0.4">
      <c r="A209" s="282"/>
      <c r="B209" s="274"/>
      <c r="C209" s="268"/>
      <c r="D209" s="285"/>
      <c r="E209" s="268"/>
      <c r="F209" s="274"/>
      <c r="G209" s="267" t="s">
        <v>87</v>
      </c>
      <c r="H209" s="267" t="s">
        <v>88</v>
      </c>
      <c r="I209" s="276" t="s">
        <v>132</v>
      </c>
      <c r="J209" s="269">
        <v>1</v>
      </c>
      <c r="K209" s="269">
        <v>0.3</v>
      </c>
      <c r="L209" s="269">
        <v>0.1</v>
      </c>
      <c r="M209" s="269">
        <v>0.2</v>
      </c>
      <c r="N209" s="269">
        <v>0.4</v>
      </c>
      <c r="O209" s="269">
        <v>0.1</v>
      </c>
      <c r="P209" s="269">
        <v>0.2</v>
      </c>
      <c r="Q209" s="269">
        <v>0.1</v>
      </c>
      <c r="R209" s="366">
        <f>M209+N209+O209+P209+Q209</f>
        <v>1.0000000000000002</v>
      </c>
      <c r="S209" s="243">
        <f>+R209</f>
        <v>1.0000000000000002</v>
      </c>
      <c r="T209" s="243">
        <v>1</v>
      </c>
      <c r="U209" s="259"/>
      <c r="V209" s="528"/>
      <c r="W209" s="206"/>
      <c r="X209" s="274"/>
      <c r="Y209" s="27" t="s">
        <v>312</v>
      </c>
      <c r="Z209" s="138">
        <v>1</v>
      </c>
      <c r="AA209" s="519"/>
      <c r="AB209" s="22">
        <v>44197</v>
      </c>
      <c r="AC209" s="22">
        <v>44561</v>
      </c>
      <c r="AD209" s="327"/>
      <c r="AE209" s="327"/>
      <c r="AF209" s="327"/>
      <c r="AG209" s="327"/>
      <c r="AH209" s="327"/>
      <c r="AI209" s="453"/>
      <c r="AJ209" s="176"/>
      <c r="AK209" s="176"/>
      <c r="AL209" s="185"/>
      <c r="AM209" s="194"/>
      <c r="AN209" s="126"/>
      <c r="AO209" s="43"/>
    </row>
    <row r="210" spans="1:41" ht="43.5" customHeight="1" thickBot="1" x14ac:dyDescent="0.4">
      <c r="A210" s="282"/>
      <c r="B210" s="274"/>
      <c r="C210" s="268"/>
      <c r="D210" s="285"/>
      <c r="E210" s="268"/>
      <c r="F210" s="274"/>
      <c r="G210" s="268"/>
      <c r="H210" s="268"/>
      <c r="I210" s="277"/>
      <c r="J210" s="259"/>
      <c r="K210" s="259"/>
      <c r="L210" s="259"/>
      <c r="M210" s="259"/>
      <c r="N210" s="259"/>
      <c r="O210" s="259"/>
      <c r="P210" s="259"/>
      <c r="Q210" s="259"/>
      <c r="R210" s="363"/>
      <c r="S210" s="244"/>
      <c r="T210" s="338" t="e">
        <f t="shared" ref="T210:T213" si="3">(R210+L210)/J210</f>
        <v>#DIV/0!</v>
      </c>
      <c r="U210" s="259"/>
      <c r="V210" s="528"/>
      <c r="W210" s="206"/>
      <c r="X210" s="274"/>
      <c r="Y210" s="28" t="s">
        <v>313</v>
      </c>
      <c r="Z210" s="138">
        <v>1</v>
      </c>
      <c r="AA210" s="519"/>
      <c r="AB210" s="22">
        <v>44197</v>
      </c>
      <c r="AC210" s="22">
        <v>44561</v>
      </c>
      <c r="AD210" s="327"/>
      <c r="AE210" s="327"/>
      <c r="AF210" s="327"/>
      <c r="AG210" s="327"/>
      <c r="AH210" s="327"/>
      <c r="AI210" s="453"/>
      <c r="AJ210" s="176"/>
      <c r="AK210" s="176"/>
      <c r="AL210" s="185"/>
      <c r="AM210" s="194"/>
      <c r="AN210" s="126"/>
      <c r="AO210" s="43"/>
    </row>
    <row r="211" spans="1:41" ht="43.5" customHeight="1" thickBot="1" x14ac:dyDescent="0.4">
      <c r="A211" s="282"/>
      <c r="B211" s="274"/>
      <c r="C211" s="268"/>
      <c r="D211" s="285"/>
      <c r="E211" s="268"/>
      <c r="F211" s="274"/>
      <c r="G211" s="268"/>
      <c r="H211" s="268"/>
      <c r="I211" s="277"/>
      <c r="J211" s="259"/>
      <c r="K211" s="259"/>
      <c r="L211" s="259"/>
      <c r="M211" s="259"/>
      <c r="N211" s="259"/>
      <c r="O211" s="259"/>
      <c r="P211" s="259"/>
      <c r="Q211" s="259"/>
      <c r="R211" s="363"/>
      <c r="S211" s="244"/>
      <c r="T211" s="338" t="e">
        <f t="shared" si="3"/>
        <v>#DIV/0!</v>
      </c>
      <c r="U211" s="259"/>
      <c r="V211" s="528"/>
      <c r="W211" s="206"/>
      <c r="X211" s="274"/>
      <c r="Y211" s="28" t="s">
        <v>314</v>
      </c>
      <c r="Z211" s="138">
        <v>1</v>
      </c>
      <c r="AA211" s="519"/>
      <c r="AB211" s="22">
        <v>44197</v>
      </c>
      <c r="AC211" s="22">
        <v>44561</v>
      </c>
      <c r="AD211" s="327"/>
      <c r="AE211" s="327"/>
      <c r="AF211" s="327"/>
      <c r="AG211" s="327"/>
      <c r="AH211" s="327"/>
      <c r="AI211" s="453"/>
      <c r="AJ211" s="176"/>
      <c r="AK211" s="176"/>
      <c r="AL211" s="185"/>
      <c r="AM211" s="194"/>
      <c r="AN211" s="126"/>
      <c r="AO211" s="43"/>
    </row>
    <row r="212" spans="1:41" ht="43.5" customHeight="1" thickBot="1" x14ac:dyDescent="0.4">
      <c r="A212" s="282"/>
      <c r="B212" s="274"/>
      <c r="C212" s="268"/>
      <c r="D212" s="285"/>
      <c r="E212" s="268"/>
      <c r="F212" s="274"/>
      <c r="G212" s="268"/>
      <c r="H212" s="268"/>
      <c r="I212" s="277"/>
      <c r="J212" s="259"/>
      <c r="K212" s="259"/>
      <c r="L212" s="259"/>
      <c r="M212" s="259"/>
      <c r="N212" s="259"/>
      <c r="O212" s="259"/>
      <c r="P212" s="259"/>
      <c r="Q212" s="259"/>
      <c r="R212" s="363"/>
      <c r="S212" s="244"/>
      <c r="T212" s="338" t="e">
        <f t="shared" si="3"/>
        <v>#DIV/0!</v>
      </c>
      <c r="U212" s="259"/>
      <c r="V212" s="528"/>
      <c r="W212" s="206"/>
      <c r="X212" s="274"/>
      <c r="Y212" s="28" t="s">
        <v>315</v>
      </c>
      <c r="Z212" s="138">
        <v>1</v>
      </c>
      <c r="AA212" s="519"/>
      <c r="AB212" s="22">
        <v>44197</v>
      </c>
      <c r="AC212" s="22">
        <v>44561</v>
      </c>
      <c r="AD212" s="327"/>
      <c r="AE212" s="327"/>
      <c r="AF212" s="327"/>
      <c r="AG212" s="327"/>
      <c r="AH212" s="327"/>
      <c r="AI212" s="453"/>
      <c r="AJ212" s="176"/>
      <c r="AK212" s="176"/>
      <c r="AL212" s="185"/>
      <c r="AM212" s="194"/>
      <c r="AN212" s="126"/>
      <c r="AO212" s="43"/>
    </row>
    <row r="213" spans="1:41" ht="43.5" customHeight="1" thickBot="1" x14ac:dyDescent="0.4">
      <c r="A213" s="282"/>
      <c r="B213" s="274"/>
      <c r="C213" s="268"/>
      <c r="D213" s="285"/>
      <c r="E213" s="268"/>
      <c r="F213" s="274"/>
      <c r="G213" s="268"/>
      <c r="H213" s="268"/>
      <c r="I213" s="277"/>
      <c r="J213" s="259"/>
      <c r="K213" s="260"/>
      <c r="L213" s="260"/>
      <c r="M213" s="260"/>
      <c r="N213" s="260"/>
      <c r="O213" s="260"/>
      <c r="P213" s="260"/>
      <c r="Q213" s="260"/>
      <c r="R213" s="364"/>
      <c r="S213" s="313"/>
      <c r="T213" s="552" t="e">
        <f t="shared" si="3"/>
        <v>#DIV/0!</v>
      </c>
      <c r="U213" s="259"/>
      <c r="V213" s="528"/>
      <c r="W213" s="206"/>
      <c r="X213" s="274"/>
      <c r="Y213" s="110" t="s">
        <v>316</v>
      </c>
      <c r="Z213" s="145">
        <v>1</v>
      </c>
      <c r="AA213" s="520"/>
      <c r="AB213" s="22">
        <v>44197</v>
      </c>
      <c r="AC213" s="22">
        <v>44561</v>
      </c>
      <c r="AD213" s="327"/>
      <c r="AE213" s="327"/>
      <c r="AF213" s="327"/>
      <c r="AG213" s="327"/>
      <c r="AH213" s="327"/>
      <c r="AI213" s="453"/>
      <c r="AJ213" s="176"/>
      <c r="AK213" s="176"/>
      <c r="AL213" s="185"/>
      <c r="AM213" s="194"/>
      <c r="AN213" s="126"/>
      <c r="AO213" s="43"/>
    </row>
    <row r="214" spans="1:41" ht="15.75" customHeight="1" thickBot="1" x14ac:dyDescent="0.4">
      <c r="A214" s="282"/>
      <c r="B214" s="274"/>
      <c r="C214" s="268"/>
      <c r="D214" s="285"/>
      <c r="E214" s="268"/>
      <c r="F214" s="274"/>
      <c r="G214" s="531" t="s">
        <v>400</v>
      </c>
      <c r="H214" s="532"/>
      <c r="I214" s="532"/>
      <c r="J214" s="532"/>
      <c r="K214" s="532"/>
      <c r="L214" s="532"/>
      <c r="M214" s="532"/>
      <c r="N214" s="532"/>
      <c r="O214" s="532"/>
      <c r="P214" s="532"/>
      <c r="Q214" s="532"/>
      <c r="R214" s="533"/>
      <c r="S214" s="479">
        <f>AVERAGE(S191:S213)</f>
        <v>0.95</v>
      </c>
      <c r="T214" s="510">
        <v>0.70899999999999996</v>
      </c>
      <c r="U214" s="259"/>
      <c r="V214" s="528"/>
      <c r="W214" s="514" t="s">
        <v>413</v>
      </c>
      <c r="X214" s="514"/>
      <c r="Y214" s="514"/>
      <c r="Z214" s="514"/>
      <c r="AA214" s="515">
        <f>+AA191</f>
        <v>0.54347826086956519</v>
      </c>
      <c r="AB214" s="22"/>
      <c r="AC214" s="22"/>
      <c r="AD214" s="327"/>
      <c r="AE214" s="327"/>
      <c r="AF214" s="327"/>
      <c r="AG214" s="327"/>
      <c r="AH214" s="327"/>
      <c r="AI214" s="453"/>
      <c r="AJ214" s="176"/>
      <c r="AK214" s="176"/>
      <c r="AL214" s="185"/>
      <c r="AM214" s="194"/>
      <c r="AN214" s="126"/>
      <c r="AO214" s="43"/>
    </row>
    <row r="215" spans="1:41" ht="15.75" customHeight="1" thickBot="1" x14ac:dyDescent="0.4">
      <c r="A215" s="282"/>
      <c r="B215" s="274"/>
      <c r="C215" s="268"/>
      <c r="D215" s="285"/>
      <c r="E215" s="268"/>
      <c r="F215" s="274"/>
      <c r="G215" s="534"/>
      <c r="H215" s="535"/>
      <c r="I215" s="535"/>
      <c r="J215" s="535"/>
      <c r="K215" s="535"/>
      <c r="L215" s="535"/>
      <c r="M215" s="535"/>
      <c r="N215" s="535"/>
      <c r="O215" s="535"/>
      <c r="P215" s="535"/>
      <c r="Q215" s="535"/>
      <c r="R215" s="536"/>
      <c r="S215" s="480"/>
      <c r="T215" s="511"/>
      <c r="U215" s="259"/>
      <c r="V215" s="528"/>
      <c r="W215" s="514"/>
      <c r="X215" s="514"/>
      <c r="Y215" s="514"/>
      <c r="Z215" s="514"/>
      <c r="AA215" s="516"/>
      <c r="AB215" s="22"/>
      <c r="AC215" s="22"/>
      <c r="AD215" s="327"/>
      <c r="AE215" s="327"/>
      <c r="AF215" s="327"/>
      <c r="AG215" s="327"/>
      <c r="AH215" s="327"/>
      <c r="AI215" s="453"/>
      <c r="AJ215" s="176"/>
      <c r="AK215" s="176"/>
      <c r="AL215" s="185"/>
      <c r="AM215" s="194"/>
      <c r="AN215" s="126"/>
      <c r="AO215" s="43"/>
    </row>
    <row r="216" spans="1:41" ht="15.75" customHeight="1" thickBot="1" x14ac:dyDescent="0.4">
      <c r="A216" s="282"/>
      <c r="B216" s="274"/>
      <c r="C216" s="268"/>
      <c r="D216" s="285"/>
      <c r="E216" s="268"/>
      <c r="F216" s="274"/>
      <c r="G216" s="534"/>
      <c r="H216" s="535"/>
      <c r="I216" s="535"/>
      <c r="J216" s="535"/>
      <c r="K216" s="535"/>
      <c r="L216" s="535"/>
      <c r="M216" s="535"/>
      <c r="N216" s="535"/>
      <c r="O216" s="535"/>
      <c r="P216" s="535"/>
      <c r="Q216" s="535"/>
      <c r="R216" s="536"/>
      <c r="S216" s="480"/>
      <c r="T216" s="511"/>
      <c r="U216" s="259"/>
      <c r="V216" s="528"/>
      <c r="W216" s="514"/>
      <c r="X216" s="514"/>
      <c r="Y216" s="514"/>
      <c r="Z216" s="514"/>
      <c r="AA216" s="516"/>
      <c r="AB216" s="22"/>
      <c r="AC216" s="22"/>
      <c r="AD216" s="327"/>
      <c r="AE216" s="327"/>
      <c r="AF216" s="327"/>
      <c r="AG216" s="327"/>
      <c r="AH216" s="327"/>
      <c r="AI216" s="453"/>
      <c r="AJ216" s="176"/>
      <c r="AK216" s="176"/>
      <c r="AL216" s="185"/>
      <c r="AM216" s="194"/>
      <c r="AN216" s="126"/>
      <c r="AO216" s="43"/>
    </row>
    <row r="217" spans="1:41" ht="15.75" customHeight="1" thickBot="1" x14ac:dyDescent="0.4">
      <c r="A217" s="282"/>
      <c r="B217" s="274"/>
      <c r="C217" s="268"/>
      <c r="D217" s="285"/>
      <c r="E217" s="268"/>
      <c r="F217" s="274"/>
      <c r="G217" s="534"/>
      <c r="H217" s="535"/>
      <c r="I217" s="535"/>
      <c r="J217" s="535"/>
      <c r="K217" s="535"/>
      <c r="L217" s="535"/>
      <c r="M217" s="535"/>
      <c r="N217" s="535"/>
      <c r="O217" s="535"/>
      <c r="P217" s="535"/>
      <c r="Q217" s="535"/>
      <c r="R217" s="536"/>
      <c r="S217" s="480"/>
      <c r="T217" s="511"/>
      <c r="U217" s="259"/>
      <c r="V217" s="528"/>
      <c r="W217" s="514"/>
      <c r="X217" s="514"/>
      <c r="Y217" s="514"/>
      <c r="Z217" s="514"/>
      <c r="AA217" s="516"/>
      <c r="AB217" s="22"/>
      <c r="AC217" s="22"/>
      <c r="AD217" s="327"/>
      <c r="AE217" s="327"/>
      <c r="AF217" s="327"/>
      <c r="AG217" s="327"/>
      <c r="AH217" s="327"/>
      <c r="AI217" s="453"/>
      <c r="AJ217" s="176"/>
      <c r="AK217" s="176"/>
      <c r="AL217" s="185"/>
      <c r="AM217" s="194"/>
      <c r="AN217" s="126"/>
      <c r="AO217" s="43"/>
    </row>
    <row r="218" spans="1:41" ht="15.75" customHeight="1" thickBot="1" x14ac:dyDescent="0.4">
      <c r="A218" s="282"/>
      <c r="B218" s="275"/>
      <c r="C218" s="280"/>
      <c r="D218" s="286"/>
      <c r="E218" s="280"/>
      <c r="F218" s="274"/>
      <c r="G218" s="537"/>
      <c r="H218" s="246"/>
      <c r="I218" s="246"/>
      <c r="J218" s="246"/>
      <c r="K218" s="246"/>
      <c r="L218" s="246"/>
      <c r="M218" s="246"/>
      <c r="N218" s="246"/>
      <c r="O218" s="246"/>
      <c r="P218" s="246"/>
      <c r="Q218" s="246"/>
      <c r="R218" s="538"/>
      <c r="S218" s="481"/>
      <c r="T218" s="512"/>
      <c r="U218" s="260"/>
      <c r="V218" s="528"/>
      <c r="W218" s="514"/>
      <c r="X218" s="514"/>
      <c r="Y218" s="514"/>
      <c r="Z218" s="514"/>
      <c r="AA218" s="517"/>
      <c r="AB218" s="22"/>
      <c r="AC218" s="22"/>
      <c r="AD218" s="327"/>
      <c r="AE218" s="327"/>
      <c r="AF218" s="327"/>
      <c r="AG218" s="327"/>
      <c r="AH218" s="327"/>
      <c r="AI218" s="509"/>
      <c r="AJ218" s="193"/>
      <c r="AK218" s="193"/>
      <c r="AL218" s="185"/>
      <c r="AM218" s="194"/>
      <c r="AN218" s="126"/>
      <c r="AO218" s="43"/>
    </row>
    <row r="219" spans="1:41" ht="34.5" customHeight="1" thickBot="1" x14ac:dyDescent="0.4">
      <c r="A219" s="282"/>
      <c r="B219" s="273" t="s">
        <v>20</v>
      </c>
      <c r="C219" s="267" t="s">
        <v>21</v>
      </c>
      <c r="D219" s="270" t="s">
        <v>22</v>
      </c>
      <c r="E219" s="270" t="s">
        <v>89</v>
      </c>
      <c r="F219" s="273" t="s">
        <v>90</v>
      </c>
      <c r="G219" s="267" t="s">
        <v>91</v>
      </c>
      <c r="H219" s="539">
        <v>0</v>
      </c>
      <c r="I219" s="276" t="s">
        <v>133</v>
      </c>
      <c r="J219" s="541">
        <v>1</v>
      </c>
      <c r="K219" s="542">
        <v>0.5</v>
      </c>
      <c r="L219" s="529">
        <v>0.33</v>
      </c>
      <c r="M219" s="529">
        <v>0.32</v>
      </c>
      <c r="N219" s="529">
        <v>0.3</v>
      </c>
      <c r="O219" s="529">
        <v>0.05</v>
      </c>
      <c r="P219" s="529">
        <v>0</v>
      </c>
      <c r="Q219" s="529">
        <v>0</v>
      </c>
      <c r="R219" s="553">
        <f>M219+N219+O219+P219+Q219</f>
        <v>0.67</v>
      </c>
      <c r="S219" s="529">
        <v>1</v>
      </c>
      <c r="T219" s="529">
        <f t="shared" si="1"/>
        <v>1</v>
      </c>
      <c r="U219" s="529">
        <f>AVERAGE(T219)</f>
        <v>1</v>
      </c>
      <c r="V219" s="372" t="s">
        <v>147</v>
      </c>
      <c r="W219" s="206">
        <v>2020130010203</v>
      </c>
      <c r="X219" s="116"/>
      <c r="Y219" s="26" t="s">
        <v>317</v>
      </c>
      <c r="Z219" s="111">
        <v>0.8</v>
      </c>
      <c r="AA219" s="201">
        <f>AVERAGE(Z219:Z229)</f>
        <v>0.74793388429752072</v>
      </c>
      <c r="AB219" s="22">
        <v>44197</v>
      </c>
      <c r="AC219" s="22">
        <v>44561</v>
      </c>
      <c r="AD219" s="524" t="s">
        <v>337</v>
      </c>
      <c r="AE219" s="524"/>
      <c r="AF219" s="524"/>
      <c r="AG219" s="544" t="s">
        <v>329</v>
      </c>
      <c r="AH219" s="544" t="s">
        <v>348</v>
      </c>
      <c r="AI219" s="508">
        <v>1150000000</v>
      </c>
      <c r="AJ219" s="192">
        <v>250000000</v>
      </c>
      <c r="AK219" s="192">
        <v>0</v>
      </c>
      <c r="AL219" s="185" t="s">
        <v>472</v>
      </c>
      <c r="AM219" s="194" t="s">
        <v>474</v>
      </c>
      <c r="AN219" s="126"/>
      <c r="AO219" s="43"/>
    </row>
    <row r="220" spans="1:41" ht="42.5" thickBot="1" x14ac:dyDescent="0.4">
      <c r="A220" s="282"/>
      <c r="B220" s="274"/>
      <c r="C220" s="268"/>
      <c r="D220" s="271"/>
      <c r="E220" s="271"/>
      <c r="F220" s="274"/>
      <c r="G220" s="268"/>
      <c r="H220" s="540"/>
      <c r="I220" s="277"/>
      <c r="J220" s="530"/>
      <c r="K220" s="543"/>
      <c r="L220" s="530"/>
      <c r="M220" s="530"/>
      <c r="N220" s="530"/>
      <c r="O220" s="530"/>
      <c r="P220" s="530"/>
      <c r="Q220" s="530"/>
      <c r="R220" s="554"/>
      <c r="S220" s="530"/>
      <c r="T220" s="530" t="e">
        <f t="shared" si="1"/>
        <v>#DIV/0!</v>
      </c>
      <c r="U220" s="555"/>
      <c r="V220" s="287"/>
      <c r="W220" s="206"/>
      <c r="X220" s="60"/>
      <c r="Y220" s="26" t="s">
        <v>318</v>
      </c>
      <c r="Z220" s="111">
        <v>0.72727272727272729</v>
      </c>
      <c r="AA220" s="202"/>
      <c r="AB220" s="22">
        <v>44197</v>
      </c>
      <c r="AC220" s="22">
        <v>44561</v>
      </c>
      <c r="AD220" s="525"/>
      <c r="AE220" s="525"/>
      <c r="AF220" s="525"/>
      <c r="AG220" s="544"/>
      <c r="AH220" s="544"/>
      <c r="AI220" s="453"/>
      <c r="AJ220" s="176">
        <v>500000000</v>
      </c>
      <c r="AK220" s="176"/>
      <c r="AL220" s="185" t="s">
        <v>473</v>
      </c>
      <c r="AM220" s="194" t="s">
        <v>475</v>
      </c>
      <c r="AN220" s="126"/>
      <c r="AO220" s="43"/>
    </row>
    <row r="221" spans="1:41" ht="28.5" thickBot="1" x14ac:dyDescent="0.4">
      <c r="A221" s="282"/>
      <c r="B221" s="274"/>
      <c r="C221" s="268"/>
      <c r="D221" s="271"/>
      <c r="E221" s="271"/>
      <c r="F221" s="274"/>
      <c r="G221" s="268"/>
      <c r="H221" s="540"/>
      <c r="I221" s="277"/>
      <c r="J221" s="530"/>
      <c r="K221" s="543"/>
      <c r="L221" s="530"/>
      <c r="M221" s="530"/>
      <c r="N221" s="530"/>
      <c r="O221" s="530"/>
      <c r="P221" s="530"/>
      <c r="Q221" s="530"/>
      <c r="R221" s="554"/>
      <c r="S221" s="530"/>
      <c r="T221" s="530" t="e">
        <f t="shared" si="1"/>
        <v>#DIV/0!</v>
      </c>
      <c r="U221" s="555"/>
      <c r="V221" s="287"/>
      <c r="W221" s="206"/>
      <c r="X221" s="60"/>
      <c r="Y221" s="28" t="s">
        <v>319</v>
      </c>
      <c r="Z221" s="111">
        <v>1</v>
      </c>
      <c r="AA221" s="202"/>
      <c r="AB221" s="22">
        <v>44197</v>
      </c>
      <c r="AC221" s="22">
        <v>44561</v>
      </c>
      <c r="AD221" s="525"/>
      <c r="AE221" s="525"/>
      <c r="AF221" s="525"/>
      <c r="AG221" s="544"/>
      <c r="AH221" s="544"/>
      <c r="AI221" s="453"/>
      <c r="AJ221" s="176"/>
      <c r="AK221" s="176"/>
      <c r="AL221" s="185"/>
      <c r="AM221" s="194"/>
      <c r="AN221" s="126"/>
      <c r="AO221" s="43"/>
    </row>
    <row r="222" spans="1:41" ht="28.5" thickBot="1" x14ac:dyDescent="0.4">
      <c r="A222" s="282"/>
      <c r="B222" s="274"/>
      <c r="C222" s="268"/>
      <c r="D222" s="271"/>
      <c r="E222" s="271"/>
      <c r="F222" s="274"/>
      <c r="G222" s="268"/>
      <c r="H222" s="540"/>
      <c r="I222" s="277"/>
      <c r="J222" s="530"/>
      <c r="K222" s="543"/>
      <c r="L222" s="530"/>
      <c r="M222" s="530"/>
      <c r="N222" s="530"/>
      <c r="O222" s="530"/>
      <c r="P222" s="530"/>
      <c r="Q222" s="530"/>
      <c r="R222" s="554"/>
      <c r="S222" s="530"/>
      <c r="T222" s="530" t="e">
        <f t="shared" si="1"/>
        <v>#DIV/0!</v>
      </c>
      <c r="U222" s="555"/>
      <c r="V222" s="287"/>
      <c r="W222" s="206"/>
      <c r="X222" s="60"/>
      <c r="Y222" s="26" t="s">
        <v>320</v>
      </c>
      <c r="Z222" s="111">
        <v>1</v>
      </c>
      <c r="AA222" s="202"/>
      <c r="AB222" s="22">
        <v>44197</v>
      </c>
      <c r="AC222" s="22">
        <v>44561</v>
      </c>
      <c r="AD222" s="525"/>
      <c r="AE222" s="525"/>
      <c r="AF222" s="525"/>
      <c r="AG222" s="544"/>
      <c r="AH222" s="544"/>
      <c r="AI222" s="453"/>
      <c r="AJ222" s="176"/>
      <c r="AK222" s="176"/>
      <c r="AL222" s="185"/>
      <c r="AM222" s="194"/>
      <c r="AN222" s="126"/>
      <c r="AO222" s="43"/>
    </row>
    <row r="223" spans="1:41" ht="28.5" thickBot="1" x14ac:dyDescent="0.4">
      <c r="A223" s="282"/>
      <c r="B223" s="274"/>
      <c r="C223" s="268"/>
      <c r="D223" s="271"/>
      <c r="E223" s="271"/>
      <c r="F223" s="274"/>
      <c r="G223" s="268"/>
      <c r="H223" s="540"/>
      <c r="I223" s="277"/>
      <c r="J223" s="530"/>
      <c r="K223" s="543"/>
      <c r="L223" s="530"/>
      <c r="M223" s="530"/>
      <c r="N223" s="530"/>
      <c r="O223" s="530"/>
      <c r="P223" s="530"/>
      <c r="Q223" s="530"/>
      <c r="R223" s="554"/>
      <c r="S223" s="530"/>
      <c r="T223" s="530" t="e">
        <f t="shared" si="1"/>
        <v>#DIV/0!</v>
      </c>
      <c r="U223" s="555"/>
      <c r="V223" s="287"/>
      <c r="W223" s="206"/>
      <c r="X223" s="60"/>
      <c r="Y223" s="28" t="s">
        <v>321</v>
      </c>
      <c r="Z223" s="111">
        <v>0.9</v>
      </c>
      <c r="AA223" s="202"/>
      <c r="AB223" s="22">
        <v>44197</v>
      </c>
      <c r="AC223" s="22">
        <v>44561</v>
      </c>
      <c r="AD223" s="525"/>
      <c r="AE223" s="525"/>
      <c r="AF223" s="525"/>
      <c r="AG223" s="544"/>
      <c r="AH223" s="544"/>
      <c r="AI223" s="453"/>
      <c r="AJ223" s="176"/>
      <c r="AK223" s="176"/>
      <c r="AL223" s="185"/>
      <c r="AM223" s="194"/>
      <c r="AN223" s="126"/>
      <c r="AO223" s="43"/>
    </row>
    <row r="224" spans="1:41" ht="56.5" thickBot="1" x14ac:dyDescent="0.4">
      <c r="A224" s="282"/>
      <c r="B224" s="274"/>
      <c r="C224" s="268"/>
      <c r="D224" s="271"/>
      <c r="E224" s="271"/>
      <c r="F224" s="274"/>
      <c r="G224" s="268"/>
      <c r="H224" s="540"/>
      <c r="I224" s="277"/>
      <c r="J224" s="530"/>
      <c r="K224" s="543"/>
      <c r="L224" s="530"/>
      <c r="M224" s="530"/>
      <c r="N224" s="530"/>
      <c r="O224" s="530"/>
      <c r="P224" s="530"/>
      <c r="Q224" s="530"/>
      <c r="R224" s="554"/>
      <c r="S224" s="530"/>
      <c r="T224" s="530" t="e">
        <f t="shared" si="1"/>
        <v>#DIV/0!</v>
      </c>
      <c r="U224" s="555"/>
      <c r="V224" s="287"/>
      <c r="W224" s="206"/>
      <c r="X224" s="60"/>
      <c r="Y224" s="28" t="s">
        <v>322</v>
      </c>
      <c r="Z224" s="111">
        <v>1</v>
      </c>
      <c r="AA224" s="202"/>
      <c r="AB224" s="22">
        <v>44197</v>
      </c>
      <c r="AC224" s="22">
        <v>44561</v>
      </c>
      <c r="AD224" s="525"/>
      <c r="AE224" s="525"/>
      <c r="AF224" s="525"/>
      <c r="AG224" s="544"/>
      <c r="AH224" s="544"/>
      <c r="AI224" s="453"/>
      <c r="AJ224" s="176"/>
      <c r="AK224" s="176"/>
      <c r="AL224" s="185"/>
      <c r="AM224" s="194"/>
      <c r="AN224" s="126"/>
      <c r="AO224" s="43"/>
    </row>
    <row r="225" spans="1:41" ht="42.5" thickBot="1" x14ac:dyDescent="0.4">
      <c r="A225" s="282"/>
      <c r="B225" s="274"/>
      <c r="C225" s="268"/>
      <c r="D225" s="271"/>
      <c r="E225" s="271"/>
      <c r="F225" s="274"/>
      <c r="G225" s="268"/>
      <c r="H225" s="540"/>
      <c r="I225" s="277"/>
      <c r="J225" s="530"/>
      <c r="K225" s="543"/>
      <c r="L225" s="530"/>
      <c r="M225" s="530"/>
      <c r="N225" s="530"/>
      <c r="O225" s="530"/>
      <c r="P225" s="530"/>
      <c r="Q225" s="530"/>
      <c r="R225" s="554"/>
      <c r="S225" s="530"/>
      <c r="T225" s="530" t="e">
        <f t="shared" si="1"/>
        <v>#DIV/0!</v>
      </c>
      <c r="U225" s="555"/>
      <c r="V225" s="287"/>
      <c r="W225" s="206"/>
      <c r="X225" s="60"/>
      <c r="Y225" s="28" t="s">
        <v>323</v>
      </c>
      <c r="Z225" s="111">
        <v>0.4</v>
      </c>
      <c r="AA225" s="202"/>
      <c r="AB225" s="22">
        <v>44197</v>
      </c>
      <c r="AC225" s="22">
        <v>44561</v>
      </c>
      <c r="AD225" s="525"/>
      <c r="AE225" s="525"/>
      <c r="AF225" s="525"/>
      <c r="AG225" s="544"/>
      <c r="AH225" s="544"/>
      <c r="AI225" s="453"/>
      <c r="AJ225" s="176"/>
      <c r="AK225" s="176"/>
      <c r="AL225" s="185"/>
      <c r="AM225" s="194"/>
      <c r="AN225" s="126"/>
      <c r="AO225" s="43"/>
    </row>
    <row r="226" spans="1:41" ht="42.5" thickBot="1" x14ac:dyDescent="0.4">
      <c r="A226" s="282"/>
      <c r="B226" s="274"/>
      <c r="C226" s="268"/>
      <c r="D226" s="271"/>
      <c r="E226" s="271"/>
      <c r="F226" s="274"/>
      <c r="G226" s="268"/>
      <c r="H226" s="540"/>
      <c r="I226" s="277"/>
      <c r="J226" s="530"/>
      <c r="K226" s="543"/>
      <c r="L226" s="530"/>
      <c r="M226" s="530"/>
      <c r="N226" s="530"/>
      <c r="O226" s="530"/>
      <c r="P226" s="530"/>
      <c r="Q226" s="530"/>
      <c r="R226" s="554"/>
      <c r="S226" s="530"/>
      <c r="T226" s="530" t="e">
        <f t="shared" si="1"/>
        <v>#DIV/0!</v>
      </c>
      <c r="U226" s="555"/>
      <c r="V226" s="287"/>
      <c r="W226" s="206"/>
      <c r="X226" s="60"/>
      <c r="Y226" s="28" t="s">
        <v>324</v>
      </c>
      <c r="Z226" s="111">
        <v>0.65</v>
      </c>
      <c r="AA226" s="202"/>
      <c r="AB226" s="22">
        <v>44197</v>
      </c>
      <c r="AC226" s="22">
        <v>44561</v>
      </c>
      <c r="AD226" s="525"/>
      <c r="AE226" s="525"/>
      <c r="AF226" s="525"/>
      <c r="AG226" s="544"/>
      <c r="AH226" s="544"/>
      <c r="AI226" s="453"/>
      <c r="AJ226" s="176"/>
      <c r="AK226" s="176"/>
      <c r="AL226" s="185"/>
      <c r="AM226" s="194"/>
      <c r="AN226" s="126"/>
      <c r="AO226" s="43"/>
    </row>
    <row r="227" spans="1:41" ht="42.5" thickBot="1" x14ac:dyDescent="0.4">
      <c r="A227" s="282"/>
      <c r="B227" s="274"/>
      <c r="C227" s="268"/>
      <c r="D227" s="271"/>
      <c r="E227" s="271"/>
      <c r="F227" s="274"/>
      <c r="G227" s="268"/>
      <c r="H227" s="540"/>
      <c r="I227" s="277"/>
      <c r="J227" s="530"/>
      <c r="K227" s="543"/>
      <c r="L227" s="530"/>
      <c r="M227" s="530"/>
      <c r="N227" s="530"/>
      <c r="O227" s="530"/>
      <c r="P227" s="530"/>
      <c r="Q227" s="530"/>
      <c r="R227" s="554"/>
      <c r="S227" s="530"/>
      <c r="T227" s="530" t="e">
        <f t="shared" si="1"/>
        <v>#DIV/0!</v>
      </c>
      <c r="U227" s="555"/>
      <c r="V227" s="287"/>
      <c r="W227" s="206"/>
      <c r="X227" s="60"/>
      <c r="Y227" s="28" t="s">
        <v>325</v>
      </c>
      <c r="Z227" s="111">
        <v>0.75</v>
      </c>
      <c r="AA227" s="202"/>
      <c r="AB227" s="22">
        <v>44197</v>
      </c>
      <c r="AC227" s="22">
        <v>44561</v>
      </c>
      <c r="AD227" s="525"/>
      <c r="AE227" s="525"/>
      <c r="AF227" s="525"/>
      <c r="AG227" s="544"/>
      <c r="AH227" s="544"/>
      <c r="AI227" s="453"/>
      <c r="AJ227" s="176"/>
      <c r="AK227" s="176"/>
      <c r="AL227" s="185"/>
      <c r="AM227" s="194"/>
      <c r="AN227" s="126"/>
      <c r="AO227" s="43"/>
    </row>
    <row r="228" spans="1:41" ht="28.5" thickBot="1" x14ac:dyDescent="0.4">
      <c r="A228" s="282"/>
      <c r="B228" s="274"/>
      <c r="C228" s="268"/>
      <c r="D228" s="271"/>
      <c r="E228" s="271"/>
      <c r="F228" s="274"/>
      <c r="G228" s="268"/>
      <c r="H228" s="540"/>
      <c r="I228" s="277"/>
      <c r="J228" s="530"/>
      <c r="K228" s="543"/>
      <c r="L228" s="530"/>
      <c r="M228" s="530"/>
      <c r="N228" s="530"/>
      <c r="O228" s="530"/>
      <c r="P228" s="530"/>
      <c r="Q228" s="530"/>
      <c r="R228" s="554"/>
      <c r="S228" s="530"/>
      <c r="T228" s="530" t="e">
        <f t="shared" si="1"/>
        <v>#DIV/0!</v>
      </c>
      <c r="U228" s="555"/>
      <c r="V228" s="287"/>
      <c r="W228" s="206"/>
      <c r="X228" s="60"/>
      <c r="Y228" s="28" t="s">
        <v>326</v>
      </c>
      <c r="Z228" s="111">
        <v>0</v>
      </c>
      <c r="AA228" s="202"/>
      <c r="AB228" s="22">
        <v>44197</v>
      </c>
      <c r="AC228" s="22">
        <v>44561</v>
      </c>
      <c r="AD228" s="525"/>
      <c r="AE228" s="525"/>
      <c r="AF228" s="525"/>
      <c r="AG228" s="544"/>
      <c r="AH228" s="544"/>
      <c r="AI228" s="453"/>
      <c r="AJ228" s="176"/>
      <c r="AK228" s="176"/>
      <c r="AL228" s="185"/>
      <c r="AM228" s="194"/>
      <c r="AN228" s="126"/>
      <c r="AO228" s="43"/>
    </row>
    <row r="229" spans="1:41" ht="60.75" customHeight="1" thickBot="1" x14ac:dyDescent="0.4">
      <c r="A229" s="283"/>
      <c r="B229" s="275"/>
      <c r="C229" s="280"/>
      <c r="D229" s="272"/>
      <c r="E229" s="272"/>
      <c r="F229" s="275"/>
      <c r="G229" s="268"/>
      <c r="H229" s="540"/>
      <c r="I229" s="277"/>
      <c r="J229" s="530"/>
      <c r="K229" s="543"/>
      <c r="L229" s="530"/>
      <c r="M229" s="530"/>
      <c r="N229" s="530"/>
      <c r="O229" s="530"/>
      <c r="P229" s="530"/>
      <c r="Q229" s="530"/>
      <c r="R229" s="554"/>
      <c r="S229" s="530"/>
      <c r="T229" s="530" t="e">
        <f t="shared" si="1"/>
        <v>#DIV/0!</v>
      </c>
      <c r="U229" s="556"/>
      <c r="V229" s="350"/>
      <c r="W229" s="206"/>
      <c r="X229" s="116"/>
      <c r="Y229" s="110" t="s">
        <v>153</v>
      </c>
      <c r="Z229" s="119">
        <v>1</v>
      </c>
      <c r="AA229" s="202"/>
      <c r="AB229" s="22">
        <v>44197</v>
      </c>
      <c r="AC229" s="22">
        <v>44561</v>
      </c>
      <c r="AD229" s="526"/>
      <c r="AE229" s="526"/>
      <c r="AF229" s="526"/>
      <c r="AG229" s="544"/>
      <c r="AH229" s="544"/>
      <c r="AI229" s="509"/>
      <c r="AJ229" s="176"/>
      <c r="AK229" s="176"/>
      <c r="AL229" s="185"/>
      <c r="AM229" s="194"/>
      <c r="AN229" s="126"/>
      <c r="AO229" s="43"/>
    </row>
    <row r="230" spans="1:41" ht="60.75" customHeight="1" x14ac:dyDescent="0.35">
      <c r="A230" s="93"/>
      <c r="B230" s="94"/>
      <c r="C230" s="95"/>
      <c r="D230" s="95"/>
      <c r="E230" s="95"/>
      <c r="F230" s="94"/>
      <c r="G230" s="547" t="s">
        <v>401</v>
      </c>
      <c r="H230" s="547"/>
      <c r="I230" s="547"/>
      <c r="J230" s="547"/>
      <c r="K230" s="547"/>
      <c r="L230" s="547"/>
      <c r="M230" s="547"/>
      <c r="N230" s="547"/>
      <c r="O230" s="547"/>
      <c r="P230" s="547"/>
      <c r="Q230" s="547"/>
      <c r="R230" s="547"/>
      <c r="S230" s="103">
        <f>+S219</f>
        <v>1</v>
      </c>
      <c r="T230" s="103">
        <f>+T219</f>
        <v>1</v>
      </c>
      <c r="U230" s="96"/>
      <c r="V230" s="94"/>
      <c r="W230" s="203" t="s">
        <v>414</v>
      </c>
      <c r="X230" s="203"/>
      <c r="Y230" s="203"/>
      <c r="Z230" s="203"/>
      <c r="AA230" s="146">
        <f>+AA219</f>
        <v>0.74793388429752072</v>
      </c>
      <c r="AB230" s="97"/>
      <c r="AC230" s="97"/>
      <c r="AD230" s="95"/>
      <c r="AE230" s="95"/>
      <c r="AF230" s="95"/>
      <c r="AG230" s="95"/>
      <c r="AH230" s="95"/>
      <c r="AI230" s="98"/>
      <c r="AJ230" s="123"/>
      <c r="AK230" s="123"/>
      <c r="AL230" s="95"/>
      <c r="AM230" s="95"/>
      <c r="AN230" s="95"/>
      <c r="AO230" s="99"/>
    </row>
    <row r="231" spans="1:41" ht="73.5" customHeight="1" x14ac:dyDescent="0.35">
      <c r="J231" s="3"/>
      <c r="K231" s="76"/>
      <c r="P231" s="548" t="s">
        <v>403</v>
      </c>
      <c r="Q231" s="548"/>
      <c r="R231" s="548"/>
      <c r="S231" s="103">
        <f>AVERAGE(S2,S14,S20,S25,S29,S36,S38,S47,S56,S63,S66,S78,S82,S87,S89,S103,S107,S109,S111,S114,S117,S120,S121,S123,S125,S130,S146,S151,S162,S166,S179,S180,S187,S191,S198,S203,S214,S219)</f>
        <v>0.93230622009569386</v>
      </c>
      <c r="T231" s="127">
        <f>AVERAGE(T2,T14,T20,T25,T29,T36,T38,T47,T56,T63,T66,T78,T82,T87,T89,T103,T107,T109,T111,T114,T117,T120,T121,T123,T125,T130,T146,T151,T162,T166,T179,T180,T187,T191,T198,T203,T214,T219)</f>
        <v>0.52413763010167691</v>
      </c>
      <c r="U231" s="16">
        <f>AVERAGE(U2,U14,U20,U25,U29,U36,U38,U47,U56,U63,U66,U78,U82,U87,U89,U103,U107,U109,U111,U114,U117,U120,U121,U123,U125,U130,U146,U151,U162,U166,U179,U180,U187,U191,U198,U203,U214,U219)</f>
        <v>0.5619842786972512</v>
      </c>
      <c r="W231" s="204" t="s">
        <v>415</v>
      </c>
      <c r="X231" s="204"/>
      <c r="Y231" s="204"/>
      <c r="Z231" s="204"/>
      <c r="AA231" s="148">
        <f>AVERAGE(AA36,AA78,AA103,AA141,AA162,AA187,AA214,AA230)</f>
        <v>0.77195908780253619</v>
      </c>
      <c r="AH231" s="198" t="s">
        <v>406</v>
      </c>
      <c r="AI231" s="199">
        <f>SUM(AI2:AI229)</f>
        <v>10901291875.950001</v>
      </c>
      <c r="AJ231" s="199">
        <f>SUM(AJ2:AJ229)</f>
        <v>7194162996</v>
      </c>
      <c r="AK231" s="200">
        <f>SUM(AK2:AK229)</f>
        <v>3527302171.3299999</v>
      </c>
      <c r="AL231" s="197">
        <f>+AK231/AJ231</f>
        <v>0.49030056356676965</v>
      </c>
    </row>
    <row r="232" spans="1:41" ht="92.25" customHeight="1" x14ac:dyDescent="0.35">
      <c r="A232" s="106"/>
      <c r="B232" s="107"/>
      <c r="J232" s="3"/>
      <c r="K232" s="76"/>
      <c r="S232" s="71"/>
      <c r="T232" s="71"/>
      <c r="AJ232" s="106"/>
      <c r="AK232" s="196"/>
    </row>
    <row r="233" spans="1:41" ht="80.25" customHeight="1" x14ac:dyDescent="0.35">
      <c r="A233" s="104"/>
      <c r="B233" s="105"/>
      <c r="J233" s="3"/>
      <c r="K233" s="76"/>
      <c r="S233" s="16"/>
    </row>
    <row r="234" spans="1:41" ht="84.75" customHeight="1" x14ac:dyDescent="0.35">
      <c r="A234" s="104"/>
      <c r="B234" s="105"/>
      <c r="J234" s="3"/>
      <c r="K234" s="76"/>
      <c r="AJ234" s="18"/>
    </row>
    <row r="235" spans="1:41" ht="60" customHeight="1" x14ac:dyDescent="0.35">
      <c r="A235" s="104"/>
      <c r="B235" s="105"/>
      <c r="J235" s="3"/>
      <c r="K235" s="76"/>
    </row>
    <row r="236" spans="1:41" x14ac:dyDescent="0.35">
      <c r="J236" s="3"/>
      <c r="K236" s="76"/>
    </row>
    <row r="237" spans="1:41" x14ac:dyDescent="0.35">
      <c r="J237" s="3"/>
      <c r="K237" s="76"/>
    </row>
  </sheetData>
  <mergeCells count="757">
    <mergeCell ref="G230:R230"/>
    <mergeCell ref="P231:R231"/>
    <mergeCell ref="U166:U190"/>
    <mergeCell ref="G209:G213"/>
    <mergeCell ref="H209:H213"/>
    <mergeCell ref="I209:I213"/>
    <mergeCell ref="J209:J213"/>
    <mergeCell ref="K209:K213"/>
    <mergeCell ref="L209:L213"/>
    <mergeCell ref="M209:M213"/>
    <mergeCell ref="N209:N213"/>
    <mergeCell ref="O209:O213"/>
    <mergeCell ref="P209:P213"/>
    <mergeCell ref="Q209:Q213"/>
    <mergeCell ref="R209:R213"/>
    <mergeCell ref="S209:S213"/>
    <mergeCell ref="T209:T213"/>
    <mergeCell ref="R219:R229"/>
    <mergeCell ref="S219:S229"/>
    <mergeCell ref="T219:T229"/>
    <mergeCell ref="P219:P229"/>
    <mergeCell ref="U219:U229"/>
    <mergeCell ref="O107:O108"/>
    <mergeCell ref="R107:R108"/>
    <mergeCell ref="J158:J161"/>
    <mergeCell ref="K158:K161"/>
    <mergeCell ref="L158:L161"/>
    <mergeCell ref="M158:M161"/>
    <mergeCell ref="N158:N161"/>
    <mergeCell ref="O158:O161"/>
    <mergeCell ref="P158:P161"/>
    <mergeCell ref="Q158:Q161"/>
    <mergeCell ref="R158:R161"/>
    <mergeCell ref="Q109:Q110"/>
    <mergeCell ref="Q111:Q113"/>
    <mergeCell ref="Q114:Q116"/>
    <mergeCell ref="Q117:Q119"/>
    <mergeCell ref="Q121:Q122"/>
    <mergeCell ref="Q123:Q124"/>
    <mergeCell ref="Q125:Q129"/>
    <mergeCell ref="Q130:Q135"/>
    <mergeCell ref="P117:P119"/>
    <mergeCell ref="AE219:AE229"/>
    <mergeCell ref="AF219:AF229"/>
    <mergeCell ref="AG219:AG229"/>
    <mergeCell ref="AH219:AH229"/>
    <mergeCell ref="AI219:AI229"/>
    <mergeCell ref="O136:O140"/>
    <mergeCell ref="P136:P140"/>
    <mergeCell ref="G141:R145"/>
    <mergeCell ref="R117:R119"/>
    <mergeCell ref="R121:R122"/>
    <mergeCell ref="G162:R165"/>
    <mergeCell ref="N183:N186"/>
    <mergeCell ref="V219:V229"/>
    <mergeCell ref="W219:W229"/>
    <mergeCell ref="AD219:AD229"/>
    <mergeCell ref="U191:U218"/>
    <mergeCell ref="V191:V218"/>
    <mergeCell ref="AD191:AD218"/>
    <mergeCell ref="P203:P208"/>
    <mergeCell ref="P191:P197"/>
    <mergeCell ref="P198:P202"/>
    <mergeCell ref="Q219:Q229"/>
    <mergeCell ref="G214:R218"/>
    <mergeCell ref="G219:G229"/>
    <mergeCell ref="H219:H229"/>
    <mergeCell ref="I219:I229"/>
    <mergeCell ref="J219:J229"/>
    <mergeCell ref="K219:K229"/>
    <mergeCell ref="L219:L229"/>
    <mergeCell ref="M219:M229"/>
    <mergeCell ref="N219:N229"/>
    <mergeCell ref="O219:O229"/>
    <mergeCell ref="Q191:Q197"/>
    <mergeCell ref="Q198:Q202"/>
    <mergeCell ref="Q203:Q208"/>
    <mergeCell ref="O198:O202"/>
    <mergeCell ref="R198:R202"/>
    <mergeCell ref="S198:S202"/>
    <mergeCell ref="T198:T202"/>
    <mergeCell ref="G203:G208"/>
    <mergeCell ref="H203:H208"/>
    <mergeCell ref="I203:I208"/>
    <mergeCell ref="J203:J208"/>
    <mergeCell ref="AE191:AE218"/>
    <mergeCell ref="AH191:AH218"/>
    <mergeCell ref="AI191:AI218"/>
    <mergeCell ref="R191:R197"/>
    <mergeCell ref="S191:S197"/>
    <mergeCell ref="T191:T197"/>
    <mergeCell ref="R203:R208"/>
    <mergeCell ref="S203:S208"/>
    <mergeCell ref="T203:T208"/>
    <mergeCell ref="S214:S218"/>
    <mergeCell ref="T214:T218"/>
    <mergeCell ref="W191:W213"/>
    <mergeCell ref="X191:X213"/>
    <mergeCell ref="W214:Z218"/>
    <mergeCell ref="AA214:AA218"/>
    <mergeCell ref="AA191:AA213"/>
    <mergeCell ref="AF191:AF218"/>
    <mergeCell ref="AG191:AG218"/>
    <mergeCell ref="AG166:AG190"/>
    <mergeCell ref="F191:F218"/>
    <mergeCell ref="G191:G197"/>
    <mergeCell ref="H191:H197"/>
    <mergeCell ref="I191:I197"/>
    <mergeCell ref="J191:J197"/>
    <mergeCell ref="L191:L197"/>
    <mergeCell ref="M191:M197"/>
    <mergeCell ref="N191:N197"/>
    <mergeCell ref="O191:O197"/>
    <mergeCell ref="N203:N208"/>
    <mergeCell ref="O203:O208"/>
    <mergeCell ref="K203:K208"/>
    <mergeCell ref="L203:L208"/>
    <mergeCell ref="M203:M208"/>
    <mergeCell ref="K192:K197"/>
    <mergeCell ref="G198:G202"/>
    <mergeCell ref="H198:H202"/>
    <mergeCell ref="I198:I202"/>
    <mergeCell ref="J198:J202"/>
    <mergeCell ref="K198:K202"/>
    <mergeCell ref="L198:L202"/>
    <mergeCell ref="M198:M202"/>
    <mergeCell ref="N198:N202"/>
    <mergeCell ref="O180:O182"/>
    <mergeCell ref="R180:R182"/>
    <mergeCell ref="S180:S182"/>
    <mergeCell ref="T180:T182"/>
    <mergeCell ref="T187:T190"/>
    <mergeCell ref="V166:V190"/>
    <mergeCell ref="AD166:AD190"/>
    <mergeCell ref="AE166:AE190"/>
    <mergeCell ref="AF166:AF190"/>
    <mergeCell ref="AH166:AH190"/>
    <mergeCell ref="AI166:AI190"/>
    <mergeCell ref="O166:O178"/>
    <mergeCell ref="R166:R178"/>
    <mergeCell ref="S166:S178"/>
    <mergeCell ref="T166:T178"/>
    <mergeCell ref="S187:S190"/>
    <mergeCell ref="P166:P178"/>
    <mergeCell ref="P180:P182"/>
    <mergeCell ref="O183:O186"/>
    <mergeCell ref="P183:P186"/>
    <mergeCell ref="R183:R186"/>
    <mergeCell ref="S183:S186"/>
    <mergeCell ref="T183:T186"/>
    <mergeCell ref="Q166:Q178"/>
    <mergeCell ref="Q180:Q182"/>
    <mergeCell ref="Q183:Q186"/>
    <mergeCell ref="G187:R190"/>
    <mergeCell ref="G180:G182"/>
    <mergeCell ref="H180:H182"/>
    <mergeCell ref="I180:I182"/>
    <mergeCell ref="J180:J182"/>
    <mergeCell ref="K180:K182"/>
    <mergeCell ref="L180:L182"/>
    <mergeCell ref="G166:G178"/>
    <mergeCell ref="H166:H178"/>
    <mergeCell ref="I166:I178"/>
    <mergeCell ref="J166:J178"/>
    <mergeCell ref="K166:K178"/>
    <mergeCell ref="L166:L178"/>
    <mergeCell ref="M166:M178"/>
    <mergeCell ref="N166:N178"/>
    <mergeCell ref="G183:G186"/>
    <mergeCell ref="H183:H186"/>
    <mergeCell ref="I183:I186"/>
    <mergeCell ref="J183:J186"/>
    <mergeCell ref="K183:K186"/>
    <mergeCell ref="L183:L186"/>
    <mergeCell ref="M183:M186"/>
    <mergeCell ref="M180:M182"/>
    <mergeCell ref="N180:N182"/>
    <mergeCell ref="AG146:AG165"/>
    <mergeCell ref="AH146:AH165"/>
    <mergeCell ref="AI146:AI165"/>
    <mergeCell ref="G151:G157"/>
    <mergeCell ref="H151:H157"/>
    <mergeCell ref="I151:I157"/>
    <mergeCell ref="J151:J157"/>
    <mergeCell ref="K151:K157"/>
    <mergeCell ref="L151:L157"/>
    <mergeCell ref="M151:M157"/>
    <mergeCell ref="N151:N157"/>
    <mergeCell ref="O151:O157"/>
    <mergeCell ref="R151:R157"/>
    <mergeCell ref="S151:S157"/>
    <mergeCell ref="T151:T157"/>
    <mergeCell ref="R146:R150"/>
    <mergeCell ref="S146:S150"/>
    <mergeCell ref="T146:T150"/>
    <mergeCell ref="U146:U165"/>
    <mergeCell ref="V146:V165"/>
    <mergeCell ref="AD146:AD165"/>
    <mergeCell ref="AE146:AE165"/>
    <mergeCell ref="AF146:AF165"/>
    <mergeCell ref="S162:S165"/>
    <mergeCell ref="T162:T165"/>
    <mergeCell ref="S158:S161"/>
    <mergeCell ref="T158:T161"/>
    <mergeCell ref="G146:G150"/>
    <mergeCell ref="H146:H150"/>
    <mergeCell ref="I146:I150"/>
    <mergeCell ref="J146:J150"/>
    <mergeCell ref="K146:K150"/>
    <mergeCell ref="L146:L150"/>
    <mergeCell ref="M146:M150"/>
    <mergeCell ref="N146:N150"/>
    <mergeCell ref="O146:O150"/>
    <mergeCell ref="P146:P150"/>
    <mergeCell ref="P151:P157"/>
    <mergeCell ref="Q146:Q150"/>
    <mergeCell ref="Q151:Q157"/>
    <mergeCell ref="G158:G161"/>
    <mergeCell ref="H158:H161"/>
    <mergeCell ref="I158:I161"/>
    <mergeCell ref="U107:U145"/>
    <mergeCell ref="S130:S135"/>
    <mergeCell ref="T130:T135"/>
    <mergeCell ref="S141:S145"/>
    <mergeCell ref="T141:T145"/>
    <mergeCell ref="G136:G140"/>
    <mergeCell ref="H136:H140"/>
    <mergeCell ref="I136:I140"/>
    <mergeCell ref="J136:J140"/>
    <mergeCell ref="Q136:Q140"/>
    <mergeCell ref="R136:R140"/>
    <mergeCell ref="S136:S140"/>
    <mergeCell ref="T136:T140"/>
    <mergeCell ref="O117:O119"/>
    <mergeCell ref="P121:P122"/>
    <mergeCell ref="P123:P124"/>
    <mergeCell ref="P125:P129"/>
    <mergeCell ref="P130:P135"/>
    <mergeCell ref="K125:K129"/>
    <mergeCell ref="O121:O122"/>
    <mergeCell ref="K136:K140"/>
    <mergeCell ref="L136:L140"/>
    <mergeCell ref="M136:M140"/>
    <mergeCell ref="N136:N140"/>
    <mergeCell ref="S125:S129"/>
    <mergeCell ref="T125:T129"/>
    <mergeCell ref="G130:G135"/>
    <mergeCell ref="H130:H135"/>
    <mergeCell ref="I130:I135"/>
    <mergeCell ref="J130:J135"/>
    <mergeCell ref="K130:K135"/>
    <mergeCell ref="L130:L135"/>
    <mergeCell ref="M130:M135"/>
    <mergeCell ref="N130:N135"/>
    <mergeCell ref="O130:O135"/>
    <mergeCell ref="R130:R135"/>
    <mergeCell ref="G125:G129"/>
    <mergeCell ref="H125:H129"/>
    <mergeCell ref="I125:I129"/>
    <mergeCell ref="J125:J129"/>
    <mergeCell ref="L125:L129"/>
    <mergeCell ref="M125:M129"/>
    <mergeCell ref="N125:N129"/>
    <mergeCell ref="O125:O129"/>
    <mergeCell ref="R125:R129"/>
    <mergeCell ref="T121:T122"/>
    <mergeCell ref="G123:G124"/>
    <mergeCell ref="H123:H124"/>
    <mergeCell ref="I123:I124"/>
    <mergeCell ref="J123:J124"/>
    <mergeCell ref="K123:K124"/>
    <mergeCell ref="L123:L124"/>
    <mergeCell ref="M123:M124"/>
    <mergeCell ref="N123:N124"/>
    <mergeCell ref="O123:O124"/>
    <mergeCell ref="R123:R124"/>
    <mergeCell ref="S123:S124"/>
    <mergeCell ref="T123:T124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G111:G113"/>
    <mergeCell ref="H111:H113"/>
    <mergeCell ref="I111:I113"/>
    <mergeCell ref="J111:J113"/>
    <mergeCell ref="K111:K113"/>
    <mergeCell ref="L111:L113"/>
    <mergeCell ref="M111:M113"/>
    <mergeCell ref="N111:N113"/>
    <mergeCell ref="S121:S122"/>
    <mergeCell ref="V107:V122"/>
    <mergeCell ref="W107:W122"/>
    <mergeCell ref="AD107:AD122"/>
    <mergeCell ref="AE107:AE122"/>
    <mergeCell ref="AF107:AF122"/>
    <mergeCell ref="AG107:AG122"/>
    <mergeCell ref="AI107:AI122"/>
    <mergeCell ref="V123:V145"/>
    <mergeCell ref="AD123:AD145"/>
    <mergeCell ref="AE123:AE145"/>
    <mergeCell ref="AF123:AF145"/>
    <mergeCell ref="AG123:AG145"/>
    <mergeCell ref="AH123:AH145"/>
    <mergeCell ref="AI123:AI145"/>
    <mergeCell ref="AA107:AA122"/>
    <mergeCell ref="W123:W140"/>
    <mergeCell ref="X123:X140"/>
    <mergeCell ref="W141:Z145"/>
    <mergeCell ref="AA123:AA140"/>
    <mergeCell ref="AA141:AA145"/>
    <mergeCell ref="T107:T108"/>
    <mergeCell ref="O111:O113"/>
    <mergeCell ref="R111:R113"/>
    <mergeCell ref="S111:S113"/>
    <mergeCell ref="T111:T113"/>
    <mergeCell ref="L114:L116"/>
    <mergeCell ref="M114:M116"/>
    <mergeCell ref="N114:N116"/>
    <mergeCell ref="O114:O116"/>
    <mergeCell ref="R114:R116"/>
    <mergeCell ref="S114:S116"/>
    <mergeCell ref="T114:T116"/>
    <mergeCell ref="P107:P108"/>
    <mergeCell ref="P109:P110"/>
    <mergeCell ref="P111:P113"/>
    <mergeCell ref="P114:P116"/>
    <mergeCell ref="L109:L110"/>
    <mergeCell ref="M109:M110"/>
    <mergeCell ref="N109:N110"/>
    <mergeCell ref="O109:O110"/>
    <mergeCell ref="R109:R110"/>
    <mergeCell ref="S109:S110"/>
    <mergeCell ref="T109:T110"/>
    <mergeCell ref="Q107:Q108"/>
    <mergeCell ref="S117:S119"/>
    <mergeCell ref="T117:T119"/>
    <mergeCell ref="G107:G108"/>
    <mergeCell ref="H107:H108"/>
    <mergeCell ref="I107:I108"/>
    <mergeCell ref="J107:J108"/>
    <mergeCell ref="K107:K108"/>
    <mergeCell ref="L107:L108"/>
    <mergeCell ref="M107:M108"/>
    <mergeCell ref="N107:N108"/>
    <mergeCell ref="G117:G119"/>
    <mergeCell ref="H117:H119"/>
    <mergeCell ref="I117:I119"/>
    <mergeCell ref="J117:J119"/>
    <mergeCell ref="K117:K119"/>
    <mergeCell ref="L117:L119"/>
    <mergeCell ref="M117:M119"/>
    <mergeCell ref="N117:N119"/>
    <mergeCell ref="G114:G116"/>
    <mergeCell ref="H114:H116"/>
    <mergeCell ref="I114:I116"/>
    <mergeCell ref="J114:J116"/>
    <mergeCell ref="K114:K116"/>
    <mergeCell ref="S107:S108"/>
    <mergeCell ref="S103:S106"/>
    <mergeCell ref="T103:T106"/>
    <mergeCell ref="P96:P98"/>
    <mergeCell ref="Q96:Q98"/>
    <mergeCell ref="O99:O102"/>
    <mergeCell ref="P99:P102"/>
    <mergeCell ref="Q99:Q102"/>
    <mergeCell ref="R99:R102"/>
    <mergeCell ref="S99:S102"/>
    <mergeCell ref="T99:T102"/>
    <mergeCell ref="U82:U106"/>
    <mergeCell ref="V82:V106"/>
    <mergeCell ref="AD82:AD106"/>
    <mergeCell ref="AE82:AE106"/>
    <mergeCell ref="AF82:AF106"/>
    <mergeCell ref="AG82:AG106"/>
    <mergeCell ref="AI82:AI106"/>
    <mergeCell ref="G87:G88"/>
    <mergeCell ref="H87:H88"/>
    <mergeCell ref="I87:I88"/>
    <mergeCell ref="J87:J88"/>
    <mergeCell ref="K87:K88"/>
    <mergeCell ref="L87:L88"/>
    <mergeCell ref="M87:M88"/>
    <mergeCell ref="N87:N88"/>
    <mergeCell ref="O87:O88"/>
    <mergeCell ref="R87:R88"/>
    <mergeCell ref="S87:S88"/>
    <mergeCell ref="T87:T88"/>
    <mergeCell ref="G89:G95"/>
    <mergeCell ref="H89:H95"/>
    <mergeCell ref="I89:I95"/>
    <mergeCell ref="J89:J95"/>
    <mergeCell ref="K89:K95"/>
    <mergeCell ref="L99:L102"/>
    <mergeCell ref="M99:M102"/>
    <mergeCell ref="N99:N102"/>
    <mergeCell ref="G103:R106"/>
    <mergeCell ref="O82:O86"/>
    <mergeCell ref="R82:R86"/>
    <mergeCell ref="S82:S86"/>
    <mergeCell ref="T82:T86"/>
    <mergeCell ref="N89:N95"/>
    <mergeCell ref="O89:O95"/>
    <mergeCell ref="R89:R95"/>
    <mergeCell ref="S89:S95"/>
    <mergeCell ref="T89:T95"/>
    <mergeCell ref="P82:P86"/>
    <mergeCell ref="P87:P88"/>
    <mergeCell ref="P89:P95"/>
    <mergeCell ref="Q82:Q86"/>
    <mergeCell ref="Q87:Q88"/>
    <mergeCell ref="Q89:Q95"/>
    <mergeCell ref="O96:O98"/>
    <mergeCell ref="R96:R98"/>
    <mergeCell ref="S96:S98"/>
    <mergeCell ref="T96:T98"/>
    <mergeCell ref="L89:L95"/>
    <mergeCell ref="L82:L86"/>
    <mergeCell ref="M82:M86"/>
    <mergeCell ref="N82:N86"/>
    <mergeCell ref="G96:G98"/>
    <mergeCell ref="J96:J98"/>
    <mergeCell ref="K96:K98"/>
    <mergeCell ref="L96:L98"/>
    <mergeCell ref="M96:M98"/>
    <mergeCell ref="N96:N98"/>
    <mergeCell ref="M89:M95"/>
    <mergeCell ref="L66:L73"/>
    <mergeCell ref="M66:M73"/>
    <mergeCell ref="N66:N73"/>
    <mergeCell ref="O66:O73"/>
    <mergeCell ref="R66:R73"/>
    <mergeCell ref="S66:S73"/>
    <mergeCell ref="T66:T73"/>
    <mergeCell ref="K67:K73"/>
    <mergeCell ref="P63:P65"/>
    <mergeCell ref="P66:P73"/>
    <mergeCell ref="Q63:Q65"/>
    <mergeCell ref="Q66:Q73"/>
    <mergeCell ref="K63:K65"/>
    <mergeCell ref="L63:L65"/>
    <mergeCell ref="M63:M65"/>
    <mergeCell ref="N63:N65"/>
    <mergeCell ref="O63:O65"/>
    <mergeCell ref="AI63:AI81"/>
    <mergeCell ref="S78:S81"/>
    <mergeCell ref="T78:T81"/>
    <mergeCell ref="G78:R81"/>
    <mergeCell ref="J59:J62"/>
    <mergeCell ref="K59:K62"/>
    <mergeCell ref="L59:L62"/>
    <mergeCell ref="M59:M62"/>
    <mergeCell ref="N59:N62"/>
    <mergeCell ref="O59:O62"/>
    <mergeCell ref="R59:R62"/>
    <mergeCell ref="S59:S62"/>
    <mergeCell ref="T59:T62"/>
    <mergeCell ref="P59:P62"/>
    <mergeCell ref="Q59:Q62"/>
    <mergeCell ref="AD63:AD81"/>
    <mergeCell ref="AE63:AE81"/>
    <mergeCell ref="AF63:AF81"/>
    <mergeCell ref="AG63:AG81"/>
    <mergeCell ref="AI38:AI62"/>
    <mergeCell ref="S38:S42"/>
    <mergeCell ref="T38:T42"/>
    <mergeCell ref="U38:U81"/>
    <mergeCell ref="G66:G73"/>
    <mergeCell ref="K43:K46"/>
    <mergeCell ref="L43:L46"/>
    <mergeCell ref="M43:M46"/>
    <mergeCell ref="N43:N46"/>
    <mergeCell ref="O43:O46"/>
    <mergeCell ref="R43:R46"/>
    <mergeCell ref="S43:S46"/>
    <mergeCell ref="T43:T46"/>
    <mergeCell ref="G47:G51"/>
    <mergeCell ref="H47:H51"/>
    <mergeCell ref="I47:I51"/>
    <mergeCell ref="J47:J51"/>
    <mergeCell ref="K47:K51"/>
    <mergeCell ref="L47:L51"/>
    <mergeCell ref="M47:M51"/>
    <mergeCell ref="M56:M58"/>
    <mergeCell ref="N56:N58"/>
    <mergeCell ref="W38:W62"/>
    <mergeCell ref="X38:X62"/>
    <mergeCell ref="AD38:AD62"/>
    <mergeCell ref="AE38:AE62"/>
    <mergeCell ref="AF38:AF62"/>
    <mergeCell ref="AG38:AG62"/>
    <mergeCell ref="S56:S58"/>
    <mergeCell ref="T56:T58"/>
    <mergeCell ref="P38:P42"/>
    <mergeCell ref="P43:P46"/>
    <mergeCell ref="P47:P51"/>
    <mergeCell ref="P52:P55"/>
    <mergeCell ref="P56:P58"/>
    <mergeCell ref="Q38:Q42"/>
    <mergeCell ref="Q43:Q46"/>
    <mergeCell ref="Q47:Q51"/>
    <mergeCell ref="Q52:Q55"/>
    <mergeCell ref="Q56:Q58"/>
    <mergeCell ref="R38:R42"/>
    <mergeCell ref="O56:O58"/>
    <mergeCell ref="R56:R58"/>
    <mergeCell ref="R34:R35"/>
    <mergeCell ref="S34:S35"/>
    <mergeCell ref="V38:V62"/>
    <mergeCell ref="N47:N51"/>
    <mergeCell ref="O47:O51"/>
    <mergeCell ref="R47:R51"/>
    <mergeCell ref="S47:S51"/>
    <mergeCell ref="T47:T51"/>
    <mergeCell ref="N52:N55"/>
    <mergeCell ref="O52:O55"/>
    <mergeCell ref="R52:R55"/>
    <mergeCell ref="S52:S55"/>
    <mergeCell ref="T52:T55"/>
    <mergeCell ref="L29:L33"/>
    <mergeCell ref="M29:M33"/>
    <mergeCell ref="N29:N33"/>
    <mergeCell ref="O29:O33"/>
    <mergeCell ref="V63:V81"/>
    <mergeCell ref="R63:R65"/>
    <mergeCell ref="S63:S65"/>
    <mergeCell ref="T63:T65"/>
    <mergeCell ref="L25:L28"/>
    <mergeCell ref="M25:M28"/>
    <mergeCell ref="N25:N28"/>
    <mergeCell ref="O25:O28"/>
    <mergeCell ref="R25:R28"/>
    <mergeCell ref="S25:S28"/>
    <mergeCell ref="T25:T28"/>
    <mergeCell ref="R29:R33"/>
    <mergeCell ref="O34:O35"/>
    <mergeCell ref="L38:L42"/>
    <mergeCell ref="M38:M42"/>
    <mergeCell ref="N38:N42"/>
    <mergeCell ref="O38:O42"/>
    <mergeCell ref="L52:L55"/>
    <mergeCell ref="M52:M55"/>
    <mergeCell ref="L56:L58"/>
    <mergeCell ref="AM14:AM19"/>
    <mergeCell ref="G20:G24"/>
    <mergeCell ref="H20:H24"/>
    <mergeCell ref="I20:I24"/>
    <mergeCell ref="J20:J24"/>
    <mergeCell ref="K20:K24"/>
    <mergeCell ref="L20:L24"/>
    <mergeCell ref="M20:M24"/>
    <mergeCell ref="N20:N24"/>
    <mergeCell ref="O20:O24"/>
    <mergeCell ref="R20:R24"/>
    <mergeCell ref="S20:S24"/>
    <mergeCell ref="T20:T24"/>
    <mergeCell ref="V20:V37"/>
    <mergeCell ref="AD20:AD37"/>
    <mergeCell ref="AE20:AE37"/>
    <mergeCell ref="AF20:AF37"/>
    <mergeCell ref="AG20:AG37"/>
    <mergeCell ref="AH20:AH37"/>
    <mergeCell ref="G29:G33"/>
    <mergeCell ref="H29:H33"/>
    <mergeCell ref="I29:I33"/>
    <mergeCell ref="J29:J33"/>
    <mergeCell ref="K29:K33"/>
    <mergeCell ref="AD14:AD19"/>
    <mergeCell ref="AE14:AE19"/>
    <mergeCell ref="AF14:AF19"/>
    <mergeCell ref="AG14:AG19"/>
    <mergeCell ref="AH14:AH19"/>
    <mergeCell ref="AI14:AI19"/>
    <mergeCell ref="AJ14:AJ19"/>
    <mergeCell ref="AK14:AK19"/>
    <mergeCell ref="AL14:AL19"/>
    <mergeCell ref="K14:K19"/>
    <mergeCell ref="L14:L19"/>
    <mergeCell ref="M14:M19"/>
    <mergeCell ref="N14:N19"/>
    <mergeCell ref="O14:O19"/>
    <mergeCell ref="R14:R19"/>
    <mergeCell ref="S14:S19"/>
    <mergeCell ref="T14:T19"/>
    <mergeCell ref="V14:V19"/>
    <mergeCell ref="W2:W13"/>
    <mergeCell ref="X2:X13"/>
    <mergeCell ref="AD2:AD13"/>
    <mergeCell ref="AE2:AE13"/>
    <mergeCell ref="AF2:AF13"/>
    <mergeCell ref="AG2:AG13"/>
    <mergeCell ref="AH2:AH13"/>
    <mergeCell ref="AI2:AI13"/>
    <mergeCell ref="AA2:AA13"/>
    <mergeCell ref="L2:L13"/>
    <mergeCell ref="M2:M13"/>
    <mergeCell ref="N2:N13"/>
    <mergeCell ref="O2:O13"/>
    <mergeCell ref="R2:R13"/>
    <mergeCell ref="S2:S13"/>
    <mergeCell ref="T2:T13"/>
    <mergeCell ref="U2:U37"/>
    <mergeCell ref="V2:V13"/>
    <mergeCell ref="S29:S33"/>
    <mergeCell ref="T29:T33"/>
    <mergeCell ref="S36:S37"/>
    <mergeCell ref="T36:T37"/>
    <mergeCell ref="P2:P13"/>
    <mergeCell ref="P14:P19"/>
    <mergeCell ref="P20:P24"/>
    <mergeCell ref="P25:P28"/>
    <mergeCell ref="P29:P33"/>
    <mergeCell ref="Q2:Q13"/>
    <mergeCell ref="Q14:Q19"/>
    <mergeCell ref="Q20:Q24"/>
    <mergeCell ref="Q25:Q28"/>
    <mergeCell ref="Q29:Q33"/>
    <mergeCell ref="L34:L35"/>
    <mergeCell ref="K2:K13"/>
    <mergeCell ref="J38:J42"/>
    <mergeCell ref="K38:K42"/>
    <mergeCell ref="G52:G55"/>
    <mergeCell ref="H52:H55"/>
    <mergeCell ref="I52:I55"/>
    <mergeCell ref="J52:J55"/>
    <mergeCell ref="K52:K55"/>
    <mergeCell ref="G2:G13"/>
    <mergeCell ref="H2:H13"/>
    <mergeCell ref="I2:I13"/>
    <mergeCell ref="G38:G42"/>
    <mergeCell ref="H38:H42"/>
    <mergeCell ref="I38:I42"/>
    <mergeCell ref="K34:K35"/>
    <mergeCell ref="G25:G28"/>
    <mergeCell ref="H25:H28"/>
    <mergeCell ref="I25:I28"/>
    <mergeCell ref="J25:J28"/>
    <mergeCell ref="K25:K28"/>
    <mergeCell ref="G14:G19"/>
    <mergeCell ref="H14:H19"/>
    <mergeCell ref="I14:I19"/>
    <mergeCell ref="J14:J19"/>
    <mergeCell ref="J2:J13"/>
    <mergeCell ref="F82:F106"/>
    <mergeCell ref="G82:G86"/>
    <mergeCell ref="H82:H86"/>
    <mergeCell ref="I82:I86"/>
    <mergeCell ref="J82:J86"/>
    <mergeCell ref="G99:G102"/>
    <mergeCell ref="H99:H102"/>
    <mergeCell ref="I99:I102"/>
    <mergeCell ref="J99:J102"/>
    <mergeCell ref="G43:G46"/>
    <mergeCell ref="H43:H46"/>
    <mergeCell ref="I43:I46"/>
    <mergeCell ref="J43:J46"/>
    <mergeCell ref="H66:H73"/>
    <mergeCell ref="I66:I73"/>
    <mergeCell ref="J66:J73"/>
    <mergeCell ref="D219:D229"/>
    <mergeCell ref="C219:C229"/>
    <mergeCell ref="B219:B229"/>
    <mergeCell ref="A2:A229"/>
    <mergeCell ref="B2:B218"/>
    <mergeCell ref="C2:C218"/>
    <mergeCell ref="D2:D218"/>
    <mergeCell ref="E2:E218"/>
    <mergeCell ref="F2:F37"/>
    <mergeCell ref="F38:F81"/>
    <mergeCell ref="F107:F145"/>
    <mergeCell ref="F166:F190"/>
    <mergeCell ref="E219:E229"/>
    <mergeCell ref="F219:F229"/>
    <mergeCell ref="F146:F165"/>
    <mergeCell ref="H63:H65"/>
    <mergeCell ref="I63:I65"/>
    <mergeCell ref="H96:H98"/>
    <mergeCell ref="I96:I98"/>
    <mergeCell ref="J56:J58"/>
    <mergeCell ref="K56:K58"/>
    <mergeCell ref="J63:J65"/>
    <mergeCell ref="G56:G58"/>
    <mergeCell ref="H56:H58"/>
    <mergeCell ref="I56:I58"/>
    <mergeCell ref="G59:G62"/>
    <mergeCell ref="H59:H62"/>
    <mergeCell ref="I59:I62"/>
    <mergeCell ref="G63:G65"/>
    <mergeCell ref="K82:K86"/>
    <mergeCell ref="K99:K102"/>
    <mergeCell ref="G109:G110"/>
    <mergeCell ref="H109:H110"/>
    <mergeCell ref="I109:I110"/>
    <mergeCell ref="J109:J110"/>
    <mergeCell ref="K109:K110"/>
    <mergeCell ref="T34:T35"/>
    <mergeCell ref="G36:R37"/>
    <mergeCell ref="G74:G77"/>
    <mergeCell ref="H74:H77"/>
    <mergeCell ref="I74:I77"/>
    <mergeCell ref="J74:J77"/>
    <mergeCell ref="K74:K77"/>
    <mergeCell ref="L74:L77"/>
    <mergeCell ref="M74:M77"/>
    <mergeCell ref="N74:N77"/>
    <mergeCell ref="O74:O77"/>
    <mergeCell ref="P74:P77"/>
    <mergeCell ref="Q74:Q77"/>
    <mergeCell ref="R74:R77"/>
    <mergeCell ref="S74:S77"/>
    <mergeCell ref="T74:T77"/>
    <mergeCell ref="G34:G35"/>
    <mergeCell ref="H34:H35"/>
    <mergeCell ref="M34:M35"/>
    <mergeCell ref="N34:N35"/>
    <mergeCell ref="I34:I35"/>
    <mergeCell ref="J34:J35"/>
    <mergeCell ref="P34:P35"/>
    <mergeCell ref="Q34:Q35"/>
    <mergeCell ref="AA38:AA62"/>
    <mergeCell ref="AA14:AA19"/>
    <mergeCell ref="AA20:AA35"/>
    <mergeCell ref="AA36:AA37"/>
    <mergeCell ref="W36:Z37"/>
    <mergeCell ref="W20:W35"/>
    <mergeCell ref="X20:X35"/>
    <mergeCell ref="AA63:AA77"/>
    <mergeCell ref="AA78:AA81"/>
    <mergeCell ref="W14:W19"/>
    <mergeCell ref="X14:X19"/>
    <mergeCell ref="AB78:AB81"/>
    <mergeCell ref="AC78:AC81"/>
    <mergeCell ref="W63:W77"/>
    <mergeCell ref="X63:X77"/>
    <mergeCell ref="W78:Z81"/>
    <mergeCell ref="W82:W102"/>
    <mergeCell ref="X82:X102"/>
    <mergeCell ref="W103:Z106"/>
    <mergeCell ref="AA82:AA102"/>
    <mergeCell ref="AA103:AA106"/>
    <mergeCell ref="AA219:AA229"/>
    <mergeCell ref="W230:Z230"/>
    <mergeCell ref="W231:Z231"/>
    <mergeCell ref="W146:W161"/>
    <mergeCell ref="W162:Z165"/>
    <mergeCell ref="AA162:AA165"/>
    <mergeCell ref="X146:X161"/>
    <mergeCell ref="AA146:AA161"/>
    <mergeCell ref="W187:Z190"/>
    <mergeCell ref="W166:W186"/>
    <mergeCell ref="X166:X186"/>
    <mergeCell ref="AA166:AA186"/>
    <mergeCell ref="AA187:AA19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E8CDE-1807-480B-BD66-BC7115D01779}">
  <dimension ref="A1"/>
  <sheetViews>
    <sheetView workbookViewId="0">
      <selection activeCell="J11" sqref="J11"/>
    </sheetView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B1" workbookViewId="0">
      <selection activeCell="J3" sqref="J3"/>
    </sheetView>
  </sheetViews>
  <sheetFormatPr baseColWidth="10" defaultRowHeight="14.5" x14ac:dyDescent="0.35"/>
  <cols>
    <col min="1" max="1" width="19.453125" customWidth="1"/>
    <col min="2" max="2" width="18.453125" customWidth="1"/>
    <col min="3" max="3" width="11.453125" customWidth="1"/>
    <col min="4" max="4" width="18.453125" customWidth="1"/>
    <col min="5" max="5" width="13.54296875" customWidth="1"/>
    <col min="6" max="6" width="13.453125" customWidth="1"/>
    <col min="7" max="7" width="12.81640625" customWidth="1"/>
    <col min="8" max="8" width="14.54296875" customWidth="1"/>
    <col min="9" max="9" width="14.453125" customWidth="1"/>
    <col min="10" max="10" width="16" customWidth="1"/>
    <col min="11" max="11" width="12" customWidth="1"/>
  </cols>
  <sheetData>
    <row r="1" spans="1:11" ht="15" thickBot="1" x14ac:dyDescent="0.4"/>
    <row r="2" spans="1:11" s="12" customFormat="1" ht="52.5" customHeight="1" x14ac:dyDescent="0.25">
      <c r="A2" s="6" t="s">
        <v>4</v>
      </c>
      <c r="B2" s="7" t="s">
        <v>5</v>
      </c>
      <c r="C2" s="6" t="s">
        <v>3</v>
      </c>
      <c r="D2" s="8" t="s">
        <v>6</v>
      </c>
      <c r="E2" s="6" t="s">
        <v>7</v>
      </c>
      <c r="F2" s="7" t="s">
        <v>134</v>
      </c>
      <c r="G2" s="9" t="s">
        <v>8</v>
      </c>
      <c r="H2" s="9" t="s">
        <v>14</v>
      </c>
      <c r="I2" s="9" t="s">
        <v>15</v>
      </c>
      <c r="J2" s="10" t="s">
        <v>357</v>
      </c>
      <c r="K2" s="11" t="s">
        <v>358</v>
      </c>
    </row>
    <row r="3" spans="1:11" ht="111.75" customHeight="1" x14ac:dyDescent="0.35">
      <c r="A3" s="4" t="s">
        <v>35</v>
      </c>
      <c r="B3" s="5" t="s">
        <v>36</v>
      </c>
      <c r="C3" s="4" t="s">
        <v>28</v>
      </c>
      <c r="D3" s="15" t="s">
        <v>97</v>
      </c>
      <c r="E3" s="13">
        <v>1</v>
      </c>
      <c r="F3" s="14">
        <v>0.5</v>
      </c>
      <c r="G3" s="14">
        <v>0.17</v>
      </c>
      <c r="H3" s="14">
        <v>0.19</v>
      </c>
      <c r="I3" s="14">
        <v>0.08</v>
      </c>
      <c r="J3" s="14">
        <v>0.27</v>
      </c>
      <c r="K3" s="14">
        <f>SUM(H3:J3)</f>
        <v>0.54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A2" sqref="A2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SEG PA DIC 2021</vt:lpstr>
      <vt:lpstr>Hoja5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MARINA SEVERICHE MONROY</dc:creator>
  <cp:lastModifiedBy>LUZ  MARINA SEVERICHE MONROY</cp:lastModifiedBy>
  <dcterms:created xsi:type="dcterms:W3CDTF">2021-06-24T15:42:32Z</dcterms:created>
  <dcterms:modified xsi:type="dcterms:W3CDTF">2022-01-23T23:58:13Z</dcterms:modified>
</cp:coreProperties>
</file>