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41757982-D0C3-47AC-978D-57A0E5A4F428}" xr6:coauthVersionLast="47" xr6:coauthVersionMax="47" xr10:uidLastSave="{00000000-0000-0000-0000-000000000000}"/>
  <bookViews>
    <workbookView xWindow="-110" yWindow="-110" windowWidth="19420" windowHeight="10420" xr2:uid="{00000000-000D-0000-FFFF-FFFF00000000}"/>
  </bookViews>
  <sheets>
    <sheet name=" SEGUIMIENTOPLAN DE ACCIÓN 2021" sheetId="1" r:id="rId1"/>
  </sheets>
  <definedNames>
    <definedName name="_Hlk49970378" localSheetId="0">' SEGUIMIENTOPLAN DE ACCIÓN 2021'!$Z$17</definedName>
    <definedName name="_xlnm.Print_Area" localSheetId="0">' SEGUIMIENTOPLAN DE ACCIÓN 2021'!$A$1:$AV$29</definedName>
    <definedName name="_xlnm.Print_Titles" localSheetId="0">' SEGUIMIENTOPLAN DE ACCIÓN 2021'!$1:$3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1" l="1"/>
  <c r="R15" i="1" l="1"/>
  <c r="S15" i="1" s="1"/>
  <c r="T15" i="1" l="1"/>
  <c r="U15" i="1" s="1"/>
  <c r="AS31" i="1" l="1"/>
  <c r="AR31" i="1"/>
  <c r="AU27" i="1"/>
  <c r="AU26" i="1"/>
  <c r="AU25" i="1"/>
  <c r="AU24" i="1"/>
  <c r="AU22" i="1"/>
  <c r="AU20" i="1"/>
  <c r="AU17" i="1"/>
  <c r="AU14" i="1"/>
  <c r="AU13" i="1"/>
  <c r="AU12" i="1"/>
  <c r="AU9" i="1"/>
  <c r="AU8" i="1"/>
  <c r="AU7" i="1"/>
  <c r="AU6" i="1"/>
  <c r="AU5" i="1"/>
  <c r="AU4" i="1"/>
  <c r="AM20" i="1"/>
  <c r="AM17" i="1"/>
  <c r="AM14" i="1"/>
  <c r="AT31" i="1" l="1"/>
  <c r="R4" i="1"/>
  <c r="T4" i="1" s="1"/>
  <c r="S4" i="1" l="1"/>
  <c r="AI17" i="1"/>
  <c r="AI12" i="1"/>
  <c r="AI4" i="1"/>
  <c r="AP25" i="1"/>
  <c r="AP21" i="1"/>
  <c r="AP5" i="1"/>
  <c r="AP9" i="1" l="1"/>
  <c r="AM10" i="1"/>
  <c r="AQ9" i="1" l="1"/>
  <c r="AT9" i="1" s="1"/>
  <c r="AG28" i="1"/>
  <c r="AG27" i="1"/>
  <c r="AG26" i="1"/>
  <c r="AG24" i="1"/>
  <c r="AG20" i="1"/>
  <c r="AG17" i="1"/>
  <c r="AG12" i="1"/>
  <c r="AG4" i="1"/>
  <c r="R27" i="1"/>
  <c r="R26" i="1"/>
  <c r="R20" i="1"/>
  <c r="R17" i="1"/>
  <c r="S17" i="1" s="1"/>
  <c r="S19" i="1" s="1"/>
  <c r="R12" i="1"/>
  <c r="R6" i="1"/>
  <c r="T28" i="1"/>
  <c r="T22" i="1"/>
  <c r="AP28" i="1" l="1"/>
  <c r="AP27" i="1"/>
  <c r="AP26" i="1"/>
  <c r="AQ26" i="1" s="1"/>
  <c r="AP24" i="1"/>
  <c r="AP22" i="1"/>
  <c r="AP20" i="1"/>
  <c r="AQ20" i="1" s="1"/>
  <c r="S20" i="1"/>
  <c r="S23" i="1" s="1"/>
  <c r="T17" i="1"/>
  <c r="AP18" i="1"/>
  <c r="AP17" i="1"/>
  <c r="S12" i="1"/>
  <c r="S16" i="1" s="1"/>
  <c r="AP13" i="1"/>
  <c r="AQ13" i="1" s="1"/>
  <c r="AP14" i="1"/>
  <c r="AQ14" i="1" s="1"/>
  <c r="AP16" i="1"/>
  <c r="AP12" i="1"/>
  <c r="AQ12" i="1" s="1"/>
  <c r="S6" i="1"/>
  <c r="S11" i="1" s="1"/>
  <c r="F17" i="1" l="1"/>
  <c r="AJ17" i="1"/>
  <c r="AT20" i="1"/>
  <c r="AT26" i="1"/>
  <c r="T27" i="1"/>
  <c r="U27" i="1" s="1"/>
  <c r="S27" i="1"/>
  <c r="S26" i="1"/>
  <c r="S29" i="1" s="1"/>
  <c r="T26" i="1"/>
  <c r="U26" i="1" s="1"/>
  <c r="T20" i="1"/>
  <c r="U20" i="1" s="1"/>
  <c r="T24" i="1"/>
  <c r="AT13" i="1"/>
  <c r="AT14" i="1"/>
  <c r="AT12" i="1"/>
  <c r="AT17" i="1"/>
  <c r="T12" i="1"/>
  <c r="U17" i="1"/>
  <c r="T6" i="1"/>
  <c r="U6" i="1" s="1"/>
  <c r="U29" i="1" l="1"/>
  <c r="V20" i="1"/>
  <c r="U23" i="1"/>
  <c r="V17" i="1"/>
  <c r="U19" i="1"/>
  <c r="AJ12" i="1"/>
  <c r="V24" i="1"/>
  <c r="U12" i="1"/>
  <c r="U16" i="1" s="1"/>
  <c r="F12" i="1"/>
  <c r="F6" i="1"/>
  <c r="V12" i="1" l="1"/>
  <c r="AT27" i="1"/>
  <c r="AQ10" i="1"/>
  <c r="AP10" i="1"/>
  <c r="AP8" i="1"/>
  <c r="AP7" i="1"/>
  <c r="AP6" i="1"/>
  <c r="AT5" i="1"/>
  <c r="AP4" i="1"/>
  <c r="AQ4" i="1" s="1"/>
  <c r="AT4" i="1" s="1"/>
  <c r="AQ6" i="1" l="1"/>
  <c r="AT6" i="1" s="1"/>
  <c r="AQ8" i="1"/>
  <c r="AT8" i="1" s="1"/>
  <c r="AQ7" i="1"/>
  <c r="AT7" i="1" s="1"/>
  <c r="AT10" i="1"/>
  <c r="AJ4" i="1" l="1"/>
  <c r="U4" i="1" l="1"/>
  <c r="F4" i="1"/>
  <c r="V4" i="1" l="1"/>
  <c r="U11" i="1"/>
  <c r="U31" i="1" s="1"/>
</calcChain>
</file>

<file path=xl/sharedStrings.xml><?xml version="1.0" encoding="utf-8"?>
<sst xmlns="http://schemas.openxmlformats.org/spreadsheetml/2006/main" count="331" uniqueCount="235">
  <si>
    <t>PILAR</t>
  </si>
  <si>
    <t xml:space="preserve">PROGRAMA </t>
  </si>
  <si>
    <t xml:space="preserve">DEPENDENCIA RESPONSABLE </t>
  </si>
  <si>
    <t>NOMBRE DEL RESPONSABLE</t>
  </si>
  <si>
    <t xml:space="preserve">RESILIENTE </t>
  </si>
  <si>
    <t xml:space="preserve">VIVIENDA PARA TODOS </t>
  </si>
  <si>
    <t>JUNTOS POR UNA VIVIENDA DIGNA</t>
  </si>
  <si>
    <t xml:space="preserve">MEJORO MI CASA  COMPROMISO DE TODOS </t>
  </si>
  <si>
    <t xml:space="preserve">DEFICIT CUANTITATIVO DE VIVIENDA DISMINUIDO  EN EL DISTRITO DE CARTAGENA </t>
  </si>
  <si>
    <t xml:space="preserve">DEFICIT  DE LEGALIZACION Y TITULACION DE PREDIOS  DISMINUIDO EN EL DISTRITO DE CARTAGENA </t>
  </si>
  <si>
    <t>NÚMERO DE SUBSIDIOS DE VIVIENDA NUEVA ADJUDICADOS</t>
  </si>
  <si>
    <t>ND</t>
  </si>
  <si>
    <t>NUMERO DE PREDIOS LEGALZADOS Y/O TITULADOS</t>
  </si>
  <si>
    <t>UN LUGAR APTO PARA MI HOGAR</t>
  </si>
  <si>
    <t xml:space="preserve">DIRECCION  TECNICA </t>
  </si>
  <si>
    <t xml:space="preserve">OFICINA ASESORA JURIDICA </t>
  </si>
  <si>
    <t>OFICINA ASESORA DE PLANEACION</t>
  </si>
  <si>
    <t>ICLD</t>
  </si>
  <si>
    <t>RENDIMIENTO FINANCIEROS IPU CORVIVIENDA</t>
  </si>
  <si>
    <t>02-001-06-20-01-05-01-01</t>
  </si>
  <si>
    <t>02-039-06-20-01-05-01-02</t>
  </si>
  <si>
    <t>02-039-06-20-01-05-01-01</t>
  </si>
  <si>
    <t>02-039-06-20-01-05-01-03</t>
  </si>
  <si>
    <t>JUNTOS POR UNA VIVIENDA DIGNA VIVIENDAS INICIADAS VICTIMAS DEL CONFLICTO ARMADO (IPU-15%)</t>
  </si>
  <si>
    <t xml:space="preserve">MEJORO MI CASA, COMPROMISO DE TODOS SECTOR URBANO IPU - 15% </t>
  </si>
  <si>
    <t xml:space="preserve">MEJORO MI CASA, COMPROMISO DE TODOS SECTOR RURAL IPU - 15% </t>
  </si>
  <si>
    <t>¡MI CAS A LO LEGAL! - LEGALIZACIÓN Y TITULACIÓN DE PREDIOS IPU-15%</t>
  </si>
  <si>
    <t>¡MI CAS A LO LEGAL! - LEGALIZACIÓN Y TITULACIÓN DE PREDIOS  RENDIMIENTOS FINANCIEROS IPU CORVIVIENDA</t>
  </si>
  <si>
    <t>MI CASA, MI ENTORNO MI HABITAT</t>
  </si>
  <si>
    <t>JUNTOS POR UNA VIVIENDA DIGNA - VIVIENDAS INICIADAS VICTIMAS DEL CONFLICTO ARMADO ICLD</t>
  </si>
  <si>
    <t xml:space="preserve">DIRECCIÓN  TÉCNICA </t>
  </si>
  <si>
    <t>02-039-06-20-01-05-02-01</t>
  </si>
  <si>
    <t>02-039-06-20-01-05-02-03</t>
  </si>
  <si>
    <t>02-039-06-20-01-05-02-02</t>
  </si>
  <si>
    <t xml:space="preserve">MEJORO MI CASA, COMPROMISO DE TODOS SECTORURBANO MUJER CABEZA DEHOGAR IPU - 15% </t>
  </si>
  <si>
    <t>JUNTOS POR UNA VIVIENDA DIGNA - VIVIENDAS INICIADAS MUJER CABEZA DE HOGAR IPU -15%-EG +</t>
  </si>
  <si>
    <t>02-039-06-20-01-05-03-01</t>
  </si>
  <si>
    <t>02-149-06-20-01-05-03-01</t>
  </si>
  <si>
    <t>UN LUGAR APTO PARA MI HOGAR DIAGNÓSTICO PARA VERIFICAR TERRENOS APTOS IPU-15%</t>
  </si>
  <si>
    <t>02-039-06-20-01-05-04-01</t>
  </si>
  <si>
    <t>UN LUGAR APTO PARA MI HOGAR ADQUISICIÓN HECTAREAS DE TIERRA IPU-15%</t>
  </si>
  <si>
    <t>02-039-06-20-01-05-04-02</t>
  </si>
  <si>
    <t>CONSTRUIR INFORMACIÓN DE VALOR PARA LA CREACIÓN Y SEGUIMIENTO DE POLÍTICAS PÚBLICAS DEL SECTOR VIVIENDA EN EL DISTRITO TURÍSTICO Y CULTURAL DE CARTAGENA DE INDIAS</t>
  </si>
  <si>
    <t>AUMENTAR LA DISPONIBILIDAD DE BARRIOS CON PROCESOS DE LEGALIZACIÓN URBANÍSTICA PARA QUE PUEDAN ACCEDER A LAOFERTA DE PROYECTOS DE MEJORAMIENTO DE VIVIENDA Y TITULACIÓN DE PREDIOS EN EL DISTRITO TURÍSTICO Y CULTURAL DE CARTAGENA DE INDIAS</t>
  </si>
  <si>
    <t>FORMULAR PLANES PARCIALES PARA VIVIENDA DE INTERÉS SOCIAL QUE CONTIBUYAN A DISMINUIR EL DÉFICIT HABITACIONAL CUANTITATIVO DEL DISTRITO TURISTICO Y CULTURAL DE CARTAGENA DE INDIAS</t>
  </si>
  <si>
    <t>02-039-06-20-01-05-01-04</t>
  </si>
  <si>
    <t>MI CASA, MI ENTORNO, MI HABITAT- MEDICIÓN INTEGRAL DE LAS NECESIDADES HABITACIONALES (MINH) IPU 15%</t>
  </si>
  <si>
    <t>02-039-06-20-01-05-05-01</t>
  </si>
  <si>
    <t>02-039-06-20-01-05-05-02</t>
  </si>
  <si>
    <t>02-039-06-20-01-05-05-03</t>
  </si>
  <si>
    <t>02-039-06-20-01-05-05-04</t>
  </si>
  <si>
    <t>MI CASA, MI ENTORNO, MI HABITAT- OBSERVATORIO DE VIVIENDAS VIS -IPU 15%</t>
  </si>
  <si>
    <t>MI CASA, MI ENTORNO, MI HABITAT- LEGALIZACIÓN URBANISTICA- IPU 15%</t>
  </si>
  <si>
    <t>MI CASA, MI ENTORNO, MI HABITAT- FORMULACIÓN Y/O PARTICIPACIÓN EN PLANES PARCIALES - IPU 15%</t>
  </si>
  <si>
    <t xml:space="preserve">NÚMERO DE VIVIENDAS INICIADAS </t>
  </si>
  <si>
    <t>NP</t>
  </si>
  <si>
    <t>INDICADOR DE BIENESTAR</t>
  </si>
  <si>
    <t>INDICADOR DE PRODUCTO</t>
  </si>
  <si>
    <t>DESCRIPCIÓN DE LA META PRODUCTO 2020-2023</t>
  </si>
  <si>
    <t>VALOR ABSOLUTO DE LA META PRODUCTO 
2020-2023</t>
  </si>
  <si>
    <t>OBJETIVO DEL PROYECTO</t>
  </si>
  <si>
    <t>FUENTE DE FINANCIACIÓN</t>
  </si>
  <si>
    <t>CÓDIGO PRESUPUESTAL</t>
  </si>
  <si>
    <t xml:space="preserve">
REDUCIR EL DÉFICIT HABITACIONAL CUANTITATIVO DE LA POBLACIÓN VULNERABLE OBJETIVO DEL DISTRITO TURÍSTICO Y CULTURAL DE CARTAGENA DE INDIAS.
</t>
  </si>
  <si>
    <t xml:space="preserve">
DIAGNÓSTICO E IDENTIFICACIÓN DE TERRENOS APTOS PARA LA CONSTRUCCIÓN DE VIVIENDAS VIS/VIP EN EL DISTRITO TURÍSTICO Y CULTURAL DE CARTAGENA DE INDIAS.
</t>
  </si>
  <si>
    <t>LINEA ESTRATÉGICA</t>
  </si>
  <si>
    <t>OBSERVACIONES GENERALES</t>
  </si>
  <si>
    <t>REDUCIR EL DÉFICIT HABITACIONAL CUALITATIVO DE LOS HOGARES CON NECESIDADES BÁSICAS INSATISFECHAS DE HABITABILIDAD DEL DISTRITO TURÍSTICO Y CULTURAL DE CARTAGENA DE INDIAS.</t>
  </si>
  <si>
    <t>REDUCIR EL DÉFICIT DE LEGALIZACIÓN Y TITULACIÓN DE PREDIOS EN SITUACIÓN DE ILEGALIDAD EN EL DISTRITO TURÍSTICO Y CULTURAL DE CARTAGENA DE INDIAS.</t>
  </si>
  <si>
    <t>REALIZAR MEDICIÓN INTEGRAL DE LAS NECESIDADES HABITACIONALES –MINH- Y PLAN MAESTRO DE VIVIENDA DE CARTAGENA, COMO RESULTADO DE UN PROCESO DE INVESTIGACIÓN SOCIOECONÓMICA, JURÍDICA Y FÍSICO ESPACIAL.</t>
  </si>
  <si>
    <t>BENEFICIARIOS PROGRAMADOS</t>
  </si>
  <si>
    <t>BENEFICIARIOS CUBIERTOS</t>
  </si>
  <si>
    <t xml:space="preserve">CRONOGRAMA EJECUTADO </t>
  </si>
  <si>
    <t>PROYECTO</t>
  </si>
  <si>
    <t>APLICACIÓN A SUBSIDIOS E INICIACIÓN DE VIVIENDAS PARA LA POBLACIÓN BENEFICIADA DEL PROGRAMA JUNTOS POR UNA VIVIENDA DIGNA DE LA CIUDAD DE CARTAGENA DE INDIAS</t>
  </si>
  <si>
    <t>MEJORAMIENTO DE LAS CONDICIONES DE HABITABILIDAD PARA LA POBLACIÓN BENEFICIADA DEL SECTOR URBANO Y RURAL DEL PROGRAMA MEJOR MI CASA COMPROMISO DE TODOS DEL DISTRITO DE CARTAGENA DE INDIAS</t>
  </si>
  <si>
    <t>TITULACIÓN Y/O LEGALIZACIÓN DE PREDIOS PARA LA POBLACIÓN BENEFICIADA DEL PROGRAMA MI CASA A LO LEGAL DE LA CIUDAD DE CARTAGENA DE INDIAS</t>
  </si>
  <si>
    <t>ELABORACIÓN DE ESTUDIOS Y ADQUISICIÓN DE TIERRAS APTAS PARA LA CONSTRUCCIÓN DE VIVIENDAS VIS/VIP DEL PROGRAMA UN LUGAR APTO PARA MI HOGAR DE LA CIUDAD DE CARTAGENA DE INDIAS</t>
  </si>
  <si>
    <t>ELABORACIÓN DE ESTUDIOS DIAGNÓSTICOS PARA LA MEDICIÓN INTEGRAL DE LAS NECESIDADES HABITACIONALES DE LA POBLACIÓN MENOS FAVORECIDA PROGRAMA MI CASA, MI ENTORNO, MI HABITAT DEL DISTRITO DE CARTAGENA DE INDIAS</t>
  </si>
  <si>
    <t>ELABORACIÓN DE ESTUDIOS SECTORIALES Y SEGUIMIENTO A LA LINEA ESTRATÉGICA DE VIVIENDA A TRAVÉS DE UN OBSERVATORIO DE VIVIENDA DE INTERÉS SOCIAL DEL PROGRAMA MI CASA, MI ENTORNO, MI HABITAT DE LA CIUDAD DE CARTAGENA DE INDIAS</t>
  </si>
  <si>
    <t>ELABORACIÓN DE ESTUDIOS Y TRÁMITES DE LEGALIZACIÓN URBANÍSTICA DE BARRIOS DEL PROGRAMA MI CASA, MI ENTORNO, MI HABITAT, EN LA CIUDAD DE CARTAGENA DE INDIAS</t>
  </si>
  <si>
    <t>CÓDIGO DE PROYECTO BPIM</t>
  </si>
  <si>
    <t>BPIN - 2020130010152</t>
  </si>
  <si>
    <t>BPIN - 2020130010153</t>
  </si>
  <si>
    <t>BPIN - 2020130010154</t>
  </si>
  <si>
    <t>BPIN - 2020130010155</t>
  </si>
  <si>
    <t>BPIN - 2020130010156</t>
  </si>
  <si>
    <t>BPIN - 2020130010306</t>
  </si>
  <si>
    <t>BPIN - 2020130010308</t>
  </si>
  <si>
    <t>BPIN - 2020130010307</t>
  </si>
  <si>
    <t>% AVANCE DEL PROGRAMA EN EL CUATRIENIO</t>
  </si>
  <si>
    <t>NA</t>
  </si>
  <si>
    <t>META DE BIENESTAR 
2020-2023</t>
  </si>
  <si>
    <t xml:space="preserve">ADJUDICACION DE SUBSIDIOS DISTRITALES DE VIVIENDA PARA LA POBLACION DE LOS ESTRATOS 1, 2 Y 3 </t>
  </si>
  <si>
    <t>AVANCE METAS PRODUCTOS  EN EL CUATRIENIO</t>
  </si>
  <si>
    <t>AVANCE META PRODUCTO 
2021</t>
  </si>
  <si>
    <t>ARQUITECTA ELVIA CABALLERO</t>
  </si>
  <si>
    <t xml:space="preserve">REPORTE DE LAS ACTIVIDADES REALIZADAS 
ENERO-MARZO 2021 </t>
  </si>
  <si>
    <t>REPORTE DE LAS ACTIVIDADES REALIZADAS 
ABRIL - JUNIO 2021</t>
  </si>
  <si>
    <t>ACUMULADO META PRODUCTO 
JUL-DIC 2020</t>
  </si>
  <si>
    <t>PROGRAMACIÓN META A
2021</t>
  </si>
  <si>
    <t>REPORTE DE LAS ACTIVIDADES REALIZADAS 
JULIO - SEPTIEMBRE  2021</t>
  </si>
  <si>
    <t>ENERO 
2020
A
DICIEMBRE
2023</t>
  </si>
  <si>
    <t>APROPIACIÓN DEFINITIVA 
(EN PESOS)</t>
  </si>
  <si>
    <t>RUBRO
PRESUPUESTAL</t>
  </si>
  <si>
    <t>REPORTE ASIGNACION PRESUPUESTAL CORVIVIENDA</t>
  </si>
  <si>
    <t>REPORTE ASIGNACION PRESUPUESTAL PREDIS</t>
  </si>
  <si>
    <t xml:space="preserve">CONTRATO DE EMPRESTITO INTERNO Y DE PIGNORACIÓN DE RENTAS FINDETER A LARGO PLAZO </t>
  </si>
  <si>
    <t>IPU 15%</t>
  </si>
  <si>
    <t>SEGUIMIENTO PLAN DE ACCIÓN 2021
CORVIVIENDA</t>
  </si>
  <si>
    <t>N/A</t>
  </si>
  <si>
    <t>DISMINUCIÓN DE 13,6% DEL DÉFICIT CUANTITATIVO DE VIVIENDA CON SUBISIDIOS ADJUDICADOS
(5.000)</t>
  </si>
  <si>
    <t>DISMINUCIÓN DE 10,9% DEL DÉFICIT CUANTITATIVO DE VIVIENDA CON VIVIENDAS INICIADAS
(4.000)</t>
  </si>
  <si>
    <t xml:space="preserve">VIVIENDAS INICIADAS </t>
  </si>
  <si>
    <t>JUNTOS POR UNA VIVIENDA DIGNA - VIVIENDAS INICIADAS POBREZA EXTREMA IPU -15%</t>
  </si>
  <si>
    <t>MEJORO MI CASA, COMPROMISO DE TODOS SECTOR URBANO</t>
  </si>
  <si>
    <t>02-039-06-95-01-05-02-01</t>
  </si>
  <si>
    <t xml:space="preserve">DEFICIT CUALITATIVO DE VIVIENDA DISMINUIDO  EN EL DISTRITO DE CARTAGENA </t>
  </si>
  <si>
    <t>19.258
VIVIENDAS</t>
  </si>
  <si>
    <t>36.794
HOGARES
SIN
VIVIENDA</t>
  </si>
  <si>
    <t>DISMINUCIÓN DE 23,4% DEL DÉFICIT CUALITATIVO DE VIVIENDA
(4.500)</t>
  </si>
  <si>
    <t xml:space="preserve">NÚMERO DE VIVIENDAS MEJORADAS SECTOR URBANO </t>
  </si>
  <si>
    <t>NÚMERO DE VIVIENDAS MEJORADAS SECTOR RURAL</t>
  </si>
  <si>
    <t>LINEA BASE
2019</t>
  </si>
  <si>
    <t>VIVIENDAS MEJORADAS EN ZONA URBANA DEL DISTRITO DE CARTAGENA</t>
  </si>
  <si>
    <t>VIVIENDAS MEJORADAS EN ZONA RURAL E INSULAR DEL DISTRITO DE CARTAGENA</t>
  </si>
  <si>
    <t xml:space="preserve"> REALIZAR  1.836 MEJORAS DE VIVIENDA EN EL SECTOR URBANO BARRIOS EL POZÓN, SAN JOSÉ DE LOS CAMPANOS, NUEVO PORVENIR Y LAS LOMAS</t>
  </si>
  <si>
    <t>REALIZAR  296 MEJORAS DE VIVIENDA EN EL SECTOR URBANO BARRIO EL POZÓN Y LIGA DE MUJERES</t>
  </si>
  <si>
    <r>
      <rPr>
        <b/>
        <sz val="10"/>
        <rFont val="Calibri"/>
        <family val="2"/>
        <scheme val="minor"/>
      </rPr>
      <t xml:space="preserve">PROGRAMA CASA DIGNA VIDA DIGNA 
</t>
    </r>
    <r>
      <rPr>
        <sz val="10"/>
        <rFont val="Calibri"/>
        <family val="2"/>
        <scheme val="minor"/>
      </rPr>
      <t>A corte 30 de junio 2021 se presentan los siguientes avances: 
* 2.547 hogares inscritos plataforma FINDETER.
* 2.480 hogares postulados CORVIVIENDA.
* 1.836 hogares programados para mejoramiento de vivienda
* 340 mejoramiento de viviendas iniciadas                               
* 102 mejoramientos de vivienda terminados con revisión de 
   FINDETER.
* 420 subsidios familiares de vivienda asignados en la 
   modalidad de mejoramiento</t>
    </r>
  </si>
  <si>
    <r>
      <rPr>
        <b/>
        <sz val="10"/>
        <rFont val="Calibri"/>
        <family val="2"/>
        <scheme val="minor"/>
      </rPr>
      <t xml:space="preserve">MEJORAMIENTO DE VIVIENDA RURAL - MINISTERIO DE AGRICULTURA
</t>
    </r>
    <r>
      <rPr>
        <sz val="10"/>
        <rFont val="Calibri"/>
        <family val="2"/>
        <scheme val="minor"/>
      </rPr>
      <t>62 subsidios de vivienda nueva en sitio propio y/o mejoramiento de vivienda de interés social rural de acuerdo con la resolución Nº 00790 del 14 noviembre de 2019 del Ministerio de Agricultura y Desarrollo Rural. 
Se han realizado entrega formal de 14 viviendas nuevas en sitio propio y/o mejoramiento de vivienda de interés social rural en el corregimiento de Bayunca sector 14 de enero.</t>
    </r>
  </si>
  <si>
    <t>14.770
VIVIENDAS</t>
  </si>
  <si>
    <t>DISMINUCIÓN DE 30,5% DEL DÉFICIT DE LEGALIZACIÓN Y TITULACIÓN DE PREDIOS
(4.500)</t>
  </si>
  <si>
    <t>¡MI CASA A LO LEGAL!</t>
  </si>
  <si>
    <t xml:space="preserve">PREDIOS LEGALIZADOS Y/O TITULADOS EN EL DISTRITO DE CARTAGENA </t>
  </si>
  <si>
    <t xml:space="preserve">A fecha 31 de marzo del proceso del proceso de titulación de cesión gratuita de predios fiscales se han surtido los  siguientes pasos:
1. Identificación de 163 predios, divididos en 4 polígonos, sector 1ro de Mayo Barrio El Pozón.
2. Se realizó estudio de títulos de antecedentes registrales de la tradición de los predios sector 1ro de Mayo Barrio El Pozón.
3. Con apoyo de Planeación Distrital y MVCT, se certificó el uso y riesgo del suelo.
4. Se socializó con la junta de acción comunal sector 1ro de Mayo Barrio El Pozón, el proceso de saneamiento y titulación.
5. Se realizó la identificación en campo, caracterización de hogares e intervención topográfica de 100 predios correspondiente a 3 polígonos sector 1ro de Mayo Barrio El Pozón.
6. Se efectuó la selección de potenciales beneficiarios de acuerdo a la documentación entregada por la presidenta JAC sector 1ro de Mayo Barrio El Pozón.
7. Se realizó cruce de información con FONVIVIENDA para identificar beneficiarios con subsidios asignados anteriormente.
8. Se elaboró edicto emplazatorio de acuerdo al cruce de datos, para notificar a todas las personas beneficiadas y excluidas del subsidio de titulación, y está pendiente su publicación en un periódico de amplia circulación local.  </t>
  </si>
  <si>
    <r>
      <rPr>
        <b/>
        <sz val="10"/>
        <rFont val="Calibri"/>
        <family val="2"/>
        <scheme val="minor"/>
      </rPr>
      <t xml:space="preserve">MEJORAMIENTO RURAL - FIDUAGRARIA
AVANCE DE OBRA.
</t>
    </r>
    <r>
      <rPr>
        <sz val="10"/>
        <rFont val="Calibri"/>
        <family val="2"/>
        <scheme val="minor"/>
      </rPr>
      <t>• 37 mejoramientos de vivienda nueva en sitio propio iniciados.
• 14 mejoramientos terminados en el corregimiento de Bayunca 
   con actas de entrega a beneficiarios.
• 4 mejoramientos terminados en el corregimiento de 
   Membrillal con actas de entrega a beneficiarios.
• 4 mejoramientos terminados en el corregimiento de 
   Pasacaballos con actas de entrega a beneficiarios.
• 15 mejoramientos de vivienda en ejecución.</t>
    </r>
  </si>
  <si>
    <r>
      <rPr>
        <b/>
        <sz val="10"/>
        <rFont val="Calibri"/>
        <family val="2"/>
        <scheme val="minor"/>
      </rPr>
      <t xml:space="preserve">PROGRAMA CASA DIGNA VIDA DIGNA 
</t>
    </r>
    <r>
      <rPr>
        <sz val="10"/>
        <rFont val="Calibri"/>
        <family val="2"/>
        <scheme val="minor"/>
      </rPr>
      <t xml:space="preserve">Se han realizado las siguientes actividades:
• 1.676 hogares inscritos plataforma FINDETER.
• 1.604 hogares postulados CORVIVIENDA.
• 137 subsidios de mejoramiento asignados por FINDETER 
   mediante resoluciones MVCT  0103, 0152, 0260, 0286, 0425 y    
   0546 de 2021.
</t>
    </r>
  </si>
  <si>
    <r>
      <rPr>
        <b/>
        <sz val="10"/>
        <color theme="1"/>
        <rFont val="Calibri"/>
        <family val="2"/>
        <scheme val="minor"/>
      </rPr>
      <t xml:space="preserve">PROYECTO CIUDADELA LA PAZ ETAPA 1 Y 2
</t>
    </r>
    <r>
      <rPr>
        <sz val="10"/>
        <color theme="1"/>
        <rFont val="Calibri"/>
        <family val="2"/>
        <scheme val="minor"/>
      </rPr>
      <t>A fecha 31 de marzo de 2021 se han realizado las siguientes actividades:
• Acta de suspensión nº 03 del convenio interadministrativo 
   de interventoría nº 026-2017 con la Universidad de 
   Cartagena.
• Acta de suspensión al contrato de obra lp-004-2017.
• En trámite proceso de suscripción otrosí nº 03 al convenio    
   interadministrativo de interventoría nº 026-2017 con la 
   Universidad de Cartagena.
• En trámite proceso de suscripción Otrosí Nº 05 al contrato 
   de obra LP-004-2017.
• Pago de los derechos de conexión de acueducto y 
   alcantarillado para la totalidad del proyecto ciudadela la 
   paz.
• Pago de los derechos de conexión y descargo de energía 
   para la totalidad del proyecto ciudadela la paz.
• A la fecha se han realizado 316 caracterizaciones virtuales 
   para las etapas 1 y 2.</t>
    </r>
    <r>
      <rPr>
        <b/>
        <sz val="10"/>
        <color theme="1"/>
        <rFont val="Calibri"/>
        <family val="2"/>
        <scheme val="minor"/>
      </rPr>
      <t xml:space="preserve">
PROYECTO CIUDADELA LA PAZ ETAPA 3, 4 y 5
</t>
    </r>
    <r>
      <rPr>
        <sz val="10"/>
        <color theme="1"/>
        <rFont val="Calibri"/>
        <family val="2"/>
        <scheme val="minor"/>
      </rPr>
      <t xml:space="preserve">• Avance de obra del 73,62% 
• Pendiente la entrega de certificados de habitabilidad por 
   parte de FINDETER.
• A la fecha se han realizado 941 caracterizaciones virtuales 
   para las etapas 3, 4 y 5 y se han asignado 1.322 subsidios de 
   vivienda.
• Actualmente hay una demora por parte de las empresas 
   prestadoras de servicios públicos en la realización de las 
   obras.
</t>
    </r>
    <r>
      <rPr>
        <b/>
        <sz val="10"/>
        <color theme="1"/>
        <rFont val="Calibri"/>
        <family val="2"/>
        <scheme val="minor"/>
      </rPr>
      <t xml:space="preserve">
PROYECTO BAHÍA SAN CARLOS
</t>
    </r>
    <r>
      <rPr>
        <sz val="10"/>
        <color theme="1"/>
        <rFont val="Calibri"/>
        <family val="2"/>
        <scheme val="minor"/>
      </rPr>
      <t xml:space="preserve">• Participación activa en los comités de obras
• Verificación a través de FONVIVIENDA de 68 compradores que 
   cumplen con los requisitos exigidos para la asignación de 
   subsidios familiares de vivienda complementarios de orden 
   distrital.
</t>
    </r>
  </si>
  <si>
    <r>
      <rPr>
        <b/>
        <sz val="10"/>
        <color theme="1"/>
        <rFont val="Calibri"/>
        <family val="2"/>
        <scheme val="minor"/>
      </rPr>
      <t xml:space="preserve">PROYECTO CIUDADELA LA PAZ ETAPA 1 Y 2
</t>
    </r>
    <r>
      <rPr>
        <sz val="10"/>
        <color theme="1"/>
        <rFont val="Calibri"/>
        <family val="2"/>
        <scheme val="minor"/>
      </rPr>
      <t xml:space="preserve">A fecha 30  de junio se han realizado las siguientes actividades:
• Se continua con la caracterización de los 688 hogares 
   beneficiados
• Sorteo nomenclatura  de 458 
   viviendas
• Realizar seguimiento a la terminación de obras faltantes    
   con acta de inicio con la ut firmada el  29/04/2021 otro si n°5 
   al contrato lp-004-2017
• Acta de reinicio de interventoría firmada 29/04/2021 Otro si 
   N°3 al contrato interadministrativo.
• Conexión de 576 U.H. en servicios de gas domiciliario, agua 
   potable y servicios de alcantarillado.
• Conexión de 112 U.H. en servicios de gas domiciliario, agua 
   potable y servicio de alcantarillado.
</t>
    </r>
    <r>
      <rPr>
        <b/>
        <sz val="10"/>
        <color theme="1"/>
        <rFont val="Calibri"/>
        <family val="2"/>
        <scheme val="minor"/>
      </rPr>
      <t xml:space="preserve">
PROYECTO CIUDADELA LA PAZ ETAPA 3, 4 y 5
</t>
    </r>
    <r>
      <rPr>
        <sz val="10"/>
        <color theme="1"/>
        <rFont val="Calibri"/>
        <family val="2"/>
        <scheme val="minor"/>
      </rPr>
      <t xml:space="preserve">• A fecha 30 junio se han realizado  41 postulaciones de 
   beneficiarios potenciales  de SFV ante el  MVCT de los 502 
   faltantes para completar los 1824 SFV.
• En proceso de entrega de 384 unidades habitacionales de 
   interés prioritario.
• Avance de obra 78.67%  (construcción de 1824 U.H.)     
</t>
    </r>
    <r>
      <rPr>
        <b/>
        <sz val="10"/>
        <color theme="1"/>
        <rFont val="Calibri"/>
        <family val="2"/>
        <scheme val="minor"/>
      </rPr>
      <t xml:space="preserve">
PROYECTO BAHÍA SAN CARLOS
</t>
    </r>
    <r>
      <rPr>
        <sz val="10"/>
        <color theme="1"/>
        <rFont val="Calibri"/>
        <family val="2"/>
        <scheme val="minor"/>
      </rPr>
      <t>• Participación activa en los comités de obras
• Verificar la correcta ejecución del convenio con la Unión 
   Temporal VISCAR.
• En proceso elaboración de actos administrativos de 
   asignación de 126 SFV del orden distrital  a los beneficiarios 
   favorecidos.
• 126 viviendas iniciadas Torre 1.</t>
    </r>
  </si>
  <si>
    <r>
      <rPr>
        <b/>
        <sz val="10"/>
        <rFont val="Calibri"/>
        <family val="2"/>
        <scheme val="minor"/>
      </rPr>
      <t>LEGALIZACIÓN Y TITULACIÓN DE PREDIOS</t>
    </r>
    <r>
      <rPr>
        <sz val="10"/>
        <rFont val="Calibri"/>
        <family val="2"/>
        <scheme val="minor"/>
      </rPr>
      <t xml:space="preserve">
Para la vigencia 2021, el avance a corte 30 junio 2021 de las actuaciones del procedimiento de titulación por cesión gratuita de 1.490 predios como meta-producto proyectada para la vigencia es el siguiente:                                                     
</t>
    </r>
    <r>
      <rPr>
        <b/>
        <sz val="10"/>
        <rFont val="Calibri"/>
        <family val="2"/>
        <scheme val="minor"/>
      </rPr>
      <t>1. Mecanismo de titulación de predios por cesión gratuita</t>
    </r>
    <r>
      <rPr>
        <sz val="10"/>
        <rFont val="Calibri"/>
        <family val="2"/>
        <scheme val="minor"/>
      </rPr>
      <t xml:space="preserve">
Presentación del anteproyecto de acuerdo “Por medio del cual se autoriza al Alcalde Mayor de Cartagena de Indias, para ceder a título gratuito bienes inmuebles fiscales ocupados ilegalmente en aplicación del artículo 277 de la ley 1955 de 2019 y el decreto reglamentario 149 del 4 de febrero de 2020 y se dictan otras disposiciones” ante la Oficina Jurídica del Distrito para revisión y trámite al Concejo Distrital.       </t>
    </r>
    <r>
      <rPr>
        <b/>
        <sz val="10"/>
        <rFont val="Calibri"/>
        <family val="2"/>
        <scheme val="minor"/>
      </rPr>
      <t xml:space="preserve">    
2. Mecanismo de saneamiento y legalización de    propiedad   legitima de particulares
</t>
    </r>
    <r>
      <rPr>
        <sz val="10"/>
        <rFont val="Calibri"/>
        <family val="2"/>
        <scheme val="minor"/>
      </rPr>
      <t xml:space="preserve">Barrios a intervenir:
• Altos de San Isidro - 650 predios
• Nelson Mandela - 198 predios
• San Pedro Mártir sector El Deseo - 10 predios
• San Fernando sector Dilia Quintero - 100 predios                
Total proyección 2021 : 958 predios      </t>
    </r>
    <r>
      <rPr>
        <b/>
        <sz val="10"/>
        <rFont val="Calibri"/>
        <family val="2"/>
        <scheme val="minor"/>
      </rPr>
      <t xml:space="preserve">                                                                                                                                                                                                                                                                                                                                                                                                                                                                     </t>
    </r>
    <r>
      <rPr>
        <sz val="10"/>
        <rFont val="Calibri"/>
        <family val="2"/>
        <scheme val="minor"/>
      </rPr>
      <t xml:space="preserve">        </t>
    </r>
  </si>
  <si>
    <t>ABOGADA 
ISABEL DIAZ</t>
  </si>
  <si>
    <r>
      <rPr>
        <b/>
        <sz val="10"/>
        <rFont val="Calibri"/>
        <family val="2"/>
        <scheme val="minor"/>
      </rPr>
      <t>PRODUCTO 1 - TITULACIÓN POR CESIÓN GRATUITA</t>
    </r>
    <r>
      <rPr>
        <sz val="10"/>
        <rFont val="Calibri"/>
        <family val="2"/>
        <scheme val="minor"/>
      </rPr>
      <t xml:space="preserve">
Mediante el mecanismo legal de titulación por cesión gratuita, saneamiento de la posesión de predios de particulares, escrituración de Bicentenario Mz 72 y con las facultades previas del Concejo Distrital de Cartagena, para el presente mes se avanzó de 412 a 443 actos administrativos (títulos de propiedad y/o escrituras), con la entrega de 31 escrituras de propiedad a beneficiarios de Bicentenario Mz 72 el día 8 de septiembre de 2021.
El consolidado a la fecha de la meta-producto, es el siguiente:
• 405 Títulos por cesión gratuita.
•    7 Sentencias de pertenencia. 
•  31 Escrituras de Manzana 72 Bicentenario.
Para la vigencia 2021, el avance a corte 30 de septiembre de 2021 de las actuaciones del procedimiento de titulación por cesión gratuita de la meta-producto proyectada para la presente vigencia de 1.190 titulaciones es del 70,2%,.
</t>
    </r>
    <r>
      <rPr>
        <b/>
        <sz val="10"/>
        <rFont val="Calibri"/>
        <family val="2"/>
        <scheme val="minor"/>
      </rPr>
      <t>PRODUCTO 2 - SANEAMIENTO Y LEGALIZACIÓN DE PREDIOS PARTICULARES</t>
    </r>
    <r>
      <rPr>
        <sz val="10"/>
        <rFont val="Calibri"/>
        <family val="2"/>
        <scheme val="minor"/>
      </rPr>
      <t xml:space="preserve">
El avance en actuaciones del procedimiento del mecanismo de saneamiento de la posesión material por acompañamiento técnico y jurídico de 958  predios como meta de gestión del 70% para la vigencia 2021 a corte 30 de septiembre de 2021 es del 56,63%.</t>
    </r>
  </si>
  <si>
    <t xml:space="preserve">NÚMERO DE HECTÁREAS DE TIERRAS APTAS PARA LA CONSTRUCCIÓN DE VIVIENDA NUEVA </t>
  </si>
  <si>
    <t>NÚMERO DE INSTRUMENTOS Y/O DIAGNÓSTICOS QUE IDENTIFIQUEN ÁREAS DISPONIBLES PARA LA CONSTRUCCIÓN DE VIVIENDAS VIS Y/O VIP</t>
  </si>
  <si>
    <t>DOCUMENTOS TÉCNICOS, INSTRUMENTOS Y/O DIAGNÓSTICOS DESTINADOS A IDENTIFICAR SUELO DISPONIBLE PARA LA CONSTRUCCIÓN DE VIVIENDAS VIS Y/O VIP EN EL DISTRITO DE CARTAGENA DE INDIAS</t>
  </si>
  <si>
    <t xml:space="preserve">ADQUISICIÓN DE HECTÁREAS IDENTIFICADAS PARA LA CONSTRUCCIÓN DE VIVIENDAS VIS Y/O VIP EN EL DISTRITO DE CARTAGENA DE INDIAS </t>
  </si>
  <si>
    <t>REALIZAR 1 ESTUDIO DIAGNÓSTICO PARA LA IDENTIFICACIÓN DE TERRENOS APTOS PARA EL DESARROLLO DE PROYECTOS TIPO VIS/VIP.</t>
  </si>
  <si>
    <t>En el periodo se adelantaron las siguientes actividades:   
1. Plan de Acción Específico del programa.
2. Análisis y diagnóstico de predios del Ministerio de Vivienda       
    suministrada por el área logística de la alcaldía.
3. Selección de predios a solicitar en transferencia por parte del 
    Ministerio de Vivienda a CORVIVIENDA.
4. Análisis y diagnóstico de los lotes de CORVIVIENDA que son 
    aptos para desarrollo de vivienda VIS.
5. Borrador de invitación pública de oferta de predios ubicados en el
    Distrito de Cartagena aptos para el desarrollo de vivienda 
    VIS o VIP.</t>
  </si>
  <si>
    <r>
      <rPr>
        <b/>
        <sz val="10"/>
        <rFont val="Calibri"/>
        <family val="2"/>
        <scheme val="minor"/>
      </rPr>
      <t xml:space="preserve">UN LUGAR APTO PARA MI HOGAR DOCUMENTO TÉCNICO
</t>
    </r>
    <r>
      <rPr>
        <sz val="10"/>
        <rFont val="Calibri"/>
        <family val="2"/>
        <scheme val="minor"/>
      </rPr>
      <t>Se analizó nuevo listado de inmuebles de la SAE, suministrado por la Agencia para la Reincorporación y Normalización (ARN), identificando un predio de gran extensión (más de 138 Hectáreas) ubicado en zona de expansión urbana del Distrito de Cartagena; por tal motivo se gestionó y realizó el día 28 de septiembre de 2021, una mesa de trabajo entre la SAE, ARN y CORVIVIENDA, para el análisis conjunto del citado predio y la definición de acciones a seguir para determinar si el mismo es considerado con potencial para el desarrollo de proyectos de viviendas de interés social, lo que contribuiría a la disminución del déficit cuantitativo de vivienda en el Distrito de Cartagena.
Adciional, se obtuvo la aprobación del contenido del Documento Técnico de Soporte de Diagnóstico por parte de la Dirección Técnica y la Oficina Asesora de Planeación.</t>
    </r>
  </si>
  <si>
    <t xml:space="preserve">NÚMERO DE DOCUMENTOS, ESTUDIOS O INFORMES REALIZADOS PARA LA MEDICIÓN INTEGRAL DE LAS NECESIDADES HABITACIONALES (MINH) </t>
  </si>
  <si>
    <t xml:space="preserve">NÚMERO DE DOCUMENTOS TÉCNICOS DE SOPORTE DTS ELABORADOS PARA LA LEGALIZACIÓN URBANÍSTICA A REALIZARSE </t>
  </si>
  <si>
    <t xml:space="preserve">NÚMERO DE ESTUDIOS Y SEGUIMIENTOS PARA LA CONFORMACIÓN DE LA LÍNEA ESTRATÉGICA DE ESTUDIOS DE VIVIENDA VIS </t>
  </si>
  <si>
    <t>DOCUMENTO GENERAL E INFORMES DE SEGUIMIENTO PARA LA MEDICION DE LAS NECESIDADES HABITACIONLES (MINH)</t>
  </si>
  <si>
    <t>ESTUDIOS Y SEGUIMIENTO PARA LA CONFORMACIÓN DE LA LÍNEA ESTRATEGICA DE ESTUDIOS DE VIVIENDA VIS QUE SE ARTICULARÁ EN EL OBSERVATORIO DISTRITAL</t>
  </si>
  <si>
    <t>ELABORACIÓN DE DOCUMENTOS TÉCNICOS DE SOPORTE DTS PARA LA LEGALIZACIÓN URBANISTICA A REALIZARSE</t>
  </si>
  <si>
    <t>FORMULACIÓN Y/OPARTICIPACIÓN EN INSTRUMENTOS DE PLANEACIÓN Y/O GESTIÓN URBANISTICA QUE DESARROLLE EL POT (PLAN PARCIAL)</t>
  </si>
  <si>
    <t>ELABORACIÓN DE ESTUDIOS PARA LA FORMULACIÓN Y/O PARTICIPACIÓN EN PLANES PARCIALES DEL PROGRAMA MI CASA, MI ENTORNO, MI HABITAT DE LA CIUDAD DE CARTAGENA DE INDIAS</t>
  </si>
  <si>
    <t>Se elaboró  estudio previo para contratar la consultoría cuyo objeto consistirá en la caracterización socioeconómica de 15.000 viviendas  y levantamiento arquitectónico de 5.000  viviendas en las manzanas definidas por el Fondo de Vivienda de Interés Social y Reforma Urbana Distrital - CORVIVIENDA, para apoyar la medición integral de las necesidades habitacionales y promover las acciones estratégicas de la entidad en el distrito de Cartagena de Indias.</t>
  </si>
  <si>
    <t>Se elaboró un documento preliminar para describir el marco conceptual del Observatorio Distrital de Vivienda VIS dentro del Programa “Mi Casa, Mi Entorno, Mi Hábitat” del Plan de Desarrollo “Salvemos Juntos a Cartagena 2020-2023”. Su propósito es el de describir, analizar, caracterizar y evaluar los indicadores e insumos que resulten del trabajo y la gestión del Fondo de Vivienda de Interés Social y Reforma Urbana Distrital CORVIVIENDA.</t>
  </si>
  <si>
    <r>
      <rPr>
        <b/>
        <sz val="10"/>
        <rFont val="Calibri"/>
        <family val="2"/>
        <scheme val="minor"/>
      </rPr>
      <t>LEGALIZACIÓN URBANISTICA DE BARRIOS</t>
    </r>
    <r>
      <rPr>
        <sz val="10"/>
        <rFont val="Calibri"/>
        <family val="2"/>
        <scheme val="minor"/>
      </rPr>
      <t xml:space="preserve">
Reunión virtual con Ministerio de Vivienda, Ciudad y Territorio, Planeación Distrital y CORVIVIENDA, en donde la Secretaría de Planeación Distrital de Cartagena presentó un análisis de los barrios que podrían iniciar el proceso de legalización urbanística de barrios por el cumplimiento de los requisitos del Decreto 1077.  El Ministerio de Vivienda, Ciudad y Territorio realizó una recomendación, que los barrios a postular para la legalización urbanística, deben tener amenaza baja para que puedaN cumplir con los requisitos del decreto.       </t>
    </r>
  </si>
  <si>
    <t>No hay predios disponibles para la formulación de Planes Parciales.</t>
  </si>
  <si>
    <r>
      <rPr>
        <b/>
        <sz val="10"/>
        <rFont val="Calibri"/>
        <family val="2"/>
        <scheme val="minor"/>
      </rPr>
      <t xml:space="preserve">OBSERVATORIO DE VIVIENDA VIP Y/O VIS       </t>
    </r>
    <r>
      <rPr>
        <sz val="10"/>
        <rFont val="Calibri"/>
        <family val="2"/>
        <scheme val="minor"/>
      </rPr>
      <t xml:space="preserve">                                 
• Se están definiendo las líneas de investigación, alcance y campos de acción del Observatorio de Vivienda Distrital, requisito indispensable para el seguimiento de las principales problemáticas y necesidades que enfrenta el distrito de Cartagena de Indias en materia de vivienda y hábitat. 
• Se esta avanzando en la construcción del marco conceptual y normativo del Observatorio de Vivienda Distrital. En cuanto al marco conceptual se conformó una matriz con documentos y referencias nacionales e internacionales sobre el papel que representa la vivienda y el hábitat en la construcción de sociedad; además se consideraron los lineamientos teóricos del Observatorio Urbano de la ONU-Hábitat. En cuanto al marco normativo se identificaron las principales leyes, acuerdos y decretos nacionales y distritales referentes a la naturaleza del observatorio de vivienda como instrumento de gestión informativa.</t>
    </r>
  </si>
  <si>
    <r>
      <rPr>
        <b/>
        <sz val="10"/>
        <rFont val="Calibri"/>
        <family val="2"/>
        <scheme val="minor"/>
      </rPr>
      <t xml:space="preserve">LEGALIZACIÓN URBANISTICA DE BARRIOS        </t>
    </r>
    <r>
      <rPr>
        <sz val="10"/>
        <rFont val="Calibri"/>
        <family val="2"/>
        <scheme val="minor"/>
      </rPr>
      <t xml:space="preserve">                              
Las actividades del proyecto son las siguientes:
1. Definir con la Secretaria de Planeación los barrios que se presentarán para legalización.
2. Gestionar y hacer acompañamiento a los habitantes de los asentamientos sobre el proceso de búsqueda de documentación necesaria para la legalización. 
3. Elaboración del documento técnico de soporte
4. Participar en las intervenciones dentro de la etapa de aprobación de las actividades anteriores, a la fecha se ha realizado la actividad correspondiente a definir con la Secretaria de Planeación los barrios que se presentarán para legalización.</t>
    </r>
  </si>
  <si>
    <t xml:space="preserve">
Para la presente vigencia se elaborarán estudios previos para la contratación de la consultoría de los 6 Documentos Técnicos de Soporte (DTS) para las vigencias 2022-2023, con el fin de avanzar en el cumplimiento de la meta-producto del Plan de Desarrollo 2020-2023</t>
  </si>
  <si>
    <t>REALIZAR INFORME DE ESTUDIO Y SEGUIMIENTO DE INVESTIGACIÓN DEL SECTOR VIVIENDA DEL DISTRITO DE CARTAGENA DE INDIAS</t>
  </si>
  <si>
    <t>ELABORAR ESTUDIO PREVIO PARA LA CONTRATACIÓN DE LA CONSULTORÍA PARA LA ELABORACIÓN DE LOS 06 DTS DE LEGALIZACIÓN URBANÍSTICA DE BARRIOS</t>
  </si>
  <si>
    <t>ENTREGAR 688 UNIDADES HABITACIONALES EN EL MARCO DEL PROYECTO CIUDADELA LA PAZ ETAPAS 3, 4, Y 5</t>
  </si>
  <si>
    <t>CONSTRUIR 126 UNIDADES HABITACIONALES EN EL MARCO DEL PROYECTO BAHÍA SAN CARLOS</t>
  </si>
  <si>
    <t>ADMINISTRADOR CARLOS FERNÁNDEZ</t>
  </si>
  <si>
    <t>% AVANCE DE LAS METAS EN EL CUATRIENIO</t>
  </si>
  <si>
    <t>CRÉDITO PÚBLICO
BANCOLOMBIA</t>
  </si>
  <si>
    <t>ENERO
2020
A
NOVIEMBRE 2021</t>
  </si>
  <si>
    <t>ENERO 
2020
A
NOVIEMBRE
2021</t>
  </si>
  <si>
    <t>PORCENTAJE DE AVANCE
CRONOGRAMA</t>
  </si>
  <si>
    <t>ENERO 
2021
A
DICIEMBRE
2023</t>
  </si>
  <si>
    <t>ENERO 
2021
A
NOVIEMBRE
2023</t>
  </si>
  <si>
    <t xml:space="preserve">JUNTOS POR UNA VIVIENDA DIGNA
VIVIENDAS INICIADAS POBREZA EXTREMA
EG+ </t>
  </si>
  <si>
    <t>02-039-06-93-01-05-01-01</t>
  </si>
  <si>
    <t>JUNTOS POR UNA VIVIENDA DIGNA VIVIENDAS INICIADAS DAMNIFICADOS OLA INVERNAL (IPU-15%)</t>
  </si>
  <si>
    <t>02-039-06-95-01-05-04-01</t>
  </si>
  <si>
    <t>MI CASA, MI ENTORNO, MI HÁBITAT MEDICIÓN INTEGRAL DE LAS NECESIDADES HABITACIONALES (MINH) ESTUDIO Y CONSULTORÍA</t>
  </si>
  <si>
    <t>02-039-06-95-01-05-05-01</t>
  </si>
  <si>
    <t>Se han asignado a la fecha 2.024 SFV del orden distrital de 2.572 SFV programados a Dic 2021, de los cuales 630 SFV corresponden a CLP etapas 1 y 2, y 1.394 SFV corresponden a CLP etapas 3,4 y 5.
Para la vigencia 2021, de los 624 SFV se han asignado 76 SFV del orden distritals, de los cuales 4 SFV corresponden a CLP etapas 1 y 2, y 72 SFV corresponden a CLP etapas 3,4 y 5.</t>
  </si>
  <si>
    <r>
      <t xml:space="preserve">URBANIZACIÓN CIUDADELA LA PAZ ETAPA 1 </t>
    </r>
    <r>
      <rPr>
        <sz val="10"/>
        <color theme="1"/>
        <rFont val="Calibri"/>
        <family val="2"/>
        <scheme val="minor"/>
      </rPr>
      <t xml:space="preserve">
</t>
    </r>
    <r>
      <rPr>
        <b/>
        <sz val="10"/>
        <color theme="1"/>
        <rFont val="Calibri"/>
        <family val="2"/>
        <scheme val="minor"/>
      </rPr>
      <t xml:space="preserve">Se han realizado las siguientes acciones: </t>
    </r>
    <r>
      <rPr>
        <sz val="10"/>
        <color theme="1"/>
        <rFont val="Calibri"/>
        <family val="2"/>
        <scheme val="minor"/>
      </rPr>
      <t xml:space="preserve">
• Acta de reinicio con la UT firmada el día 29/04/2021
• Otro Si N° 4 al contrato LP -004-2017
• Acta de reinicio interventoría firmada el día 29/04/2021
• Otro Si N° 3 al contrato interadministrativo N° 26 -2017
• Propuesta de fachada para el acceso a la urbanización, socializada y aprobada.
• Diseño de plano arbóreo y siembra de árboles frutales y ornamentales con apoyo del EPA 
• Envió de solicitud de prorroga al Otro Sí Nº 5 con fecha de finalización 31 de diciembre de 2021.  
</t>
    </r>
    <r>
      <rPr>
        <b/>
        <sz val="10"/>
        <color theme="1"/>
        <rFont val="Calibri"/>
        <family val="2"/>
        <scheme val="minor"/>
      </rPr>
      <t xml:space="preserve">Avance de conexión de servicios públicos. </t>
    </r>
    <r>
      <rPr>
        <sz val="10"/>
        <color theme="1"/>
        <rFont val="Calibri"/>
        <family val="2"/>
        <scheme val="minor"/>
      </rPr>
      <t xml:space="preserve">
• Conexión de 576 U.H. con servicios de gas domiciliario. Medidores instalados 176 de 576.
• Conexión de 576 U.H. con servicios de agua potable. Medidores instalados 272 de 576.
• Conexión de 576 U.H. con servicios de energía eléctrica. Medidores instalados 368 de 576.
• Conexión de servicio de energía y  alcantarillado al proyecto con red pública 100%.
</t>
    </r>
    <r>
      <rPr>
        <b/>
        <sz val="10"/>
        <color theme="1"/>
        <rFont val="Calibri"/>
        <family val="2"/>
        <scheme val="minor"/>
      </rPr>
      <t xml:space="preserve">Avance general </t>
    </r>
    <r>
      <rPr>
        <sz val="10"/>
        <color theme="1"/>
        <rFont val="Calibri"/>
        <family val="2"/>
        <scheme val="minor"/>
      </rPr>
      <t xml:space="preserve">
• Avance construcción de 576 UH - 100%.
• Avance de urbanismo interno de los bloques - 80%.
• Avance de urbanismo general - 96%.
• Avance de terminación del Proyecto - 91,20%.
• Sorteo de nomenclatura de 450 beneficiarios (Manzana A y B).
• Fecha de terminación y entrega de obras - 31 de diciembre de 2021.
</t>
    </r>
    <r>
      <rPr>
        <b/>
        <sz val="10"/>
        <color theme="1"/>
        <rFont val="Calibri"/>
        <family val="2"/>
        <scheme val="minor"/>
      </rPr>
      <t xml:space="preserve">URBANIZACIÓN CIUDADELA LA PAZ ETAPA 2
Avance general 
• </t>
    </r>
    <r>
      <rPr>
        <sz val="10"/>
        <color theme="1"/>
        <rFont val="Calibri"/>
        <family val="2"/>
        <scheme val="minor"/>
      </rPr>
      <t xml:space="preserve">Avance de conexión de servicios públicos 112 U.H. 100%.
• Avance construcción de 112 UH - 100%. 
• Avance de urbanismo general - 100%.
• Sorteo de nomenclatura de 112 beneficiarios (Manzana B, Bloque B3 y Torre 6 del Bloque B2).
• Fecha de terminación 30 de septiembre de 2021
</t>
    </r>
    <r>
      <rPr>
        <b/>
        <sz val="10"/>
        <color theme="1"/>
        <rFont val="Calibri"/>
        <family val="2"/>
        <scheme val="minor"/>
      </rPr>
      <t xml:space="preserve">URBANIZACIÓN CIUDADELA LA PAZ ETAPA 3, 4 y 5
</t>
    </r>
    <r>
      <rPr>
        <sz val="10"/>
        <color theme="1"/>
        <rFont val="Calibri"/>
        <family val="2"/>
        <scheme val="minor"/>
      </rPr>
      <t xml:space="preserve">Se han realizado las siguientes acciones (Informe Semanal de Interventoría 62 del 26 de septiembre de 2021):
• Cimentaciones concluidas al 100% (1.824 U.H.).
• Muros y estructuras al 100% (1.824 U.H.).
• Conexión de 1824 U.H. con servicios de gas domiciliario. Medidores instalados 384 de 1824.
• Conexión de 1824 U.H. con servicios de agua potable. Medidores instalados 384 de 1824.
• Conexión de servicio de alcantarillado del proyecto con red pública 100%.
• Pendiente conexión de servicio de energía eléctrica AFINIA. Medidores instalados 384 de 1824.
• Solicitud de extensión de plazo al comité VIPA hasta el 30 de marzo de 2022
</t>
    </r>
    <r>
      <rPr>
        <b/>
        <sz val="10"/>
        <color theme="1"/>
        <rFont val="Calibri"/>
        <family val="2"/>
        <scheme val="minor"/>
      </rPr>
      <t xml:space="preserve">Avance general:
</t>
    </r>
    <r>
      <rPr>
        <sz val="10"/>
        <color theme="1"/>
        <rFont val="Calibri"/>
        <family val="2"/>
        <scheme val="minor"/>
      </rPr>
      <t xml:space="preserve">• Avance construcción de 1.824 UH  - 81,15%.
• Días de atraso 52, de acuerdo con el Informe Semanal de Interventoría 62 del 29 de septiembre de 2021.
• 384 UH revisadas sin observaciones por FINDETER.
• Reprogramación de cronograma con ajuste de fecha de terminación del proyecto al 31 de diciembre del 2021.
• Se proyecta la entrega de 928 viviendas antes de terminar la vigencia 2021.
</t>
    </r>
    <r>
      <rPr>
        <b/>
        <sz val="10"/>
        <color theme="1"/>
        <rFont val="Calibri"/>
        <family val="2"/>
        <scheme val="minor"/>
      </rPr>
      <t xml:space="preserve">
PROYECTO INMOBILIARIO BAHÍA SAN CARLOS
</t>
    </r>
    <r>
      <rPr>
        <sz val="10"/>
        <color theme="1"/>
        <rFont val="Calibri"/>
        <family val="2"/>
        <scheme val="minor"/>
      </rPr>
      <t>Se han realizado las siguientes acciones en la Torre 1, la cual tiene un avance general del 78%, así:
• Cimentaciones concluidas al 94% (TORRE 1 - 22 pisos).
• Muros y estructuras al 100% (TORRE 1 - 126 U.H.).
• Instalación red de gas TORRE 1 - 60%.
• Instalación red sanitaria colgante TORRE 1 - 50%.
• Instalación red de impulsión TORRE 1 - 65%.
• Instalación cableado eléctrico TORRE 1 - 25%
• Alistamiento apartamentos TORRE 1 - 60%</t>
    </r>
  </si>
  <si>
    <r>
      <rPr>
        <b/>
        <sz val="10"/>
        <rFont val="Calibri"/>
        <family val="2"/>
        <scheme val="minor"/>
      </rPr>
      <t>PROGRAMA CASA DIGNA VIDA DIGNA</t>
    </r>
    <r>
      <rPr>
        <sz val="10"/>
        <rFont val="Calibri"/>
        <family val="2"/>
        <scheme val="minor"/>
      </rPr>
      <t xml:space="preserve">
A la fecha se han inscrito por parte de CORVIVIENDA en Plataforma FINDETER 2.654 hogares correspondientes a los barrios priorizados en el programa. Así mismo, de los inscritos se han postulado por CORVIVIENDA 2.651 hogares de 2.500 hogares programados inicialmente, teniendo un avance de cumplimiento del 104 %.
</t>
    </r>
    <r>
      <rPr>
        <b/>
        <sz val="10"/>
        <rFont val="Calibri"/>
        <family val="2"/>
        <scheme val="minor"/>
      </rPr>
      <t xml:space="preserve">Avance de obra:
</t>
    </r>
    <r>
      <rPr>
        <sz val="10"/>
        <rFont val="Calibri"/>
        <family val="2"/>
        <scheme val="minor"/>
      </rPr>
      <t xml:space="preserve">• 378 mejoramientos de vivienda iniciados.
•   19 viviendas con acta de inicio, compromiso y vecindad.
• 107 mejoramientos de vivienda en ejecución.
•   40 mejoramientos de vivienda terminados pendiente por revisión de FINDETER.
• 212 mejoramientos de vivienda terminados con certificado de existencia.
</t>
    </r>
    <r>
      <rPr>
        <b/>
        <sz val="10"/>
        <rFont val="Calibri"/>
        <family val="2"/>
        <scheme val="minor"/>
      </rPr>
      <t>MEJORAMIENTO DE VIVIENDA CON RECURSOS PROPIOS</t>
    </r>
    <r>
      <rPr>
        <sz val="10"/>
        <rFont val="Calibri"/>
        <family val="2"/>
        <scheme val="minor"/>
      </rPr>
      <t xml:space="preserve">
En fecha 17 de septiembre de 2021, se adjudicó mediante Resolución No 194-2021 CORVIVIENDA del 17 de septiembre del 2021, el contrato para la ejecución de los 296 mejoramientos de vivienda al Consorcio Mejoramiento Mi Casa MJ.
Así mismo, se adjudicó mediante Resolución N° 197-2021 CORVIVIENDA de fecha 22 de septiembre de 2021, el contrato de interventoría al oferente Consultoría y Construcciones RAM SAS.
</t>
    </r>
    <r>
      <rPr>
        <b/>
        <sz val="10"/>
        <rFont val="Calibri"/>
        <family val="2"/>
        <scheme val="minor"/>
      </rPr>
      <t xml:space="preserve">
MEJORAMIENTO DE VIVIENDA RURAL - MINISTERIO DE AGRICULTURA
Avance de obra:
</t>
    </r>
    <r>
      <rPr>
        <sz val="10"/>
        <rFont val="Calibri"/>
        <family val="2"/>
        <scheme val="minor"/>
      </rPr>
      <t>• 45 mejoramientos de vivienda nueva en sitio propio iniciados.
• 14 mejoramientos terminadoscorregimiento Bayunca con actas de entrega.
•   4 mejoramientos terminados corregimiento Membrillal con actas de entrega.
•   4 mejoramientos terminados corregimiento Pasacaballos con actas de entrega. 
• 23 mejoramientos de vivienda en ejecución.</t>
    </r>
  </si>
  <si>
    <t>Proyecto en etapa de pre-inversión</t>
  </si>
  <si>
    <t>Se está estructurando el estudio previo para la contratación de una consultoría para el diseño de un plan de trabajo para la Medición Integral de las Necesidades Habitacionales durante las vigencias 2022-2023 y de esa manera dar cumplimiento a las metas-producto del Plan de Desarrollo “Salvemos Juntos a Cartagena” 2020-2023. 
El proyecto actual no es viable por la disminución del recurso de inversión, por lo cual será cerrado al terminon de la vigencia 2021 y abierto un nuevo proyecto con alcance acorde al recurso de inversión disponible.</t>
  </si>
  <si>
    <t>De acuerdo con la RESOLUCIÓN 129-CORIVIVENDA-2021 del 26 de julio, se realizó traslado interno de recursos  de inversión al Proyecto Mi Casa a lo Legal  por valor de $$24.385.614,74 (CONTRACRÉDITO) al rubro 02-039-06-20-01-05-03-01, en apoyo al cumplimiento de metas misionales de la Línea Estratégica "Vivienda para Todos" .
De acuerdo con la RESOLUCIÓN 273-CORIVIVENDA-2021 del 12 de noviembre, se realizó traslado interno de recursos  de inversión al Proyecto Juntos por una Vivienda Digna por valor de $72.100.000,00 (CONTRACRÉDITO) al rubro 02-039-06-20-01-05-01-01, en apoyo al cumplimiento de metas misionales de la Línea Estratégica "Vivienda para Todos" .
Con la reducción (contra crédito) del recurso asignado, se garantiza el cumplimiento de la meta programada para la vigencia 2021.</t>
  </si>
  <si>
    <t>De acuerdo con el DECRETO 1136-ALCALDÍA MAYOR DE CARTAGENA-2021 del 15 de octubre, se realizó incorporación de recursos al proyecto por valor $627.960.548,63 correspondiente al presupuesto de inversión no incorporado de la  vigencia 2020. 
De acuerdo con la RESOLUCIÓN 129-CORIVIVENDA-2021 del 26 de julio, se realizó traslado interno de recursos  de inversión al Proyecto Mi Casa a lo Legal  por valor de $61.421.862,63 (CONTRACRÉDITO) al rubro 02-039-06-20-01-05-03-01, en apoyo al cumplimiento de metas misionales de la Línea Estratégica "Vivienda para Todos" .
De acuerdo con la RESOLUCIÓN 273-CORIVIVENDA-2021 del 12 de noviembre, se realizó traslado interno de recursos  de inversión al Proyecto Juntos por una Vivienda Digna por valor de $1.067.127.548,63 (CONTRACRÉDITO) al rubro 02-039-06-20-01-05-01-01, en apoyo al cumplimiento de metas misionales de la Línea Estratégica "Vivienda para Todos" .</t>
  </si>
  <si>
    <t>De acuerdo con el DECRETO 0993-ALCALDÍA MAYOR DE CARTAGENA-2021 del 14 de septiembre, se realizó reducción del presupuesto de inversión por valor $283.042.000 correspondientes a los rendimientos financieros IPU CORVIVIENDA. 
De acuerdo con la RESOLUCIÓN 273-CORIVIVENDA-2021 del 12 de noviembre, se realizó traslado interno de recursos  de inversión al Proyecto Juntos por una Vivienda Digna por valor de $128.960.911,55 (CONTRACRÉDITO) al rubro 02-039-06-20-01-05-01-01, en apoyo al cumplimiento de metas misionales de la Línea Estratégica "Vivienda para Todos" .
Con la reducción (contra crédito) del recurso asignado, se garantiza el cumplimiento de la meta programada para la vigencia 2021.</t>
  </si>
  <si>
    <t>La meta-producto está reprogramada para la vigencia 2022-2023.</t>
  </si>
  <si>
    <t>De acuerdo con la RESOLUCIÓN 273-CORIVIVENDA-2021 del 12 de noviembre, se realizó traslado interno de recursos  de inversión al Proyecto Juntos por una Vivienda Digna por valor de $40.892.807,37 (CONTRACRÉDITO) al rubro 02-039-06-20-01-05-01-01, en apoyo al cumplimiento de metas misionales de la Línea Estratégica "Vivienda para Todos" .
Con la reducción (contra crédito) del recurso asignado, se garantiza el cumplimiento de la meta programada para la vigencia 2021.</t>
  </si>
  <si>
    <t xml:space="preserve">FORMULACIÓN Y/O PARTICIPACIÓN EN INSTRUMENTOS DE PLANEACIÓN Y/O GESTIÓN URBANÍSTICA QUE DESARROLLEN EN EL POT </t>
  </si>
  <si>
    <t>% AVANCE DE LAS METAS A 2021</t>
  </si>
  <si>
    <r>
      <t xml:space="preserve">FECHA ACTUALIZACIÓN INFORMACIÓN   </t>
    </r>
    <r>
      <rPr>
        <b/>
        <sz val="12"/>
        <color theme="1"/>
        <rFont val="Calibri (Cuerpo)"/>
      </rPr>
      <t xml:space="preserve">DIA: 31  MES: 12   AÑO: 2021 </t>
    </r>
  </si>
  <si>
    <t>REPORTE DE LAS ACTIVIDADES REALIZADAS 
OCTUBRE - DICIEMBRE  2021</t>
  </si>
  <si>
    <t>REPORTE DE AVANCE META PRODUCTO A MARZO 31 DE 2021</t>
  </si>
  <si>
    <t>REPORTE DE AVANCE META PRODUCTO A JUNIO 30 DE 2021</t>
  </si>
  <si>
    <t>REPORTE DE AVANCE META PRODUCTO A SEPTIEMBRE 30 DE 2021</t>
  </si>
  <si>
    <t>REPORTE DE AVANCE META PRODUCTO A DICIEMBRE 31 DE 2021</t>
  </si>
  <si>
    <r>
      <rPr>
        <b/>
        <sz val="10"/>
        <color theme="1"/>
        <rFont val="Calibri"/>
        <family val="2"/>
        <scheme val="minor"/>
      </rPr>
      <t>SUBSIDIOS FAMILIARES DE VIVIENDA</t>
    </r>
    <r>
      <rPr>
        <sz val="10"/>
        <color theme="1"/>
        <rFont val="Calibri"/>
        <family val="2"/>
        <scheme val="minor"/>
      </rPr>
      <t xml:space="preserve">
Se han asignado en el cuatrienio 2.422 SFV del orden distrital a corte 31 Dic 2021, de los cuales 639 SFV corresponden a CLP etapas 1 y 2, 1.675 SFV corresponden a CLP etapas 3,4 y 5, 27 SFV corresponden a Caminos del Cerro y 81 SFV corresponden a Bahia San Carlos.
Para la vigencia 2021 se asignaron 474 SFV del orden distrital, de los cuales 13 SFV correspondieron a CLP etapas 1 y 2, 353 SFV correspondieron a CLP etapas 3,4 y 5, 27 SFV correspondieron a Caminos del Cerro y 81 SFV correspondieron a Bahia San Carlos.
</t>
    </r>
    <r>
      <rPr>
        <b/>
        <sz val="10"/>
        <color theme="1"/>
        <rFont val="Calibri"/>
        <family val="2"/>
        <scheme val="minor"/>
      </rPr>
      <t xml:space="preserve">Actividades relevantes: </t>
    </r>
    <r>
      <rPr>
        <sz val="10"/>
        <color theme="1"/>
        <rFont val="Calibri"/>
        <family val="2"/>
        <scheme val="minor"/>
      </rPr>
      <t xml:space="preserve">
El día 12 de noviembre de 2021 FONVIVIENDA y CORVIVIENDA suscribieron el Convenio No. CD-06-2021, con el objeto de: “Aunar esfuerzos tendientes a beneficiar, en el marco del Programa denominado “Mi Casa Ya” del Gobierno Nacional, a hogares con ingresos de hasta a dos (2) salarios mínimos mensuales legales vigentes (SMMLV) que adquieran Vivienda de Interés Social VIS y/o Prioritario VIP, en el Distrito de Cartagena de Indias”, para la asignación de 745 subsidios familiares de vivienda VIS (145) y VIP (600) del orden distrital.</t>
    </r>
  </si>
  <si>
    <r>
      <t xml:space="preserve">CIUDADELA DE LA PAZ ETAPA 1  - 576 UH - </t>
    </r>
    <r>
      <rPr>
        <sz val="10"/>
        <color theme="1"/>
        <rFont val="Calibri"/>
        <family val="2"/>
        <scheme val="minor"/>
      </rPr>
      <t>Proyecto 100%.</t>
    </r>
    <r>
      <rPr>
        <b/>
        <sz val="10"/>
        <color theme="1"/>
        <rFont val="Calibri"/>
        <family val="2"/>
        <scheme val="minor"/>
      </rPr>
      <t xml:space="preserve">
CIUDADELA DE LA PAZ ETAPA 2 - 112 UH - </t>
    </r>
    <r>
      <rPr>
        <sz val="10"/>
        <color theme="1"/>
        <rFont val="Calibri"/>
        <family val="2"/>
        <scheme val="minor"/>
      </rPr>
      <t>Proyecto 100%.</t>
    </r>
    <r>
      <rPr>
        <b/>
        <sz val="10"/>
        <color theme="1"/>
        <rFont val="Calibri"/>
        <family val="2"/>
        <scheme val="minor"/>
      </rPr>
      <t xml:space="preserve">
Actividades relevantes: </t>
    </r>
    <r>
      <rPr>
        <sz val="10"/>
        <color theme="1"/>
        <rFont val="Calibri"/>
        <family val="2"/>
        <scheme val="minor"/>
      </rPr>
      <t xml:space="preserve">
• El 17 y 18 de noviembre de 2021 se realizó entrega de 274 unidades habitacionales a sus beneficiarios, mediante acto protocolario con participación del Señor Alcalde Mayor de Cartagena Wiliam Dau Chamatt, correspondiente a los apartamentos ubicados en la Manzana B de las etapas 1 y 2.  
• El día 29 de noviembre de 2021 se radicó ante la Oficina de Registro de Instrumentos la escritura pública No. 6130, mediante la cual se constituyó el Reglamento de Propiedad Horizontal del Proyecto Ciudadela de la Paz Etapas 1 y 2, bajo el radicado No. 2021-060-6-30291.
• El 29 de diciembre de 2021 se realizó la entrega de 281 unidades habitacionales a sus beneficiarios con participación del Señor Alcalde Mayor de Cartagena Wiliam Dau Chamatt, correspondientes a los apartamentos ubicados en la Manzanas A, B, I de las etapas 1 y 2.
</t>
    </r>
    <r>
      <rPr>
        <b/>
        <sz val="10"/>
        <color theme="1"/>
        <rFont val="Calibri"/>
        <family val="2"/>
        <scheme val="minor"/>
      </rPr>
      <t xml:space="preserve">CIUDADELA DE LA PAZ ETAPA 3, 4 y 5 - 1.824 UH - </t>
    </r>
    <r>
      <rPr>
        <sz val="10"/>
        <color theme="1"/>
        <rFont val="Calibri"/>
        <family val="2"/>
        <scheme val="minor"/>
      </rPr>
      <t xml:space="preserve">Avance del Proyecto de un 81,15%.
De acuerdo con el Informe Semanal de Interventoría Nº 70, se está realizando reprogramación del cronograma de actividades por parte del socio constructor y el estado actual del proyecto es el siguiente:
• Cimentaciones concluidas al 100% (1.824 U.H.).
• Muros y estructuras al 100% (1.824 U.H.).
• Conexión de 1824 U.H. con servicios de gas domiciliario y agua potable. Medidores instalados 384.
• Conexión de servicio de alcantarillado del proyecto con red pública al 100%.
• Pendiente conexión de servicio de energía eléctrica AFINIA. Medidores instalados 384.
• 384 UH revisadas sin observaciones por FINDETER.
</t>
    </r>
    <r>
      <rPr>
        <b/>
        <sz val="10"/>
        <color theme="1"/>
        <rFont val="Calibri"/>
        <family val="2"/>
        <scheme val="minor"/>
      </rPr>
      <t xml:space="preserve">
PROYECTO INMOBILIARIO BAHÍA SAN CARLOS
</t>
    </r>
    <r>
      <rPr>
        <sz val="10"/>
        <color theme="1"/>
        <rFont val="Calibri"/>
        <family val="2"/>
        <scheme val="minor"/>
      </rPr>
      <t>De acuerdo al  Informe General CORVIVIENDA del 30 de diciembre de 2021, se programaron nuevas actividades y el avance de obra de la TORRE 1 esta en un 62,6%, así: 
• Cimentaciones concluidas al 100% (TORRE 1 - 22 pisos).
• Muros y estructuras al 98% (TORRE 1 - 126 U.H.).
• Instalación red de gas TORRE 1 - 100%.
• Instalación red sanitaria colgante TORRE 1 - 75%.
• Instalación red de impulsión TORRE 1 - 75%.
• Instalación cableado eléctrico TORRE 1 - 22%
• Instalación red contra incendios TORRE 1 – 10%
• Alistamiento apartamentos TORRE 1 - 22%</t>
    </r>
  </si>
  <si>
    <r>
      <t xml:space="preserve">Relación de actos administrativos del orden distrital y del orden nacional de asignación de 2.422 SFV.
• Resolución 481 CORVIVIENDA CLP 1-2  de 21/12/2020 (626 subsidios)
• Resolución 041 CORVIVIENDA CLP 1-2 de 20/04/2021 (1 subsidio)
• Resolución 043 CORVIVIENDA CLP 1-2 de 21/04/2021 (1 subsidio)
• Resolución 146 CORVIVIENDA CLP 1-2 de 12/08/2021 (1 subsidio)
• Resolución 185 CORVIVIENDA CLP 1-2 de 15/09/2021 (1 subsidio)
• Resolución 217 CORVIVIENDA CLP 1-2 de 07/10/2021 (1 subsidio)
• Resolución 289 CORVIVIENDA CLP 1-2 de 29/11/2021 (1 subsidio)
• Resolución 290 CORVIVIENDA CLP 1-2 de 29/11/2021 (1 subsidio)
• Resolución 291 CORVIVIENDA CLP 1-2 de 29/11/2021 (1 subsidio)
• Resolución 292 CORVIVIENDA CLP 1-2 de 29/11/2021 (1 subsidio)
• Resolución 293 CORVIVIENDA CLP 1-2 de 29/11/2021 (1 subsidio)
• Resolución 294 CORVIVIENDA CLP 1-2 de 29/11/2021 (1 subsidio)
• Resolución 297 CORVIVIENDA CLP 1-2 de 29/11/2021 (1 subsidio)
• Resolución 298 CORVIVIENDA CLP 1-2 de 29/11/2021 (1 subsidio)
• Resolución 483 CORVIVIENDA CLP 3-4-5 de 28/12/2020 (MVCT- 682 subsidios)
• Resolución 484 CORVIVIENDA CLP 3-4-5 de 28/12/2020 (MVCT - 346 subsidios)
• Resolución 485 CORVIVIENDA CLP 3-4-5 de 28/12/2020 (MVCT - 31 subsidios)
• Resolución 486 CORVIVIENDA CLP 3-4-5 de 28/12/2020 (MVCT - 175 subsidios)
• Resolución 487 CORVIVIENDA CLP 3-4-5 de 28/12/2020 (MVCT - 82 subsidios)
• Resolución 497 CORVIVIENDA CLP 3-4-5 de 30/12/2020 (MVCT - 6 subsidios)
• Resolución 070 CORVIVIENDA CLP 3-4-5 de 21/05/2021 </t>
    </r>
    <r>
      <rPr>
        <sz val="11"/>
        <color theme="1"/>
        <rFont val="Calibri"/>
        <family val="2"/>
        <scheme val="minor"/>
      </rPr>
      <t>(COMF. NARIÑO - 1 subsidio)
• Resolución 098 CORVIVIENDA CLP 3-4-5 de 17/06/2021 (COMFANDI - 1 subsidio)
• Resolución 114 CORVIVIENDA CLP 3-4-5 de 23/06/2021 (MVCT - 1 subsidio)
• Resolución 125 CORVIVIENDA CLP 3-4-5 de 23/07/2021 (MVCT - 15 subsidios)
• Resolución 126 CORVIVIENDA CLP 3-4-5 de 23/07/2021 (MVCT - 18 subsidios)
• Resolución 130 CORVIVIENDA CLP 3-4-5 de 29/07/2021 (COMPENSAR - 1 subsidio)
• Resolución 131 CORVIVIENDA CLP 3-4-5 de 29/07/2021 (COMFAMA - 9 subsidios)
• Resolución 156 CORVIVIENDA CLP 3-4-5 de 20/08/2021 (COMPENSAR - 4 subsidios)
• Resolución 181 CORVIVIENDA CLP 3-4-5 de 04/09/2021 (CAFAM - 4 subsidios)
• Resolución 182 CORVIVIENDA CLP 3-4-5 de 10/09/2021 (COMFAMA - 3 subsidios)
• Resolución 183 CORVIVIENDA CLP 3-4-5 de 10/09/2021 (COLSUBSIDIO - 5 subsidios)
• Resolución 184 CORVIVIENDA CLP 3-4-5 de 10/09/2021 (C. ANTIOQUIA - 1 subsidio)
• Resolución 190 CORVIVIENDA CLP 3-4-5 de 15/09/2021 (MVCT - 8 subsidios)
• Resolución 191 CORVIVIENDA CLP 3-4-5 de 15/09/2021 (MVCT - 1 subsidio)
• Resolución 256 CORVIVIENDA CLP 3-4-5 de 02/11/2021 (MVCT - 32 subsidios)
• Resolución 262 CORVIVIENDA CLP 3-4-5 de 02/11/2021 (COMPENSAR - 8 subsidios)
• Resolución 204 CORVIVIENDA CLP 3-4-5 de 01/12/2021 (MVCT - 10 subsidios)
• Resolución 274 CORVIVIENDA CLP 3-4-5 de 17/12/2021 (MVCT - 1 subsidio)
• Resolución 4150 MVCT CLP 3-4-5 de 24/12/2021 (230 subsidios)
El Sr. Luidis Moreno Castillo con cédula 1.047.385.091, renunció al SFV CORVIVIENDA por voluntad propia, asignado acuerdo Res. 483 del 28 de diciembre de 2020.
De acuerdo con el DECRETO 1136-ALCALDÍA MAYOR DE CARTAGENA-2021 del 15 de octubre, se realizó incorporación de recursos al proyecto por valor $103.471.459,45 correspondiente al superavit del presupuesto de inversión vigencia 2020. 
De acuerdo con la RESOLUCIÓN 273-CORIVIVENDA-2021 del 12 de noviembre, se recibió traslado interno de recursos de inversión al proyecto por valor de $3.778.688.465,42 (CRÉDITO) al rubro 02-039-06-20-01-05-01-01, en apoyo al cumplimiento de metas misionales de la Línea Estratégica "Vivienda para Todos" .</t>
    </r>
  </si>
  <si>
    <t>El 24 de agosto de 2021 se lanzó Invitación Pública Nº 001-2021 para conformar una lista de predios ubicados en el casco urbano del Distrito de Cartagena de Indias, disponibles para alimentar el banco inmobiliario de CORVIVIENDA, que por su ubicación y características específicas se puedan estructurar proyectos de Vivienda de Interés Social, en cumplimiento de los fines misionales de la entidad, con miras a una futura adquisición, pero a corte 31 de diciembre de 2021 no se ha recibido ninguna oferta, por lo cual se liberan los recursos asignados para tal fin. 
De acuerdo con el DECRETO 1136-ALCALDÍA MAYOR DE CARTAGENA-2021 del 15 de octubre, se realizó incorporación de recursos al proyecto por valor $2.401.605.582,75 correspondiente al presupuesto de inversión no incorporado de la  vigencia 2020. 
De acuerdo con la RESOLUCIÓN 273-CORIVIVENDA-2021 del 12 de noviembre, se realizó traslado interno de recursos  de inversión al Proyecto Juntos por una Vivienda Digna por valor de $2.469.607.197,49 (CONTRACRÉDITO) al rubro 02-039-06-20-01-05-01-01, en apoyo al cumplimiento de metas misionales de la Línea Estratégica "Vivienda para Todos" .
Con la reducción (contra crédito) del recurso asignado, se garantiza el cumplimiento de la meta programada para la vigencia 2021.</t>
  </si>
  <si>
    <t>LOS RECURSOS DE INVERSIÓN EN SU TOTALIDAD $176.678.422,1 FUERON TRASLADADOS AL PROGRAMA "MI CASA A LO LEGAL" PARA TITULACIÓN DE PREDIOS, AL NO TENER PREDIOS PARA APLICAR PLAN PARCIAL EN LA PRESENTE VIGENCIA.
LA META SE REPROGRAMÓ PARA LA VIGENCIA 2022.</t>
  </si>
  <si>
    <t>EJECUCIÓN PRESUPUESTAL CORVIVIENDA ENERO A DICIEMBRE 2021</t>
  </si>
  <si>
    <t>EJECUCIÓN PRESUPUESTAL SEGÚN PREDIS A DICIEMBRE 2021</t>
  </si>
  <si>
    <t>% AVANCE EJECUCION PRESUPUESTAL SEGÚN CORVIVIENDA A DICIEMBRE 2021</t>
  </si>
  <si>
    <r>
      <t xml:space="preserve">Para el cuatrienio, el consolidado de avance de la meta-producto es de 483 títulos de propiedad, así:
• 405 Títulos por cesión gratuita.
•       7 Sentencias de pertenencia. 
•    71 Escrituras de Manzana 72 Bicentenario.
</t>
    </r>
    <r>
      <rPr>
        <b/>
        <sz val="10"/>
        <rFont val="Calibri"/>
        <family val="2"/>
        <scheme val="minor"/>
      </rPr>
      <t>PRODUCTO 1 - TITULACIÓN POR CESIÓN GRATUITA</t>
    </r>
    <r>
      <rPr>
        <sz val="10"/>
        <rFont val="Calibri"/>
        <family val="2"/>
        <scheme val="minor"/>
      </rPr>
      <t xml:space="preserve">
El avance a corte 31 de diciembre de 2021 de las actuaciones del procedimiento de titulación por cesión gratuita adelantadas en 1.190 predios es del 76,33%, arrojando como resultados tangibles la escrituración de 71 viviendas del barrio Bicentenario Manzana 72.
</t>
    </r>
    <r>
      <rPr>
        <b/>
        <sz val="10"/>
        <rFont val="Calibri"/>
        <family val="2"/>
        <scheme val="minor"/>
      </rPr>
      <t>PRODUCTO 2 - SANEAMIENTO Y LEGALIZACIÓN DE PREDIOS PARTICULARES</t>
    </r>
    <r>
      <rPr>
        <sz val="10"/>
        <rFont val="Calibri"/>
        <family val="2"/>
        <scheme val="minor"/>
      </rPr>
      <t xml:space="preserve">
El avance de las actuaciones del procedimiento del mecanismo de saneamiento y legalización de propiedad legítima de particulares para la vigencia 2021 tenía una meta proyectada de gestión del 70% a corte 31 de diciembre de 2021. El avance de gestión para 958 predios es del 71,1%.</t>
    </r>
  </si>
  <si>
    <r>
      <rPr>
        <b/>
        <sz val="10"/>
        <rFont val="Calibri"/>
        <family val="2"/>
        <scheme val="minor"/>
      </rPr>
      <t xml:space="preserve">UN LUGAR APTO PARA MI HOGAR DOCUMENTO TÉCNICO
</t>
    </r>
    <r>
      <rPr>
        <sz val="10"/>
        <rFont val="Calibri"/>
        <family val="2"/>
        <scheme val="minor"/>
      </rPr>
      <t xml:space="preserve">Producto terminado correspondiente a un </t>
    </r>
    <r>
      <rPr>
        <b/>
        <sz val="10"/>
        <rFont val="Calibri"/>
        <family val="2"/>
        <scheme val="minor"/>
      </rPr>
      <t xml:space="preserve">"Documento Técnico de Soporte de Diagnóstico" </t>
    </r>
    <r>
      <rPr>
        <sz val="10"/>
        <rFont val="Calibri"/>
        <family val="2"/>
        <scheme val="minor"/>
      </rPr>
      <t>que será publicado en la página de internet de CORVIVIENDA para consulta, estudio y análisis de interesados.
Este DTS de diagnóstico permite la identificación de bienes raíces con vocación para Proyectos de Viviendas de Interés Social, correspondiente a 8 predios de CORVIVIENDA, 17 predios de EDURBE, 54 predios del Distrito de Cartagena, 139 predios del MVCT y 145 predios de la SAE, donde se tuvieron en cuenta características técnicas, jurídicas y normativas del POT, de los cuales se preseleccionaron 2 predios de CORVIVIENDA, 2 predios del Distrito de Cartagena, 4 predios del MVCT y 9 predios de la SAE, los cuales cumplieron con la mayoría de las condiciones mínimas, con vocación y potencial para pasar a la fase de factibilidad y ser objetos de estudios especializados (geotécnicos, jurídicos y ambientales) para determinar la viabilidad técnica y jurídica de cada uno de ellos para el desarrollo de proyectos de viviendas de interés social y pasar a la fase de inversión para su  adquisición, sea por enajenación, expropiación, cesión o extinción de dominio.</t>
    </r>
  </si>
  <si>
    <t>La meta-producto está reprogramada para la vigencia 2023.</t>
  </si>
  <si>
    <r>
      <rPr>
        <b/>
        <sz val="10"/>
        <rFont val="Calibri"/>
        <family val="2"/>
        <scheme val="minor"/>
      </rPr>
      <t>OBSERVATORIO DE VIVIENDA DISTRITAL</t>
    </r>
    <r>
      <rPr>
        <sz val="10"/>
        <rFont val="Calibri"/>
        <family val="2"/>
        <scheme val="minor"/>
      </rPr>
      <t xml:space="preserve">                                                    
Producto terminado correspondiente a un Informe de Estudio Sectorial, el cual cuenta con diferentes temáticas basadas en el marco conceptual, la constitución de un observatorio de vivienda y desarrollo de políticas públicas de vivienda.
Se conformó una matriz de documentos y referencias nacionales e internacionales sobre el papel que representa la vivienda y el hábitat en la construcción de sociedad, además se considedaron los lineamientos teóricos del Observatorio Urbano de la ONU-Hábitat y los objetivos de desarrollo sostenible. En cuanto al marco normativo, se identificaron las principales leyes, acuerdos y decretos nacionales y distrtales referentes a la naturaleza del Observatorio de Vivienda como instrumento de gestión informativa. 
A la fecha, se cuenta con el documento de acto administrativo de creación del Observatorio de Vivienda Distrital realizado en un 100% y pendiente para revisión por parte de la Junta Directiva de CORVIVIENDA para la vigencia 2022.</t>
    </r>
  </si>
  <si>
    <t xml:space="preserve">
Se elaboró el 100% de los estudios previos y lineamientos técnicos para la contratación de la consultoría de los 6 Documentos Técnicos de Soporte (DTS) para las vigencias 2022-2023, correspondiente a la elaboración de las etapas y descripción del estudio previo, entrega de los productos y especificaciones técnicas.</t>
  </si>
  <si>
    <r>
      <rPr>
        <b/>
        <sz val="12"/>
        <color theme="1"/>
        <rFont val="Calibri"/>
        <family val="2"/>
        <scheme val="minor"/>
      </rPr>
      <t>Avance en asignación de subsidios de vivienda modalidad mejoramiento:</t>
    </r>
    <r>
      <rPr>
        <sz val="12"/>
        <color theme="1"/>
        <rFont val="Calibri"/>
        <family val="2"/>
        <scheme val="minor"/>
      </rPr>
      <t xml:space="preserve">
A la fecha se han asignado 836 SFV modalidad mejoramiento por parte del Ministerio de Vivienda, Ciudad y Territorio, representando un avance del 45,5% respecto a los 1.836 SFV programados. 
Se relacionan a continuación los 36 actos administrativos de asignación:
1.	Resolución 0103 - 9 de febrero de 2021 CDVD (15 subsidios)
2.	Resolución 0152 - 17 de febrero de 2021 CDVD (22 subsidios)
3.	Resolución 0260 - 24 de febrero de 2021 CDVD (42 subsidios)
4.	Resolución 0286 - 1 de marzo de 2021 CDVD (21 subsidios)
5.	Resolución 0425 - 8 de marzo de 2021 CDVD (18 subsidios)
6.	Resolución 0546 - 19 de marzo de 2021 CDVD (19 subsidios)
7.	Resolución 0547 - 19 de marzo 2021 CDVD (14 subsidios)
8.	Resolución 0634 - 7 de abril de 2021 CDVD (38 subsidios)
9.	Resolución 0655 - 8 de abril de 2021 CDVD (56 subsidios)
10.	Resolución 0726 - 15 de abril de 2021 CDVD (17 subsidios)
11.	Resolución 0855 - 26 abril 2021 CDCV (14 subsidios)
12.	Resolución 0913 - 30 de abril de 2021 CDVD (25 subsidios)
13.	Resolución 1093 - 13 de mayo de 2021 CDVD (23 subsidios)
14.	Resolución 1132 - 19 de mayo de 2021 CDVD (9 subsidios)
15.	Resolución 1298 - 28 de mayo de 2021 CDVD (27 subsidios)
16.	Resolución 1355 - 2 de junio de 2021 CDVD (19 subsidios)
17.	Resolución 1409 - 10 de junio de 2021 CDVD (11 subsidios)
18.	Resolución 1476 - 11 de junio de 2021 CDVD (22 subsidios)
19.	Resolución 1511 - 17 de junio de 2021 CDVD (8 subsidios)
20.	Resolución 1717 - 8 de julio de 2021 CDVD (3 subsidios)
21.	Resolución 2034 - 3 de agosto de 2021 CDVD (7 subsidios)
22.	Resolución 2334 - 27 de agosto de 2021CDVD (17 subsidios)
23.	Resolución 2530 - 9 de septiembre de 2021 CDVD (37 subsidios)
24.	Resolución 2215 20 de agosto de 2021 CDVD (29 subsidios)
25.	Resolución 2334 27 de agosto de 2021CDVD (17 subsidios)
26.	Resolución 2462 3 de septiembre de 2021 CDVD (17 subsidios)
27.	Resolución 2530 9 de septiembre de 2021 CDVD (37 subsidios)
28.	Resolución 2683 17 de septiembre de 2021 CDVD (19 subsidios)
29.	Resolución 2733 21 de septiembre de 2021 CDVD (1 subsidio)
30.	Resolución 2745 23 de septiembre de 2021 CDVD (37 subsidios)
31.	Resolución 2857 29 de septiembre de 2021 CDVD (70 subsidios)
32.	Resolución 2939 06 de octubre de 2021 CDVD (21 subsidios)
33.	Resolución 3051 14 de octubre de 2021 CDVD (82 subsidios)
34.	Resolución 3101 21 de octubre de 2021 CDVD (20 subsidios)
35.	Resolución 3272 05 de noviembre de 2021 CDVD (17 subsidios)
36.	Resolución 3398 12 de noviembre de 2021 CDVD (09 subsidios)</t>
    </r>
  </si>
  <si>
    <r>
      <rPr>
        <b/>
        <sz val="10"/>
        <rFont val="Calibri"/>
        <family val="2"/>
        <scheme val="minor"/>
      </rPr>
      <t>UN LUGAR APTO PARA MI HOGAR DOCUMENTO TÉCNICO</t>
    </r>
    <r>
      <rPr>
        <sz val="10"/>
        <rFont val="Calibri"/>
        <family val="2"/>
        <scheme val="minor"/>
      </rPr>
      <t xml:space="preserve">
Se efectuó el análisis técnico-jurídico de 7 predios de propiedad de CORVIVIENDA, ubicados en los barrios y corregimientos conocidos como: lote La Ceiba (B. Antonio José de Sucre), lote San Carlos (B. El Campestre), lote B. Luis Carlos Galán, lote Santa Elena (B. Ciudadela 2000), lote Correg. Bayunca, lote Correg. Pasacaballos y lote B. La María. Los predios fueron visitados por el personal técnico de CORVIVIENDA, efectuándose levantamientos arquitectónicos, de los cuales se ha adelantando un análisis diagnóstico profundo en el lote Ciudadela 2000 y lote La Ceiba, por ser los predios disponibles para proyectos de vivienda. Actualmente se adelanta estudios previos para la contratación de estudios ambiental y técnico del lote La Ceiba, para su aprobación.
En coordinación con la dirección de apoyo logístico de Cartagena se procedió a la consulta de la base de datos de bienes inmuebles de propiedad del Ministerio de Vivienda, antiguo INURBE, los cuales han sido ofrecido en transferencia a título gratuito al Distrito de Cartagena. El producto del análisis de los 130 predios, se identificaron 4 predios con vocación ubicados en los barrios Olaya Herrera sector Ricaurte (2) y Los Calamares (2) para el desarrollo de vivienda VIS/VIP. Se tiene consolidada la base de datos de predios de propiedad del Distrito de Cartagena, EDURBE SA y la Sociedad de Activos Especiales SAE.</t>
    </r>
  </si>
  <si>
    <r>
      <rPr>
        <b/>
        <sz val="10"/>
        <rFont val="Calibri"/>
        <family val="2"/>
        <scheme val="minor"/>
      </rPr>
      <t xml:space="preserve">MEDICIÓN INTEGRAL DE LAS NECESIDADES HABITACIONALES MINH </t>
    </r>
    <r>
      <rPr>
        <sz val="10"/>
        <rFont val="Calibri"/>
        <family val="2"/>
        <scheme val="minor"/>
      </rPr>
      <t xml:space="preserve">
• Se articularon acciones con EPA, Infraestructura, Planeación Distrital y Cooperación Internacional para la caracterización del sector La Unión.
• Se visitaron los barrios Fredonia y Nuevo Paraíso para realizar un piloto de caracterizaciones con la aplicación Kobo Collect.
• Se llevo a cabo mesa de trabajo con Circulo de Obreros San Pedro Claver para acceder a las caracterizaciones y estudios de suelo realizados por esa fundación.
• Se realizó georreferenciación de las variables habitacionales socios económicas y arquitectónicas del Censo de Población y Vivienda DANE – 2018.                             
• Se realizó solicitud de certificación a la Secretaría de Planeación Distrital de los barrios con riesgo mitigable y se solicitó listado de barrios no legalizados para actualizar la georreferenciación y desarrollar proyectos de mejoramiento.       </t>
    </r>
  </si>
  <si>
    <t>ACTIVIDADES DEL PROYECTO</t>
  </si>
  <si>
    <t>ADJUDICAR 624 SUBSIDIOS DE VIVIENDA FAMILIAR PARCIALES O TOTALES</t>
  </si>
  <si>
    <t>CONSTRUIR 1.824 UNIDADES HABITACIONALES EN EL MARCO DEL PROYECTO CIUDADELA LA PAZ ETAPAS 3, 4, Y 5</t>
  </si>
  <si>
    <t xml:space="preserve"> REALIZAR  47 MEJORAS DE VIVIENDA EN EL SECTOR RURAL CORREGIMIENTOS DE BAYUNCA, MEMBRILLAL Y PASACABALLOS</t>
  </si>
  <si>
    <t xml:space="preserve"> TRAMITAR Y OTORGAR 252 TITULOS DE PROPIEDAD</t>
  </si>
  <si>
    <r>
      <rPr>
        <b/>
        <sz val="10"/>
        <rFont val="Calibri"/>
        <family val="2"/>
        <scheme val="minor"/>
      </rPr>
      <t xml:space="preserve">OBSERVATORIO DE VIVIENDA VIP Y/O VIS:     </t>
    </r>
    <r>
      <rPr>
        <sz val="10"/>
        <rFont val="Calibri"/>
        <family val="2"/>
        <scheme val="minor"/>
      </rPr>
      <t xml:space="preserve">                                                    
Se diseñó un Plan de Acción Específico para el Observatorio, generalizado en tres fases: 
Fase 1: Conceptualización y diseño del observatorio Distrital de Vivienda de Interés Social. Fase 2: diseño informático del Observatorio. 
Fase 3: Seguimiento y desarrollo metodológico. Cada una de las fases contiene las variables: área de trabajo, objetivo, responsabilidades, actividades, producto, aspecto estratégicos y aliados.
El DTS de creación del Observatorio Distrital de Vivienda está terminado en un 100% y se encuentra pendiente para revisión por parte de la Gerencia el Documento Técnico de Soporte versión final del Observatorio de Vivienda Distrital.
A la fecha se cuenta con el acto administrativo de creación del Observatorio Distrital de Vivienda terminado en un 100% y pendiente para revisión por parte de la Gerencia, el cual contiene los considerandos y cuatro capítulos organizados revisados por parte del supervisor del programa.</t>
    </r>
  </si>
  <si>
    <r>
      <rPr>
        <b/>
        <sz val="10"/>
        <color theme="1"/>
        <rFont val="Calibri"/>
        <family val="2"/>
        <scheme val="minor"/>
      </rPr>
      <t xml:space="preserve">PROGRAMA CASA DIGNA VIDA DIGNA
</t>
    </r>
    <r>
      <rPr>
        <sz val="10"/>
        <color theme="1"/>
        <rFont val="Calibri"/>
        <family val="2"/>
        <scheme val="minor"/>
      </rPr>
      <t>Para la vigencia 2021, el avance obra finalizó así:</t>
    </r>
    <r>
      <rPr>
        <b/>
        <sz val="10"/>
        <color theme="1"/>
        <rFont val="Calibri"/>
        <family val="2"/>
        <scheme val="minor"/>
      </rPr>
      <t xml:space="preserve">
</t>
    </r>
    <r>
      <rPr>
        <sz val="10"/>
        <color theme="1"/>
        <rFont val="Calibri"/>
        <family val="2"/>
        <scheme val="minor"/>
      </rPr>
      <t xml:space="preserve">• 620 mejoramientos de vivienda con inicio de intervención.
• 148 mejoramientos de vivienda en ejecución.
• 472 mejoramientos de vivienda terminados.
• 428 mejoramientos de vivienda entregados a FINDETER.
</t>
    </r>
    <r>
      <rPr>
        <b/>
        <sz val="10"/>
        <color theme="1"/>
        <rFont val="Calibri"/>
        <family val="2"/>
        <scheme val="minor"/>
      </rPr>
      <t>MEJORAMIENTO DE VIVIENDA CON RECURSOS PROPIOS</t>
    </r>
    <r>
      <rPr>
        <sz val="10"/>
        <color theme="1"/>
        <rFont val="Calibri"/>
        <family val="2"/>
        <scheme val="minor"/>
      </rPr>
      <t xml:space="preserve">
Acuerdo informe de la Dirección Técnica a corte Diciembre 2021 se determina el siguiente avance: 
• Fase de Diagnóstico: 100%
• Legalización: 98,7%
• Ejecución: 27,7%
• Entrega: 0%. 
Se tiene proyectado la entrega de estos mejoramientos para el primer trimestre vigencia 2022.
El día 21 de diciembre del 2021 se realiza Acta de Suspensión de obras por parte de CORVIVIENDA ante el contratista CONSORCIO MEJORAMIENTO MI CASA M.J y la Interventoría CONSULTORÍA Y CONSTRUCCIONES RAM SAS con el objetivo de reservar el Registro Presupuestal (RP) 620 del 26 de septiembre del 2021 CONTRATO CM 002-2021 soportado con el Certificado de Disponibilidad Presupuestal (CDP) 139 vigencia 13 de agosto de 2021. </t>
    </r>
    <r>
      <rPr>
        <b/>
        <sz val="10"/>
        <color theme="1"/>
        <rFont val="Calibri"/>
        <family val="2"/>
        <scheme val="minor"/>
      </rPr>
      <t xml:space="preserve">
MEJORAMIENTO DE VIVIENDA RURAL - MINISTERIO DE AGRICULTURA - Avance de obra:
</t>
    </r>
    <r>
      <rPr>
        <sz val="10"/>
        <color theme="1"/>
        <rFont val="Calibri"/>
        <family val="2"/>
        <scheme val="minor"/>
      </rPr>
      <t>• 53 mejoramientos de vivienda nueva en sitio propio iniciados.
• 27 mejoramientos terminados Corregimiento de Bayunca.
•   4 mejoramientos terminados Corregimiento de Membrillal .
•   8 mejoramientos terminados Corregimiento de Pasacaballos.
• 14 mejoramientos de vivienda en ejecución.</t>
    </r>
  </si>
  <si>
    <t>AVANCE META DE BIENESTAR DICIEMBRE 2021</t>
  </si>
  <si>
    <t xml:space="preserve">CRONOGRAMA PROGRAMADO </t>
  </si>
  <si>
    <t>% AVANCE EJECUCION PRESUPUESTAL SEGÚN PREDIS A DICIEMBRE 2021</t>
  </si>
  <si>
    <t>AVANCE DEL PROYECTO</t>
  </si>
  <si>
    <t>AVANCE DEL PROGRAMA JUNTOS POR UNA VIVIENDA DIGNA</t>
  </si>
  <si>
    <t xml:space="preserve">AVANCE DEL PROGRAMA MEJORO MI CASA  COMPROMISO DE TODOS </t>
  </si>
  <si>
    <t>AVANCE DEL PROGRAMA ¡MI CASA A LO LEGAL!</t>
  </si>
  <si>
    <t>AVANCE PROGRAMA UN LUGAR APTO PARA MI HOGAR</t>
  </si>
  <si>
    <t>AVANCE DEL PROGRAMA MI CASA, MI ENTORNO MI HABITAT</t>
  </si>
  <si>
    <t>AVANCE PLAN DE DESARROLLO CORVIVIENDA A DICIEMBRE 31 DE 2021</t>
  </si>
  <si>
    <t>%AVANCE EJECUCION PRESUPUESTAL CORVIVIENDA A DICIEMBRE 2021</t>
  </si>
  <si>
    <t>SEGUIMIENTO PLAN DE ACCIÓN 2021
CORVIVIENDA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</si>
</sst>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_-;\-* #,##0_-;_-* &quot;-&quot;??_-;_-@_-"/>
    <numFmt numFmtId="167" formatCode="_-&quot;$&quot;* #,##0_-;\-&quot;$&quot;* #,##0_-;_-&quot;$&quot;* &quot;-&quot;??_-;_-@_-"/>
    <numFmt numFmtId="168" formatCode="_-&quot;$&quot;* #,##0.00_-;\-&quot;$&quot;* #,##0.00_-;_-&quot;$&quot;* &quot;-&quot;_-;_-@_-"/>
    <numFmt numFmtId="169" formatCode="#,##0.0"/>
  </numFmts>
  <fonts count="3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9"/>
      <color theme="1"/>
      <name val="Calibri"/>
      <family val="2"/>
      <scheme val="minor"/>
    </font>
    <font>
      <sz val="20"/>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2"/>
      <color theme="1"/>
      <name val="Calibri"/>
      <family val="2"/>
      <scheme val="minor"/>
    </font>
    <font>
      <b/>
      <sz val="12"/>
      <color theme="1"/>
      <name val="Calibri (Cuerpo)"/>
    </font>
    <font>
      <sz val="12"/>
      <color theme="0"/>
      <name val="Calibri"/>
      <family val="2"/>
      <scheme val="minor"/>
    </font>
    <font>
      <b/>
      <sz val="12"/>
      <name val="Calibri"/>
      <family val="2"/>
      <scheme val="minor"/>
    </font>
    <font>
      <sz val="12"/>
      <name val="Calibri"/>
      <family val="2"/>
      <scheme val="minor"/>
    </font>
    <font>
      <sz val="14"/>
      <color theme="1"/>
      <name val="Calibri"/>
      <family val="2"/>
      <scheme val="minor"/>
    </font>
    <font>
      <sz val="16"/>
      <color theme="1"/>
      <name val="Calibri"/>
      <family val="2"/>
      <scheme val="minor"/>
    </font>
    <font>
      <sz val="14"/>
      <name val="Calibri"/>
      <family val="2"/>
      <scheme val="minor"/>
    </font>
    <font>
      <sz val="16"/>
      <name val="Calibri"/>
      <family val="2"/>
      <scheme val="minor"/>
    </font>
    <font>
      <b/>
      <sz val="14"/>
      <color theme="1"/>
      <name val="Calibri"/>
      <family val="2"/>
      <scheme val="minor"/>
    </font>
    <font>
      <sz val="16"/>
      <color rgb="FF000000"/>
      <name val="Calibri"/>
      <family val="2"/>
      <scheme val="minor"/>
    </font>
    <font>
      <b/>
      <sz val="12"/>
      <color rgb="FFC00000"/>
      <name val="Calibri"/>
      <family val="2"/>
      <scheme val="minor"/>
    </font>
    <font>
      <b/>
      <sz val="11"/>
      <color theme="1"/>
      <name val="Calibri"/>
      <family val="2"/>
      <scheme val="minor"/>
    </font>
    <font>
      <sz val="11"/>
      <name val="Calibri"/>
      <family val="2"/>
      <scheme val="minor"/>
    </font>
    <font>
      <u/>
      <sz val="14"/>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b/>
      <sz val="18"/>
      <color rgb="FF000000"/>
      <name val="Calibri"/>
      <family val="2"/>
      <scheme val="minor"/>
    </font>
    <font>
      <b/>
      <sz val="16"/>
      <color rgb="FFFF0000"/>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4" tint="0.39997558519241921"/>
        <bgColor indexed="64"/>
      </patternFill>
    </fill>
    <fill>
      <patternFill patternType="solid">
        <fgColor theme="0"/>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s>
  <cellStyleXfs count="5">
    <xf numFmtId="0" fontId="0" fillId="0" borderId="0"/>
    <xf numFmtId="43" fontId="7" fillId="0" borderId="0" applyFont="0" applyFill="0" applyBorder="0" applyAlignment="0" applyProtection="0"/>
    <xf numFmtId="165" fontId="7" fillId="0" borderId="0" applyFont="0" applyFill="0" applyBorder="0" applyAlignment="0" applyProtection="0"/>
    <xf numFmtId="41" fontId="7" fillId="0" borderId="0" applyFont="0" applyFill="0" applyBorder="0" applyAlignment="0" applyProtection="0"/>
    <xf numFmtId="9" fontId="7" fillId="0" borderId="0" applyFont="0" applyFill="0" applyBorder="0" applyAlignment="0" applyProtection="0"/>
  </cellStyleXfs>
  <cellXfs count="498">
    <xf numFmtId="0" fontId="0" fillId="0" borderId="0" xfId="0"/>
    <xf numFmtId="0" fontId="8" fillId="0" borderId="0" xfId="0" applyFont="1"/>
    <xf numFmtId="0" fontId="8" fillId="2" borderId="0" xfId="0" applyFont="1" applyFill="1"/>
    <xf numFmtId="0" fontId="6" fillId="0" borderId="0" xfId="0" applyFont="1"/>
    <xf numFmtId="167" fontId="6" fillId="0" borderId="1" xfId="2" applyNumberFormat="1" applyFont="1" applyFill="1" applyBorder="1" applyAlignment="1">
      <alignment horizontal="center" vertical="center" wrapText="1"/>
    </xf>
    <xf numFmtId="0" fontId="6" fillId="0" borderId="0" xfId="0" applyFont="1" applyAlignment="1">
      <alignment horizontal="center"/>
    </xf>
    <xf numFmtId="0" fontId="0" fillId="0" borderId="1" xfId="0" applyFont="1" applyBorder="1" applyAlignment="1">
      <alignment horizontal="center" vertical="center" wrapText="1"/>
    </xf>
    <xf numFmtId="0" fontId="19" fillId="0" borderId="0" xfId="0" applyFont="1"/>
    <xf numFmtId="0" fontId="24" fillId="0" borderId="2" xfId="0" applyFont="1" applyFill="1" applyBorder="1" applyAlignment="1">
      <alignment horizontal="center" vertical="center" wrapText="1"/>
    </xf>
    <xf numFmtId="0" fontId="20" fillId="0" borderId="0" xfId="0" applyFont="1"/>
    <xf numFmtId="0" fontId="19" fillId="0" borderId="0" xfId="0" applyFont="1" applyAlignment="1">
      <alignment horizontal="center"/>
    </xf>
    <xf numFmtId="0" fontId="19" fillId="0" borderId="1" xfId="0" applyFont="1" applyBorder="1" applyAlignment="1">
      <alignment horizontal="center" vertical="center"/>
    </xf>
    <xf numFmtId="0" fontId="19" fillId="2" borderId="2" xfId="0" applyFont="1" applyFill="1" applyBorder="1" applyAlignment="1">
      <alignment horizontal="center" vertical="center" wrapText="1"/>
    </xf>
    <xf numFmtId="0" fontId="19" fillId="0" borderId="0" xfId="0" applyFont="1" applyAlignment="1">
      <alignment horizontal="center" vertical="center"/>
    </xf>
    <xf numFmtId="0" fontId="0" fillId="0" borderId="0" xfId="0" applyFont="1" applyAlignment="1">
      <alignment textRotation="90"/>
    </xf>
    <xf numFmtId="0" fontId="24" fillId="0" borderId="1" xfId="0" applyFont="1" applyFill="1" applyBorder="1" applyAlignment="1">
      <alignment horizontal="center" vertical="center" wrapText="1"/>
    </xf>
    <xf numFmtId="0" fontId="6" fillId="0" borderId="0" xfId="0" applyFont="1" applyFill="1" applyAlignment="1">
      <alignment horizontal="center"/>
    </xf>
    <xf numFmtId="10" fontId="20" fillId="0" borderId="0" xfId="4" applyNumberFormat="1" applyFont="1" applyFill="1" applyAlignment="1">
      <alignment horizontal="center"/>
    </xf>
    <xf numFmtId="3" fontId="20" fillId="0" borderId="0" xfId="0" applyNumberFormat="1" applyFont="1" applyAlignment="1">
      <alignment horizontal="center"/>
    </xf>
    <xf numFmtId="3" fontId="20" fillId="0" borderId="0" xfId="0" applyNumberFormat="1" applyFont="1"/>
    <xf numFmtId="10" fontId="19" fillId="0" borderId="1" xfId="4" applyNumberFormat="1" applyFont="1" applyFill="1" applyBorder="1" applyAlignment="1">
      <alignment horizontal="center" vertical="center"/>
    </xf>
    <xf numFmtId="0" fontId="19" fillId="0" borderId="4" xfId="0" applyFont="1" applyBorder="1" applyAlignment="1">
      <alignment horizontal="center" vertical="center"/>
    </xf>
    <xf numFmtId="10" fontId="19" fillId="0" borderId="4" xfId="4" applyNumberFormat="1" applyFont="1" applyFill="1" applyBorder="1" applyAlignment="1">
      <alignment horizontal="center" vertical="center"/>
    </xf>
    <xf numFmtId="10" fontId="20" fillId="0" borderId="0" xfId="4" applyNumberFormat="1" applyFont="1"/>
    <xf numFmtId="10" fontId="19" fillId="0" borderId="2" xfId="4" applyNumberFormat="1" applyFont="1" applyFill="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167" fontId="6" fillId="0" borderId="4" xfId="2" applyNumberFormat="1" applyFont="1" applyFill="1" applyBorder="1" applyAlignment="1">
      <alignment horizontal="center" vertical="center" wrapText="1"/>
    </xf>
    <xf numFmtId="1" fontId="24" fillId="0" borderId="2" xfId="4" applyNumberFormat="1" applyFont="1" applyBorder="1" applyAlignment="1">
      <alignment horizontal="center" vertical="center" wrapText="1"/>
    </xf>
    <xf numFmtId="166" fontId="19" fillId="0" borderId="1" xfId="1"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16" fillId="0" borderId="0" xfId="0" applyFont="1"/>
    <xf numFmtId="167" fontId="6" fillId="0" borderId="2" xfId="2" applyNumberFormat="1" applyFont="1" applyFill="1" applyBorder="1" applyAlignment="1">
      <alignment horizontal="center" vertical="center" wrapText="1"/>
    </xf>
    <xf numFmtId="10" fontId="21" fillId="0" borderId="1" xfId="4" applyNumberFormat="1" applyFont="1" applyFill="1" applyBorder="1" applyAlignment="1">
      <alignment horizontal="center" vertical="center" wrapText="1"/>
    </xf>
    <xf numFmtId="10" fontId="19" fillId="0" borderId="1" xfId="4" applyNumberFormat="1" applyFont="1" applyFill="1" applyBorder="1" applyAlignment="1">
      <alignment horizontal="center" vertical="center" wrapText="1"/>
    </xf>
    <xf numFmtId="1" fontId="24" fillId="0" borderId="2" xfId="0" applyNumberFormat="1" applyFont="1" applyFill="1" applyBorder="1" applyAlignment="1">
      <alignment horizontal="center" vertical="center" wrapText="1"/>
    </xf>
    <xf numFmtId="9" fontId="24" fillId="0" borderId="2" xfId="0" applyNumberFormat="1" applyFont="1" applyBorder="1" applyAlignment="1">
      <alignment horizontal="center" vertical="center" wrapText="1"/>
    </xf>
    <xf numFmtId="166" fontId="19" fillId="0" borderId="2" xfId="1" applyNumberFormat="1" applyFont="1" applyBorder="1" applyAlignment="1">
      <alignment horizontal="center" vertical="center" wrapText="1"/>
    </xf>
    <xf numFmtId="3" fontId="6" fillId="0" borderId="2" xfId="0" applyNumberFormat="1" applyFont="1" applyFill="1" applyBorder="1" applyAlignment="1">
      <alignment horizontal="center" vertical="center" wrapText="1"/>
    </xf>
    <xf numFmtId="0" fontId="20" fillId="0" borderId="6" xfId="0" applyFont="1" applyBorder="1" applyAlignment="1">
      <alignment horizontal="center" vertical="center" textRotation="90" wrapText="1"/>
    </xf>
    <xf numFmtId="0" fontId="0" fillId="0" borderId="6" xfId="0" applyFont="1" applyBorder="1" applyAlignment="1">
      <alignment horizontal="center" vertical="center" wrapText="1"/>
    </xf>
    <xf numFmtId="0" fontId="0" fillId="0" borderId="0" xfId="0" applyFont="1"/>
    <xf numFmtId="0" fontId="22" fillId="0" borderId="1" xfId="0" applyNumberFormat="1" applyFont="1" applyBorder="1" applyAlignment="1">
      <alignment horizontal="center" vertical="center" wrapText="1"/>
    </xf>
    <xf numFmtId="0" fontId="0" fillId="0" borderId="0" xfId="0" applyFont="1" applyAlignment="1">
      <alignment horizontal="left"/>
    </xf>
    <xf numFmtId="0" fontId="0" fillId="0" borderId="0" xfId="0" applyFont="1" applyFill="1" applyAlignment="1">
      <alignment horizontal="left"/>
    </xf>
    <xf numFmtId="169" fontId="22"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2" applyNumberFormat="1" applyFont="1" applyFill="1" applyBorder="1" applyAlignment="1">
      <alignment horizontal="left" vertical="top" wrapText="1"/>
    </xf>
    <xf numFmtId="0" fontId="6" fillId="0" borderId="1" xfId="0" applyFont="1" applyBorder="1" applyAlignment="1">
      <alignment horizontal="center" vertical="center" wrapText="1"/>
    </xf>
    <xf numFmtId="10" fontId="20" fillId="0" borderId="1" xfId="4" applyNumberFormat="1" applyFont="1" applyBorder="1" applyAlignment="1">
      <alignment horizontal="center" vertical="center"/>
    </xf>
    <xf numFmtId="17" fontId="21" fillId="0" borderId="1" xfId="0" applyNumberFormat="1" applyFont="1" applyBorder="1" applyAlignment="1">
      <alignment horizontal="center" vertical="center" wrapText="1"/>
    </xf>
    <xf numFmtId="17" fontId="21" fillId="0" borderId="18" xfId="0" applyNumberFormat="1" applyFont="1" applyBorder="1" applyAlignment="1">
      <alignment horizontal="center" vertical="center" wrapText="1"/>
    </xf>
    <xf numFmtId="10" fontId="20" fillId="0" borderId="18" xfId="4" applyNumberFormat="1" applyFont="1" applyBorder="1" applyAlignment="1">
      <alignment horizontal="center" vertical="center"/>
    </xf>
    <xf numFmtId="0" fontId="4" fillId="0" borderId="1" xfId="0" applyFont="1" applyBorder="1" applyAlignment="1">
      <alignment horizontal="center" vertical="center" wrapText="1"/>
    </xf>
    <xf numFmtId="167" fontId="4" fillId="0" borderId="12" xfId="2" applyNumberFormat="1" applyFont="1" applyFill="1" applyBorder="1" applyAlignment="1">
      <alignment horizontal="center" vertical="center" wrapText="1"/>
    </xf>
    <xf numFmtId="167" fontId="6" fillId="0" borderId="21" xfId="2" applyNumberFormat="1" applyFont="1" applyFill="1" applyBorder="1" applyAlignment="1">
      <alignment horizontal="center" vertical="center" wrapText="1"/>
    </xf>
    <xf numFmtId="10" fontId="19" fillId="0" borderId="21" xfId="4" applyNumberFormat="1" applyFont="1" applyFill="1" applyBorder="1" applyAlignment="1">
      <alignment horizontal="center" vertical="center"/>
    </xf>
    <xf numFmtId="10" fontId="19" fillId="0" borderId="22" xfId="4" applyNumberFormat="1" applyFont="1" applyFill="1" applyBorder="1" applyAlignment="1">
      <alignment horizontal="center" vertical="center"/>
    </xf>
    <xf numFmtId="168" fontId="19" fillId="2" borderId="1" xfId="1" applyNumberFormat="1" applyFont="1" applyFill="1" applyBorder="1" applyAlignment="1">
      <alignment horizontal="center" vertical="center" wrapText="1"/>
    </xf>
    <xf numFmtId="168" fontId="19" fillId="0" borderId="1" xfId="2" applyNumberFormat="1" applyFont="1" applyFill="1" applyBorder="1" applyAlignment="1">
      <alignment horizontal="center" vertical="center"/>
    </xf>
    <xf numFmtId="168" fontId="19" fillId="2" borderId="2" xfId="1" applyNumberFormat="1" applyFont="1" applyFill="1" applyBorder="1" applyAlignment="1">
      <alignment horizontal="center" vertical="center" wrapText="1"/>
    </xf>
    <xf numFmtId="168" fontId="19" fillId="0" borderId="4" xfId="2" applyNumberFormat="1" applyFont="1" applyBorder="1" applyAlignment="1">
      <alignment vertical="center"/>
    </xf>
    <xf numFmtId="168" fontId="19" fillId="0" borderId="2" xfId="2" applyNumberFormat="1" applyFont="1" applyFill="1" applyBorder="1" applyAlignment="1">
      <alignment horizontal="center" vertical="center"/>
    </xf>
    <xf numFmtId="168" fontId="19" fillId="0" borderId="4" xfId="2" applyNumberFormat="1" applyFont="1" applyFill="1" applyBorder="1" applyAlignment="1">
      <alignment horizontal="center" vertical="center"/>
    </xf>
    <xf numFmtId="168" fontId="19" fillId="0" borderId="21" xfId="2" applyNumberFormat="1" applyFont="1" applyFill="1" applyBorder="1" applyAlignment="1">
      <alignment horizontal="center" vertical="center"/>
    </xf>
    <xf numFmtId="168" fontId="19" fillId="0" borderId="12" xfId="2" applyNumberFormat="1" applyFont="1" applyFill="1" applyBorder="1" applyAlignment="1">
      <alignment horizontal="center" vertical="center"/>
    </xf>
    <xf numFmtId="168" fontId="19" fillId="0" borderId="6" xfId="2" applyNumberFormat="1" applyFont="1" applyFill="1" applyBorder="1" applyAlignment="1">
      <alignment horizontal="center" vertical="center"/>
    </xf>
    <xf numFmtId="168" fontId="19" fillId="0" borderId="4" xfId="2" applyNumberFormat="1" applyFont="1" applyFill="1" applyBorder="1" applyAlignment="1">
      <alignment vertical="center"/>
    </xf>
    <xf numFmtId="168" fontId="19" fillId="0" borderId="1" xfId="2" applyNumberFormat="1" applyFont="1" applyFill="1" applyBorder="1" applyAlignment="1">
      <alignment vertical="center"/>
    </xf>
    <xf numFmtId="168" fontId="19" fillId="0" borderId="1" xfId="1" applyNumberFormat="1" applyFont="1" applyFill="1" applyBorder="1" applyAlignment="1">
      <alignment vertical="center"/>
    </xf>
    <xf numFmtId="168" fontId="19" fillId="0" borderId="1" xfId="0" applyNumberFormat="1"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168" fontId="19" fillId="0" borderId="2" xfId="1" applyNumberFormat="1" applyFont="1" applyFill="1" applyBorder="1" applyAlignment="1">
      <alignment vertical="center"/>
    </xf>
    <xf numFmtId="168" fontId="19" fillId="0" borderId="2" xfId="2" applyNumberFormat="1" applyFont="1" applyFill="1" applyBorder="1" applyAlignment="1">
      <alignment vertical="center"/>
    </xf>
    <xf numFmtId="168" fontId="19" fillId="0" borderId="21" xfId="0" applyNumberFormat="1" applyFont="1" applyBorder="1" applyAlignment="1">
      <alignment vertical="center"/>
    </xf>
    <xf numFmtId="168" fontId="19" fillId="0" borderId="12" xfId="0" applyNumberFormat="1" applyFont="1" applyBorder="1" applyAlignment="1">
      <alignment vertical="center"/>
    </xf>
    <xf numFmtId="0" fontId="12" fillId="0" borderId="1" xfId="2" applyNumberFormat="1" applyFont="1" applyFill="1" applyBorder="1" applyAlignment="1">
      <alignment horizontal="left" vertical="top" wrapText="1"/>
    </xf>
    <xf numFmtId="168" fontId="19" fillId="0" borderId="0" xfId="0" applyNumberFormat="1" applyFont="1"/>
    <xf numFmtId="167" fontId="12" fillId="0" borderId="7" xfId="2" applyNumberFormat="1" applyFont="1" applyFill="1" applyBorder="1" applyAlignment="1">
      <alignment horizontal="left" vertical="top" wrapText="1"/>
    </xf>
    <xf numFmtId="167" fontId="12" fillId="0" borderId="6" xfId="2" applyNumberFormat="1" applyFont="1" applyFill="1" applyBorder="1" applyAlignment="1">
      <alignment horizontal="left" vertical="top" wrapText="1"/>
    </xf>
    <xf numFmtId="0" fontId="14" fillId="5" borderId="13" xfId="0" applyFont="1" applyFill="1" applyBorder="1" applyAlignment="1">
      <alignment horizontal="center" vertical="center" wrapText="1"/>
    </xf>
    <xf numFmtId="3" fontId="17" fillId="5" borderId="13" xfId="0" applyNumberFormat="1" applyFont="1" applyFill="1" applyBorder="1" applyAlignment="1">
      <alignment horizontal="center" vertical="center" wrapText="1"/>
    </xf>
    <xf numFmtId="0" fontId="14" fillId="5" borderId="16" xfId="0" applyFont="1" applyFill="1" applyBorder="1" applyAlignment="1">
      <alignment horizontal="center" vertical="center" wrapText="1"/>
    </xf>
    <xf numFmtId="10" fontId="14" fillId="5" borderId="13" xfId="4" applyNumberFormat="1" applyFont="1" applyFill="1" applyBorder="1" applyAlignment="1">
      <alignment horizontal="center" vertical="center" wrapText="1"/>
    </xf>
    <xf numFmtId="0" fontId="17" fillId="5" borderId="13" xfId="0" applyFont="1" applyFill="1" applyBorder="1" applyAlignment="1">
      <alignment horizontal="center" vertical="center" wrapText="1"/>
    </xf>
    <xf numFmtId="3" fontId="14" fillId="5" borderId="13" xfId="0" applyNumberFormat="1" applyFont="1" applyFill="1" applyBorder="1" applyAlignment="1">
      <alignment horizontal="center" vertical="center" wrapText="1"/>
    </xf>
    <xf numFmtId="0" fontId="14" fillId="5" borderId="17" xfId="0" applyFont="1" applyFill="1" applyBorder="1" applyAlignment="1">
      <alignment horizontal="center" vertical="center" wrapText="1"/>
    </xf>
    <xf numFmtId="168" fontId="23" fillId="5" borderId="13" xfId="0" applyNumberFormat="1" applyFont="1" applyFill="1" applyBorder="1" applyAlignment="1">
      <alignment horizontal="center" vertical="center" wrapText="1"/>
    </xf>
    <xf numFmtId="168" fontId="14" fillId="5" borderId="13" xfId="0" applyNumberFormat="1" applyFont="1" applyFill="1" applyBorder="1" applyAlignment="1">
      <alignment horizontal="center" vertical="center" wrapText="1"/>
    </xf>
    <xf numFmtId="0" fontId="26" fillId="5" borderId="13" xfId="0"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167" fontId="2" fillId="0" borderId="4" xfId="2" applyNumberFormat="1" applyFont="1" applyFill="1" applyBorder="1" applyAlignment="1">
      <alignment horizontal="center" vertical="center" wrapText="1"/>
    </xf>
    <xf numFmtId="0" fontId="12" fillId="2" borderId="1" xfId="2" applyNumberFormat="1" applyFont="1" applyFill="1" applyBorder="1" applyAlignment="1">
      <alignment horizontal="left" vertical="top" wrapText="1"/>
    </xf>
    <xf numFmtId="167" fontId="12" fillId="2" borderId="6" xfId="2" applyNumberFormat="1" applyFont="1" applyFill="1" applyBorder="1" applyAlignment="1">
      <alignment horizontal="left" vertical="top" wrapText="1"/>
    </xf>
    <xf numFmtId="0" fontId="24" fillId="0" borderId="1" xfId="0" applyFont="1" applyBorder="1" applyAlignment="1">
      <alignment horizontal="center" vertical="center" wrapText="1"/>
    </xf>
    <xf numFmtId="3" fontId="20"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3" fontId="20" fillId="0"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Border="1" applyAlignment="1">
      <alignment horizontal="center" vertical="center" textRotation="90" wrapText="1"/>
    </xf>
    <xf numFmtId="0" fontId="18" fillId="0" borderId="4" xfId="0"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166" fontId="6" fillId="0" borderId="1" xfId="1" applyNumberFormat="1" applyFont="1" applyBorder="1" applyAlignment="1">
      <alignment horizontal="center" vertical="center" wrapText="1"/>
    </xf>
    <xf numFmtId="166" fontId="6" fillId="0" borderId="2" xfId="1" applyNumberFormat="1" applyFont="1" applyBorder="1" applyAlignment="1">
      <alignment horizontal="center" vertical="center" wrapText="1"/>
    </xf>
    <xf numFmtId="0" fontId="18" fillId="0" borderId="2" xfId="0" applyFont="1" applyFill="1" applyBorder="1" applyAlignment="1">
      <alignment horizontal="center" vertical="center" wrapText="1"/>
    </xf>
    <xf numFmtId="0" fontId="12" fillId="0" borderId="9" xfId="0" applyFont="1" applyBorder="1" applyAlignment="1">
      <alignment horizontal="left" vertical="top" wrapText="1"/>
    </xf>
    <xf numFmtId="0" fontId="22" fillId="2" borderId="1" xfId="0" applyNumberFormat="1" applyFont="1" applyFill="1" applyBorder="1" applyAlignment="1">
      <alignment horizontal="center" vertical="center" wrapText="1"/>
    </xf>
    <xf numFmtId="1" fontId="24"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6" fillId="0" borderId="0" xfId="0" applyFont="1" applyAlignment="1">
      <alignment horizontal="justify" vertical="center" wrapText="1"/>
    </xf>
    <xf numFmtId="0" fontId="4" fillId="2" borderId="11" xfId="0" applyFont="1" applyFill="1" applyBorder="1" applyAlignment="1">
      <alignment horizontal="justify" vertical="top" wrapText="1"/>
    </xf>
    <xf numFmtId="0" fontId="1" fillId="2" borderId="7" xfId="0" applyFont="1" applyFill="1" applyBorder="1" applyAlignment="1">
      <alignment horizontal="justify" vertical="top" wrapText="1"/>
    </xf>
    <xf numFmtId="17" fontId="28" fillId="0" borderId="18" xfId="0" applyNumberFormat="1" applyFont="1" applyBorder="1" applyAlignment="1">
      <alignment horizontal="center" vertical="center" wrapText="1"/>
    </xf>
    <xf numFmtId="0" fontId="14" fillId="5" borderId="25" xfId="0" applyFont="1" applyFill="1" applyBorder="1" applyAlignment="1">
      <alignment horizontal="center" vertical="center" wrapText="1"/>
    </xf>
    <xf numFmtId="0" fontId="11" fillId="0" borderId="26" xfId="0" applyFont="1" applyFill="1" applyBorder="1" applyAlignment="1">
      <alignment vertical="top" wrapText="1"/>
    </xf>
    <xf numFmtId="0" fontId="12" fillId="0" borderId="1" xfId="0" applyFont="1" applyBorder="1" applyAlignment="1">
      <alignment horizontal="left" vertical="center" wrapText="1"/>
    </xf>
    <xf numFmtId="0" fontId="12" fillId="0" borderId="2" xfId="0" applyFont="1" applyBorder="1" applyAlignment="1">
      <alignment horizontal="left" vertical="top" wrapText="1"/>
    </xf>
    <xf numFmtId="0" fontId="12" fillId="0" borderId="27" xfId="2" applyNumberFormat="1" applyFont="1" applyFill="1" applyBorder="1" applyAlignment="1">
      <alignment horizontal="left" vertical="center" wrapText="1"/>
    </xf>
    <xf numFmtId="0" fontId="12" fillId="0" borderId="27" xfId="2" applyNumberFormat="1" applyFont="1" applyFill="1" applyBorder="1" applyAlignment="1">
      <alignment horizontal="left" vertical="top" wrapText="1"/>
    </xf>
    <xf numFmtId="167" fontId="12" fillId="0" borderId="31" xfId="2" applyNumberFormat="1"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3" fontId="20" fillId="2" borderId="1" xfId="0" applyNumberFormat="1" applyFont="1" applyFill="1" applyBorder="1" applyAlignment="1">
      <alignment horizontal="center" vertical="center" wrapText="1"/>
    </xf>
    <xf numFmtId="10" fontId="24" fillId="0" borderId="1" xfId="0" applyNumberFormat="1" applyFont="1" applyBorder="1" applyAlignment="1">
      <alignment horizontal="center" vertical="center" wrapText="1"/>
    </xf>
    <xf numFmtId="1" fontId="12" fillId="2" borderId="14" xfId="3" applyNumberFormat="1" applyFont="1" applyFill="1" applyBorder="1" applyAlignment="1">
      <alignment horizontal="justify" vertical="top" wrapText="1"/>
    </xf>
    <xf numFmtId="10" fontId="20" fillId="0" borderId="14" xfId="4" applyNumberFormat="1" applyFont="1" applyBorder="1" applyAlignment="1">
      <alignment horizontal="center" vertical="center"/>
    </xf>
    <xf numFmtId="0" fontId="24" fillId="0" borderId="2" xfId="0" applyFont="1" applyBorder="1" applyAlignment="1">
      <alignment horizontal="center" vertical="center" wrapText="1"/>
    </xf>
    <xf numFmtId="0" fontId="19" fillId="0" borderId="2" xfId="0" applyFont="1" applyBorder="1" applyAlignment="1">
      <alignment horizontal="center" vertical="center" wrapText="1"/>
    </xf>
    <xf numFmtId="3" fontId="20" fillId="0"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8" fillId="0" borderId="1" xfId="0" applyFont="1" applyFill="1" applyBorder="1" applyAlignment="1">
      <alignment horizontal="center" vertical="center" wrapText="1"/>
    </xf>
    <xf numFmtId="17" fontId="21" fillId="0" borderId="14" xfId="0" applyNumberFormat="1" applyFont="1" applyFill="1" applyBorder="1" applyAlignment="1">
      <alignment horizontal="center" vertical="center" wrapText="1"/>
    </xf>
    <xf numFmtId="0" fontId="20" fillId="0" borderId="1" xfId="0" applyFont="1" applyBorder="1" applyAlignment="1">
      <alignment horizontal="center" vertical="center" textRotation="90" wrapText="1"/>
    </xf>
    <xf numFmtId="3" fontId="20" fillId="0" borderId="14" xfId="0" applyNumberFormat="1" applyFont="1" applyFill="1" applyBorder="1" applyAlignment="1">
      <alignment horizontal="center" vertical="center" wrapText="1"/>
    </xf>
    <xf numFmtId="0" fontId="6" fillId="0" borderId="14" xfId="0" applyFont="1" applyBorder="1" applyAlignment="1">
      <alignment horizontal="center" vertical="center" wrapText="1"/>
    </xf>
    <xf numFmtId="166" fontId="6" fillId="0" borderId="2" xfId="1" applyNumberFormat="1" applyFont="1" applyBorder="1" applyAlignment="1">
      <alignment horizontal="center" vertical="center" wrapText="1"/>
    </xf>
    <xf numFmtId="0" fontId="18" fillId="0" borderId="2" xfId="0" applyFont="1" applyFill="1" applyBorder="1" applyAlignment="1">
      <alignment horizontal="center" vertical="center" wrapText="1"/>
    </xf>
    <xf numFmtId="0" fontId="19" fillId="0" borderId="14" xfId="0" applyFont="1" applyBorder="1" applyAlignment="1">
      <alignment horizontal="center" vertical="center" wrapText="1"/>
    </xf>
    <xf numFmtId="1" fontId="12" fillId="0" borderId="29" xfId="3" applyNumberFormat="1" applyFont="1" applyFill="1" applyBorder="1" applyAlignment="1">
      <alignment horizontal="left" vertical="top" wrapText="1"/>
    </xf>
    <xf numFmtId="10" fontId="24" fillId="0" borderId="2" xfId="4" applyNumberFormat="1" applyFont="1" applyBorder="1" applyAlignment="1">
      <alignment horizontal="center" vertical="center" wrapText="1"/>
    </xf>
    <xf numFmtId="0" fontId="24" fillId="2"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1" fontId="24" fillId="0" borderId="1" xfId="0" applyNumberFormat="1" applyFont="1" applyFill="1" applyBorder="1" applyAlignment="1">
      <alignment horizontal="center" vertical="center" wrapText="1"/>
    </xf>
    <xf numFmtId="0" fontId="4" fillId="2" borderId="19" xfId="0" applyFont="1" applyFill="1" applyBorder="1" applyAlignment="1">
      <alignment horizontal="justify" vertical="top" wrapText="1"/>
    </xf>
    <xf numFmtId="168" fontId="19" fillId="0" borderId="4" xfId="1" applyNumberFormat="1" applyFont="1" applyFill="1" applyBorder="1" applyAlignment="1">
      <alignment vertical="center"/>
    </xf>
    <xf numFmtId="10" fontId="19" fillId="0" borderId="33" xfId="4" applyNumberFormat="1" applyFont="1" applyFill="1" applyBorder="1" applyAlignment="1">
      <alignment horizontal="center" vertical="center"/>
    </xf>
    <xf numFmtId="10" fontId="19" fillId="0" borderId="34" xfId="4" applyNumberFormat="1" applyFont="1" applyFill="1" applyBorder="1" applyAlignment="1">
      <alignment horizontal="center" vertical="center"/>
    </xf>
    <xf numFmtId="10" fontId="19" fillId="0" borderId="35" xfId="4" applyNumberFormat="1" applyFont="1" applyFill="1" applyBorder="1" applyAlignment="1">
      <alignment horizontal="center" vertical="center"/>
    </xf>
    <xf numFmtId="10" fontId="19" fillId="0" borderId="32" xfId="4" applyNumberFormat="1" applyFont="1" applyFill="1" applyBorder="1" applyAlignment="1">
      <alignment horizontal="center" vertical="center"/>
    </xf>
    <xf numFmtId="10" fontId="19" fillId="0" borderId="36" xfId="4" applyNumberFormat="1" applyFont="1" applyFill="1" applyBorder="1" applyAlignment="1">
      <alignment horizontal="center" vertical="center"/>
    </xf>
    <xf numFmtId="10" fontId="19" fillId="0" borderId="37" xfId="4" applyNumberFormat="1" applyFont="1" applyFill="1" applyBorder="1" applyAlignment="1">
      <alignment horizontal="center" vertical="center"/>
    </xf>
    <xf numFmtId="17" fontId="11" fillId="0" borderId="4" xfId="0" applyNumberFormat="1" applyFont="1" applyBorder="1" applyAlignment="1">
      <alignment vertical="top" wrapText="1"/>
    </xf>
    <xf numFmtId="17" fontId="11" fillId="0" borderId="1" xfId="0" applyNumberFormat="1" applyFont="1" applyBorder="1" applyAlignment="1">
      <alignment vertical="top" wrapText="1"/>
    </xf>
    <xf numFmtId="17" fontId="11" fillId="0" borderId="2" xfId="0" applyNumberFormat="1" applyFont="1" applyBorder="1" applyAlignment="1">
      <alignment vertical="top" wrapText="1"/>
    </xf>
    <xf numFmtId="0" fontId="19" fillId="0" borderId="38" xfId="0" applyFont="1" applyBorder="1" applyAlignment="1">
      <alignment horizontal="center" vertical="center" wrapText="1"/>
    </xf>
    <xf numFmtId="3" fontId="18" fillId="0" borderId="14" xfId="0" applyNumberFormat="1" applyFont="1" applyBorder="1" applyAlignment="1">
      <alignment horizontal="center" vertical="center" wrapText="1"/>
    </xf>
    <xf numFmtId="166" fontId="18" fillId="0" borderId="14" xfId="1" applyNumberFormat="1" applyFont="1" applyBorder="1" applyAlignment="1">
      <alignment horizontal="center" vertical="center" wrapText="1"/>
    </xf>
    <xf numFmtId="10" fontId="20" fillId="0" borderId="14" xfId="4" applyNumberFormat="1" applyFont="1" applyFill="1" applyBorder="1" applyAlignment="1">
      <alignment horizontal="center" vertical="center" wrapText="1"/>
    </xf>
    <xf numFmtId="0" fontId="20" fillId="0" borderId="14" xfId="0" applyFont="1" applyBorder="1" applyAlignment="1">
      <alignment horizontal="center" vertical="center" textRotation="90" wrapText="1"/>
    </xf>
    <xf numFmtId="0" fontId="18" fillId="0" borderId="14" xfId="0" applyFont="1" applyFill="1" applyBorder="1" applyAlignment="1">
      <alignment horizontal="center" vertical="center" wrapText="1"/>
    </xf>
    <xf numFmtId="17" fontId="28" fillId="0" borderId="14" xfId="0" applyNumberFormat="1" applyFont="1" applyBorder="1" applyAlignment="1">
      <alignment horizontal="center" vertical="center" wrapText="1"/>
    </xf>
    <xf numFmtId="3" fontId="20" fillId="0" borderId="14" xfId="0" applyNumberFormat="1" applyFont="1" applyBorder="1" applyAlignment="1">
      <alignment horizontal="center" vertical="center" wrapText="1"/>
    </xf>
    <xf numFmtId="0" fontId="19" fillId="2" borderId="14" xfId="0" applyFont="1" applyFill="1" applyBorder="1" applyAlignment="1">
      <alignment horizontal="center" vertical="center" wrapText="1"/>
    </xf>
    <xf numFmtId="168" fontId="19" fillId="2" borderId="14" xfId="1" applyNumberFormat="1" applyFont="1" applyFill="1" applyBorder="1" applyAlignment="1">
      <alignment horizontal="center" vertical="center" wrapText="1"/>
    </xf>
    <xf numFmtId="168" fontId="19" fillId="0" borderId="14" xfId="0" applyNumberFormat="1" applyFont="1" applyFill="1" applyBorder="1" applyAlignment="1">
      <alignment horizontal="center" vertical="center" wrapText="1"/>
    </xf>
    <xf numFmtId="168" fontId="19" fillId="0" borderId="14" xfId="1" applyNumberFormat="1" applyFont="1" applyFill="1" applyBorder="1" applyAlignment="1">
      <alignment vertical="center"/>
    </xf>
    <xf numFmtId="10" fontId="19" fillId="0" borderId="14" xfId="4" applyNumberFormat="1" applyFont="1" applyFill="1" applyBorder="1" applyAlignment="1">
      <alignment horizontal="center" vertical="center"/>
    </xf>
    <xf numFmtId="0" fontId="0" fillId="2" borderId="19" xfId="0" applyFont="1" applyFill="1" applyBorder="1" applyAlignment="1">
      <alignment horizontal="left" vertical="top" wrapText="1"/>
    </xf>
    <xf numFmtId="0" fontId="1" fillId="0" borderId="1" xfId="0" applyFont="1" applyBorder="1" applyAlignment="1">
      <alignment horizontal="center" vertical="center" wrapText="1"/>
    </xf>
    <xf numFmtId="0" fontId="11" fillId="0" borderId="1" xfId="0" applyNumberFormat="1" applyFont="1" applyBorder="1" applyAlignment="1">
      <alignment horizontal="left" vertical="top" wrapText="1"/>
    </xf>
    <xf numFmtId="0" fontId="10" fillId="0" borderId="1" xfId="0" applyFont="1" applyFill="1" applyBorder="1" applyAlignment="1">
      <alignment horizontal="left" vertical="top" wrapText="1"/>
    </xf>
    <xf numFmtId="0" fontId="10" fillId="2" borderId="1" xfId="0" applyFont="1" applyFill="1" applyBorder="1" applyAlignment="1">
      <alignment horizontal="justify" vertical="top" wrapText="1"/>
    </xf>
    <xf numFmtId="10" fontId="31" fillId="0" borderId="1" xfId="4" applyNumberFormat="1" applyFont="1" applyBorder="1" applyAlignment="1">
      <alignment horizontal="center" vertical="center" wrapText="1"/>
    </xf>
    <xf numFmtId="0" fontId="14" fillId="4" borderId="13" xfId="0" applyFont="1" applyFill="1" applyBorder="1" applyAlignment="1">
      <alignment horizontal="center" vertical="center" wrapText="1"/>
    </xf>
    <xf numFmtId="10" fontId="22" fillId="4" borderId="14" xfId="4" applyNumberFormat="1" applyFont="1" applyFill="1" applyBorder="1" applyAlignment="1">
      <alignment horizontal="center" vertical="center" wrapText="1"/>
    </xf>
    <xf numFmtId="0" fontId="20" fillId="4" borderId="0" xfId="0" applyFont="1" applyFill="1"/>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9" fontId="24" fillId="0" borderId="2" xfId="4" applyFont="1" applyBorder="1" applyAlignment="1">
      <alignment horizontal="center" vertical="center" wrapText="1"/>
    </xf>
    <xf numFmtId="10" fontId="31" fillId="0" borderId="2" xfId="4" applyNumberFormat="1" applyFont="1" applyBorder="1" applyAlignment="1">
      <alignment horizontal="center" vertical="center" wrapText="1"/>
    </xf>
    <xf numFmtId="1" fontId="32" fillId="0" borderId="2" xfId="4" applyNumberFormat="1" applyFont="1" applyBorder="1" applyAlignment="1">
      <alignment horizontal="center" vertical="center" wrapText="1"/>
    </xf>
    <xf numFmtId="10" fontId="24" fillId="4" borderId="14" xfId="0" applyNumberFormat="1" applyFont="1" applyFill="1" applyBorder="1" applyAlignment="1">
      <alignment horizontal="center" vertical="center" wrapText="1"/>
    </xf>
    <xf numFmtId="0" fontId="12" fillId="0" borderId="14" xfId="0" applyFont="1" applyBorder="1" applyAlignment="1">
      <alignment horizontal="left" vertical="top" wrapText="1"/>
    </xf>
    <xf numFmtId="0" fontId="12" fillId="0" borderId="19" xfId="0" applyFont="1" applyBorder="1" applyAlignment="1">
      <alignment horizontal="left" vertical="top" wrapText="1"/>
    </xf>
    <xf numFmtId="0" fontId="12" fillId="0" borderId="29" xfId="0" applyFont="1" applyFill="1" applyBorder="1" applyAlignment="1">
      <alignment horizontal="left" vertical="top" wrapText="1"/>
    </xf>
    <xf numFmtId="0" fontId="12" fillId="2" borderId="14" xfId="0" applyFont="1" applyFill="1" applyBorder="1" applyAlignment="1">
      <alignment horizontal="left" vertical="top" wrapText="1"/>
    </xf>
    <xf numFmtId="17" fontId="21" fillId="0" borderId="14" xfId="0" applyNumberFormat="1" applyFont="1" applyBorder="1" applyAlignment="1">
      <alignment horizontal="center" vertical="center"/>
    </xf>
    <xf numFmtId="168" fontId="19" fillId="0" borderId="14" xfId="2" applyNumberFormat="1" applyFont="1" applyFill="1" applyBorder="1" applyAlignment="1">
      <alignment horizontal="center" vertical="center"/>
    </xf>
    <xf numFmtId="167" fontId="6" fillId="0" borderId="14" xfId="2" applyNumberFormat="1" applyFont="1" applyFill="1" applyBorder="1" applyAlignment="1">
      <alignment horizontal="center" vertical="center" wrapText="1"/>
    </xf>
    <xf numFmtId="168" fontId="19" fillId="0" borderId="14" xfId="2" applyNumberFormat="1" applyFont="1" applyFill="1" applyBorder="1" applyAlignment="1">
      <alignment vertical="center"/>
    </xf>
    <xf numFmtId="0" fontId="18" fillId="2" borderId="19" xfId="0" applyFont="1" applyFill="1" applyBorder="1" applyAlignment="1">
      <alignment horizontal="justify" vertical="top" wrapText="1"/>
    </xf>
    <xf numFmtId="10"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3" fontId="21" fillId="0" borderId="14" xfId="0" applyNumberFormat="1" applyFont="1" applyBorder="1" applyAlignment="1">
      <alignment horizontal="center" vertical="center" wrapText="1"/>
    </xf>
    <xf numFmtId="166" fontId="21" fillId="0" borderId="14" xfId="1" applyNumberFormat="1" applyFont="1" applyBorder="1" applyAlignment="1">
      <alignment horizontal="center" vertical="center" wrapText="1"/>
    </xf>
    <xf numFmtId="10" fontId="21" fillId="0" borderId="14" xfId="4" applyNumberFormat="1" applyFont="1" applyFill="1" applyBorder="1" applyAlignment="1">
      <alignment horizontal="center" vertical="center" wrapText="1"/>
    </xf>
    <xf numFmtId="1" fontId="12" fillId="0" borderId="14" xfId="3" applyNumberFormat="1" applyFont="1" applyFill="1" applyBorder="1" applyAlignment="1">
      <alignment horizontal="left" vertical="top" wrapText="1"/>
    </xf>
    <xf numFmtId="1" fontId="12" fillId="0" borderId="19" xfId="3" applyNumberFormat="1" applyFont="1" applyFill="1" applyBorder="1" applyAlignment="1">
      <alignment horizontal="left" vertical="top" wrapText="1"/>
    </xf>
    <xf numFmtId="0" fontId="19" fillId="0" borderId="14" xfId="0" applyFont="1" applyBorder="1" applyAlignment="1">
      <alignment horizontal="center" vertical="center"/>
    </xf>
    <xf numFmtId="9" fontId="24" fillId="0" borderId="1" xfId="0"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9" fontId="30" fillId="0" borderId="1" xfId="0" applyNumberFormat="1" applyFont="1" applyBorder="1" applyAlignment="1">
      <alignment horizontal="center" vertical="center" wrapText="1"/>
    </xf>
    <xf numFmtId="0" fontId="19" fillId="0" borderId="0" xfId="0" applyFont="1" applyBorder="1" applyAlignment="1">
      <alignment horizontal="center" vertical="center" wrapText="1"/>
    </xf>
    <xf numFmtId="3" fontId="20" fillId="0"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20" fillId="0" borderId="0" xfId="0" applyFont="1" applyBorder="1" applyAlignment="1">
      <alignment horizontal="center" vertical="center" textRotation="90" wrapText="1"/>
    </xf>
    <xf numFmtId="0" fontId="11" fillId="0" borderId="0" xfId="0" applyFont="1" applyBorder="1" applyAlignment="1">
      <alignment horizontal="center" vertical="center" wrapText="1"/>
    </xf>
    <xf numFmtId="0" fontId="21" fillId="0" borderId="0" xfId="0" applyFont="1" applyBorder="1" applyAlignment="1">
      <alignment horizontal="center" vertical="center" wrapText="1"/>
    </xf>
    <xf numFmtId="167" fontId="12" fillId="0" borderId="0" xfId="2" applyNumberFormat="1" applyFont="1" applyFill="1" applyBorder="1" applyAlignment="1">
      <alignment horizontal="left" vertical="top" wrapText="1"/>
    </xf>
    <xf numFmtId="167" fontId="12" fillId="2" borderId="0" xfId="2" applyNumberFormat="1" applyFont="1" applyFill="1" applyBorder="1" applyAlignment="1">
      <alignment horizontal="left" vertical="top" wrapText="1"/>
    </xf>
    <xf numFmtId="17" fontId="28" fillId="0" borderId="0" xfId="0" applyNumberFormat="1" applyFont="1" applyBorder="1" applyAlignment="1">
      <alignment horizontal="center" vertical="center" wrapText="1"/>
    </xf>
    <xf numFmtId="17" fontId="21" fillId="0" borderId="0" xfId="0" applyNumberFormat="1" applyFont="1" applyBorder="1" applyAlignment="1">
      <alignment horizontal="center" vertical="center" wrapText="1"/>
    </xf>
    <xf numFmtId="10" fontId="20" fillId="0" borderId="0" xfId="4" applyNumberFormat="1" applyFont="1" applyBorder="1" applyAlignment="1">
      <alignment horizontal="center" vertical="center"/>
    </xf>
    <xf numFmtId="0" fontId="6" fillId="0" borderId="0" xfId="0" applyFont="1" applyBorder="1" applyAlignment="1">
      <alignment horizontal="center" vertical="center" wrapText="1"/>
    </xf>
    <xf numFmtId="0" fontId="19" fillId="0" borderId="0" xfId="0" applyFont="1" applyBorder="1" applyAlignment="1">
      <alignment horizontal="center" vertical="center"/>
    </xf>
    <xf numFmtId="168" fontId="19" fillId="0" borderId="0" xfId="2" applyNumberFormat="1" applyFont="1" applyFill="1" applyBorder="1" applyAlignment="1">
      <alignment horizontal="center" vertical="center"/>
    </xf>
    <xf numFmtId="167" fontId="6" fillId="0" borderId="0" xfId="2" applyNumberFormat="1" applyFont="1" applyFill="1" applyBorder="1" applyAlignment="1">
      <alignment horizontal="center" vertical="center" wrapText="1"/>
    </xf>
    <xf numFmtId="10" fontId="19" fillId="0" borderId="0" xfId="4" applyNumberFormat="1" applyFont="1" applyFill="1" applyBorder="1" applyAlignment="1">
      <alignment horizontal="center" vertical="center"/>
    </xf>
    <xf numFmtId="0" fontId="1" fillId="2" borderId="0" xfId="0" applyFont="1" applyFill="1" applyBorder="1" applyAlignment="1">
      <alignment horizontal="justify" vertical="top" wrapText="1"/>
    </xf>
    <xf numFmtId="166" fontId="3" fillId="0" borderId="2" xfId="1" applyNumberFormat="1" applyFont="1" applyBorder="1" applyAlignment="1">
      <alignment horizontal="center" vertical="center" wrapText="1"/>
    </xf>
    <xf numFmtId="0" fontId="3" fillId="0" borderId="2" xfId="0" applyFont="1" applyBorder="1" applyAlignment="1">
      <alignment horizontal="center" vertical="center" wrapText="1"/>
    </xf>
    <xf numFmtId="10"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0" fillId="0" borderId="13" xfId="0" applyFont="1" applyBorder="1" applyAlignment="1">
      <alignment horizontal="center" vertical="center" wrapText="1"/>
    </xf>
    <xf numFmtId="0" fontId="14" fillId="0" borderId="13" xfId="0" applyFont="1" applyFill="1" applyBorder="1" applyAlignment="1">
      <alignment horizontal="center" vertical="center" wrapText="1"/>
    </xf>
    <xf numFmtId="164" fontId="19" fillId="0" borderId="4" xfId="1" applyNumberFormat="1" applyFont="1" applyFill="1" applyBorder="1" applyAlignment="1">
      <alignment vertical="center"/>
    </xf>
    <xf numFmtId="164" fontId="19" fillId="0" borderId="1" xfId="1" applyNumberFormat="1" applyFont="1" applyFill="1" applyBorder="1" applyAlignment="1">
      <alignment vertical="center"/>
    </xf>
    <xf numFmtId="164" fontId="19" fillId="0" borderId="2" xfId="1" applyNumberFormat="1" applyFont="1" applyFill="1" applyBorder="1" applyAlignment="1">
      <alignment vertical="center"/>
    </xf>
    <xf numFmtId="164" fontId="19" fillId="0" borderId="14" xfId="1" applyNumberFormat="1" applyFont="1" applyFill="1" applyBorder="1" applyAlignment="1">
      <alignment vertical="center"/>
    </xf>
    <xf numFmtId="165" fontId="19" fillId="0" borderId="4" xfId="2" applyNumberFormat="1" applyFont="1" applyFill="1" applyBorder="1" applyAlignment="1">
      <alignment vertical="center"/>
    </xf>
    <xf numFmtId="165" fontId="19" fillId="0" borderId="1" xfId="2" applyNumberFormat="1" applyFont="1" applyFill="1" applyBorder="1" applyAlignment="1">
      <alignment vertical="center"/>
    </xf>
    <xf numFmtId="165" fontId="19" fillId="0" borderId="2" xfId="2" applyNumberFormat="1" applyFont="1" applyFill="1" applyBorder="1" applyAlignment="1">
      <alignment vertical="center"/>
    </xf>
    <xf numFmtId="165" fontId="19" fillId="0" borderId="14" xfId="2" applyNumberFormat="1" applyFont="1" applyFill="1" applyBorder="1" applyAlignment="1">
      <alignment vertical="center"/>
    </xf>
    <xf numFmtId="168" fontId="19" fillId="0" borderId="21" xfId="0" applyNumberFormat="1" applyFont="1" applyFill="1" applyBorder="1" applyAlignment="1">
      <alignment vertical="center"/>
    </xf>
    <xf numFmtId="168" fontId="19" fillId="0" borderId="12" xfId="0" applyNumberFormat="1" applyFont="1" applyFill="1" applyBorder="1" applyAlignment="1">
      <alignment vertical="center"/>
    </xf>
    <xf numFmtId="165" fontId="19" fillId="0" borderId="1" xfId="2" applyNumberFormat="1" applyFont="1" applyFill="1" applyBorder="1" applyAlignment="1">
      <alignment horizontal="center" vertical="center"/>
    </xf>
    <xf numFmtId="165" fontId="19" fillId="0" borderId="2" xfId="2" applyNumberFormat="1" applyFont="1" applyFill="1" applyBorder="1" applyAlignment="1">
      <alignment horizontal="center" vertical="center"/>
    </xf>
    <xf numFmtId="167" fontId="19" fillId="0" borderId="1" xfId="2" applyNumberFormat="1" applyFont="1" applyFill="1" applyBorder="1" applyAlignment="1">
      <alignment horizontal="center" vertical="center"/>
    </xf>
    <xf numFmtId="167" fontId="19" fillId="0" borderId="0" xfId="2" applyNumberFormat="1" applyFont="1" applyFill="1" applyBorder="1" applyAlignment="1">
      <alignment horizontal="center" vertical="center"/>
    </xf>
    <xf numFmtId="0" fontId="19" fillId="0" borderId="0" xfId="0" applyFont="1" applyFill="1"/>
    <xf numFmtId="167" fontId="19" fillId="0" borderId="21" xfId="2" applyNumberFormat="1" applyFont="1" applyFill="1" applyBorder="1" applyAlignment="1">
      <alignment horizontal="center" vertical="center"/>
    </xf>
    <xf numFmtId="167" fontId="19" fillId="0" borderId="12" xfId="2" applyNumberFormat="1" applyFont="1" applyFill="1" applyBorder="1" applyAlignment="1">
      <alignment horizontal="center" vertical="center"/>
    </xf>
    <xf numFmtId="167" fontId="19" fillId="0" borderId="2" xfId="2" applyNumberFormat="1" applyFont="1" applyFill="1" applyBorder="1" applyAlignment="1">
      <alignment horizontal="center" vertical="center"/>
    </xf>
    <xf numFmtId="164" fontId="29" fillId="0" borderId="1" xfId="0" applyNumberFormat="1" applyFont="1" applyFill="1" applyBorder="1" applyAlignment="1">
      <alignment vertical="center"/>
    </xf>
    <xf numFmtId="10" fontId="30" fillId="0" borderId="1" xfId="0" applyNumberFormat="1" applyFont="1" applyFill="1" applyBorder="1" applyAlignment="1">
      <alignment horizontal="center" vertical="center"/>
    </xf>
    <xf numFmtId="10" fontId="19" fillId="0" borderId="2" xfId="4" applyNumberFormat="1" applyFont="1" applyFill="1" applyBorder="1" applyAlignment="1">
      <alignment horizontal="center" vertical="center" wrapText="1"/>
    </xf>
    <xf numFmtId="168" fontId="30" fillId="0" borderId="1" xfId="0" applyNumberFormat="1" applyFont="1" applyBorder="1" applyAlignment="1">
      <alignment horizontal="center" vertical="center" wrapText="1"/>
    </xf>
    <xf numFmtId="0" fontId="1" fillId="2" borderId="17" xfId="0" applyFont="1" applyFill="1" applyBorder="1" applyAlignment="1">
      <alignment horizontal="justify" vertical="top" wrapText="1"/>
    </xf>
    <xf numFmtId="0" fontId="4" fillId="2" borderId="19" xfId="0" applyFont="1" applyFill="1" applyBorder="1" applyAlignment="1">
      <alignment horizontal="justify" vertical="top" wrapText="1"/>
    </xf>
    <xf numFmtId="0" fontId="4" fillId="2" borderId="23" xfId="0" applyFont="1" applyFill="1" applyBorder="1" applyAlignment="1">
      <alignment horizontal="justify" vertical="top" wrapText="1"/>
    </xf>
    <xf numFmtId="0" fontId="4" fillId="2" borderId="17" xfId="0" applyFont="1" applyFill="1" applyBorder="1" applyAlignment="1">
      <alignment horizontal="justify" vertical="top" wrapText="1"/>
    </xf>
    <xf numFmtId="0" fontId="6" fillId="2" borderId="20" xfId="0" applyFont="1" applyFill="1" applyBorder="1" applyAlignment="1">
      <alignment horizontal="justify" vertical="top" wrapText="1"/>
    </xf>
    <xf numFmtId="0" fontId="9" fillId="0" borderId="0" xfId="0" applyFont="1" applyBorder="1" applyAlignment="1">
      <alignment horizontal="center" vertical="center" wrapText="1"/>
    </xf>
    <xf numFmtId="0" fontId="25" fillId="0" borderId="0" xfId="0" applyFont="1" applyBorder="1" applyAlignment="1">
      <alignment horizontal="left" vertical="center"/>
    </xf>
    <xf numFmtId="0" fontId="25" fillId="0" borderId="24" xfId="0" applyFont="1" applyBorder="1" applyAlignment="1">
      <alignment horizontal="left" vertical="center"/>
    </xf>
    <xf numFmtId="0" fontId="11" fillId="0" borderId="4" xfId="0" applyFont="1" applyBorder="1" applyAlignment="1">
      <alignment horizontal="justify" vertical="top" wrapText="1"/>
    </xf>
    <xf numFmtId="0" fontId="11" fillId="0" borderId="1" xfId="0" applyFont="1" applyBorder="1" applyAlignment="1">
      <alignment horizontal="justify" vertical="top" wrapText="1"/>
    </xf>
    <xf numFmtId="0" fontId="12" fillId="0" borderId="5" xfId="2" applyNumberFormat="1" applyFont="1" applyFill="1" applyBorder="1" applyAlignment="1">
      <alignment horizontal="justify" vertical="top" wrapText="1"/>
    </xf>
    <xf numFmtId="0" fontId="12" fillId="0" borderId="11" xfId="2" applyNumberFormat="1" applyFont="1" applyFill="1" applyBorder="1" applyAlignment="1">
      <alignment horizontal="justify" vertical="top" wrapText="1"/>
    </xf>
    <xf numFmtId="0" fontId="27" fillId="0" borderId="25" xfId="2" applyNumberFormat="1" applyFont="1" applyFill="1" applyBorder="1" applyAlignment="1">
      <alignment horizontal="justify" vertical="top" wrapText="1"/>
    </xf>
    <xf numFmtId="0" fontId="27" fillId="0" borderId="30" xfId="2" applyNumberFormat="1" applyFont="1" applyFill="1" applyBorder="1" applyAlignment="1">
      <alignment horizontal="justify" vertical="top" wrapText="1"/>
    </xf>
    <xf numFmtId="0" fontId="27" fillId="2" borderId="13" xfId="2" applyNumberFormat="1" applyFont="1" applyFill="1" applyBorder="1" applyAlignment="1">
      <alignment horizontal="justify" vertical="top" wrapText="1"/>
    </xf>
    <xf numFmtId="0" fontId="27" fillId="2" borderId="12" xfId="2" applyNumberFormat="1" applyFont="1" applyFill="1" applyBorder="1" applyAlignment="1">
      <alignment horizontal="justify" vertical="top" wrapText="1"/>
    </xf>
    <xf numFmtId="17" fontId="21" fillId="0" borderId="13" xfId="0" applyNumberFormat="1" applyFont="1" applyBorder="1" applyAlignment="1">
      <alignment horizontal="center" vertical="center" wrapText="1"/>
    </xf>
    <xf numFmtId="17" fontId="21" fillId="0" borderId="12" xfId="0" applyNumberFormat="1" applyFont="1" applyBorder="1" applyAlignment="1">
      <alignment horizontal="center" vertical="center" wrapText="1"/>
    </xf>
    <xf numFmtId="17" fontId="21" fillId="0" borderId="13" xfId="0" applyNumberFormat="1" applyFont="1" applyFill="1" applyBorder="1" applyAlignment="1">
      <alignment horizontal="center" vertical="center" wrapText="1"/>
    </xf>
    <xf numFmtId="17" fontId="21" fillId="0" borderId="12" xfId="0" applyNumberFormat="1" applyFont="1" applyFill="1" applyBorder="1" applyAlignment="1">
      <alignment horizontal="center" vertical="center" wrapText="1"/>
    </xf>
    <xf numFmtId="10" fontId="20" fillId="0" borderId="13" xfId="4" applyNumberFormat="1" applyFont="1" applyBorder="1" applyAlignment="1">
      <alignment horizontal="center" vertical="center"/>
    </xf>
    <xf numFmtId="10" fontId="20" fillId="0" borderId="12" xfId="4" applyNumberFormat="1"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0" fillId="2" borderId="2" xfId="0" applyFont="1" applyFill="1" applyBorder="1" applyAlignment="1">
      <alignment horizontal="justify" vertical="top" wrapText="1"/>
    </xf>
    <xf numFmtId="0" fontId="10" fillId="2" borderId="14" xfId="0" applyFont="1" applyFill="1" applyBorder="1" applyAlignment="1">
      <alignment horizontal="justify" vertical="top"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10" fontId="21" fillId="0" borderId="4" xfId="4" applyNumberFormat="1" applyFont="1" applyFill="1" applyBorder="1" applyAlignment="1">
      <alignment horizontal="center" vertical="center" wrapText="1"/>
    </xf>
    <xf numFmtId="10" fontId="21" fillId="0" borderId="1" xfId="4" applyNumberFormat="1" applyFont="1" applyFill="1" applyBorder="1" applyAlignment="1">
      <alignment horizontal="center" vertical="center" wrapText="1"/>
    </xf>
    <xf numFmtId="166" fontId="6" fillId="0" borderId="12" xfId="1" applyNumberFormat="1" applyFont="1" applyBorder="1" applyAlignment="1">
      <alignment horizontal="center" vertical="center" wrapText="1"/>
    </xf>
    <xf numFmtId="166" fontId="6" fillId="0" borderId="1" xfId="1" applyNumberFormat="1" applyFont="1" applyBorder="1" applyAlignment="1">
      <alignment horizontal="center" vertical="center" wrapText="1"/>
    </xf>
    <xf numFmtId="166" fontId="19" fillId="0" borderId="12" xfId="1" applyNumberFormat="1" applyFont="1" applyBorder="1" applyAlignment="1">
      <alignment horizontal="center" vertical="center" wrapText="1"/>
    </xf>
    <xf numFmtId="166" fontId="19" fillId="0" borderId="1" xfId="1"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3" fontId="20" fillId="0" borderId="12"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9" fontId="24" fillId="0" borderId="1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20" fillId="0" borderId="4"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12" xfId="0" applyNumberFormat="1" applyFont="1" applyBorder="1" applyAlignment="1">
      <alignment horizontal="center" vertical="center" wrapText="1"/>
    </xf>
    <xf numFmtId="0" fontId="22" fillId="0" borderId="1" xfId="0" applyNumberFormat="1" applyFont="1" applyBorder="1" applyAlignment="1">
      <alignment horizontal="center" vertical="center" wrapText="1"/>
    </xf>
    <xf numFmtId="169" fontId="22" fillId="0" borderId="12" xfId="0" applyNumberFormat="1" applyFont="1" applyFill="1" applyBorder="1" applyAlignment="1">
      <alignment horizontal="center" vertical="center" wrapText="1"/>
    </xf>
    <xf numFmtId="169" fontId="22" fillId="0" borderId="1" xfId="0" applyNumberFormat="1"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center" vertical="center" wrapText="1"/>
    </xf>
    <xf numFmtId="1" fontId="24" fillId="0" borderId="12" xfId="0" applyNumberFormat="1" applyFont="1" applyFill="1" applyBorder="1" applyAlignment="1">
      <alignment horizontal="center" vertical="center" wrapText="1"/>
    </xf>
    <xf numFmtId="1" fontId="24" fillId="0" borderId="1" xfId="0" applyNumberFormat="1" applyFont="1" applyFill="1" applyBorder="1" applyAlignment="1">
      <alignment horizontal="center" vertical="center" wrapText="1"/>
    </xf>
    <xf numFmtId="10" fontId="24" fillId="4" borderId="4" xfId="0"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wrapText="1"/>
    </xf>
    <xf numFmtId="10" fontId="24" fillId="4" borderId="6"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2" fillId="2" borderId="12"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3" fontId="24" fillId="0" borderId="12" xfId="0" applyNumberFormat="1" applyFont="1" applyBorder="1" applyAlignment="1">
      <alignment horizontal="center" vertical="center" wrapText="1"/>
    </xf>
    <xf numFmtId="3" fontId="24" fillId="0" borderId="1" xfId="0" applyNumberFormat="1" applyFont="1" applyBorder="1" applyAlignment="1">
      <alignment horizontal="center" vertical="center" wrapText="1"/>
    </xf>
    <xf numFmtId="0" fontId="11" fillId="2" borderId="13" xfId="0" applyFont="1" applyFill="1" applyBorder="1" applyAlignment="1">
      <alignment horizontal="justify" vertical="top" wrapText="1"/>
    </xf>
    <xf numFmtId="0" fontId="11" fillId="2" borderId="12" xfId="0" applyFont="1" applyFill="1" applyBorder="1" applyAlignment="1">
      <alignment horizontal="justify" vertical="top" wrapText="1"/>
    </xf>
    <xf numFmtId="10" fontId="24" fillId="4" borderId="2" xfId="0" applyNumberFormat="1" applyFont="1" applyFill="1" applyBorder="1" applyAlignment="1">
      <alignment horizontal="center" vertical="center" wrapText="1"/>
    </xf>
    <xf numFmtId="10" fontId="22" fillId="4" borderId="4" xfId="4" applyNumberFormat="1" applyFont="1" applyFill="1" applyBorder="1" applyAlignment="1">
      <alignment horizontal="center" vertical="center" wrapText="1"/>
    </xf>
    <xf numFmtId="10" fontId="22" fillId="4" borderId="1" xfId="4" applyNumberFormat="1" applyFont="1" applyFill="1" applyBorder="1" applyAlignment="1">
      <alignment horizontal="center" vertical="center" wrapText="1"/>
    </xf>
    <xf numFmtId="10" fontId="22" fillId="4" borderId="2" xfId="4" applyNumberFormat="1" applyFont="1" applyFill="1" applyBorder="1" applyAlignment="1">
      <alignment horizontal="center" vertical="center" wrapText="1"/>
    </xf>
    <xf numFmtId="10" fontId="24" fillId="4" borderId="4" xfId="4" applyNumberFormat="1" applyFont="1" applyFill="1" applyBorder="1" applyAlignment="1">
      <alignment horizontal="center" vertical="center" wrapText="1"/>
    </xf>
    <xf numFmtId="10" fontId="24" fillId="4" borderId="1" xfId="4" applyNumberFormat="1" applyFont="1" applyFill="1" applyBorder="1" applyAlignment="1">
      <alignment horizontal="center" vertical="center" wrapText="1"/>
    </xf>
    <xf numFmtId="10" fontId="24" fillId="4" borderId="2" xfId="4" applyNumberFormat="1" applyFont="1" applyFill="1" applyBorder="1" applyAlignment="1">
      <alignment horizontal="center" vertical="center" wrapText="1"/>
    </xf>
    <xf numFmtId="1" fontId="24" fillId="0" borderId="4" xfId="0" applyNumberFormat="1" applyFont="1" applyBorder="1" applyAlignment="1">
      <alignment horizontal="center" vertical="center" wrapText="1"/>
    </xf>
    <xf numFmtId="1" fontId="24" fillId="0" borderId="2" xfId="0" applyNumberFormat="1" applyFont="1" applyBorder="1" applyAlignment="1">
      <alignment horizontal="center" vertical="center" wrapText="1"/>
    </xf>
    <xf numFmtId="10" fontId="24" fillId="0" borderId="4" xfId="0" applyNumberFormat="1" applyFont="1" applyBorder="1" applyAlignment="1">
      <alignment horizontal="center" vertical="center" wrapText="1"/>
    </xf>
    <xf numFmtId="10" fontId="24" fillId="0" borderId="2" xfId="0" applyNumberFormat="1" applyFont="1" applyBorder="1" applyAlignment="1">
      <alignment horizontal="center" vertical="center"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1" fillId="2" borderId="1" xfId="0" applyFont="1" applyFill="1" applyBorder="1" applyAlignment="1">
      <alignment horizontal="justify" vertical="top" wrapText="1"/>
    </xf>
    <xf numFmtId="0" fontId="11" fillId="2" borderId="2" xfId="0" applyFont="1" applyFill="1" applyBorder="1" applyAlignment="1">
      <alignment horizontal="justify" vertical="top" wrapText="1"/>
    </xf>
    <xf numFmtId="0" fontId="22" fillId="2"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2" borderId="14"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 fillId="2" borderId="5" xfId="0" applyFont="1" applyFill="1" applyBorder="1" applyAlignment="1">
      <alignment horizontal="justify" vertical="top" wrapText="1"/>
    </xf>
    <xf numFmtId="0" fontId="6" fillId="2" borderId="11" xfId="0" applyFont="1" applyFill="1" applyBorder="1" applyAlignment="1">
      <alignment horizontal="justify" vertical="top" wrapText="1"/>
    </xf>
    <xf numFmtId="0" fontId="6" fillId="2" borderId="9" xfId="0" applyFont="1" applyFill="1" applyBorder="1" applyAlignment="1">
      <alignment horizontal="justify" vertical="top" wrapText="1"/>
    </xf>
    <xf numFmtId="3" fontId="20" fillId="0" borderId="4" xfId="0" applyNumberFormat="1"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18" fillId="0" borderId="4"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0" fillId="0" borderId="12" xfId="0" applyFont="1" applyBorder="1" applyAlignment="1">
      <alignment horizontal="center" vertical="center" textRotation="90" wrapText="1"/>
    </xf>
    <xf numFmtId="0" fontId="20" fillId="0" borderId="2" xfId="0" applyFont="1" applyBorder="1" applyAlignment="1">
      <alignment horizontal="center" vertical="center" textRotation="90" wrapText="1"/>
    </xf>
    <xf numFmtId="0" fontId="18" fillId="2" borderId="5" xfId="0" applyFont="1" applyFill="1" applyBorder="1" applyAlignment="1">
      <alignment horizontal="justify" vertical="top" wrapText="1"/>
    </xf>
    <xf numFmtId="0" fontId="18" fillId="2" borderId="9" xfId="0" applyFont="1" applyFill="1" applyBorder="1" applyAlignment="1">
      <alignment horizontal="justify" vertical="top" wrapText="1"/>
    </xf>
    <xf numFmtId="0" fontId="12" fillId="0" borderId="5" xfId="0" applyFont="1" applyBorder="1" applyAlignment="1">
      <alignment horizontal="left" vertical="top" wrapText="1"/>
    </xf>
    <xf numFmtId="0" fontId="12" fillId="0" borderId="9" xfId="0" applyFont="1" applyBorder="1" applyAlignment="1">
      <alignment horizontal="left" vertical="top" wrapText="1"/>
    </xf>
    <xf numFmtId="1" fontId="12" fillId="0" borderId="4" xfId="3" applyNumberFormat="1" applyFont="1" applyFill="1" applyBorder="1" applyAlignment="1">
      <alignment horizontal="left" vertical="top" wrapText="1"/>
    </xf>
    <xf numFmtId="1" fontId="12" fillId="0" borderId="1" xfId="3" applyNumberFormat="1" applyFont="1" applyFill="1" applyBorder="1" applyAlignment="1">
      <alignment horizontal="left" vertical="top" wrapText="1"/>
    </xf>
    <xf numFmtId="1" fontId="12" fillId="0" borderId="2" xfId="3" applyNumberFormat="1" applyFont="1" applyFill="1" applyBorder="1" applyAlignment="1">
      <alignment horizontal="left" vertical="top" wrapText="1"/>
    </xf>
    <xf numFmtId="1" fontId="12" fillId="0" borderId="5" xfId="3" applyNumberFormat="1" applyFont="1" applyFill="1" applyBorder="1" applyAlignment="1">
      <alignment horizontal="left" vertical="top" wrapText="1"/>
    </xf>
    <xf numFmtId="1" fontId="12" fillId="0" borderId="11" xfId="3" applyNumberFormat="1" applyFont="1" applyFill="1" applyBorder="1" applyAlignment="1">
      <alignment horizontal="left" vertical="top" wrapText="1"/>
    </xf>
    <xf numFmtId="1" fontId="12" fillId="0" borderId="9" xfId="3" applyNumberFormat="1" applyFont="1" applyFill="1" applyBorder="1" applyAlignment="1">
      <alignment horizontal="left" vertical="top" wrapText="1"/>
    </xf>
    <xf numFmtId="1" fontId="12" fillId="0" borderId="26" xfId="3" applyNumberFormat="1" applyFont="1" applyFill="1" applyBorder="1" applyAlignment="1">
      <alignment horizontal="left" vertical="top" wrapText="1"/>
    </xf>
    <xf numFmtId="1" fontId="12" fillId="0" borderId="29" xfId="3" applyNumberFormat="1" applyFont="1" applyFill="1" applyBorder="1" applyAlignment="1">
      <alignment horizontal="left" vertical="top" wrapText="1"/>
    </xf>
    <xf numFmtId="1" fontId="12" fillId="0" borderId="28" xfId="3" applyNumberFormat="1"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6" fontId="6" fillId="2" borderId="4" xfId="1" applyNumberFormat="1" applyFont="1" applyFill="1" applyBorder="1" applyAlignment="1">
      <alignment horizontal="center" vertical="center" wrapText="1"/>
    </xf>
    <xf numFmtId="166" fontId="6" fillId="2" borderId="1" xfId="1" applyNumberFormat="1" applyFont="1" applyFill="1" applyBorder="1" applyAlignment="1">
      <alignment horizontal="center" vertical="center" wrapText="1"/>
    </xf>
    <xf numFmtId="166" fontId="6" fillId="0" borderId="4" xfId="1" applyNumberFormat="1" applyFont="1" applyBorder="1" applyAlignment="1">
      <alignment horizontal="center" vertical="center" wrapText="1"/>
    </xf>
    <xf numFmtId="166" fontId="6" fillId="0" borderId="2" xfId="1" applyNumberFormat="1" applyFont="1" applyBorder="1" applyAlignment="1">
      <alignment horizontal="center" vertical="center" wrapText="1"/>
    </xf>
    <xf numFmtId="166" fontId="18" fillId="0" borderId="4" xfId="1" applyNumberFormat="1" applyFont="1" applyBorder="1" applyAlignment="1">
      <alignment horizontal="center" vertical="center" wrapText="1"/>
    </xf>
    <xf numFmtId="166" fontId="18" fillId="0" borderId="1" xfId="1" applyNumberFormat="1" applyFont="1" applyBorder="1" applyAlignment="1">
      <alignment horizontal="center" vertical="center" wrapText="1"/>
    </xf>
    <xf numFmtId="166" fontId="18" fillId="0" borderId="2" xfId="1" applyNumberFormat="1" applyFont="1" applyBorder="1" applyAlignment="1">
      <alignment horizontal="center" vertical="center" wrapText="1"/>
    </xf>
    <xf numFmtId="10" fontId="20" fillId="0" borderId="4" xfId="4" applyNumberFormat="1" applyFont="1" applyFill="1" applyBorder="1" applyAlignment="1">
      <alignment horizontal="center" vertical="center" wrapText="1"/>
    </xf>
    <xf numFmtId="10" fontId="20" fillId="0" borderId="1" xfId="4" applyNumberFormat="1" applyFont="1" applyFill="1" applyBorder="1" applyAlignment="1">
      <alignment horizontal="center" vertical="center" wrapText="1"/>
    </xf>
    <xf numFmtId="166" fontId="6" fillId="2" borderId="2" xfId="1"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2" borderId="27" xfId="0" applyFont="1" applyFill="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14" xfId="0" applyNumberFormat="1" applyFont="1" applyBorder="1" applyAlignment="1">
      <alignment horizontal="center" vertical="center" wrapText="1"/>
    </xf>
    <xf numFmtId="3" fontId="18" fillId="0" borderId="12" xfId="0" applyNumberFormat="1" applyFont="1" applyBorder="1" applyAlignment="1">
      <alignment horizontal="center" vertical="center" wrapText="1"/>
    </xf>
    <xf numFmtId="166" fontId="30" fillId="0" borderId="37" xfId="1" applyNumberFormat="1" applyFont="1" applyBorder="1" applyAlignment="1">
      <alignment horizontal="center" vertical="center" wrapText="1"/>
    </xf>
    <xf numFmtId="166" fontId="30" fillId="0" borderId="40" xfId="1" applyNumberFormat="1" applyFont="1" applyBorder="1" applyAlignment="1">
      <alignment horizontal="center" vertical="center" wrapText="1"/>
    </xf>
    <xf numFmtId="166" fontId="30" fillId="0" borderId="31" xfId="1" applyNumberFormat="1" applyFont="1" applyBorder="1" applyAlignment="1">
      <alignment horizontal="center" vertical="center" wrapText="1"/>
    </xf>
    <xf numFmtId="3" fontId="20" fillId="0" borderId="2" xfId="0" applyNumberFormat="1" applyFont="1" applyFill="1" applyBorder="1" applyAlignment="1">
      <alignment horizontal="center" vertical="center" wrapText="1"/>
    </xf>
    <xf numFmtId="3" fontId="20" fillId="0" borderId="14" xfId="0" applyNumberFormat="1" applyFont="1" applyFill="1" applyBorder="1" applyAlignment="1">
      <alignment horizontal="center" vertical="center" wrapText="1"/>
    </xf>
    <xf numFmtId="0" fontId="6" fillId="0" borderId="14" xfId="0" applyFont="1" applyBorder="1" applyAlignment="1">
      <alignment horizontal="center" vertical="center" wrapText="1"/>
    </xf>
    <xf numFmtId="3" fontId="20" fillId="0" borderId="4"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8" xfId="0" applyFont="1" applyBorder="1" applyAlignment="1">
      <alignment horizontal="center" vertical="center" wrapText="1"/>
    </xf>
    <xf numFmtId="3" fontId="18" fillId="0" borderId="4"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10" fontId="20" fillId="0" borderId="2" xfId="4"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10" fontId="24" fillId="0" borderId="12" xfId="4" applyNumberFormat="1" applyFont="1" applyBorder="1" applyAlignment="1">
      <alignment horizontal="center" vertical="center" wrapText="1"/>
    </xf>
    <xf numFmtId="10" fontId="24" fillId="0" borderId="1" xfId="4" applyNumberFormat="1" applyFont="1" applyBorder="1" applyAlignment="1">
      <alignment horizontal="center" vertical="center" wrapText="1"/>
    </xf>
    <xf numFmtId="0" fontId="18" fillId="0" borderId="12" xfId="0" applyFont="1" applyFill="1" applyBorder="1" applyAlignment="1">
      <alignment horizontal="center" vertical="center" wrapText="1"/>
    </xf>
    <xf numFmtId="0" fontId="12" fillId="2" borderId="20" xfId="0" applyFont="1" applyFill="1" applyBorder="1" applyAlignment="1">
      <alignment horizontal="left" vertical="top" wrapText="1"/>
    </xf>
    <xf numFmtId="0" fontId="12" fillId="2" borderId="11" xfId="0" applyFont="1" applyFill="1" applyBorder="1" applyAlignment="1">
      <alignment horizontal="left" vertical="top"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10" fontId="20" fillId="0" borderId="4" xfId="4" applyNumberFormat="1" applyFont="1" applyBorder="1" applyAlignment="1">
      <alignment horizontal="center" vertical="center"/>
    </xf>
    <xf numFmtId="10" fontId="20" fillId="0" borderId="1" xfId="4" applyNumberFormat="1" applyFont="1" applyBorder="1" applyAlignment="1">
      <alignment horizontal="center" vertical="center"/>
    </xf>
    <xf numFmtId="10" fontId="20" fillId="0" borderId="2" xfId="4" applyNumberFormat="1" applyFont="1" applyBorder="1" applyAlignment="1">
      <alignment horizontal="center" vertical="center"/>
    </xf>
    <xf numFmtId="3" fontId="22" fillId="0" borderId="4"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1" fontId="22" fillId="0" borderId="4"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1" fontId="24" fillId="3" borderId="1" xfId="4" applyNumberFormat="1" applyFont="1" applyFill="1" applyBorder="1" applyAlignment="1">
      <alignment horizontal="center" vertical="center" wrapText="1"/>
    </xf>
    <xf numFmtId="1" fontId="24" fillId="3" borderId="2" xfId="4" applyNumberFormat="1"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0" borderId="4" xfId="0" applyFont="1" applyBorder="1" applyAlignment="1">
      <alignment horizontal="center" vertical="center" wrapText="1"/>
    </xf>
    <xf numFmtId="17" fontId="21" fillId="0" borderId="4" xfId="0" applyNumberFormat="1" applyFont="1" applyBorder="1" applyAlignment="1">
      <alignment horizontal="center" vertical="center" wrapText="1"/>
    </xf>
    <xf numFmtId="17" fontId="21" fillId="0" borderId="1" xfId="0" applyNumberFormat="1" applyFont="1" applyBorder="1" applyAlignment="1">
      <alignment horizontal="center" vertical="center"/>
    </xf>
    <xf numFmtId="17" fontId="21" fillId="0" borderId="2" xfId="0" applyNumberFormat="1" applyFont="1" applyBorder="1" applyAlignment="1">
      <alignment horizontal="center" vertical="center"/>
    </xf>
    <xf numFmtId="0" fontId="1" fillId="2" borderId="4" xfId="0" applyFont="1" applyFill="1" applyBorder="1" applyAlignment="1">
      <alignment horizontal="center" vertical="center" wrapText="1"/>
    </xf>
    <xf numFmtId="10" fontId="21" fillId="0" borderId="2" xfId="4" applyNumberFormat="1" applyFont="1" applyFill="1" applyBorder="1" applyAlignment="1">
      <alignment horizontal="center" vertical="center" wrapText="1"/>
    </xf>
    <xf numFmtId="17" fontId="21" fillId="0" borderId="14" xfId="0" applyNumberFormat="1" applyFont="1" applyBorder="1" applyAlignment="1">
      <alignment horizontal="center" vertical="center" wrapText="1"/>
    </xf>
    <xf numFmtId="17" fontId="21" fillId="0" borderId="4" xfId="0" applyNumberFormat="1" applyFont="1" applyFill="1" applyBorder="1" applyAlignment="1">
      <alignment horizontal="center" vertical="center" wrapText="1"/>
    </xf>
    <xf numFmtId="17" fontId="21" fillId="0" borderId="14" xfId="0" applyNumberFormat="1" applyFont="1" applyFill="1" applyBorder="1" applyAlignment="1">
      <alignment horizontal="center" vertical="center" wrapText="1"/>
    </xf>
    <xf numFmtId="17" fontId="21" fillId="0" borderId="2" xfId="0" applyNumberFormat="1" applyFont="1" applyFill="1" applyBorder="1" applyAlignment="1">
      <alignment horizontal="center" vertical="center" wrapText="1"/>
    </xf>
    <xf numFmtId="0" fontId="0" fillId="2" borderId="5"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2" borderId="9" xfId="0" applyFont="1" applyFill="1" applyBorder="1" applyAlignment="1">
      <alignment horizontal="left" vertical="top" wrapText="1"/>
    </xf>
    <xf numFmtId="10" fontId="22" fillId="0" borderId="4" xfId="4" applyNumberFormat="1" applyFont="1" applyBorder="1" applyAlignment="1">
      <alignment horizontal="center" vertical="center" wrapText="1"/>
    </xf>
    <xf numFmtId="10" fontId="22" fillId="0" borderId="1" xfId="4" applyNumberFormat="1" applyFont="1" applyBorder="1" applyAlignment="1">
      <alignment horizontal="center" vertical="center" wrapText="1"/>
    </xf>
    <xf numFmtId="10" fontId="22" fillId="0" borderId="2" xfId="4" applyNumberFormat="1" applyFont="1" applyBorder="1" applyAlignment="1">
      <alignment horizontal="center" vertical="center" wrapText="1"/>
    </xf>
    <xf numFmtId="3" fontId="20" fillId="2" borderId="4" xfId="0" applyNumberFormat="1"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3" fontId="21" fillId="0" borderId="4"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166" fontId="21" fillId="0" borderId="4" xfId="1" applyNumberFormat="1" applyFont="1" applyBorder="1" applyAlignment="1">
      <alignment horizontal="center" vertical="center" wrapText="1"/>
    </xf>
    <xf numFmtId="166" fontId="21" fillId="0" borderId="1" xfId="1" applyNumberFormat="1" applyFont="1" applyBorder="1" applyAlignment="1">
      <alignment horizontal="center" vertical="center" wrapText="1"/>
    </xf>
    <xf numFmtId="166" fontId="21" fillId="0" borderId="2" xfId="1" applyNumberFormat="1" applyFont="1" applyBorder="1" applyAlignment="1">
      <alignment horizontal="center" vertical="center" wrapText="1"/>
    </xf>
    <xf numFmtId="166" fontId="31" fillId="0" borderId="34" xfId="1" applyNumberFormat="1" applyFont="1" applyBorder="1" applyAlignment="1">
      <alignment horizontal="center" vertical="center" wrapText="1"/>
    </xf>
    <xf numFmtId="166" fontId="31" fillId="0" borderId="39" xfId="1" applyNumberFormat="1" applyFont="1" applyBorder="1" applyAlignment="1">
      <alignment horizontal="center" vertical="center" wrapText="1"/>
    </xf>
    <xf numFmtId="166" fontId="31" fillId="0" borderId="27" xfId="1" applyNumberFormat="1" applyFont="1" applyBorder="1" applyAlignment="1">
      <alignment horizontal="center" vertical="center" wrapText="1"/>
    </xf>
    <xf numFmtId="166" fontId="30" fillId="0" borderId="34" xfId="1" applyNumberFormat="1" applyFont="1" applyBorder="1" applyAlignment="1">
      <alignment horizontal="center" vertical="center" wrapText="1"/>
    </xf>
    <xf numFmtId="166" fontId="30" fillId="0" borderId="39" xfId="1" applyNumberFormat="1" applyFont="1" applyBorder="1" applyAlignment="1">
      <alignment horizontal="center" vertical="center" wrapText="1"/>
    </xf>
    <xf numFmtId="166" fontId="30" fillId="0" borderId="27" xfId="1" applyNumberFormat="1" applyFont="1" applyBorder="1" applyAlignment="1">
      <alignment horizontal="center" vertical="center" wrapText="1"/>
    </xf>
    <xf numFmtId="166" fontId="30" fillId="0" borderId="1" xfId="1" applyNumberFormat="1" applyFont="1" applyBorder="1" applyAlignment="1">
      <alignment horizontal="center" vertical="center" wrapText="1"/>
    </xf>
    <xf numFmtId="0" fontId="33" fillId="0" borderId="1"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27" xfId="0" applyFont="1" applyBorder="1" applyAlignment="1">
      <alignment horizontal="center" vertical="center" wrapText="1"/>
    </xf>
    <xf numFmtId="0" fontId="24" fillId="3" borderId="2" xfId="0" applyFont="1" applyFill="1" applyBorder="1" applyAlignment="1">
      <alignment horizontal="center" vertical="center" wrapText="1"/>
    </xf>
    <xf numFmtId="0" fontId="11" fillId="0" borderId="5" xfId="0" applyNumberFormat="1" applyFont="1" applyBorder="1" applyAlignment="1">
      <alignment horizontal="left" vertical="top" wrapText="1"/>
    </xf>
    <xf numFmtId="0" fontId="11" fillId="0" borderId="11" xfId="0" applyNumberFormat="1" applyFont="1" applyBorder="1" applyAlignment="1">
      <alignment horizontal="left" vertical="top" wrapText="1"/>
    </xf>
    <xf numFmtId="0" fontId="11" fillId="0" borderId="9" xfId="0" applyNumberFormat="1" applyFont="1" applyBorder="1" applyAlignment="1">
      <alignment horizontal="left" vertical="top" wrapText="1"/>
    </xf>
    <xf numFmtId="17" fontId="28" fillId="0" borderId="4" xfId="0" applyNumberFormat="1" applyFont="1" applyBorder="1" applyAlignment="1">
      <alignment horizontal="center" vertical="center" wrapText="1"/>
    </xf>
    <xf numFmtId="17" fontId="28" fillId="0" borderId="1" xfId="0" applyNumberFormat="1" applyFont="1" applyBorder="1" applyAlignment="1">
      <alignment horizontal="center" vertical="center" wrapText="1"/>
    </xf>
    <xf numFmtId="17" fontId="28" fillId="0" borderId="2" xfId="0" applyNumberFormat="1" applyFont="1" applyBorder="1" applyAlignment="1">
      <alignment horizontal="center" vertical="center" wrapText="1"/>
    </xf>
    <xf numFmtId="17" fontId="21" fillId="0" borderId="1" xfId="0" applyNumberFormat="1" applyFont="1" applyFill="1" applyBorder="1" applyAlignment="1">
      <alignment horizontal="center" vertical="center" wrapText="1"/>
    </xf>
    <xf numFmtId="0" fontId="12" fillId="2" borderId="4" xfId="0" applyFont="1" applyFill="1" applyBorder="1" applyAlignment="1">
      <alignment horizontal="left" vertical="top" wrapText="1"/>
    </xf>
    <xf numFmtId="0" fontId="12" fillId="2" borderId="2" xfId="0" applyFont="1" applyFill="1" applyBorder="1" applyAlignment="1">
      <alignment horizontal="left" vertical="top" wrapText="1"/>
    </xf>
    <xf numFmtId="1" fontId="12" fillId="2" borderId="4" xfId="3" applyNumberFormat="1" applyFont="1" applyFill="1" applyBorder="1" applyAlignment="1">
      <alignment horizontal="justify" vertical="top" wrapText="1"/>
    </xf>
    <xf numFmtId="1" fontId="12" fillId="2" borderId="14" xfId="3" applyNumberFormat="1" applyFont="1" applyFill="1" applyBorder="1" applyAlignment="1">
      <alignment horizontal="justify" vertical="top" wrapText="1"/>
    </xf>
    <xf numFmtId="1" fontId="12" fillId="2" borderId="2" xfId="3" applyNumberFormat="1" applyFont="1" applyFill="1" applyBorder="1" applyAlignment="1">
      <alignment horizontal="justify" vertical="top" wrapText="1"/>
    </xf>
    <xf numFmtId="10" fontId="20" fillId="0" borderId="14" xfId="4" applyNumberFormat="1" applyFont="1" applyBorder="1" applyAlignment="1">
      <alignment horizontal="center" vertical="center"/>
    </xf>
    <xf numFmtId="1" fontId="24" fillId="0" borderId="12" xfId="4" applyNumberFormat="1" applyFont="1" applyBorder="1" applyAlignment="1">
      <alignment horizontal="center" vertical="center" wrapText="1"/>
    </xf>
    <xf numFmtId="1" fontId="24" fillId="0" borderId="1" xfId="4" applyNumberFormat="1" applyFont="1" applyBorder="1" applyAlignment="1">
      <alignment horizontal="center" vertical="center" wrapText="1"/>
    </xf>
  </cellXfs>
  <cellStyles count="5">
    <cellStyle name="Millares" xfId="1" builtinId="3"/>
    <cellStyle name="Millares [0]" xfId="3" builtinId="6"/>
    <cellStyle name="Moneda" xfId="2" builtinId="4"/>
    <cellStyle name="Normal" xfId="0" builtinId="0"/>
    <cellStyle name="Porcentaje" xfId="4" builtinId="5"/>
  </cellStyles>
  <dxfs count="0"/>
  <tableStyles count="0" defaultTableStyle="TableStyleMedium2" defaultPivotStyle="PivotStyleLight16"/>
  <colors>
    <mruColors>
      <color rgb="FFFFFD78"/>
      <color rgb="FFFFFFC7"/>
      <color rgb="FF73FB79"/>
      <color rgb="FFFFB5B2"/>
      <color rgb="FFFF9D99"/>
      <color rgb="FFFF7E79"/>
      <color rgb="FF0096FF"/>
      <color rgb="FF73FEFF"/>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1"/>
  <sheetViews>
    <sheetView showGridLines="0" tabSelected="1" topLeftCell="AD1" zoomScale="40" zoomScaleNormal="40" zoomScaleSheetLayoutView="40" workbookViewId="0">
      <pane ySplit="3" topLeftCell="A28" activePane="bottomLeft" state="frozen"/>
      <selection pane="bottomLeft" activeCell="U29" sqref="U29"/>
    </sheetView>
  </sheetViews>
  <sheetFormatPr baseColWidth="10" defaultColWidth="10.7265625" defaultRowHeight="21" x14ac:dyDescent="0.5"/>
  <cols>
    <col min="1" max="1" width="22.81640625" style="7" customWidth="1"/>
    <col min="2" max="2" width="23.54296875" style="7" customWidth="1"/>
    <col min="3" max="3" width="26.1796875" style="3" customWidth="1"/>
    <col min="4" max="4" width="22.1796875" style="3" customWidth="1"/>
    <col min="5" max="5" width="19.7265625" style="5" customWidth="1"/>
    <col min="6" max="6" width="28.453125" style="17" customWidth="1"/>
    <col min="7" max="7" width="34.26953125" style="5" customWidth="1"/>
    <col min="8" max="8" width="30.54296875" style="3" customWidth="1"/>
    <col min="9" max="9" width="24.26953125" style="3" customWidth="1"/>
    <col min="10" max="10" width="34.1796875" style="3" customWidth="1"/>
    <col min="11" max="11" width="30.1796875" style="18" customWidth="1"/>
    <col min="12" max="12" width="27.7265625" style="19" customWidth="1"/>
    <col min="13" max="13" width="31.1796875" style="19" customWidth="1"/>
    <col min="14" max="14" width="25" style="9" customWidth="1"/>
    <col min="15" max="15" width="28.26953125" style="9" customWidth="1"/>
    <col min="16" max="16" width="27.81640625" style="9" customWidth="1"/>
    <col min="17" max="17" width="25.7265625" style="9" customWidth="1"/>
    <col min="18" max="18" width="23.54296875" style="9" customWidth="1"/>
    <col min="19" max="19" width="25.7265625" style="9" customWidth="1"/>
    <col min="20" max="20" width="26" style="9" hidden="1" customWidth="1"/>
    <col min="21" max="21" width="29" style="9" customWidth="1"/>
    <col min="22" max="22" width="0.26953125" style="184" customWidth="1"/>
    <col min="23" max="23" width="31.453125" style="3" customWidth="1"/>
    <col min="24" max="24" width="26.26953125" style="9" customWidth="1"/>
    <col min="25" max="25" width="29.7265625" style="3" customWidth="1"/>
    <col min="26" max="26" width="35.81640625" style="16" customWidth="1"/>
    <col min="27" max="27" width="50.7265625" style="43" customWidth="1"/>
    <col min="28" max="28" width="55" style="43" customWidth="1"/>
    <col min="29" max="29" width="75.453125" style="44" customWidth="1"/>
    <col min="30" max="30" width="55.7265625" style="44" customWidth="1"/>
    <col min="31" max="31" width="28.81640625" style="10" customWidth="1"/>
    <col min="32" max="32" width="24" style="7" customWidth="1"/>
    <col min="33" max="33" width="40.26953125" style="23" customWidth="1"/>
    <col min="34" max="34" width="37.81640625" style="7" customWidth="1"/>
    <col min="35" max="35" width="29.7265625" style="3" customWidth="1"/>
    <col min="36" max="36" width="29.26953125" style="3" customWidth="1"/>
    <col min="37" max="37" width="31.26953125" style="5" customWidth="1"/>
    <col min="38" max="38" width="29.453125" style="13" customWidth="1"/>
    <col min="39" max="39" width="46.81640625" style="82" customWidth="1"/>
    <col min="40" max="40" width="30.1796875" style="3" customWidth="1"/>
    <col min="41" max="41" width="45.7265625" style="14" customWidth="1"/>
    <col min="42" max="42" width="52.453125" style="82" customWidth="1"/>
    <col min="43" max="43" width="45" style="82" customWidth="1"/>
    <col min="44" max="44" width="43.54296875" style="249" customWidth="1"/>
    <col min="45" max="45" width="36.453125" style="249" customWidth="1"/>
    <col min="46" max="47" width="30.81640625" style="7" customWidth="1"/>
    <col min="48" max="48" width="81.453125" style="116" customWidth="1"/>
    <col min="49" max="50" width="10.7265625" style="41"/>
    <col min="51" max="51" width="18.7265625" style="41" customWidth="1"/>
    <col min="52" max="16384" width="10.7265625" style="41"/>
  </cols>
  <sheetData>
    <row r="1" spans="1:52" ht="69" customHeight="1" x14ac:dyDescent="0.35">
      <c r="A1" s="262" t="s">
        <v>109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t="s">
        <v>234</v>
      </c>
      <c r="AD1" s="262"/>
      <c r="AE1" s="262"/>
      <c r="AF1" s="262"/>
      <c r="AG1" s="262"/>
      <c r="AH1" s="262"/>
      <c r="AI1" s="262"/>
      <c r="AJ1" s="262"/>
      <c r="AK1" s="262"/>
      <c r="AL1" s="262"/>
      <c r="AM1" s="262"/>
      <c r="AN1" s="262"/>
      <c r="AO1" s="262"/>
      <c r="AP1" s="262"/>
      <c r="AQ1" s="262"/>
      <c r="AR1" s="262"/>
      <c r="AS1" s="262"/>
      <c r="AT1" s="262"/>
      <c r="AU1" s="262"/>
      <c r="AV1" s="262"/>
    </row>
    <row r="2" spans="1:52" ht="16.899999999999999" customHeight="1" thickBot="1" x14ac:dyDescent="0.4">
      <c r="A2" s="263" t="s">
        <v>194</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4" t="s">
        <v>194</v>
      </c>
      <c r="AD2" s="264"/>
      <c r="AE2" s="264"/>
      <c r="AF2" s="264"/>
      <c r="AG2" s="264"/>
      <c r="AH2" s="264"/>
      <c r="AI2" s="264"/>
      <c r="AJ2" s="264"/>
      <c r="AK2" s="264"/>
      <c r="AL2" s="264"/>
      <c r="AM2" s="264"/>
      <c r="AN2" s="264"/>
      <c r="AO2" s="264"/>
      <c r="AP2" s="264"/>
      <c r="AQ2" s="264"/>
      <c r="AR2" s="264"/>
      <c r="AS2" s="264"/>
      <c r="AT2" s="264"/>
      <c r="AU2" s="264"/>
      <c r="AV2" s="264"/>
    </row>
    <row r="3" spans="1:52" s="3" customFormat="1" ht="88.5" customHeight="1" thickBot="1" x14ac:dyDescent="0.4">
      <c r="A3" s="87" t="s">
        <v>0</v>
      </c>
      <c r="B3" s="85" t="s">
        <v>65</v>
      </c>
      <c r="C3" s="85" t="s">
        <v>56</v>
      </c>
      <c r="D3" s="85" t="s">
        <v>123</v>
      </c>
      <c r="E3" s="85" t="s">
        <v>92</v>
      </c>
      <c r="F3" s="88" t="s">
        <v>223</v>
      </c>
      <c r="G3" s="85" t="s">
        <v>1</v>
      </c>
      <c r="H3" s="85" t="s">
        <v>57</v>
      </c>
      <c r="I3" s="85" t="s">
        <v>123</v>
      </c>
      <c r="J3" s="89" t="s">
        <v>58</v>
      </c>
      <c r="K3" s="86" t="s">
        <v>59</v>
      </c>
      <c r="L3" s="90" t="s">
        <v>100</v>
      </c>
      <c r="M3" s="90" t="s">
        <v>99</v>
      </c>
      <c r="N3" s="85" t="s">
        <v>196</v>
      </c>
      <c r="O3" s="85" t="s">
        <v>197</v>
      </c>
      <c r="P3" s="85" t="s">
        <v>198</v>
      </c>
      <c r="Q3" s="85" t="s">
        <v>199</v>
      </c>
      <c r="R3" s="85" t="s">
        <v>95</v>
      </c>
      <c r="S3" s="85" t="s">
        <v>193</v>
      </c>
      <c r="T3" s="85" t="s">
        <v>94</v>
      </c>
      <c r="U3" s="85" t="s">
        <v>169</v>
      </c>
      <c r="V3" s="182" t="s">
        <v>90</v>
      </c>
      <c r="W3" s="85" t="s">
        <v>73</v>
      </c>
      <c r="X3" s="85" t="s">
        <v>81</v>
      </c>
      <c r="Y3" s="85" t="s">
        <v>60</v>
      </c>
      <c r="Z3" s="85" t="s">
        <v>216</v>
      </c>
      <c r="AA3" s="85" t="s">
        <v>97</v>
      </c>
      <c r="AB3" s="91" t="s">
        <v>98</v>
      </c>
      <c r="AC3" s="120" t="s">
        <v>101</v>
      </c>
      <c r="AD3" s="85" t="s">
        <v>195</v>
      </c>
      <c r="AE3" s="85" t="s">
        <v>224</v>
      </c>
      <c r="AF3" s="85" t="s">
        <v>72</v>
      </c>
      <c r="AG3" s="88" t="s">
        <v>173</v>
      </c>
      <c r="AH3" s="85" t="s">
        <v>2</v>
      </c>
      <c r="AI3" s="85" t="s">
        <v>70</v>
      </c>
      <c r="AJ3" s="85" t="s">
        <v>71</v>
      </c>
      <c r="AK3" s="85" t="s">
        <v>3</v>
      </c>
      <c r="AL3" s="85" t="s">
        <v>61</v>
      </c>
      <c r="AM3" s="92" t="s">
        <v>103</v>
      </c>
      <c r="AN3" s="85" t="s">
        <v>104</v>
      </c>
      <c r="AO3" s="85" t="s">
        <v>62</v>
      </c>
      <c r="AP3" s="93" t="s">
        <v>105</v>
      </c>
      <c r="AQ3" s="93" t="s">
        <v>205</v>
      </c>
      <c r="AR3" s="234" t="s">
        <v>106</v>
      </c>
      <c r="AS3" s="234" t="s">
        <v>206</v>
      </c>
      <c r="AT3" s="94" t="s">
        <v>207</v>
      </c>
      <c r="AU3" s="94" t="s">
        <v>225</v>
      </c>
      <c r="AV3" s="91" t="s">
        <v>66</v>
      </c>
      <c r="AY3" s="31">
        <v>4488210003035200</v>
      </c>
    </row>
    <row r="4" spans="1:52" s="1" customFormat="1" ht="160.15" customHeight="1" thickBot="1" x14ac:dyDescent="0.35">
      <c r="A4" s="418" t="s">
        <v>4</v>
      </c>
      <c r="B4" s="283" t="s">
        <v>5</v>
      </c>
      <c r="C4" s="371" t="s">
        <v>8</v>
      </c>
      <c r="D4" s="421" t="s">
        <v>119</v>
      </c>
      <c r="E4" s="387" t="s">
        <v>111</v>
      </c>
      <c r="F4" s="397">
        <f>T4/36794</f>
        <v>6.5825949883133117E-2</v>
      </c>
      <c r="G4" s="400" t="s">
        <v>6</v>
      </c>
      <c r="H4" s="390" t="s">
        <v>10</v>
      </c>
      <c r="I4" s="390" t="s">
        <v>119</v>
      </c>
      <c r="J4" s="387" t="s">
        <v>93</v>
      </c>
      <c r="K4" s="460">
        <v>5000</v>
      </c>
      <c r="L4" s="360">
        <v>624</v>
      </c>
      <c r="M4" s="435">
        <v>1948</v>
      </c>
      <c r="N4" s="461">
        <v>0</v>
      </c>
      <c r="O4" s="443">
        <v>0</v>
      </c>
      <c r="P4" s="444">
        <v>76</v>
      </c>
      <c r="Q4" s="341">
        <v>398</v>
      </c>
      <c r="R4" s="439">
        <f>N4+O4+P4+Q4</f>
        <v>474</v>
      </c>
      <c r="S4" s="457">
        <f>R4/L4</f>
        <v>0.75961538461538458</v>
      </c>
      <c r="T4" s="435">
        <f>M4+R4</f>
        <v>2422</v>
      </c>
      <c r="U4" s="457">
        <f>T4/K4</f>
        <v>0.4844</v>
      </c>
      <c r="V4" s="327">
        <f>AVERAGE(U4:U10)</f>
        <v>0.57194999999999996</v>
      </c>
      <c r="W4" s="371" t="s">
        <v>74</v>
      </c>
      <c r="X4" s="297" t="s">
        <v>82</v>
      </c>
      <c r="Y4" s="371" t="s">
        <v>63</v>
      </c>
      <c r="Z4" s="106" t="s">
        <v>217</v>
      </c>
      <c r="AA4" s="160" t="s">
        <v>137</v>
      </c>
      <c r="AB4" s="483" t="s">
        <v>138</v>
      </c>
      <c r="AC4" s="121" t="s">
        <v>182</v>
      </c>
      <c r="AD4" s="324" t="s">
        <v>200</v>
      </c>
      <c r="AE4" s="486" t="s">
        <v>102</v>
      </c>
      <c r="AF4" s="451" t="s">
        <v>171</v>
      </c>
      <c r="AG4" s="432">
        <f>(1/16)*8</f>
        <v>0.5</v>
      </c>
      <c r="AH4" s="283" t="s">
        <v>14</v>
      </c>
      <c r="AI4" s="415">
        <f>K4*5</f>
        <v>25000</v>
      </c>
      <c r="AJ4" s="415">
        <f>T4*5</f>
        <v>12110</v>
      </c>
      <c r="AK4" s="371" t="s">
        <v>96</v>
      </c>
      <c r="AL4" s="21" t="s">
        <v>108</v>
      </c>
      <c r="AM4" s="68">
        <v>6903451133.2700005</v>
      </c>
      <c r="AN4" s="48" t="s">
        <v>114</v>
      </c>
      <c r="AO4" s="149" t="s">
        <v>21</v>
      </c>
      <c r="AP4" s="72">
        <f t="shared" ref="AP4:AP12" si="0">AM4</f>
        <v>6903451133.2700005</v>
      </c>
      <c r="AQ4" s="153">
        <f t="shared" ref="AQ4:AQ9" si="1">AP4</f>
        <v>6903451133.2700005</v>
      </c>
      <c r="AR4" s="235">
        <v>3124762667.8499999</v>
      </c>
      <c r="AS4" s="235">
        <v>3124762667.8499999</v>
      </c>
      <c r="AT4" s="22">
        <f>AQ4/AP4</f>
        <v>1</v>
      </c>
      <c r="AU4" s="154">
        <f t="shared" ref="AU4:AU9" si="2">+AS4/AR4</f>
        <v>1</v>
      </c>
      <c r="AV4" s="454" t="s">
        <v>202</v>
      </c>
    </row>
    <row r="5" spans="1:52" s="2" customFormat="1" ht="160.15" customHeight="1" thickBot="1" x14ac:dyDescent="0.35">
      <c r="A5" s="419"/>
      <c r="B5" s="284"/>
      <c r="C5" s="292"/>
      <c r="D5" s="422"/>
      <c r="E5" s="388"/>
      <c r="F5" s="398"/>
      <c r="G5" s="401"/>
      <c r="H5" s="391"/>
      <c r="I5" s="391"/>
      <c r="J5" s="388"/>
      <c r="K5" s="437"/>
      <c r="L5" s="294"/>
      <c r="M5" s="436"/>
      <c r="N5" s="462"/>
      <c r="O5" s="430"/>
      <c r="P5" s="312"/>
      <c r="Q5" s="342"/>
      <c r="R5" s="440"/>
      <c r="S5" s="458"/>
      <c r="T5" s="436"/>
      <c r="U5" s="458"/>
      <c r="V5" s="328"/>
      <c r="W5" s="292"/>
      <c r="X5" s="298"/>
      <c r="Y5" s="292"/>
      <c r="Z5" s="318" t="s">
        <v>166</v>
      </c>
      <c r="AA5" s="161"/>
      <c r="AB5" s="484"/>
      <c r="AC5" s="349" t="s">
        <v>183</v>
      </c>
      <c r="AD5" s="325"/>
      <c r="AE5" s="487"/>
      <c r="AF5" s="489"/>
      <c r="AG5" s="433"/>
      <c r="AH5" s="284"/>
      <c r="AI5" s="416"/>
      <c r="AJ5" s="416"/>
      <c r="AK5" s="292"/>
      <c r="AL5" s="11" t="s">
        <v>17</v>
      </c>
      <c r="AM5" s="64">
        <v>3600000000</v>
      </c>
      <c r="AN5" s="4" t="s">
        <v>29</v>
      </c>
      <c r="AO5" s="149" t="s">
        <v>19</v>
      </c>
      <c r="AP5" s="73">
        <f t="shared" si="0"/>
        <v>3600000000</v>
      </c>
      <c r="AQ5" s="74">
        <v>3545537157.4699998</v>
      </c>
      <c r="AR5" s="236">
        <v>3600000000</v>
      </c>
      <c r="AS5" s="236">
        <v>3600000000</v>
      </c>
      <c r="AT5" s="20">
        <f t="shared" ref="AT5:AT27" si="3">AQ5/AP5</f>
        <v>0.98487143263055554</v>
      </c>
      <c r="AU5" s="155">
        <f t="shared" si="2"/>
        <v>1</v>
      </c>
      <c r="AV5" s="455"/>
    </row>
    <row r="6" spans="1:52" s="2" customFormat="1" ht="145.15" customHeight="1" thickBot="1" x14ac:dyDescent="0.35">
      <c r="A6" s="419"/>
      <c r="B6" s="284"/>
      <c r="C6" s="292"/>
      <c r="D6" s="422"/>
      <c r="E6" s="395" t="s">
        <v>112</v>
      </c>
      <c r="F6" s="398">
        <f>T6/36794</f>
        <v>7.169647225091047E-2</v>
      </c>
      <c r="G6" s="401"/>
      <c r="H6" s="391" t="s">
        <v>54</v>
      </c>
      <c r="I6" s="391"/>
      <c r="J6" s="388" t="s">
        <v>113</v>
      </c>
      <c r="K6" s="437">
        <v>4000</v>
      </c>
      <c r="L6" s="437">
        <v>814</v>
      </c>
      <c r="M6" s="437">
        <v>1824</v>
      </c>
      <c r="N6" s="462">
        <v>0</v>
      </c>
      <c r="O6" s="430">
        <v>126</v>
      </c>
      <c r="P6" s="430">
        <v>0</v>
      </c>
      <c r="Q6" s="343">
        <v>688</v>
      </c>
      <c r="R6" s="441">
        <f>N6+O6+P6+Q6</f>
        <v>814</v>
      </c>
      <c r="S6" s="458">
        <f>R6/L6</f>
        <v>1</v>
      </c>
      <c r="T6" s="437">
        <f>M6+R6</f>
        <v>2638</v>
      </c>
      <c r="U6" s="458">
        <f>T6/K6</f>
        <v>0.65949999999999998</v>
      </c>
      <c r="V6" s="328"/>
      <c r="W6" s="292"/>
      <c r="X6" s="298"/>
      <c r="Y6" s="292"/>
      <c r="Z6" s="318"/>
      <c r="AA6" s="161"/>
      <c r="AB6" s="484"/>
      <c r="AC6" s="349"/>
      <c r="AD6" s="281" t="s">
        <v>201</v>
      </c>
      <c r="AE6" s="487"/>
      <c r="AF6" s="489"/>
      <c r="AG6" s="433"/>
      <c r="AH6" s="284"/>
      <c r="AI6" s="416"/>
      <c r="AJ6" s="416"/>
      <c r="AK6" s="292"/>
      <c r="AL6" s="11" t="s">
        <v>108</v>
      </c>
      <c r="AM6" s="64">
        <v>593264534.53999996</v>
      </c>
      <c r="AN6" s="49" t="s">
        <v>23</v>
      </c>
      <c r="AO6" s="149" t="s">
        <v>20</v>
      </c>
      <c r="AP6" s="75">
        <f t="shared" si="0"/>
        <v>593264534.53999996</v>
      </c>
      <c r="AQ6" s="74">
        <f t="shared" si="1"/>
        <v>593264534.53999996</v>
      </c>
      <c r="AR6" s="236">
        <v>593264534.53999996</v>
      </c>
      <c r="AS6" s="236">
        <v>593264534.53999996</v>
      </c>
      <c r="AT6" s="20">
        <f t="shared" si="3"/>
        <v>1</v>
      </c>
      <c r="AU6" s="155">
        <f t="shared" si="2"/>
        <v>1</v>
      </c>
      <c r="AV6" s="455"/>
    </row>
    <row r="7" spans="1:52" s="2" customFormat="1" ht="144" customHeight="1" thickBot="1" x14ac:dyDescent="0.35">
      <c r="A7" s="419"/>
      <c r="B7" s="284"/>
      <c r="C7" s="292"/>
      <c r="D7" s="422"/>
      <c r="E7" s="395"/>
      <c r="F7" s="398"/>
      <c r="G7" s="401"/>
      <c r="H7" s="391"/>
      <c r="I7" s="391"/>
      <c r="J7" s="388"/>
      <c r="K7" s="437"/>
      <c r="L7" s="437"/>
      <c r="M7" s="437"/>
      <c r="N7" s="462"/>
      <c r="O7" s="430"/>
      <c r="P7" s="430"/>
      <c r="Q7" s="343"/>
      <c r="R7" s="441"/>
      <c r="S7" s="458"/>
      <c r="T7" s="437"/>
      <c r="U7" s="458"/>
      <c r="V7" s="328"/>
      <c r="W7" s="292"/>
      <c r="X7" s="298"/>
      <c r="Y7" s="292"/>
      <c r="Z7" s="318" t="s">
        <v>218</v>
      </c>
      <c r="AA7" s="161"/>
      <c r="AB7" s="484"/>
      <c r="AC7" s="349"/>
      <c r="AD7" s="282"/>
      <c r="AE7" s="487"/>
      <c r="AF7" s="489"/>
      <c r="AG7" s="433"/>
      <c r="AH7" s="284"/>
      <c r="AI7" s="416"/>
      <c r="AJ7" s="416"/>
      <c r="AK7" s="292"/>
      <c r="AL7" s="11" t="s">
        <v>108</v>
      </c>
      <c r="AM7" s="63">
        <v>966637777.76999998</v>
      </c>
      <c r="AN7" s="58" t="s">
        <v>178</v>
      </c>
      <c r="AO7" s="149" t="s">
        <v>22</v>
      </c>
      <c r="AP7" s="75">
        <f t="shared" si="0"/>
        <v>966637777.76999998</v>
      </c>
      <c r="AQ7" s="74">
        <f t="shared" si="1"/>
        <v>966637777.76999998</v>
      </c>
      <c r="AR7" s="236">
        <v>966637777.76999998</v>
      </c>
      <c r="AS7" s="236">
        <v>966637777.76999998</v>
      </c>
      <c r="AT7" s="20">
        <f t="shared" si="3"/>
        <v>1</v>
      </c>
      <c r="AU7" s="155">
        <f t="shared" si="2"/>
        <v>1</v>
      </c>
      <c r="AV7" s="455"/>
    </row>
    <row r="8" spans="1:52" s="2" customFormat="1" ht="145.15" customHeight="1" thickBot="1" x14ac:dyDescent="0.35">
      <c r="A8" s="419"/>
      <c r="B8" s="284"/>
      <c r="C8" s="292"/>
      <c r="D8" s="422"/>
      <c r="E8" s="395"/>
      <c r="F8" s="398"/>
      <c r="G8" s="401"/>
      <c r="H8" s="391"/>
      <c r="I8" s="391"/>
      <c r="J8" s="388"/>
      <c r="K8" s="437"/>
      <c r="L8" s="437"/>
      <c r="M8" s="437"/>
      <c r="N8" s="462"/>
      <c r="O8" s="430"/>
      <c r="P8" s="430"/>
      <c r="Q8" s="343"/>
      <c r="R8" s="441"/>
      <c r="S8" s="458"/>
      <c r="T8" s="437"/>
      <c r="U8" s="458"/>
      <c r="V8" s="328"/>
      <c r="W8" s="292"/>
      <c r="X8" s="298"/>
      <c r="Y8" s="292"/>
      <c r="Z8" s="318"/>
      <c r="AA8" s="161"/>
      <c r="AB8" s="484"/>
      <c r="AC8" s="349"/>
      <c r="AD8" s="282"/>
      <c r="AE8" s="487"/>
      <c r="AF8" s="489"/>
      <c r="AG8" s="433"/>
      <c r="AH8" s="284"/>
      <c r="AI8" s="416"/>
      <c r="AJ8" s="416"/>
      <c r="AK8" s="292"/>
      <c r="AL8" s="11" t="s">
        <v>108</v>
      </c>
      <c r="AM8" s="64">
        <v>986365079.37</v>
      </c>
      <c r="AN8" s="49" t="s">
        <v>35</v>
      </c>
      <c r="AO8" s="149" t="s">
        <v>45</v>
      </c>
      <c r="AP8" s="75">
        <f t="shared" si="0"/>
        <v>986365079.37</v>
      </c>
      <c r="AQ8" s="74">
        <f t="shared" si="1"/>
        <v>986365079.37</v>
      </c>
      <c r="AR8" s="236">
        <v>986365079.37</v>
      </c>
      <c r="AS8" s="236">
        <v>986365079.37</v>
      </c>
      <c r="AT8" s="20">
        <f t="shared" si="3"/>
        <v>1</v>
      </c>
      <c r="AU8" s="155">
        <f t="shared" si="2"/>
        <v>1</v>
      </c>
      <c r="AV8" s="455"/>
    </row>
    <row r="9" spans="1:52" s="2" customFormat="1" ht="145.15" customHeight="1" x14ac:dyDescent="0.3">
      <c r="A9" s="419"/>
      <c r="B9" s="284"/>
      <c r="C9" s="292"/>
      <c r="D9" s="422"/>
      <c r="E9" s="395"/>
      <c r="F9" s="398"/>
      <c r="G9" s="401"/>
      <c r="H9" s="391"/>
      <c r="I9" s="391"/>
      <c r="J9" s="388"/>
      <c r="K9" s="437"/>
      <c r="L9" s="437"/>
      <c r="M9" s="437"/>
      <c r="N9" s="462"/>
      <c r="O9" s="430"/>
      <c r="P9" s="430"/>
      <c r="Q9" s="343"/>
      <c r="R9" s="441"/>
      <c r="S9" s="458"/>
      <c r="T9" s="437"/>
      <c r="U9" s="458"/>
      <c r="V9" s="328"/>
      <c r="W9" s="292"/>
      <c r="X9" s="298"/>
      <c r="Y9" s="292"/>
      <c r="Z9" s="318" t="s">
        <v>167</v>
      </c>
      <c r="AA9" s="161"/>
      <c r="AB9" s="484"/>
      <c r="AC9" s="350"/>
      <c r="AD9" s="282"/>
      <c r="AE9" s="488"/>
      <c r="AF9" s="453"/>
      <c r="AG9" s="434"/>
      <c r="AH9" s="366"/>
      <c r="AI9" s="417"/>
      <c r="AJ9" s="417"/>
      <c r="AK9" s="370"/>
      <c r="AL9" s="11" t="s">
        <v>108</v>
      </c>
      <c r="AM9" s="64">
        <v>103471459.45</v>
      </c>
      <c r="AN9" s="53" t="s">
        <v>176</v>
      </c>
      <c r="AO9" s="149" t="s">
        <v>177</v>
      </c>
      <c r="AP9" s="75">
        <f t="shared" si="0"/>
        <v>103471459.45</v>
      </c>
      <c r="AQ9" s="74">
        <f t="shared" si="1"/>
        <v>103471459.45</v>
      </c>
      <c r="AR9" s="236">
        <v>103471459.45</v>
      </c>
      <c r="AS9" s="236">
        <v>103471459.45</v>
      </c>
      <c r="AT9" s="20">
        <f t="shared" ref="AT9" si="4">AQ9/AP9</f>
        <v>1</v>
      </c>
      <c r="AU9" s="155">
        <f t="shared" si="2"/>
        <v>1</v>
      </c>
      <c r="AV9" s="456"/>
    </row>
    <row r="10" spans="1:52" s="2" customFormat="1" ht="145.15" customHeight="1" x14ac:dyDescent="0.3">
      <c r="A10" s="420"/>
      <c r="B10" s="366"/>
      <c r="C10" s="370"/>
      <c r="D10" s="406"/>
      <c r="E10" s="396"/>
      <c r="F10" s="423"/>
      <c r="G10" s="401"/>
      <c r="H10" s="399"/>
      <c r="I10" s="399"/>
      <c r="J10" s="389"/>
      <c r="K10" s="438"/>
      <c r="L10" s="438"/>
      <c r="M10" s="438"/>
      <c r="N10" s="482"/>
      <c r="O10" s="431"/>
      <c r="P10" s="431"/>
      <c r="Q10" s="344"/>
      <c r="R10" s="442"/>
      <c r="S10" s="459"/>
      <c r="T10" s="438"/>
      <c r="U10" s="459"/>
      <c r="V10" s="329"/>
      <c r="W10" s="370"/>
      <c r="X10" s="373"/>
      <c r="Y10" s="370"/>
      <c r="Z10" s="319"/>
      <c r="AA10" s="162"/>
      <c r="AB10" s="485"/>
      <c r="AC10" s="350"/>
      <c r="AD10" s="282"/>
      <c r="AE10" s="488"/>
      <c r="AF10" s="453"/>
      <c r="AG10" s="434"/>
      <c r="AH10" s="366"/>
      <c r="AI10" s="417"/>
      <c r="AJ10" s="417"/>
      <c r="AK10" s="370"/>
      <c r="AL10" s="12" t="s">
        <v>170</v>
      </c>
      <c r="AM10" s="65">
        <f>63439884999+198941257.46</f>
        <v>63638826256.459999</v>
      </c>
      <c r="AN10" s="50" t="s">
        <v>107</v>
      </c>
      <c r="AO10" s="12" t="s">
        <v>110</v>
      </c>
      <c r="AP10" s="76">
        <f t="shared" si="0"/>
        <v>63638826256.459999</v>
      </c>
      <c r="AQ10" s="77">
        <f>61644848262.99+29226828</f>
        <v>61674075090.989998</v>
      </c>
      <c r="AR10" s="237">
        <v>0</v>
      </c>
      <c r="AS10" s="237">
        <v>0</v>
      </c>
      <c r="AT10" s="24">
        <f t="shared" si="3"/>
        <v>0.96912653357948197</v>
      </c>
      <c r="AU10" s="156"/>
      <c r="AV10" s="456"/>
    </row>
    <row r="11" spans="1:52" s="2" customFormat="1" ht="145.15" customHeight="1" thickBot="1" x14ac:dyDescent="0.35">
      <c r="A11" s="163"/>
      <c r="B11" s="145"/>
      <c r="C11" s="142"/>
      <c r="D11" s="164"/>
      <c r="E11" s="165"/>
      <c r="F11" s="166"/>
      <c r="G11" s="402"/>
      <c r="H11" s="403" t="s">
        <v>227</v>
      </c>
      <c r="I11" s="404"/>
      <c r="J11" s="404"/>
      <c r="K11" s="404"/>
      <c r="L11" s="404"/>
      <c r="M11" s="404"/>
      <c r="N11" s="404"/>
      <c r="O11" s="404"/>
      <c r="P11" s="404"/>
      <c r="Q11" s="404"/>
      <c r="R11" s="405"/>
      <c r="S11" s="181">
        <f>AVERAGE(S4:S10)</f>
        <v>0.87980769230769229</v>
      </c>
      <c r="T11" s="129"/>
      <c r="U11" s="181">
        <f>AVERAGE(U4:U10)</f>
        <v>0.57194999999999996</v>
      </c>
      <c r="V11" s="183"/>
      <c r="W11" s="177" t="s">
        <v>226</v>
      </c>
      <c r="X11" s="140"/>
      <c r="Y11" s="136"/>
      <c r="Z11" s="138"/>
      <c r="AA11" s="161"/>
      <c r="AB11" s="178"/>
      <c r="AC11" s="179"/>
      <c r="AD11" s="180"/>
      <c r="AE11" s="169"/>
      <c r="AF11" s="139"/>
      <c r="AG11" s="132"/>
      <c r="AH11" s="145"/>
      <c r="AI11" s="170"/>
      <c r="AJ11" s="170"/>
      <c r="AK11" s="142"/>
      <c r="AL11" s="171"/>
      <c r="AM11" s="172"/>
      <c r="AN11" s="142"/>
      <c r="AO11" s="171"/>
      <c r="AP11" s="173"/>
      <c r="AQ11" s="174"/>
      <c r="AR11" s="238"/>
      <c r="AS11" s="238"/>
      <c r="AT11" s="175"/>
      <c r="AU11" s="156"/>
      <c r="AV11" s="176"/>
    </row>
    <row r="12" spans="1:52" s="1" customFormat="1" ht="174" customHeight="1" thickBot="1" x14ac:dyDescent="0.35">
      <c r="A12" s="418" t="s">
        <v>4</v>
      </c>
      <c r="B12" s="283" t="s">
        <v>5</v>
      </c>
      <c r="C12" s="371" t="s">
        <v>117</v>
      </c>
      <c r="D12" s="421" t="s">
        <v>118</v>
      </c>
      <c r="E12" s="394" t="s">
        <v>120</v>
      </c>
      <c r="F12" s="397">
        <f>(T12+T16)/19258</f>
        <v>2.4509294838508673E-2</v>
      </c>
      <c r="G12" s="448" t="s">
        <v>7</v>
      </c>
      <c r="H12" s="287" t="s">
        <v>121</v>
      </c>
      <c r="I12" s="406" t="s">
        <v>118</v>
      </c>
      <c r="J12" s="424" t="s">
        <v>124</v>
      </c>
      <c r="K12" s="293">
        <v>3500</v>
      </c>
      <c r="L12" s="293">
        <v>996</v>
      </c>
      <c r="M12" s="293">
        <v>0</v>
      </c>
      <c r="N12" s="303">
        <v>0</v>
      </c>
      <c r="O12" s="303">
        <v>340</v>
      </c>
      <c r="P12" s="303">
        <v>38</v>
      </c>
      <c r="Q12" s="345">
        <v>94</v>
      </c>
      <c r="R12" s="496">
        <f>N12+O12+P12+Q12</f>
        <v>472</v>
      </c>
      <c r="S12" s="425">
        <f>R12/L12</f>
        <v>0.47389558232931728</v>
      </c>
      <c r="T12" s="496">
        <f>M12+R12</f>
        <v>472</v>
      </c>
      <c r="U12" s="425">
        <f>T12/K12</f>
        <v>0.13485714285714287</v>
      </c>
      <c r="V12" s="330">
        <f>AVERAGE(U12:U16)</f>
        <v>8.6928571428571424E-2</v>
      </c>
      <c r="W12" s="291" t="s">
        <v>75</v>
      </c>
      <c r="X12" s="372" t="s">
        <v>83</v>
      </c>
      <c r="Y12" s="291" t="s">
        <v>67</v>
      </c>
      <c r="Z12" s="427" t="s">
        <v>126</v>
      </c>
      <c r="AA12" s="355" t="s">
        <v>136</v>
      </c>
      <c r="AB12" s="428" t="s">
        <v>128</v>
      </c>
      <c r="AC12" s="351" t="s">
        <v>184</v>
      </c>
      <c r="AD12" s="325" t="s">
        <v>222</v>
      </c>
      <c r="AE12" s="445" t="s">
        <v>102</v>
      </c>
      <c r="AF12" s="445" t="s">
        <v>172</v>
      </c>
      <c r="AG12" s="432">
        <f>(1/16)*8</f>
        <v>0.5</v>
      </c>
      <c r="AH12" s="283" t="s">
        <v>30</v>
      </c>
      <c r="AI12" s="415">
        <f>(K12+K16)*5</f>
        <v>17500</v>
      </c>
      <c r="AJ12" s="415">
        <f>(T12+T16)*5</f>
        <v>2360</v>
      </c>
      <c r="AK12" s="371" t="s">
        <v>96</v>
      </c>
      <c r="AL12" s="21" t="s">
        <v>108</v>
      </c>
      <c r="AM12" s="66">
        <v>2342314921</v>
      </c>
      <c r="AN12" s="48" t="s">
        <v>24</v>
      </c>
      <c r="AO12" s="149" t="s">
        <v>31</v>
      </c>
      <c r="AP12" s="72">
        <f t="shared" si="0"/>
        <v>2342314921</v>
      </c>
      <c r="AQ12" s="72">
        <f>AP12</f>
        <v>2342314921</v>
      </c>
      <c r="AR12" s="239">
        <v>2342314921.6199999</v>
      </c>
      <c r="AS12" s="239">
        <v>2342314921.6199999</v>
      </c>
      <c r="AT12" s="22">
        <f>AQ12/AP12</f>
        <v>1</v>
      </c>
      <c r="AU12" s="155">
        <f>+AS12/AR12</f>
        <v>1</v>
      </c>
      <c r="AV12" s="357" t="s">
        <v>213</v>
      </c>
    </row>
    <row r="13" spans="1:52" s="2" customFormat="1" ht="174" customHeight="1" thickBot="1" x14ac:dyDescent="0.35">
      <c r="A13" s="419"/>
      <c r="B13" s="284"/>
      <c r="C13" s="292"/>
      <c r="D13" s="422"/>
      <c r="E13" s="395"/>
      <c r="F13" s="398"/>
      <c r="G13" s="388"/>
      <c r="H13" s="288"/>
      <c r="I13" s="407"/>
      <c r="J13" s="388"/>
      <c r="K13" s="294"/>
      <c r="L13" s="294"/>
      <c r="M13" s="294"/>
      <c r="N13" s="304"/>
      <c r="O13" s="304"/>
      <c r="P13" s="304"/>
      <c r="Q13" s="346"/>
      <c r="R13" s="497"/>
      <c r="S13" s="426"/>
      <c r="T13" s="497"/>
      <c r="U13" s="426"/>
      <c r="V13" s="331"/>
      <c r="W13" s="292"/>
      <c r="X13" s="298"/>
      <c r="Y13" s="292"/>
      <c r="Z13" s="318"/>
      <c r="AA13" s="356"/>
      <c r="AB13" s="429"/>
      <c r="AC13" s="352"/>
      <c r="AD13" s="339"/>
      <c r="AE13" s="446"/>
      <c r="AF13" s="446"/>
      <c r="AG13" s="433"/>
      <c r="AH13" s="284"/>
      <c r="AI13" s="416"/>
      <c r="AJ13" s="416"/>
      <c r="AK13" s="292"/>
      <c r="AL13" s="11" t="s">
        <v>108</v>
      </c>
      <c r="AM13" s="64">
        <v>479483025</v>
      </c>
      <c r="AN13" s="49" t="s">
        <v>34</v>
      </c>
      <c r="AO13" s="149" t="s">
        <v>33</v>
      </c>
      <c r="AP13" s="73">
        <f t="shared" ref="AP13:AP16" si="5">AM13</f>
        <v>479483025</v>
      </c>
      <c r="AQ13" s="73">
        <f>AP13</f>
        <v>479483025</v>
      </c>
      <c r="AR13" s="240">
        <v>479483024.69999999</v>
      </c>
      <c r="AS13" s="240">
        <v>479483024.69999999</v>
      </c>
      <c r="AT13" s="20">
        <f>AQ13/AP13</f>
        <v>1</v>
      </c>
      <c r="AU13" s="155">
        <f>+AS13/AR13</f>
        <v>1</v>
      </c>
      <c r="AV13" s="358"/>
    </row>
    <row r="14" spans="1:52" s="2" customFormat="1" ht="15" customHeight="1" thickBot="1" x14ac:dyDescent="0.4">
      <c r="A14" s="419"/>
      <c r="B14" s="284"/>
      <c r="C14" s="292"/>
      <c r="D14" s="422"/>
      <c r="E14" s="395"/>
      <c r="F14" s="398"/>
      <c r="G14" s="388"/>
      <c r="H14" s="288"/>
      <c r="I14" s="407"/>
      <c r="J14" s="388"/>
      <c r="K14" s="294"/>
      <c r="L14" s="294"/>
      <c r="M14" s="294"/>
      <c r="N14" s="304"/>
      <c r="O14" s="304"/>
      <c r="P14" s="304"/>
      <c r="Q14" s="346"/>
      <c r="R14" s="497"/>
      <c r="S14" s="426"/>
      <c r="T14" s="497"/>
      <c r="U14" s="426"/>
      <c r="V14" s="331"/>
      <c r="W14" s="292"/>
      <c r="X14" s="298"/>
      <c r="Y14" s="292"/>
      <c r="Z14" s="104" t="s">
        <v>127</v>
      </c>
      <c r="AA14" s="122" t="s">
        <v>185</v>
      </c>
      <c r="AB14" s="51" t="s">
        <v>185</v>
      </c>
      <c r="AC14" s="352"/>
      <c r="AD14" s="339"/>
      <c r="AE14" s="446"/>
      <c r="AF14" s="446"/>
      <c r="AG14" s="433"/>
      <c r="AH14" s="284"/>
      <c r="AI14" s="416"/>
      <c r="AJ14" s="416"/>
      <c r="AK14" s="292"/>
      <c r="AL14" s="11" t="s">
        <v>108</v>
      </c>
      <c r="AM14" s="64">
        <f>1027634073</f>
        <v>1027634073</v>
      </c>
      <c r="AN14" s="49" t="s">
        <v>115</v>
      </c>
      <c r="AO14" s="149" t="s">
        <v>116</v>
      </c>
      <c r="AP14" s="73">
        <f t="shared" si="5"/>
        <v>1027634073</v>
      </c>
      <c r="AQ14" s="73">
        <f>AP14</f>
        <v>1027634073</v>
      </c>
      <c r="AR14" s="240">
        <v>0</v>
      </c>
      <c r="AS14" s="240">
        <v>0</v>
      </c>
      <c r="AT14" s="20">
        <f>AQ14/AP14</f>
        <v>1</v>
      </c>
      <c r="AU14" s="155" t="e">
        <f>+AS14/AR14</f>
        <v>#DIV/0!</v>
      </c>
      <c r="AV14" s="358"/>
      <c r="AY14" s="41"/>
      <c r="AZ14" s="41"/>
    </row>
    <row r="15" spans="1:52" s="2" customFormat="1" ht="153.75" customHeight="1" thickBot="1" x14ac:dyDescent="0.4">
      <c r="A15" s="420"/>
      <c r="B15" s="366"/>
      <c r="C15" s="370"/>
      <c r="D15" s="406"/>
      <c r="E15" s="396"/>
      <c r="F15" s="423"/>
      <c r="G15" s="389"/>
      <c r="H15" s="143" t="s">
        <v>122</v>
      </c>
      <c r="I15" s="408"/>
      <c r="J15" s="137" t="s">
        <v>125</v>
      </c>
      <c r="K15" s="135">
        <v>1000</v>
      </c>
      <c r="L15" s="135">
        <v>47</v>
      </c>
      <c r="M15" s="135">
        <v>0</v>
      </c>
      <c r="N15" s="133">
        <v>14</v>
      </c>
      <c r="O15" s="133">
        <v>8</v>
      </c>
      <c r="P15" s="133">
        <v>0</v>
      </c>
      <c r="Q15" s="148">
        <v>17</v>
      </c>
      <c r="R15" s="133">
        <f>N15+O15+P15+Q15</f>
        <v>39</v>
      </c>
      <c r="S15" s="147">
        <f>R15/L15</f>
        <v>0.82978723404255317</v>
      </c>
      <c r="T15" s="28">
        <f>+M15+R15</f>
        <v>39</v>
      </c>
      <c r="U15" s="187">
        <f>+T15/K15</f>
        <v>3.9E-2</v>
      </c>
      <c r="V15" s="332"/>
      <c r="W15" s="370"/>
      <c r="X15" s="373"/>
      <c r="Y15" s="370"/>
      <c r="Z15" s="144"/>
      <c r="AA15" s="185"/>
      <c r="AB15" s="186"/>
      <c r="AC15" s="353"/>
      <c r="AD15" s="340"/>
      <c r="AE15" s="447"/>
      <c r="AF15" s="447"/>
      <c r="AG15" s="434"/>
      <c r="AH15" s="366"/>
      <c r="AI15" s="417"/>
      <c r="AJ15" s="417"/>
      <c r="AK15" s="370"/>
      <c r="AL15" s="26"/>
      <c r="AM15" s="67"/>
      <c r="AN15" s="137"/>
      <c r="AO15" s="149"/>
      <c r="AP15" s="78"/>
      <c r="AQ15" s="78"/>
      <c r="AR15" s="241"/>
      <c r="AS15" s="241"/>
      <c r="AT15" s="24"/>
      <c r="AU15" s="156"/>
      <c r="AV15" s="359"/>
      <c r="AY15" s="41"/>
      <c r="AZ15" s="41"/>
    </row>
    <row r="16" spans="1:52" s="1" customFormat="1" ht="213.75" customHeight="1" thickBot="1" x14ac:dyDescent="0.35">
      <c r="A16" s="420"/>
      <c r="B16" s="366"/>
      <c r="C16" s="370"/>
      <c r="D16" s="406"/>
      <c r="E16" s="396"/>
      <c r="F16" s="423"/>
      <c r="G16" s="389"/>
      <c r="H16" s="409" t="s">
        <v>228</v>
      </c>
      <c r="I16" s="410"/>
      <c r="J16" s="410"/>
      <c r="K16" s="410"/>
      <c r="L16" s="410"/>
      <c r="M16" s="410"/>
      <c r="N16" s="410"/>
      <c r="O16" s="410"/>
      <c r="P16" s="410"/>
      <c r="Q16" s="410"/>
      <c r="R16" s="411"/>
      <c r="S16" s="188">
        <f>AVERAGE(S12:S15)</f>
        <v>0.65184140818593517</v>
      </c>
      <c r="T16" s="189"/>
      <c r="U16" s="188">
        <f>AVERAGE(U12:U15)</f>
        <v>8.6928571428571438E-2</v>
      </c>
      <c r="V16" s="332"/>
      <c r="W16" s="370"/>
      <c r="X16" s="373"/>
      <c r="Y16" s="370"/>
      <c r="Z16" s="111" t="s">
        <v>219</v>
      </c>
      <c r="AA16" s="123" t="s">
        <v>129</v>
      </c>
      <c r="AB16" s="112" t="s">
        <v>135</v>
      </c>
      <c r="AC16" s="353"/>
      <c r="AD16" s="340"/>
      <c r="AE16" s="447"/>
      <c r="AF16" s="447"/>
      <c r="AG16" s="434"/>
      <c r="AH16" s="366"/>
      <c r="AI16" s="417"/>
      <c r="AJ16" s="417"/>
      <c r="AK16" s="370"/>
      <c r="AL16" s="26" t="s">
        <v>108</v>
      </c>
      <c r="AM16" s="67">
        <v>0</v>
      </c>
      <c r="AN16" s="50" t="s">
        <v>25</v>
      </c>
      <c r="AO16" s="149" t="s">
        <v>32</v>
      </c>
      <c r="AP16" s="78">
        <f t="shared" si="5"/>
        <v>0</v>
      </c>
      <c r="AQ16" s="78">
        <v>0</v>
      </c>
      <c r="AR16" s="241">
        <v>0</v>
      </c>
      <c r="AS16" s="241">
        <v>0</v>
      </c>
      <c r="AT16" s="24" t="s">
        <v>110</v>
      </c>
      <c r="AU16" s="156"/>
      <c r="AV16" s="359"/>
    </row>
    <row r="17" spans="1:55" s="1" customFormat="1" ht="186.75" customHeight="1" thickBot="1" x14ac:dyDescent="0.4">
      <c r="A17" s="418" t="s">
        <v>4</v>
      </c>
      <c r="B17" s="283" t="s">
        <v>5</v>
      </c>
      <c r="C17" s="371" t="s">
        <v>9</v>
      </c>
      <c r="D17" s="421" t="s">
        <v>130</v>
      </c>
      <c r="E17" s="394" t="s">
        <v>131</v>
      </c>
      <c r="F17" s="397">
        <f>(T17)/14770</f>
        <v>3.2701421800947865E-2</v>
      </c>
      <c r="G17" s="400" t="s">
        <v>132</v>
      </c>
      <c r="H17" s="392" t="s">
        <v>12</v>
      </c>
      <c r="I17" s="421" t="s">
        <v>130</v>
      </c>
      <c r="J17" s="371" t="s">
        <v>133</v>
      </c>
      <c r="K17" s="360">
        <v>4500</v>
      </c>
      <c r="L17" s="360">
        <v>252</v>
      </c>
      <c r="M17" s="360">
        <v>412</v>
      </c>
      <c r="N17" s="463">
        <v>0</v>
      </c>
      <c r="O17" s="463">
        <v>0</v>
      </c>
      <c r="P17" s="463">
        <v>31</v>
      </c>
      <c r="Q17" s="347">
        <v>40</v>
      </c>
      <c r="R17" s="333">
        <f>N17+O17+P17+Q17</f>
        <v>71</v>
      </c>
      <c r="S17" s="335">
        <f>R17/L17</f>
        <v>0.28174603174603174</v>
      </c>
      <c r="T17" s="333">
        <f>M17+R17</f>
        <v>483</v>
      </c>
      <c r="U17" s="335">
        <f>T17/K17</f>
        <v>0.10733333333333334</v>
      </c>
      <c r="V17" s="315">
        <f>U17</f>
        <v>0.10733333333333334</v>
      </c>
      <c r="W17" s="371" t="s">
        <v>76</v>
      </c>
      <c r="X17" s="297" t="s">
        <v>84</v>
      </c>
      <c r="Y17" s="371" t="s">
        <v>68</v>
      </c>
      <c r="Z17" s="365" t="s">
        <v>220</v>
      </c>
      <c r="AA17" s="337" t="s">
        <v>134</v>
      </c>
      <c r="AB17" s="376" t="s">
        <v>139</v>
      </c>
      <c r="AC17" s="354" t="s">
        <v>141</v>
      </c>
      <c r="AD17" s="490" t="s">
        <v>208</v>
      </c>
      <c r="AE17" s="445" t="s">
        <v>102</v>
      </c>
      <c r="AF17" s="451" t="s">
        <v>172</v>
      </c>
      <c r="AG17" s="432">
        <f>(1/16)*8</f>
        <v>0.5</v>
      </c>
      <c r="AH17" s="283" t="s">
        <v>15</v>
      </c>
      <c r="AI17" s="415">
        <f>K17*5</f>
        <v>22500</v>
      </c>
      <c r="AJ17" s="415">
        <f>T17*5</f>
        <v>2415</v>
      </c>
      <c r="AK17" s="371" t="s">
        <v>140</v>
      </c>
      <c r="AL17" s="21" t="s">
        <v>108</v>
      </c>
      <c r="AM17" s="68">
        <f>791101707.5</f>
        <v>791101707.5</v>
      </c>
      <c r="AN17" s="96" t="s">
        <v>26</v>
      </c>
      <c r="AO17" s="149" t="s">
        <v>36</v>
      </c>
      <c r="AP17" s="72">
        <f t="shared" ref="AP17:AP28" si="6">AM17</f>
        <v>791101707.5</v>
      </c>
      <c r="AQ17" s="72">
        <v>788551413.5</v>
      </c>
      <c r="AR17" s="239">
        <v>920062619.04999995</v>
      </c>
      <c r="AS17" s="239">
        <v>920062619.04999995</v>
      </c>
      <c r="AT17" s="22">
        <f>AQ17/AP17</f>
        <v>0.99677627544496228</v>
      </c>
      <c r="AU17" s="155">
        <f>+AS17/AR17</f>
        <v>1</v>
      </c>
      <c r="AV17" s="374" t="s">
        <v>189</v>
      </c>
      <c r="AY17" s="41"/>
      <c r="BC17" s="41"/>
    </row>
    <row r="18" spans="1:55" s="1" customFormat="1" ht="186.75" customHeight="1" thickBot="1" x14ac:dyDescent="0.35">
      <c r="A18" s="420"/>
      <c r="B18" s="366"/>
      <c r="C18" s="370"/>
      <c r="D18" s="406"/>
      <c r="E18" s="396"/>
      <c r="F18" s="423"/>
      <c r="G18" s="401"/>
      <c r="H18" s="393"/>
      <c r="I18" s="406"/>
      <c r="J18" s="370"/>
      <c r="K18" s="412"/>
      <c r="L18" s="412"/>
      <c r="M18" s="412"/>
      <c r="N18" s="464"/>
      <c r="O18" s="464"/>
      <c r="P18" s="464"/>
      <c r="Q18" s="348"/>
      <c r="R18" s="334"/>
      <c r="S18" s="336"/>
      <c r="T18" s="334"/>
      <c r="U18" s="336"/>
      <c r="V18" s="326"/>
      <c r="W18" s="370"/>
      <c r="X18" s="373"/>
      <c r="Y18" s="370"/>
      <c r="Z18" s="319"/>
      <c r="AA18" s="338"/>
      <c r="AB18" s="377"/>
      <c r="AC18" s="353"/>
      <c r="AD18" s="491"/>
      <c r="AE18" s="447"/>
      <c r="AF18" s="453"/>
      <c r="AG18" s="434"/>
      <c r="AH18" s="366"/>
      <c r="AI18" s="417"/>
      <c r="AJ18" s="417"/>
      <c r="AK18" s="370"/>
      <c r="AL18" s="50" t="s">
        <v>18</v>
      </c>
      <c r="AM18" s="67">
        <v>0</v>
      </c>
      <c r="AN18" s="32" t="s">
        <v>27</v>
      </c>
      <c r="AO18" s="149" t="s">
        <v>37</v>
      </c>
      <c r="AP18" s="78">
        <f t="shared" si="6"/>
        <v>0</v>
      </c>
      <c r="AQ18" s="78">
        <v>0</v>
      </c>
      <c r="AR18" s="241">
        <v>0</v>
      </c>
      <c r="AS18" s="241">
        <v>0</v>
      </c>
      <c r="AT18" s="24" t="s">
        <v>110</v>
      </c>
      <c r="AU18" s="156"/>
      <c r="AV18" s="375"/>
    </row>
    <row r="19" spans="1:55" s="1" customFormat="1" ht="186.75" customHeight="1" thickBot="1" x14ac:dyDescent="0.35">
      <c r="A19" s="163"/>
      <c r="B19" s="145"/>
      <c r="C19" s="142"/>
      <c r="D19" s="164"/>
      <c r="E19" s="165"/>
      <c r="F19" s="166"/>
      <c r="G19" s="402"/>
      <c r="H19" s="471" t="s">
        <v>229</v>
      </c>
      <c r="I19" s="472"/>
      <c r="J19" s="472"/>
      <c r="K19" s="472"/>
      <c r="L19" s="472"/>
      <c r="M19" s="472"/>
      <c r="N19" s="472"/>
      <c r="O19" s="472"/>
      <c r="P19" s="472"/>
      <c r="Q19" s="472"/>
      <c r="R19" s="473"/>
      <c r="S19" s="200">
        <f>+S17</f>
        <v>0.28174603174603174</v>
      </c>
      <c r="T19" s="201"/>
      <c r="U19" s="200">
        <f>+U17</f>
        <v>0.10733333333333334</v>
      </c>
      <c r="V19" s="190"/>
      <c r="W19" s="142"/>
      <c r="X19" s="167"/>
      <c r="Y19" s="142"/>
      <c r="Z19" s="168"/>
      <c r="AA19" s="191"/>
      <c r="AB19" s="192"/>
      <c r="AC19" s="193"/>
      <c r="AD19" s="194"/>
      <c r="AE19" s="195"/>
      <c r="AF19" s="139"/>
      <c r="AG19" s="132"/>
      <c r="AH19" s="145"/>
      <c r="AI19" s="170"/>
      <c r="AJ19" s="170"/>
      <c r="AK19" s="142"/>
      <c r="AL19" s="142"/>
      <c r="AM19" s="196"/>
      <c r="AN19" s="197"/>
      <c r="AO19" s="149"/>
      <c r="AP19" s="198"/>
      <c r="AQ19" s="198"/>
      <c r="AR19" s="242"/>
      <c r="AS19" s="242"/>
      <c r="AT19" s="175"/>
      <c r="AU19" s="158"/>
      <c r="AV19" s="199"/>
    </row>
    <row r="20" spans="1:55" s="1" customFormat="1" ht="105" customHeight="1" thickBot="1" x14ac:dyDescent="0.35">
      <c r="A20" s="418" t="s">
        <v>4</v>
      </c>
      <c r="B20" s="283" t="s">
        <v>5</v>
      </c>
      <c r="C20" s="283" t="s">
        <v>11</v>
      </c>
      <c r="D20" s="465" t="s">
        <v>11</v>
      </c>
      <c r="E20" s="468" t="s">
        <v>11</v>
      </c>
      <c r="F20" s="285" t="s">
        <v>91</v>
      </c>
      <c r="G20" s="400" t="s">
        <v>13</v>
      </c>
      <c r="H20" s="287" t="s">
        <v>143</v>
      </c>
      <c r="I20" s="289" t="s">
        <v>11</v>
      </c>
      <c r="J20" s="291" t="s">
        <v>144</v>
      </c>
      <c r="K20" s="293">
        <v>2</v>
      </c>
      <c r="L20" s="293">
        <v>1</v>
      </c>
      <c r="M20" s="293">
        <v>0</v>
      </c>
      <c r="N20" s="303">
        <v>0</v>
      </c>
      <c r="O20" s="303">
        <v>0</v>
      </c>
      <c r="P20" s="305">
        <v>0.3</v>
      </c>
      <c r="Q20" s="320">
        <v>0.7</v>
      </c>
      <c r="R20" s="303">
        <f>N20+O20+P20+Q20</f>
        <v>1</v>
      </c>
      <c r="S20" s="295">
        <f>R20/L20</f>
        <v>1</v>
      </c>
      <c r="T20" s="322">
        <f t="shared" ref="T20:T28" si="7">M20+R20</f>
        <v>1</v>
      </c>
      <c r="U20" s="295">
        <f t="shared" ref="U20:U27" si="8">T20/K20</f>
        <v>0.5</v>
      </c>
      <c r="V20" s="315">
        <f>AVERAGE(U20:U22)</f>
        <v>0.5</v>
      </c>
      <c r="W20" s="371" t="s">
        <v>77</v>
      </c>
      <c r="X20" s="297" t="s">
        <v>85</v>
      </c>
      <c r="Y20" s="371" t="s">
        <v>64</v>
      </c>
      <c r="Z20" s="365" t="s">
        <v>146</v>
      </c>
      <c r="AA20" s="378" t="s">
        <v>147</v>
      </c>
      <c r="AB20" s="381" t="s">
        <v>214</v>
      </c>
      <c r="AC20" s="384" t="s">
        <v>148</v>
      </c>
      <c r="AD20" s="492" t="s">
        <v>209</v>
      </c>
      <c r="AE20" s="445" t="s">
        <v>102</v>
      </c>
      <c r="AF20" s="451" t="s">
        <v>172</v>
      </c>
      <c r="AG20" s="432">
        <f>(1/16)*8</f>
        <v>0.5</v>
      </c>
      <c r="AH20" s="283" t="s">
        <v>30</v>
      </c>
      <c r="AI20" s="360">
        <v>10048</v>
      </c>
      <c r="AJ20" s="360">
        <v>0</v>
      </c>
      <c r="AK20" s="371" t="s">
        <v>96</v>
      </c>
      <c r="AL20" s="21" t="s">
        <v>108</v>
      </c>
      <c r="AM20" s="68">
        <f>49784000</f>
        <v>49784000</v>
      </c>
      <c r="AN20" s="27" t="s">
        <v>38</v>
      </c>
      <c r="AO20" s="149" t="s">
        <v>39</v>
      </c>
      <c r="AP20" s="72">
        <f t="shared" si="6"/>
        <v>49784000</v>
      </c>
      <c r="AQ20" s="72">
        <f>AP20</f>
        <v>49784000</v>
      </c>
      <c r="AR20" s="239">
        <v>117785614.73999999</v>
      </c>
      <c r="AS20" s="239">
        <v>117785614.73999999</v>
      </c>
      <c r="AT20" s="22">
        <f>AQ20/AP20</f>
        <v>1</v>
      </c>
      <c r="AU20" s="157">
        <f>+AS20/AR20</f>
        <v>1</v>
      </c>
      <c r="AV20" s="257" t="s">
        <v>203</v>
      </c>
    </row>
    <row r="21" spans="1:55" s="1" customFormat="1" ht="105" customHeight="1" thickBot="1" x14ac:dyDescent="0.35">
      <c r="A21" s="419"/>
      <c r="B21" s="284"/>
      <c r="C21" s="284"/>
      <c r="D21" s="466"/>
      <c r="E21" s="469"/>
      <c r="F21" s="286"/>
      <c r="G21" s="401"/>
      <c r="H21" s="288"/>
      <c r="I21" s="290"/>
      <c r="J21" s="292"/>
      <c r="K21" s="294"/>
      <c r="L21" s="294"/>
      <c r="M21" s="294"/>
      <c r="N21" s="304"/>
      <c r="O21" s="304"/>
      <c r="P21" s="306"/>
      <c r="Q21" s="321"/>
      <c r="R21" s="304"/>
      <c r="S21" s="296"/>
      <c r="T21" s="323"/>
      <c r="U21" s="296"/>
      <c r="V21" s="316"/>
      <c r="W21" s="292"/>
      <c r="X21" s="298"/>
      <c r="Y21" s="292"/>
      <c r="Z21" s="318"/>
      <c r="AA21" s="379"/>
      <c r="AB21" s="382"/>
      <c r="AC21" s="385"/>
      <c r="AD21" s="493"/>
      <c r="AE21" s="450"/>
      <c r="AF21" s="452"/>
      <c r="AG21" s="495"/>
      <c r="AH21" s="367"/>
      <c r="AI21" s="413"/>
      <c r="AJ21" s="413"/>
      <c r="AK21" s="414"/>
      <c r="AL21" s="26" t="s">
        <v>108</v>
      </c>
      <c r="AM21" s="67">
        <v>0</v>
      </c>
      <c r="AN21" s="32" t="s">
        <v>40</v>
      </c>
      <c r="AO21" s="149" t="s">
        <v>41</v>
      </c>
      <c r="AP21" s="78">
        <f t="shared" ref="AP21" si="9">AM21</f>
        <v>0</v>
      </c>
      <c r="AQ21" s="78">
        <v>0</v>
      </c>
      <c r="AR21" s="241">
        <v>0</v>
      </c>
      <c r="AS21" s="241">
        <v>0</v>
      </c>
      <c r="AT21" s="24" t="s">
        <v>110</v>
      </c>
      <c r="AU21" s="158"/>
      <c r="AV21" s="258"/>
    </row>
    <row r="22" spans="1:55" s="1" customFormat="1" ht="148.9" customHeight="1" thickBot="1" x14ac:dyDescent="0.35">
      <c r="A22" s="420"/>
      <c r="B22" s="366"/>
      <c r="C22" s="366"/>
      <c r="D22" s="467"/>
      <c r="E22" s="470"/>
      <c r="F22" s="449"/>
      <c r="G22" s="401"/>
      <c r="H22" s="110" t="s">
        <v>142</v>
      </c>
      <c r="I22" s="37" t="s">
        <v>11</v>
      </c>
      <c r="J22" s="38" t="s">
        <v>145</v>
      </c>
      <c r="K22" s="102">
        <v>10</v>
      </c>
      <c r="L22" s="102" t="s">
        <v>55</v>
      </c>
      <c r="M22" s="102">
        <v>0</v>
      </c>
      <c r="N22" s="8" t="s">
        <v>55</v>
      </c>
      <c r="O22" s="8" t="s">
        <v>55</v>
      </c>
      <c r="P22" s="8" t="s">
        <v>55</v>
      </c>
      <c r="Q22" s="8" t="s">
        <v>55</v>
      </c>
      <c r="R22" s="8">
        <v>0</v>
      </c>
      <c r="S22" s="8" t="s">
        <v>55</v>
      </c>
      <c r="T22" s="35">
        <f t="shared" si="7"/>
        <v>0</v>
      </c>
      <c r="U22" s="36"/>
      <c r="V22" s="326"/>
      <c r="W22" s="370"/>
      <c r="X22" s="373"/>
      <c r="Y22" s="370"/>
      <c r="Z22" s="319"/>
      <c r="AA22" s="380"/>
      <c r="AB22" s="383"/>
      <c r="AC22" s="386"/>
      <c r="AD22" s="494"/>
      <c r="AE22" s="447"/>
      <c r="AF22" s="453"/>
      <c r="AG22" s="434"/>
      <c r="AH22" s="366"/>
      <c r="AI22" s="412"/>
      <c r="AJ22" s="412"/>
      <c r="AK22" s="370"/>
      <c r="AL22" s="26" t="s">
        <v>108</v>
      </c>
      <c r="AM22" s="67">
        <v>0</v>
      </c>
      <c r="AN22" s="32" t="s">
        <v>40</v>
      </c>
      <c r="AO22" s="149" t="s">
        <v>179</v>
      </c>
      <c r="AP22" s="78">
        <f t="shared" si="6"/>
        <v>0</v>
      </c>
      <c r="AQ22" s="78">
        <v>0</v>
      </c>
      <c r="AR22" s="241">
        <v>2401605582.75</v>
      </c>
      <c r="AS22" s="241">
        <v>2401605582.75</v>
      </c>
      <c r="AT22" s="24" t="s">
        <v>110</v>
      </c>
      <c r="AU22" s="157">
        <f>+AS22/AR22</f>
        <v>1</v>
      </c>
      <c r="AV22" s="259"/>
    </row>
    <row r="23" spans="1:55" s="1" customFormat="1" ht="148.9" customHeight="1" thickBot="1" x14ac:dyDescent="0.35">
      <c r="A23" s="163"/>
      <c r="B23" s="145"/>
      <c r="C23" s="145"/>
      <c r="D23" s="202"/>
      <c r="E23" s="203"/>
      <c r="F23" s="204"/>
      <c r="G23" s="402"/>
      <c r="H23" s="474" t="s">
        <v>230</v>
      </c>
      <c r="I23" s="475"/>
      <c r="J23" s="475"/>
      <c r="K23" s="475"/>
      <c r="L23" s="475"/>
      <c r="M23" s="475"/>
      <c r="N23" s="475"/>
      <c r="O23" s="475"/>
      <c r="P23" s="475"/>
      <c r="Q23" s="475"/>
      <c r="R23" s="476"/>
      <c r="S23" s="209">
        <f>+S20</f>
        <v>1</v>
      </c>
      <c r="T23" s="210"/>
      <c r="U23" s="211">
        <f>AVERAGE(U20:U22)</f>
        <v>0.5</v>
      </c>
      <c r="V23" s="190"/>
      <c r="W23" s="142"/>
      <c r="X23" s="167"/>
      <c r="Y23" s="142"/>
      <c r="Z23" s="168"/>
      <c r="AA23" s="205"/>
      <c r="AB23" s="206"/>
      <c r="AC23" s="146"/>
      <c r="AD23" s="131"/>
      <c r="AE23" s="195"/>
      <c r="AF23" s="139"/>
      <c r="AG23" s="132"/>
      <c r="AH23" s="145"/>
      <c r="AI23" s="141"/>
      <c r="AJ23" s="141"/>
      <c r="AK23" s="142"/>
      <c r="AL23" s="207"/>
      <c r="AM23" s="196"/>
      <c r="AN23" s="197"/>
      <c r="AO23" s="149"/>
      <c r="AP23" s="198"/>
      <c r="AQ23" s="198"/>
      <c r="AR23" s="242"/>
      <c r="AS23" s="242"/>
      <c r="AT23" s="175"/>
      <c r="AU23" s="158"/>
      <c r="AV23" s="152"/>
    </row>
    <row r="24" spans="1:55" s="1" customFormat="1" ht="121.9" customHeight="1" thickBot="1" x14ac:dyDescent="0.35">
      <c r="A24" s="418" t="s">
        <v>4</v>
      </c>
      <c r="B24" s="283" t="s">
        <v>5</v>
      </c>
      <c r="C24" s="283" t="s">
        <v>11</v>
      </c>
      <c r="D24" s="283" t="s">
        <v>11</v>
      </c>
      <c r="E24" s="283" t="s">
        <v>11</v>
      </c>
      <c r="F24" s="285" t="s">
        <v>91</v>
      </c>
      <c r="G24" s="448" t="s">
        <v>28</v>
      </c>
      <c r="H24" s="287" t="s">
        <v>149</v>
      </c>
      <c r="I24" s="289" t="s">
        <v>11</v>
      </c>
      <c r="J24" s="291" t="s">
        <v>152</v>
      </c>
      <c r="K24" s="293">
        <v>4</v>
      </c>
      <c r="L24" s="307" t="s">
        <v>55</v>
      </c>
      <c r="M24" s="309">
        <v>0</v>
      </c>
      <c r="N24" s="311" t="s">
        <v>55</v>
      </c>
      <c r="O24" s="311" t="s">
        <v>55</v>
      </c>
      <c r="P24" s="311" t="s">
        <v>55</v>
      </c>
      <c r="Q24" s="311" t="s">
        <v>55</v>
      </c>
      <c r="R24" s="303">
        <v>0</v>
      </c>
      <c r="S24" s="295" t="s">
        <v>55</v>
      </c>
      <c r="T24" s="313">
        <f t="shared" si="7"/>
        <v>0</v>
      </c>
      <c r="U24" s="295"/>
      <c r="V24" s="315">
        <f>AVERAGE(U24:U28)</f>
        <v>0.17499999999999999</v>
      </c>
      <c r="W24" s="299" t="s">
        <v>78</v>
      </c>
      <c r="X24" s="297" t="s">
        <v>86</v>
      </c>
      <c r="Y24" s="299" t="s">
        <v>69</v>
      </c>
      <c r="Z24" s="301" t="s">
        <v>55</v>
      </c>
      <c r="AA24" s="265" t="s">
        <v>157</v>
      </c>
      <c r="AB24" s="267" t="s">
        <v>215</v>
      </c>
      <c r="AC24" s="269" t="s">
        <v>186</v>
      </c>
      <c r="AD24" s="271" t="s">
        <v>210</v>
      </c>
      <c r="AE24" s="273" t="s">
        <v>102</v>
      </c>
      <c r="AF24" s="275" t="s">
        <v>172</v>
      </c>
      <c r="AG24" s="277">
        <f>(1/16)*8</f>
        <v>0.5</v>
      </c>
      <c r="AH24" s="283" t="s">
        <v>16</v>
      </c>
      <c r="AI24" s="360">
        <v>283388</v>
      </c>
      <c r="AJ24" s="360">
        <v>283388</v>
      </c>
      <c r="AK24" s="362" t="s">
        <v>168</v>
      </c>
      <c r="AL24" s="279" t="s">
        <v>108</v>
      </c>
      <c r="AM24" s="69">
        <v>0</v>
      </c>
      <c r="AN24" s="60" t="s">
        <v>46</v>
      </c>
      <c r="AO24" s="149" t="s">
        <v>47</v>
      </c>
      <c r="AP24" s="79">
        <f t="shared" si="6"/>
        <v>0</v>
      </c>
      <c r="AQ24" s="69">
        <v>0</v>
      </c>
      <c r="AR24" s="243">
        <v>439167000</v>
      </c>
      <c r="AS24" s="250">
        <v>439167000</v>
      </c>
      <c r="AT24" s="61" t="s">
        <v>110</v>
      </c>
      <c r="AU24" s="20">
        <f>+AS24/AR24</f>
        <v>1</v>
      </c>
      <c r="AV24" s="260" t="s">
        <v>188</v>
      </c>
    </row>
    <row r="25" spans="1:55" s="1" customFormat="1" ht="132" customHeight="1" thickBot="1" x14ac:dyDescent="0.35">
      <c r="A25" s="419"/>
      <c r="B25" s="284"/>
      <c r="C25" s="284"/>
      <c r="D25" s="284"/>
      <c r="E25" s="284"/>
      <c r="F25" s="286"/>
      <c r="G25" s="388"/>
      <c r="H25" s="288"/>
      <c r="I25" s="290"/>
      <c r="J25" s="292"/>
      <c r="K25" s="294"/>
      <c r="L25" s="308"/>
      <c r="M25" s="310"/>
      <c r="N25" s="312"/>
      <c r="O25" s="312"/>
      <c r="P25" s="312"/>
      <c r="Q25" s="312"/>
      <c r="R25" s="304"/>
      <c r="S25" s="296"/>
      <c r="T25" s="314"/>
      <c r="U25" s="296"/>
      <c r="V25" s="316"/>
      <c r="W25" s="300"/>
      <c r="X25" s="298"/>
      <c r="Y25" s="300"/>
      <c r="Z25" s="302"/>
      <c r="AA25" s="266"/>
      <c r="AB25" s="268"/>
      <c r="AC25" s="270"/>
      <c r="AD25" s="272"/>
      <c r="AE25" s="274"/>
      <c r="AF25" s="276"/>
      <c r="AG25" s="278"/>
      <c r="AH25" s="368"/>
      <c r="AI25" s="293"/>
      <c r="AJ25" s="293"/>
      <c r="AK25" s="363"/>
      <c r="AL25" s="280"/>
      <c r="AM25" s="70">
        <v>0</v>
      </c>
      <c r="AN25" s="59" t="s">
        <v>180</v>
      </c>
      <c r="AO25" s="149" t="s">
        <v>181</v>
      </c>
      <c r="AP25" s="80">
        <f t="shared" ref="AP25" si="10">AM25</f>
        <v>0</v>
      </c>
      <c r="AQ25" s="70">
        <v>0</v>
      </c>
      <c r="AR25" s="244">
        <v>627960548.63</v>
      </c>
      <c r="AS25" s="251">
        <v>627960548.63</v>
      </c>
      <c r="AT25" s="62" t="s">
        <v>110</v>
      </c>
      <c r="AU25" s="20">
        <f>+AS25/AR25</f>
        <v>1</v>
      </c>
      <c r="AV25" s="261"/>
    </row>
    <row r="26" spans="1:55" s="1" customFormat="1" ht="261.75" customHeight="1" thickBot="1" x14ac:dyDescent="0.35">
      <c r="A26" s="419"/>
      <c r="B26" s="284"/>
      <c r="C26" s="101" t="s">
        <v>11</v>
      </c>
      <c r="D26" s="101" t="s">
        <v>11</v>
      </c>
      <c r="E26" s="101" t="s">
        <v>11</v>
      </c>
      <c r="F26" s="33" t="s">
        <v>91</v>
      </c>
      <c r="G26" s="388"/>
      <c r="H26" s="109" t="s">
        <v>151</v>
      </c>
      <c r="I26" s="29" t="s">
        <v>11</v>
      </c>
      <c r="J26" s="103" t="s">
        <v>153</v>
      </c>
      <c r="K26" s="100">
        <v>3</v>
      </c>
      <c r="L26" s="107">
        <v>1</v>
      </c>
      <c r="M26" s="15">
        <v>0</v>
      </c>
      <c r="N26" s="108">
        <v>0</v>
      </c>
      <c r="O26" s="108">
        <v>0</v>
      </c>
      <c r="P26" s="42">
        <v>0.3</v>
      </c>
      <c r="Q26" s="113">
        <v>0.7</v>
      </c>
      <c r="R26" s="99">
        <f>N26+O26+P26+Q26</f>
        <v>1</v>
      </c>
      <c r="S26" s="30">
        <f>R26/L26</f>
        <v>1</v>
      </c>
      <c r="T26" s="114">
        <f t="shared" si="7"/>
        <v>1</v>
      </c>
      <c r="U26" s="30">
        <f>T26/K26</f>
        <v>0.33333333333333331</v>
      </c>
      <c r="V26" s="316"/>
      <c r="W26" s="6" t="s">
        <v>79</v>
      </c>
      <c r="X26" s="105" t="s">
        <v>87</v>
      </c>
      <c r="Y26" s="6" t="s">
        <v>42</v>
      </c>
      <c r="Z26" s="46" t="s">
        <v>164</v>
      </c>
      <c r="AA26" s="81" t="s">
        <v>158</v>
      </c>
      <c r="AB26" s="52" t="s">
        <v>161</v>
      </c>
      <c r="AC26" s="124" t="s">
        <v>221</v>
      </c>
      <c r="AD26" s="97" t="s">
        <v>211</v>
      </c>
      <c r="AE26" s="55" t="s">
        <v>174</v>
      </c>
      <c r="AF26" s="55" t="s">
        <v>175</v>
      </c>
      <c r="AG26" s="54">
        <f>(1/12)*4</f>
        <v>0.33333333333333331</v>
      </c>
      <c r="AH26" s="284"/>
      <c r="AI26" s="294"/>
      <c r="AJ26" s="294"/>
      <c r="AK26" s="292"/>
      <c r="AL26" s="11" t="s">
        <v>108</v>
      </c>
      <c r="AM26" s="64">
        <v>21300000</v>
      </c>
      <c r="AN26" s="4" t="s">
        <v>51</v>
      </c>
      <c r="AO26" s="149" t="s">
        <v>48</v>
      </c>
      <c r="AP26" s="64">
        <f t="shared" si="6"/>
        <v>21300000</v>
      </c>
      <c r="AQ26" s="64">
        <f>AP26</f>
        <v>21300000</v>
      </c>
      <c r="AR26" s="245">
        <v>93400000</v>
      </c>
      <c r="AS26" s="245">
        <v>93400000</v>
      </c>
      <c r="AT26" s="20">
        <f>AQ26/AP26</f>
        <v>1</v>
      </c>
      <c r="AU26" s="155">
        <f>+AS26/AR26</f>
        <v>1</v>
      </c>
      <c r="AV26" s="117" t="s">
        <v>187</v>
      </c>
    </row>
    <row r="27" spans="1:55" s="1" customFormat="1" ht="225" customHeight="1" x14ac:dyDescent="0.3">
      <c r="A27" s="419"/>
      <c r="B27" s="284"/>
      <c r="C27" s="101" t="s">
        <v>11</v>
      </c>
      <c r="D27" s="101" t="s">
        <v>11</v>
      </c>
      <c r="E27" s="101" t="s">
        <v>11</v>
      </c>
      <c r="F27" s="34" t="s">
        <v>91</v>
      </c>
      <c r="G27" s="388"/>
      <c r="H27" s="109" t="s">
        <v>150</v>
      </c>
      <c r="I27" s="29" t="s">
        <v>11</v>
      </c>
      <c r="J27" s="103" t="s">
        <v>154</v>
      </c>
      <c r="K27" s="100">
        <v>6</v>
      </c>
      <c r="L27" s="45">
        <v>0.1</v>
      </c>
      <c r="M27" s="15">
        <v>0</v>
      </c>
      <c r="N27" s="108">
        <v>0</v>
      </c>
      <c r="O27" s="108">
        <v>0</v>
      </c>
      <c r="P27" s="108">
        <v>0</v>
      </c>
      <c r="Q27" s="115">
        <v>0.1</v>
      </c>
      <c r="R27" s="99">
        <f>N27+O27+P27+Q27</f>
        <v>0.1</v>
      </c>
      <c r="S27" s="30">
        <f>R27/L27</f>
        <v>1</v>
      </c>
      <c r="T27" s="95">
        <f t="shared" si="7"/>
        <v>0.1</v>
      </c>
      <c r="U27" s="30">
        <f t="shared" si="8"/>
        <v>1.6666666666666666E-2</v>
      </c>
      <c r="V27" s="316"/>
      <c r="W27" s="6" t="s">
        <v>80</v>
      </c>
      <c r="X27" s="105" t="s">
        <v>88</v>
      </c>
      <c r="Y27" s="127" t="s">
        <v>43</v>
      </c>
      <c r="Z27" s="46" t="s">
        <v>165</v>
      </c>
      <c r="AA27" s="81" t="s">
        <v>159</v>
      </c>
      <c r="AB27" s="52" t="s">
        <v>162</v>
      </c>
      <c r="AC27" s="125" t="s">
        <v>163</v>
      </c>
      <c r="AD27" s="97" t="s">
        <v>212</v>
      </c>
      <c r="AE27" s="55" t="s">
        <v>174</v>
      </c>
      <c r="AF27" s="55" t="s">
        <v>175</v>
      </c>
      <c r="AG27" s="54">
        <f t="shared" ref="AG27:AG28" si="11">(1/12)*4</f>
        <v>0.33333333333333331</v>
      </c>
      <c r="AH27" s="284"/>
      <c r="AI27" s="294"/>
      <c r="AJ27" s="294"/>
      <c r="AK27" s="292"/>
      <c r="AL27" s="11" t="s">
        <v>108</v>
      </c>
      <c r="AM27" s="64">
        <v>18000000</v>
      </c>
      <c r="AN27" s="32" t="s">
        <v>52</v>
      </c>
      <c r="AO27" s="233" t="s">
        <v>49</v>
      </c>
      <c r="AP27" s="67">
        <f t="shared" si="6"/>
        <v>18000000</v>
      </c>
      <c r="AQ27" s="67">
        <v>18000000</v>
      </c>
      <c r="AR27" s="246">
        <v>58892807.369999997</v>
      </c>
      <c r="AS27" s="252">
        <v>58892807.369999997</v>
      </c>
      <c r="AT27" s="24">
        <f t="shared" si="3"/>
        <v>1</v>
      </c>
      <c r="AU27" s="155">
        <f>+AS27/AR27</f>
        <v>1</v>
      </c>
      <c r="AV27" s="117" t="s">
        <v>191</v>
      </c>
    </row>
    <row r="28" spans="1:55" s="1" customFormat="1" ht="186" customHeight="1" thickBot="1" x14ac:dyDescent="0.35">
      <c r="A28" s="420"/>
      <c r="B28" s="366"/>
      <c r="C28" s="134" t="s">
        <v>11</v>
      </c>
      <c r="D28" s="134" t="s">
        <v>11</v>
      </c>
      <c r="E28" s="134" t="s">
        <v>11</v>
      </c>
      <c r="F28" s="255" t="s">
        <v>91</v>
      </c>
      <c r="G28" s="389"/>
      <c r="H28" s="229" t="s">
        <v>192</v>
      </c>
      <c r="I28" s="37" t="s">
        <v>11</v>
      </c>
      <c r="J28" s="230" t="s">
        <v>155</v>
      </c>
      <c r="K28" s="135">
        <v>1</v>
      </c>
      <c r="L28" s="135" t="s">
        <v>55</v>
      </c>
      <c r="M28" s="135">
        <v>0</v>
      </c>
      <c r="N28" s="8" t="s">
        <v>55</v>
      </c>
      <c r="O28" s="8" t="s">
        <v>55</v>
      </c>
      <c r="P28" s="8" t="s">
        <v>55</v>
      </c>
      <c r="Q28" s="8" t="s">
        <v>55</v>
      </c>
      <c r="R28" s="8">
        <v>0</v>
      </c>
      <c r="S28" s="8" t="s">
        <v>55</v>
      </c>
      <c r="T28" s="35">
        <f t="shared" si="7"/>
        <v>0</v>
      </c>
      <c r="U28" s="36"/>
      <c r="V28" s="317"/>
      <c r="W28" s="40" t="s">
        <v>156</v>
      </c>
      <c r="X28" s="39" t="s">
        <v>89</v>
      </c>
      <c r="Y28" s="128" t="s">
        <v>44</v>
      </c>
      <c r="Z28" s="47" t="s">
        <v>55</v>
      </c>
      <c r="AA28" s="84" t="s">
        <v>160</v>
      </c>
      <c r="AB28" s="83" t="s">
        <v>160</v>
      </c>
      <c r="AC28" s="126" t="s">
        <v>190</v>
      </c>
      <c r="AD28" s="98" t="s">
        <v>190</v>
      </c>
      <c r="AE28" s="119" t="s">
        <v>174</v>
      </c>
      <c r="AF28" s="56" t="s">
        <v>175</v>
      </c>
      <c r="AG28" s="57">
        <f t="shared" si="11"/>
        <v>0.33333333333333331</v>
      </c>
      <c r="AH28" s="369"/>
      <c r="AI28" s="361"/>
      <c r="AJ28" s="361"/>
      <c r="AK28" s="364"/>
      <c r="AL28" s="25" t="s">
        <v>108</v>
      </c>
      <c r="AM28" s="71">
        <v>0</v>
      </c>
      <c r="AN28" s="4" t="s">
        <v>53</v>
      </c>
      <c r="AO28" s="150" t="s">
        <v>50</v>
      </c>
      <c r="AP28" s="64">
        <f t="shared" si="6"/>
        <v>0</v>
      </c>
      <c r="AQ28" s="64">
        <v>0</v>
      </c>
      <c r="AR28" s="247">
        <v>0</v>
      </c>
      <c r="AS28" s="247">
        <v>0</v>
      </c>
      <c r="AT28" s="20">
        <v>0</v>
      </c>
      <c r="AU28" s="159"/>
      <c r="AV28" s="118" t="s">
        <v>204</v>
      </c>
    </row>
    <row r="29" spans="1:55" s="1" customFormat="1" ht="103.5" customHeight="1" x14ac:dyDescent="0.3">
      <c r="A29" s="479"/>
      <c r="B29" s="480"/>
      <c r="C29" s="480"/>
      <c r="D29" s="480"/>
      <c r="E29" s="480"/>
      <c r="F29" s="480"/>
      <c r="G29" s="481"/>
      <c r="H29" s="477" t="s">
        <v>231</v>
      </c>
      <c r="I29" s="477"/>
      <c r="J29" s="477"/>
      <c r="K29" s="477"/>
      <c r="L29" s="477"/>
      <c r="M29" s="477"/>
      <c r="N29" s="477"/>
      <c r="O29" s="477"/>
      <c r="P29" s="477"/>
      <c r="Q29" s="477"/>
      <c r="R29" s="477"/>
      <c r="S29" s="208">
        <f>AVERAGE(S26,S27)</f>
        <v>1</v>
      </c>
      <c r="T29" s="151"/>
      <c r="U29" s="130">
        <f>AVERAGE(U24:U28)</f>
        <v>0.17499999999999999</v>
      </c>
      <c r="V29" s="190"/>
      <c r="W29" s="214"/>
      <c r="X29" s="215"/>
      <c r="Y29" s="216"/>
      <c r="Z29" s="217"/>
      <c r="AA29" s="218"/>
      <c r="AB29" s="218"/>
      <c r="AC29" s="218"/>
      <c r="AD29" s="219"/>
      <c r="AE29" s="220"/>
      <c r="AF29" s="221"/>
      <c r="AG29" s="222"/>
      <c r="AH29" s="212"/>
      <c r="AI29" s="213"/>
      <c r="AJ29" s="213"/>
      <c r="AK29" s="223"/>
      <c r="AL29" s="224"/>
      <c r="AM29" s="225"/>
      <c r="AN29" s="226"/>
      <c r="AO29" s="214"/>
      <c r="AP29" s="225"/>
      <c r="AQ29" s="225"/>
      <c r="AR29" s="248"/>
      <c r="AS29" s="248"/>
      <c r="AT29" s="227"/>
      <c r="AU29" s="227"/>
      <c r="AV29" s="228"/>
    </row>
    <row r="31" spans="1:55" ht="178.5" customHeight="1" x14ac:dyDescent="0.5">
      <c r="P31" s="478" t="s">
        <v>232</v>
      </c>
      <c r="Q31" s="478"/>
      <c r="R31" s="478"/>
      <c r="S31" s="231">
        <f>AVERAGE(S4,S6,S12,S15,S17,S20,S26,S27)</f>
        <v>0.79313052909166082</v>
      </c>
      <c r="T31" s="232"/>
      <c r="U31" s="231">
        <f>AVERAGE(U11,U16,U19,U23,U29)</f>
        <v>0.28824238095238097</v>
      </c>
      <c r="AQ31" s="256" t="s">
        <v>233</v>
      </c>
      <c r="AR31" s="253">
        <f>SUM(AR4:AR28)</f>
        <v>16855173637.840002</v>
      </c>
      <c r="AS31" s="253">
        <f>SUM(AS4:AS28)</f>
        <v>16855173637.840002</v>
      </c>
      <c r="AT31" s="254">
        <f>+AS31/AR31</f>
        <v>1</v>
      </c>
    </row>
  </sheetData>
  <mergeCells count="219">
    <mergeCell ref="H29:R29"/>
    <mergeCell ref="P31:R31"/>
    <mergeCell ref="A29:G29"/>
    <mergeCell ref="L6:L10"/>
    <mergeCell ref="N6:N10"/>
    <mergeCell ref="V20:V22"/>
    <mergeCell ref="AF12:AF16"/>
    <mergeCell ref="AG12:AG16"/>
    <mergeCell ref="AB4:AB10"/>
    <mergeCell ref="AE4:AE10"/>
    <mergeCell ref="AF4:AF10"/>
    <mergeCell ref="AD17:AD18"/>
    <mergeCell ref="AD20:AD22"/>
    <mergeCell ref="AG20:AG22"/>
    <mergeCell ref="R12:R14"/>
    <mergeCell ref="O12:O14"/>
    <mergeCell ref="P6:P10"/>
    <mergeCell ref="L12:L14"/>
    <mergeCell ref="M12:M14"/>
    <mergeCell ref="N12:N14"/>
    <mergeCell ref="P12:P14"/>
    <mergeCell ref="P17:P18"/>
    <mergeCell ref="T12:T14"/>
    <mergeCell ref="AE17:AE18"/>
    <mergeCell ref="AF17:AF18"/>
    <mergeCell ref="AG17:AG18"/>
    <mergeCell ref="A24:A28"/>
    <mergeCell ref="B24:B28"/>
    <mergeCell ref="G24:G28"/>
    <mergeCell ref="A17:A18"/>
    <mergeCell ref="B17:B18"/>
    <mergeCell ref="D17:D18"/>
    <mergeCell ref="F17:F18"/>
    <mergeCell ref="N17:N18"/>
    <mergeCell ref="R17:R18"/>
    <mergeCell ref="M17:M18"/>
    <mergeCell ref="O17:O18"/>
    <mergeCell ref="A20:A22"/>
    <mergeCell ref="B20:B22"/>
    <mergeCell ref="C20:C22"/>
    <mergeCell ref="D20:D22"/>
    <mergeCell ref="E20:E22"/>
    <mergeCell ref="L17:L18"/>
    <mergeCell ref="G17:G19"/>
    <mergeCell ref="H19:R19"/>
    <mergeCell ref="G20:G23"/>
    <mergeCell ref="H23:R23"/>
    <mergeCell ref="I17:I18"/>
    <mergeCell ref="AK4:AK10"/>
    <mergeCell ref="Z5:Z6"/>
    <mergeCell ref="F20:F22"/>
    <mergeCell ref="AE20:AE22"/>
    <mergeCell ref="AF20:AF22"/>
    <mergeCell ref="A4:A10"/>
    <mergeCell ref="B4:B10"/>
    <mergeCell ref="AV4:AV10"/>
    <mergeCell ref="S4:S5"/>
    <mergeCell ref="S6:S10"/>
    <mergeCell ref="Z7:Z8"/>
    <mergeCell ref="D4:D10"/>
    <mergeCell ref="F6:F10"/>
    <mergeCell ref="W4:W10"/>
    <mergeCell ref="X4:X10"/>
    <mergeCell ref="Y4:Y10"/>
    <mergeCell ref="U4:U5"/>
    <mergeCell ref="U6:U10"/>
    <mergeCell ref="K6:K10"/>
    <mergeCell ref="K4:K5"/>
    <mergeCell ref="N4:N5"/>
    <mergeCell ref="L4:L5"/>
    <mergeCell ref="AH4:AH10"/>
    <mergeCell ref="AI4:AI10"/>
    <mergeCell ref="AJ4:AJ10"/>
    <mergeCell ref="A12:A16"/>
    <mergeCell ref="B12:B16"/>
    <mergeCell ref="D12:D16"/>
    <mergeCell ref="F12:F16"/>
    <mergeCell ref="J12:J14"/>
    <mergeCell ref="U12:U14"/>
    <mergeCell ref="Z12:Z13"/>
    <mergeCell ref="AB12:AB13"/>
    <mergeCell ref="O6:O10"/>
    <mergeCell ref="AG4:AG10"/>
    <mergeCell ref="M4:M5"/>
    <mergeCell ref="T4:T5"/>
    <mergeCell ref="M6:M10"/>
    <mergeCell ref="T6:T10"/>
    <mergeCell ref="R4:R5"/>
    <mergeCell ref="R6:R10"/>
    <mergeCell ref="O4:O5"/>
    <mergeCell ref="P4:P5"/>
    <mergeCell ref="AE12:AE16"/>
    <mergeCell ref="S12:S14"/>
    <mergeCell ref="G12:G16"/>
    <mergeCell ref="C4:C10"/>
    <mergeCell ref="E6:E10"/>
    <mergeCell ref="AK17:AK18"/>
    <mergeCell ref="AI20:AI22"/>
    <mergeCell ref="AJ20:AJ22"/>
    <mergeCell ref="AK20:AK22"/>
    <mergeCell ref="AH12:AH16"/>
    <mergeCell ref="AI12:AI16"/>
    <mergeCell ref="AJ12:AJ16"/>
    <mergeCell ref="AK12:AK16"/>
    <mergeCell ref="AI17:AI18"/>
    <mergeCell ref="AJ17:AJ18"/>
    <mergeCell ref="J4:J5"/>
    <mergeCell ref="J6:J10"/>
    <mergeCell ref="H4:H5"/>
    <mergeCell ref="H12:H14"/>
    <mergeCell ref="H17:H18"/>
    <mergeCell ref="J17:J18"/>
    <mergeCell ref="C12:C16"/>
    <mergeCell ref="E12:E16"/>
    <mergeCell ref="E17:E18"/>
    <mergeCell ref="C17:C18"/>
    <mergeCell ref="E4:E5"/>
    <mergeCell ref="F4:F5"/>
    <mergeCell ref="H6:H10"/>
    <mergeCell ref="I4:I10"/>
    <mergeCell ref="G4:G11"/>
    <mergeCell ref="H11:R11"/>
    <mergeCell ref="I12:I15"/>
    <mergeCell ref="H16:R16"/>
    <mergeCell ref="K12:K14"/>
    <mergeCell ref="K17:K18"/>
    <mergeCell ref="AV12:AV16"/>
    <mergeCell ref="AI24:AI28"/>
    <mergeCell ref="AJ24:AJ28"/>
    <mergeCell ref="AK24:AK28"/>
    <mergeCell ref="Z20:Z22"/>
    <mergeCell ref="AH17:AH18"/>
    <mergeCell ref="AH20:AH22"/>
    <mergeCell ref="AH24:AH28"/>
    <mergeCell ref="W12:W16"/>
    <mergeCell ref="W17:W18"/>
    <mergeCell ref="W20:W22"/>
    <mergeCell ref="Y12:Y16"/>
    <mergeCell ref="X12:X16"/>
    <mergeCell ref="X17:X18"/>
    <mergeCell ref="X20:X22"/>
    <mergeCell ref="Y17:Y18"/>
    <mergeCell ref="Z17:Z18"/>
    <mergeCell ref="AV17:AV18"/>
    <mergeCell ref="AB17:AB18"/>
    <mergeCell ref="Y20:Y22"/>
    <mergeCell ref="AA20:AA22"/>
    <mergeCell ref="AB20:AB22"/>
    <mergeCell ref="AC20:AC22"/>
    <mergeCell ref="W24:W25"/>
    <mergeCell ref="Z9:Z10"/>
    <mergeCell ref="Q20:Q21"/>
    <mergeCell ref="R20:R21"/>
    <mergeCell ref="S20:S21"/>
    <mergeCell ref="T20:T21"/>
    <mergeCell ref="U20:U21"/>
    <mergeCell ref="AD4:AD5"/>
    <mergeCell ref="V17:V18"/>
    <mergeCell ref="V4:V10"/>
    <mergeCell ref="V12:V16"/>
    <mergeCell ref="T17:T18"/>
    <mergeCell ref="U17:U18"/>
    <mergeCell ref="S17:S18"/>
    <mergeCell ref="AA17:AA18"/>
    <mergeCell ref="AD12:AD16"/>
    <mergeCell ref="Q4:Q5"/>
    <mergeCell ref="Q6:Q10"/>
    <mergeCell ref="Q12:Q14"/>
    <mergeCell ref="Q17:Q18"/>
    <mergeCell ref="AC5:AC10"/>
    <mergeCell ref="AC12:AC16"/>
    <mergeCell ref="AC17:AC18"/>
    <mergeCell ref="AA12:AA13"/>
    <mergeCell ref="X24:X25"/>
    <mergeCell ref="Y24:Y25"/>
    <mergeCell ref="Z24:Z25"/>
    <mergeCell ref="H20:H21"/>
    <mergeCell ref="I20:I21"/>
    <mergeCell ref="J20:J21"/>
    <mergeCell ref="K20:K21"/>
    <mergeCell ref="L20:L21"/>
    <mergeCell ref="M20:M21"/>
    <mergeCell ref="N20:N21"/>
    <mergeCell ref="O20:O21"/>
    <mergeCell ref="P20:P21"/>
    <mergeCell ref="L24:L25"/>
    <mergeCell ref="M24:M25"/>
    <mergeCell ref="N24:N25"/>
    <mergeCell ref="O24:O25"/>
    <mergeCell ref="P24:P25"/>
    <mergeCell ref="Q24:Q25"/>
    <mergeCell ref="R24:R25"/>
    <mergeCell ref="S24:S25"/>
    <mergeCell ref="T24:T25"/>
    <mergeCell ref="V24:V28"/>
    <mergeCell ref="AV20:AV22"/>
    <mergeCell ref="AV24:AV25"/>
    <mergeCell ref="A1:AB1"/>
    <mergeCell ref="A2:AB2"/>
    <mergeCell ref="AC2:AV2"/>
    <mergeCell ref="AC1:AV1"/>
    <mergeCell ref="AA24:AA25"/>
    <mergeCell ref="AB24:AB25"/>
    <mergeCell ref="AC24:AC25"/>
    <mergeCell ref="AD24:AD25"/>
    <mergeCell ref="AE24:AE25"/>
    <mergeCell ref="AF24:AF25"/>
    <mergeCell ref="AG24:AG25"/>
    <mergeCell ref="AL24:AL25"/>
    <mergeCell ref="AD6:AD10"/>
    <mergeCell ref="C24:C25"/>
    <mergeCell ref="D24:D25"/>
    <mergeCell ref="E24:E25"/>
    <mergeCell ref="F24:F25"/>
    <mergeCell ref="H24:H25"/>
    <mergeCell ref="I24:I25"/>
    <mergeCell ref="J24:J25"/>
    <mergeCell ref="K24:K25"/>
    <mergeCell ref="U24:U25"/>
  </mergeCells>
  <printOptions horizontalCentered="1"/>
  <pageMargins left="0" right="0" top="0.23622047244094491" bottom="0" header="0.31496062992125984" footer="0.31496062992125984"/>
  <pageSetup paperSize="5" scale="33" pageOrder="overThenDown" orientation="landscape" r:id="rId1"/>
  <colBreaks count="1" manualBreakCount="1">
    <brk id="28"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 SEGUIMIENTOPLAN DE ACCIÓN 2021</vt:lpstr>
      <vt:lpstr>' SEGUIMIENTOPLAN DE ACCIÓN 2021'!_Hlk49970378</vt:lpstr>
      <vt:lpstr>' SEGUIMIENTOPLAN DE ACCIÓN 2021'!Área_de_impresión</vt:lpstr>
      <vt:lpstr>' SEGUIMIENTOPLAN DE ACCIÓN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2022-01-05T05:23:33Z</cp:lastPrinted>
  <dcterms:created xsi:type="dcterms:W3CDTF">2020-07-31T15:55:26Z</dcterms:created>
  <dcterms:modified xsi:type="dcterms:W3CDTF">2022-01-23T23:55:18Z</dcterms:modified>
</cp:coreProperties>
</file>