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zma\OneDrive\Escritorio\SEGUIMIENTOS PLANES DE ACCION A JUNIO 30 DE 2022\"/>
    </mc:Choice>
  </mc:AlternateContent>
  <xr:revisionPtr revIDLastSave="0" documentId="8_{B4686588-869C-4B21-BE72-F601C2A4081E}" xr6:coauthVersionLast="47" xr6:coauthVersionMax="47" xr10:uidLastSave="{00000000-0000-0000-0000-000000000000}"/>
  <bookViews>
    <workbookView xWindow="-110" yWindow="-110" windowWidth="19420" windowHeight="10420" tabRatio="789" xr2:uid="{00000000-000D-0000-FFFF-FFFF00000000}"/>
  </bookViews>
  <sheets>
    <sheet name="JUNIO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L21" i="1" l="1"/>
  <c r="AM20" i="1"/>
  <c r="AM16" i="1"/>
  <c r="AM13" i="1"/>
  <c r="AM9" i="1"/>
  <c r="AM3" i="1"/>
  <c r="W21" i="1" l="1"/>
  <c r="Q9" i="1" l="1"/>
  <c r="AM14" i="1" l="1"/>
  <c r="AM10" i="1"/>
  <c r="AM5" i="1"/>
  <c r="AM4" i="1"/>
  <c r="Q20" i="1"/>
  <c r="P20" i="1"/>
  <c r="P21" i="1" s="1"/>
  <c r="P9" i="1"/>
  <c r="P12" i="1" s="1"/>
  <c r="Q7" i="1"/>
  <c r="P7" i="1"/>
  <c r="P8" i="1"/>
  <c r="P17" i="1"/>
  <c r="P19" i="1" s="1"/>
  <c r="P18" i="1"/>
  <c r="P24" i="1" l="1"/>
  <c r="P22" i="1"/>
  <c r="AK9" i="1" l="1"/>
  <c r="W19" i="1"/>
  <c r="W15" i="1"/>
  <c r="W8" i="1"/>
  <c r="W22" i="1" s="1"/>
  <c r="W12" i="1"/>
  <c r="AK21" i="1" l="1"/>
  <c r="AJ21" i="1"/>
  <c r="AM21" i="1" l="1"/>
  <c r="AM17" i="1"/>
  <c r="Q21" i="1"/>
  <c r="Q18" i="1"/>
  <c r="Q17" i="1"/>
  <c r="Q16" i="1"/>
  <c r="Q13" i="1"/>
  <c r="Q15" i="1" s="1"/>
  <c r="Q10" i="1"/>
  <c r="Q12" i="1" s="1"/>
  <c r="Q5" i="1"/>
  <c r="Q8" i="1"/>
  <c r="Q19" i="1" l="1"/>
  <c r="Q22" i="1" s="1"/>
  <c r="Q2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Luz Marlene Andrade</author>
    <author>kelly</author>
  </authors>
  <commentList>
    <comment ref="L2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Luz Marlene Andrade:</t>
        </r>
        <r>
          <rPr>
            <sz val="9"/>
            <color indexed="81"/>
            <rFont val="Tahoma"/>
            <charset val="1"/>
          </rPr>
          <t xml:space="preserve">
Corresponde a lo programado según plan indicativo, más lo alcanzado o rezagado en las vigencias anteriores (2020-2021) </t>
        </r>
      </text>
    </comment>
    <comment ref="AB2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Luz Marlene Andrade:</t>
        </r>
        <r>
          <rPr>
            <sz val="9"/>
            <color indexed="81"/>
            <rFont val="Tahoma"/>
            <charset val="1"/>
          </rPr>
          <t xml:space="preserve">
Corresponde al avance de la actividad en el proyecto</t>
        </r>
      </text>
    </comment>
    <comment ref="AE2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Luz Marlene Andrade:</t>
        </r>
        <r>
          <rPr>
            <sz val="9"/>
            <color indexed="81"/>
            <rFont val="Tahoma"/>
            <charset val="1"/>
          </rPr>
          <t xml:space="preserve">
Indicar si la actividad se financia con:
1. Inversión
2. Funcionamiento
3. Otros Recursos</t>
        </r>
      </text>
    </comment>
    <comment ref="AG2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Luz Marlene Andrade:</t>
        </r>
        <r>
          <rPr>
            <sz val="9"/>
            <color indexed="81"/>
            <rFont val="Tahoma"/>
            <charset val="1"/>
          </rPr>
          <t xml:space="preserve">
1. Recursos Propios - ICLD
2. SGP
3. Donaciones
</t>
        </r>
      </text>
    </comment>
    <comment ref="N16" authorId="1" shapeId="0" xr:uid="{00000000-0006-0000-0000-000005000000}">
      <text>
        <r>
          <rPr>
            <b/>
            <sz val="9"/>
            <color indexed="81"/>
            <rFont val="Tahoma"/>
            <charset val="1"/>
          </rPr>
          <t>kelly:</t>
        </r>
        <r>
          <rPr>
            <sz val="9"/>
            <color indexed="81"/>
            <rFont val="Tahoma"/>
            <charset val="1"/>
          </rPr>
          <t xml:space="preserve">
REPONSABLE DE LA META SECRETARIA DE PLANEACION</t>
        </r>
      </text>
    </comment>
  </commentList>
</comments>
</file>

<file path=xl/sharedStrings.xml><?xml version="1.0" encoding="utf-8"?>
<sst xmlns="http://schemas.openxmlformats.org/spreadsheetml/2006/main" count="262" uniqueCount="171">
  <si>
    <t>Observación</t>
  </si>
  <si>
    <t>¿Requiere contratación?</t>
  </si>
  <si>
    <t>Código Presupuestal</t>
  </si>
  <si>
    <t>Rubro Presupuestal</t>
  </si>
  <si>
    <t>Fuente Presupuestal</t>
  </si>
  <si>
    <t>Apropiación Definitiva
(en pesos)</t>
  </si>
  <si>
    <t>Fuente de Financiación</t>
  </si>
  <si>
    <t>Nombre del Responable</t>
  </si>
  <si>
    <t xml:space="preserve">Dependencia Responsable </t>
  </si>
  <si>
    <t>Porcentaje de avance Actividad Proyecto</t>
  </si>
  <si>
    <t xml:space="preserve">Fecha de Terminación </t>
  </si>
  <si>
    <t xml:space="preserve">Fecha de inicio </t>
  </si>
  <si>
    <t>Valor Absoluto de la Actividad del  Proyecto 2022</t>
  </si>
  <si>
    <t>Actividades de Proyecto</t>
  </si>
  <si>
    <t>Objetivo del Proyecto</t>
  </si>
  <si>
    <t>Código de proyecto BPIM</t>
  </si>
  <si>
    <t>PROYECTO</t>
  </si>
  <si>
    <t>PROGRAMACIÓN META A 2022</t>
  </si>
  <si>
    <t>Valor Absoluto de la Meta Producto 2020-2023</t>
  </si>
  <si>
    <t>Descripción de la Meta Producto 2020-2023</t>
  </si>
  <si>
    <t>Línea Base 2019 
Según PDD</t>
  </si>
  <si>
    <t>UNIDAD DE MEDIDA DEL INDICADOR DE PRODUCTO</t>
  </si>
  <si>
    <t>Indicador de Producto</t>
  </si>
  <si>
    <t xml:space="preserve">PROGRAMA </t>
  </si>
  <si>
    <t>Meta de Bienestar 2020-2023</t>
  </si>
  <si>
    <t>Línea Base 2019</t>
  </si>
  <si>
    <t>Indicador de Bienestar</t>
  </si>
  <si>
    <t>LINEA ESTRATEGICA</t>
  </si>
  <si>
    <t>PILAR</t>
  </si>
  <si>
    <t>FORMATO PLAN DE ACCIÓN
DEPENDENCIA: XXXXXXX
VIGENCIA 2022</t>
  </si>
  <si>
    <t>Tipo de Contración</t>
  </si>
  <si>
    <t>Fecha de Inicio Contratación</t>
  </si>
  <si>
    <t>Beneficiarios Programados</t>
  </si>
  <si>
    <t>Beneficiarios Cubiertos</t>
  </si>
  <si>
    <t>DESARROLLO URBANO</t>
  </si>
  <si>
    <t>% DE COBERTURA DE VIAS URBANAS Y RURALES PARA EL TRANSPORTE Y LA MOVILIDAD CONSTRUIDAS, REHABILITADAS O MEJORADAS EN LA CIUDAD DE CARTAGENA</t>
  </si>
  <si>
    <t>LLEVAR AL 74% EL PORCENTAJE DE COBERTURA DE LAS VIAS URBANAS Y RURALES</t>
  </si>
  <si>
    <t>% ESTUDIOS Y DISEÑOS DE LA INGENIERIA DE DETALLE DE LOS CANALES DE LA CIUDAD</t>
  </si>
  <si>
    <t>AUMENTAR EN UN 7.5% HASTA ALCANZAR EL 12.3% DE CONSTRUCCION DE CANALES PLUVIALES DE LA CIUDAD</t>
  </si>
  <si>
    <t>CONSTUCCION DE CANALES DE LA CIUDAD</t>
  </si>
  <si>
    <t>AUMENTAR EN UN 9% HASTA ALCANZAR EL 48% DELOS ESTUDIOS Y DISEÑOS DE LA INGENIERIA DE DETALLE DE LOS CANALES DE LA CIUDAD</t>
  </si>
  <si>
    <t>SALVEMOS JUNTOS NUESTRO PATRIMONIO NATURAL</t>
  </si>
  <si>
    <t>PLAN DE ORDENAMIENTO TERRITORIAL</t>
  </si>
  <si>
    <t>EJECUTAR 100% LAS ESTRATEGIAS DEL PLAN DE NORMALIZACION URBANISTICA</t>
  </si>
  <si>
    <t>EJE TRANSVERSAL: CARTAGENA CON ATENCION Y GARANTIA DE DERECHOS A POBLACIÓN DIFERENCIAL.</t>
  </si>
  <si>
    <t>PORCENTAJE DE LA POBLACION AFRO, NEGRA, RAIZAL, PALENQUERA E INDIGENA QUE HABIATA EL DISTRITO DE CARTAGENA CON RECONOCIMIENTO DE SUS DERECHOS, DIVERSIDAD ETNICA Y CULTURAL COMO UN PRINCIPIO FUNDAMENTAL DEL ESTADO SOCIAL Y DEMOCRATICO DE DERECHO.</t>
  </si>
  <si>
    <t>ND</t>
  </si>
  <si>
    <t>LOGRAR QUE EL 100% LA POBLACION AFRO, NEGRA, RAIZAL, PALENQUERA E INDIGENA QUE HABIATA EL DISTRITO DE CARTAGENA CON RECONOCIMIENTO DE SUS DERECHOS, DIVERSIDAD ETNICA Y CULTURAL COMO UN PRINCIPIO FUNDAMENTAL DEL ESTADO SOCIAL Y DEMOCRATICO DE DERECHO.</t>
  </si>
  <si>
    <t>CARTAGENA SE MUEVE</t>
  </si>
  <si>
    <t>KILOMETROS CARRIL DE VIAS URBANAS Y RURALES CONSTRUIDOS, REHABILITADOS Y/O MEJORADOS</t>
  </si>
  <si>
    <t>NUMEROS DE ESTUDIOS, DISEÑOS E INGENIERIAS DE DETALLE DE LOS TRAMOS FALTANTES CON RESPECTO AL TOTAL</t>
  </si>
  <si>
    <t>NUMEROS DE OBRAS CONTINGENTES DERIVADAS DE SENTENCIAS JUDICIALES Y OBRAS DE EMERGENCIA EN INFRAESTRUCTURA DIFERENTES A VIAS CONTRUIDAS</t>
  </si>
  <si>
    <t>SISTEMA HIDRICO Y PLAN MAESTRO DE ALCANTARILLADO PLUVIAL EN LA CIUDAD PARA SALVAR EL HABITAD</t>
  </si>
  <si>
    <t>METROS CUBICOS DE RESIDUOS SOLIDOS RETIRADOS DE LOS CANALES PLUVIALES RETIDADOS ANUALMENTE</t>
  </si>
  <si>
    <t>KILOMETROS LINEALES DE CANALES PLUVIALES CONSTRUIDOS O RECTIFICADOS</t>
  </si>
  <si>
    <t>PROGRAMA INTEGRAL DE CAÑOS, LAGOS Y CIENAGAS DE CARTAGENA</t>
  </si>
  <si>
    <t>AVANZAR EN LA EJECUCION DE LA ETAPA 1 DEL PROGRAMA INTEGRAL DE CANALES, CAÑOS, LAGOS, LAGUNAS Y CIENAGAS DE CARTAGENA</t>
  </si>
  <si>
    <t>ORDENACIÓN TERRITORIAL, RECUPERACIÓN SOCIAL, AMBIENTAL Y URBANA DE LA CIÉNAGA DE LA VIRGEN</t>
  </si>
  <si>
    <t>ESTUDIOS Y DISEÑOS AJUSTADOS PARA LA CONSTRUCCION DEL TRAMO ESTE DE LA VIA PERIMETRAL CON CALLES DE SERVICIO Y ACCESO</t>
  </si>
  <si>
    <t>KILOMETROS DE CANBALES SECUNDARIOS REHABILITADOS</t>
  </si>
  <si>
    <t>KILOMETROS DE CANALES BAJO CALLE CONSTRUIDOS</t>
  </si>
  <si>
    <t>PROMOCION, PREVENCION Y ATENCION EN SALUD PARA LA POBLACIÓN NEGRA, AFROCOLOMBIANA, RAIZAL Y PALENQUERA EN EL DISTRITO DE CARTAGENA</t>
  </si>
  <si>
    <t>ADECUACION DE CENTROS DE SALUD COMUNIDAD ETNICA</t>
  </si>
  <si>
    <t xml:space="preserve">UNIDAD </t>
  </si>
  <si>
    <t>UNIDAD</t>
  </si>
  <si>
    <t>KILOMETROS CARRIL</t>
  </si>
  <si>
    <t>METROS CUBICOS</t>
  </si>
  <si>
    <t>KILOMETROS LINEALES</t>
  </si>
  <si>
    <t>PORCENTAJE</t>
  </si>
  <si>
    <t>KILOMETROS DE CANALES</t>
  </si>
  <si>
    <t>CONSTRUIR, REHABILITAR Y/O MEJROAR 32 KILOMETROS CARRIL URBANAS Y RURALES</t>
  </si>
  <si>
    <t>ELABORAR 8 ESTUDIOS, DISEÑOS DE INGENIERIA DE DETALLES DE LOS TRAMOS FALTANTES</t>
  </si>
  <si>
    <t>N/D</t>
  </si>
  <si>
    <t xml:space="preserve">REALIZAR HASTA 8 OBRAS CONTINGENTES  DERIVADAS DE SENTENCIAS JUDICIALES Y OBRAS DE EMERGENCIA EN INFRAESTRUCTURA DIFERENTES A VIAS </t>
  </si>
  <si>
    <t>226.297.1 METROS CUBICOS</t>
  </si>
  <si>
    <t>RETIRAR 520.212 METROS CUBICOS DE RESIDUOS SOLIDOS DE LOS CANALES PLUVIALES</t>
  </si>
  <si>
    <t>10,25 KM LINEALES</t>
  </si>
  <si>
    <t>CONSTRUIR Y/O RECTIFICAR 6.3 KM, HASTA ALCALZAR 10.3 KILOMETROS LINEALES DE CANALES</t>
  </si>
  <si>
    <t>0% EJECUCION</t>
  </si>
  <si>
    <t>EJECUCION 20% DE LA ETAPA 1 (CON IMPACTO DE INDICADORES COMO METROS LINEALES DE CAÑOS Y LAGUNAS INTERVENIDOS CON RELIMPIAS Y DRAGADOS; RUTA DE TRANSPORTE ACUATICO IMPLEMENTADA; M2 DE ESPACIO PUBLICO Y METROS LINEALES DE VIAS Y PUENTES INTERVENIDOS Y/O GENERADOS; ESTUDIO SOCIECONOMICOS DEL TERRITORIO)</t>
  </si>
  <si>
    <t>3.4 KILOMETROS CONSTRUIDOS</t>
  </si>
  <si>
    <t>ESTUDIOS Y DISEÑOS AJUSTADOS PARA LA CONSTRUCCION 14,2 KM DEL TRAMO ESTE DE LA VIA PERIMETRAL CON CALLES DE SERVICIO Y ACCESO</t>
  </si>
  <si>
    <t>REHABILITAR 3,5 KILOMETROS CANALES SECUNDARIOS</t>
  </si>
  <si>
    <t>CONSTRUIR 7 KILOMETROS DE CANALES BAJO CALLE</t>
  </si>
  <si>
    <t>ADECUACION DE 26 CENTROS DE SALUD EN TERRIORIOS DE CONSEJOS COMUNITARIOS</t>
  </si>
  <si>
    <t>0.01</t>
  </si>
  <si>
    <t>ESTUDIOS Y DISEÑOS CONSTRUCCION, MEJORAMIENTO Y REHABILITACION DE VIAS PARA EL TRANSPORTE Y LA MOVILIDAD EN EL DISTRITO DE CARTAGENA</t>
  </si>
  <si>
    <t>ESTUDIOS TECNICOS, DISEÑOS Y OBRAS CONTINGENTES DERIVADAS DE SENTENCIAS JUDICIALES Y OBRAS DE EMERGENCIA EN INFRESTRUCTURA DIFERENTES A VIAS EN EL DISTRITO DE CARTAGENA DE INDIAS</t>
  </si>
  <si>
    <t>CONSTRUCCION RECTIFICACION Y RECUPERACION DEL SISTEMA HIDRICO Y PLAN MAESTRO DE ALCANTARILLADO PLUVIAL PARA
SALVAR EL HABITAT EN EL DISTRITO DE CARTAGENA DE INDIAS</t>
  </si>
  <si>
    <t>ELABORACIÓN DE ESTUDIOS Y DISEÑOS AJUSTADOS DE LA VÍA PERIMETRAL EN EL MARCO DEL PROGRAMA ORDENACIÓN TERRITORIAL Y RECUPERACIÓN SOCIAL, AMBIENTAL Y URBANA DE LA CIÉNAGA DE LA VIRGEN, EN EL DISTRITO DE CARTAGENA DE INDIAS.</t>
  </si>
  <si>
    <t>Mejorar las condiciones para el desarrollo urbano, turístico, social y la recuperación ambiental del borde de la Ciénaga de la Virgen.</t>
  </si>
  <si>
    <t xml:space="preserve">*REALIZAE ESTUDIOS TECNICOS,                       * REALIZAR DISEÑOS. </t>
  </si>
  <si>
    <t>Adecuación DE CENTROS DE SALUD PARA LA POBLACIÓN NEGRA, AFROCOLOMBIANA, RAIZAL Y PALENQUERA EN EL DISTRITO DE Cartagena de Indias</t>
  </si>
  <si>
    <t>ADECUACIÓN DE CENTROS DE SALUD PARA LA POBLACIÓN NEGRA, AFROCOLOMBIANA, RAIZAL Y PALENQUERA EN EL DISTRITO DE CARTAGENA DE INDIAS</t>
  </si>
  <si>
    <t>*REALIZAR PRELIMINARES *REALIZAR MURO DE CERRAMIENTO POSTERIOR Y LATERAL DERECHO.</t>
  </si>
  <si>
    <t>RECUPERACION Y APROVECHAMIENTO INTEGRAL DEL SISTEMA INTEGRAL DE CAÑOS, LAGOS Y CIENAGAS DEL DISTRITO DE CARTAGENA DE INDIAS</t>
  </si>
  <si>
    <t>MEJORAR LOS NIVELES DE MOVILIDAD EN EL TRÁNSITO VEHICULAR EN EL DISTRITO DE CARTAGENA DE INDIAS.</t>
  </si>
  <si>
    <t>REALIZAR INVERSIÓN EN OBRAS DE INFRAESTRUCTURA CONTINGENTES Y DE EMERGENCIA DERIVADAS DE SENTENCIAS JUDICIALES DIFERENTES A VÍAS EN EL DISTRITO DE CARTAGENA DE INDIAS.</t>
  </si>
  <si>
    <t>MEJORAR LA CAPACIDAD HIDRICA Y DISMINUIR LOS ALTOS NIVELES DE CONTAMINACIÓN DEL SISTEMA HIDRICO Y CANALES PLUVIALES DEL DISTRITO DE CARTAGENA DE INDIAS</t>
  </si>
  <si>
    <t>APROVECHAR DE MANERA EFICIENTE LOS CUERPOS DE AGUA (CAÑOS, LAGOS Y CIÉNAGAS DEL DISTRITO DE CARTAGENA.</t>
  </si>
  <si>
    <t>REALIZAR MEJORAMIENTO, CONSTRUCCION, REHABILITACION DE VIAS PARA OBRAS DEL SECTOR TRANSPORTE EN EL DISTRITO DE CARTAGENA DE INDIAS</t>
  </si>
  <si>
    <t>REALIZAR ESTUDIOS Y DISEÑOS DE INGENIERIA</t>
  </si>
  <si>
    <t>PERSONAL DE APOYO</t>
  </si>
  <si>
    <t>REALIZAR APOYO LOGISTICO</t>
  </si>
  <si>
    <t>REALIZAR OBRAS DE INFRAESTRUCTURA DE SENTENCIAS JUDICIALES DIFERENTES A VIAS</t>
  </si>
  <si>
    <t>REALIZAR LIMPIEZA INICIAL DE CANALES Y DISPOSICION DE MATERIAL EN RELLENO SANITARIO</t>
  </si>
  <si>
    <t>REALIZAR REHABILITACION Y/O RECTIFICACION DE LOS CANALES DEL
DISTRITO DE CARTAGENA DE INDIAS.</t>
  </si>
  <si>
    <t>VINCULAR PERSONAL DE APOYO</t>
  </si>
  <si>
    <t>CONTRATAR PERSONAL DE APOYO</t>
  </si>
  <si>
    <t>EJECUTAR EL 20% DE LA ETAPA 1 DEL PROGRAMA</t>
  </si>
  <si>
    <t>ENERO</t>
  </si>
  <si>
    <t>DICIEMBRE</t>
  </si>
  <si>
    <t>SECRETARIA DE INFRAESTRUCTURA</t>
  </si>
  <si>
    <t>LUIS ALBERTO VILLADIEGO CARCAMO</t>
  </si>
  <si>
    <t>INVERSION</t>
  </si>
  <si>
    <t>FUNCIONAMIENTO</t>
  </si>
  <si>
    <t>SI</t>
  </si>
  <si>
    <t>DIRECTA</t>
  </si>
  <si>
    <t>246,434,59</t>
  </si>
  <si>
    <t>ICLD</t>
  </si>
  <si>
    <t>ADECUACIÓN DE CENTROS DE SALUD PARA LA POBLACIÓN
NEGRA AFROCOLOMBIANA RAIZAL Y PALENQUERA EN EL
DISTRITO DE CARTAGENA DE INDIAS</t>
  </si>
  <si>
    <t>02-001-06-00-00-00-141-202</t>
  </si>
  <si>
    <t>ELABORACIÓN DE ESTUDIOS Y DISEÑOS AJUSTADOS DE LA VÍA
PERIMETRAL EN EL MARCO DEL PROGRAMA ORDENACIÓN
TERRITORIAL Y RECUPERACIÓN SOCIAL AMBIENTAL Y URBANA
DE LA CIÉNAGA DE LA VIRGEN EN EL DISTRITO DE CARTAGENA
DE INDIAS</t>
  </si>
  <si>
    <t>CONSTRUCCION, RECTIFICACION Y RECUPERACION DEL
SISTEMA HIDRICO Y PLAN MAESTRO DE ALCANTARILLADO
PLUVIAL PARA SALVAR EL HABITAT EN EL DISTRITO DE
CARTAGENA DE INDIAS</t>
  </si>
  <si>
    <t>ESTUDIOS Y DISEÑOS, CONSTRUCCION, MEJORAMIENTO Y
REHABILITACION DE VIAS PARA EL TRANSPORTE Y LA
MOVILIDAD EN EL DISTRITO DE CARTAGENA DE INDIAS</t>
  </si>
  <si>
    <t>ACUMULADO DE META PRODUCTO A MARZO 2022</t>
  </si>
  <si>
    <t>FASE II FUE REPORTADA EL AÑO PASADO INGRESO COMO VIGENCIA FUTURAS YA SE ENCUENTRA EN EJECUCION</t>
  </si>
  <si>
    <t>ADICIONAL DE BENJAMIN HERRERA OBRAS COMPLEMENTARIAS</t>
  </si>
  <si>
    <t>CONTINUACION DEL CONTRATO 2021  BANCO DE MAQUINAS</t>
  </si>
  <si>
    <t>FASE I ADICIONALES A LA OBRA INCIADA EN AÑO 2021</t>
  </si>
  <si>
    <t>CONCURSO</t>
  </si>
  <si>
    <t>AVANCE DEL PROGRAMA CARTAGENA SE MUEVE</t>
  </si>
  <si>
    <t>ACUMULADO META PRODUCTO 
 DIC 2021</t>
  </si>
  <si>
    <t>AVANCE DEL PROGRAMA SISTEMA HIDRICO Y PLAN MAESTRO DE ALCANTARILLADO PLUVIAL EN LA CIUDAD PARA SALVAR EL HABITAD</t>
  </si>
  <si>
    <t>AVANCE DEL PROGRAMA  INTEGRAL DE CAÑOS, LAGOS Y CIENAGAS DE CARTAGENA</t>
  </si>
  <si>
    <t>AVANCE DEL PROGRAMA ORDENACIÓN TERRITORIAL, RECUPERACIÓN SOCIAL, AMBIENTAL Y URBANA DE LA CIÉNAGA DE LA VIRGEN</t>
  </si>
  <si>
    <t>AVANCE DEL PROGRAMA PROMOCION, PREVENCION Y ATENCION EN SALUD PARA LA POBLACIÓN NEGRA, AFROCOLOMBIANA, RAIZAL Y PALENQUERA EN EL DISTRITO DE CARTAGENA</t>
  </si>
  <si>
    <t>AVANCE META PRODUCTO 2022</t>
  </si>
  <si>
    <t>AVANCE DEL PROGRAMA EN EL CUATRIENIO</t>
  </si>
  <si>
    <t xml:space="preserve">ICLD                             
</t>
  </si>
  <si>
    <t xml:space="preserve">                         
DIVIDENDOS ACUACAR
</t>
  </si>
  <si>
    <t xml:space="preserve">
IMPUESTODE TRANSPORTE DE OLEDUCTO Y GASODUCTO  
                                   </t>
  </si>
  <si>
    <t xml:space="preserve">
                                       SGP</t>
  </si>
  <si>
    <t xml:space="preserve">02-001-06-00-00-00-179-202                                                                                    
</t>
  </si>
  <si>
    <t xml:space="preserve">                                             
02-062-06-00-00-00-179-202                                                                 
</t>
  </si>
  <si>
    <t xml:space="preserve">                                                  
02-124-06-00-00-00-179-202                                                                         
</t>
  </si>
  <si>
    <t xml:space="preserve">                                                         
02-177-06-00-00-00-179-202</t>
  </si>
  <si>
    <t>Apropiación Definitiva</t>
  </si>
  <si>
    <t>Ejecucion presupuestal a Marzo 2022</t>
  </si>
  <si>
    <t xml:space="preserve">ICLD                            </t>
  </si>
  <si>
    <t xml:space="preserve">                     DIVIDENDOS SOCIEDAD PORTUARIA</t>
  </si>
  <si>
    <t xml:space="preserve">02-001-06-00-00-00-232-202                                                                    </t>
  </si>
  <si>
    <t xml:space="preserve">  02-138-06-00-00-00-232-202</t>
  </si>
  <si>
    <t xml:space="preserve"> DIVIDENDOS SOCIEDAD PORTUARIA</t>
  </si>
  <si>
    <t xml:space="preserve">02-001-06-00-00-00-234-202                                                                           </t>
  </si>
  <si>
    <t xml:space="preserve">    02-138-06-00-00-00-234-202</t>
  </si>
  <si>
    <t xml:space="preserve">02-001-06-00-00-00-308-202                                                                               </t>
  </si>
  <si>
    <t xml:space="preserve">  02-138-06-00-00-00-308-202</t>
  </si>
  <si>
    <t>RECUPERACION Y APROVECHAMIENTO INTEGRAL DEL SISTEMA
INTEGRAL DE CAÑOS, LAGOS Y CIENAGAS DEL DISTRITO DE
CARTAGENA DE INDIAS</t>
  </si>
  <si>
    <t>dinero usado para personal de apoyo en la ejecucion de proyecto</t>
  </si>
  <si>
    <t>ACUMULADO DE META PRODUCTO A JUNIO 2022</t>
  </si>
  <si>
    <t>AVANCE PLAN DE DESARROLLO INFRAESTRUCTURA A JUNIO 2022</t>
  </si>
  <si>
    <t>CARTAGENA RESILIENTE</t>
  </si>
  <si>
    <t>AVANCE ACTIVIDADES DE PROYECTO A JUNIO 2022</t>
  </si>
  <si>
    <t>AVANCE PROMEDIO DEL PROYECTO DEL PROGRAMA CARTAGENA SE MUEVE</t>
  </si>
  <si>
    <t>AVANCE PROMEDIO DEL PROYECTO DEL PROGRAMA SISTEMA HIDRICO Y PLAN MAESTRO DE ALCANTARILLADO PLUVIAL EN LA CIUDAD PARA SALVAR EL HABITAD</t>
  </si>
  <si>
    <t>AVANCE DEL PROYECTO DEL  PROGRAMA  INTEGRAL DE CAÑOS, LAGOS Y CIENAGAS DE CARTAGENA</t>
  </si>
  <si>
    <t>AVANCE PROMEDIO DEL PROYECTO DEL PROGRAMA PROMOCION, PREVENCION Y ATENCION EN SALUD PARA LA POBLACIÓN NEGRA, AFROCOLOMBIANA, RAIZAL Y PALENQUERA EN EL DISTRITO DE CARTAGENA</t>
  </si>
  <si>
    <t>Ejecucion presupuestal a Junio 2022</t>
  </si>
  <si>
    <t>Porcentaje de avance de ejecucion presupuestal a Junio 2022</t>
  </si>
  <si>
    <t>% AVANCE EJECUCION PRESUPUESTAL SECRETARIA DE INFRAESTRUCTURA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</si>
</sst>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0;[Red]0"/>
    <numFmt numFmtId="167" formatCode="0.0"/>
    <numFmt numFmtId="168" formatCode="0.0000"/>
    <numFmt numFmtId="169" formatCode="0.0%"/>
  </numFmts>
  <fonts count="3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theme="1" tint="4.9989318521683403E-2"/>
      <name val="Arial"/>
      <family val="2"/>
    </font>
    <font>
      <sz val="12"/>
      <color theme="1" tint="4.9989318521683403E-2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 tint="4.9989318521683403E-2"/>
      <name val="Arial"/>
      <family val="2"/>
    </font>
    <font>
      <b/>
      <sz val="12"/>
      <color theme="1" tint="4.9989318521683403E-2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 tint="4.9989318521683403E-2"/>
      <name val="Calibri"/>
      <family val="2"/>
      <scheme val="minor"/>
    </font>
    <font>
      <sz val="9"/>
      <color theme="1" tint="4.9989318521683403E-2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23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8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6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1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7" fillId="0" borderId="1" xfId="0" applyFont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1" fontId="19" fillId="0" borderId="1" xfId="0" applyNumberFormat="1" applyFont="1" applyBorder="1" applyAlignment="1">
      <alignment horizontal="center" vertical="center" wrapText="1"/>
    </xf>
    <xf numFmtId="166" fontId="20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1" fontId="16" fillId="3" borderId="1" xfId="0" applyNumberFormat="1" applyFont="1" applyFill="1" applyBorder="1" applyAlignment="1">
      <alignment horizontal="center" vertical="center"/>
    </xf>
    <xf numFmtId="0" fontId="0" fillId="0" borderId="1" xfId="0" applyBorder="1"/>
    <xf numFmtId="165" fontId="0" fillId="0" borderId="1" xfId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9" fontId="15" fillId="0" borderId="1" xfId="0" applyNumberFormat="1" applyFont="1" applyBorder="1" applyAlignment="1">
      <alignment horizontal="center" vertical="center" wrapText="1"/>
    </xf>
    <xf numFmtId="165" fontId="15" fillId="0" borderId="6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9" fontId="1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1" applyFont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9" fontId="0" fillId="3" borderId="1" xfId="2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9" fontId="24" fillId="3" borderId="1" xfId="2" applyFont="1" applyFill="1" applyBorder="1" applyAlignment="1">
      <alignment horizontal="center" vertical="center"/>
    </xf>
    <xf numFmtId="2" fontId="0" fillId="3" borderId="1" xfId="2" applyNumberFormat="1" applyFont="1" applyFill="1" applyBorder="1" applyAlignment="1">
      <alignment horizontal="center" vertical="center"/>
    </xf>
    <xf numFmtId="9" fontId="0" fillId="2" borderId="1" xfId="2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9" fontId="0" fillId="0" borderId="1" xfId="2" applyFont="1" applyBorder="1" applyAlignment="1">
      <alignment vertical="center" wrapText="1"/>
    </xf>
    <xf numFmtId="9" fontId="0" fillId="0" borderId="1" xfId="2" applyFont="1" applyBorder="1" applyAlignment="1">
      <alignment horizontal="center" vertical="center" wrapText="1"/>
    </xf>
    <xf numFmtId="165" fontId="26" fillId="0" borderId="1" xfId="1" applyFont="1" applyBorder="1" applyAlignment="1">
      <alignment vertical="center"/>
    </xf>
    <xf numFmtId="9" fontId="26" fillId="3" borderId="1" xfId="2" applyFont="1" applyFill="1" applyBorder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6" fillId="0" borderId="9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/>
    </xf>
    <xf numFmtId="1" fontId="0" fillId="3" borderId="4" xfId="0" applyNumberFormat="1" applyFill="1" applyBorder="1" applyAlignment="1">
      <alignment horizontal="center" vertical="center"/>
    </xf>
    <xf numFmtId="1" fontId="0" fillId="3" borderId="6" xfId="0" applyNumberFormat="1" applyFill="1" applyBorder="1" applyAlignment="1">
      <alignment horizontal="center" vertical="center"/>
    </xf>
    <xf numFmtId="167" fontId="0" fillId="3" borderId="4" xfId="0" applyNumberFormat="1" applyFill="1" applyBorder="1" applyAlignment="1">
      <alignment horizontal="center" vertical="center"/>
    </xf>
    <xf numFmtId="167" fontId="0" fillId="3" borderId="6" xfId="0" applyNumberFormat="1" applyFill="1" applyBorder="1" applyAlignment="1">
      <alignment horizontal="center" vertical="center"/>
    </xf>
    <xf numFmtId="168" fontId="0" fillId="3" borderId="1" xfId="0" applyNumberFormat="1" applyFill="1" applyBorder="1" applyAlignment="1">
      <alignment horizontal="center" vertical="center"/>
    </xf>
    <xf numFmtId="165" fontId="0" fillId="0" borderId="1" xfId="1" applyFont="1" applyBorder="1" applyAlignment="1">
      <alignment horizontal="left" vertical="center"/>
    </xf>
    <xf numFmtId="165" fontId="0" fillId="0" borderId="1" xfId="1" applyFont="1" applyBorder="1" applyAlignment="1">
      <alignment horizontal="center" vertical="center" wrapText="1"/>
    </xf>
    <xf numFmtId="165" fontId="23" fillId="0" borderId="1" xfId="1" applyFont="1" applyFill="1" applyBorder="1" applyAlignment="1">
      <alignment vertical="center"/>
    </xf>
    <xf numFmtId="165" fontId="0" fillId="0" borderId="1" xfId="1" applyFont="1" applyBorder="1" applyAlignment="1">
      <alignment vertical="center" wrapText="1"/>
    </xf>
    <xf numFmtId="165" fontId="0" fillId="0" borderId="1" xfId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165" fontId="0" fillId="2" borderId="1" xfId="1" applyFont="1" applyFill="1" applyBorder="1" applyAlignment="1">
      <alignment horizontal="left" vertical="center"/>
    </xf>
    <xf numFmtId="169" fontId="26" fillId="0" borderId="1" xfId="2" applyNumberFormat="1" applyFont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/>
    </xf>
    <xf numFmtId="9" fontId="1" fillId="0" borderId="1" xfId="2" applyFont="1" applyFill="1" applyBorder="1" applyAlignment="1">
      <alignment horizontal="center" vertical="center"/>
    </xf>
    <xf numFmtId="169" fontId="26" fillId="0" borderId="1" xfId="2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9" fontId="24" fillId="3" borderId="1" xfId="2" applyNumberFormat="1" applyFont="1" applyFill="1" applyBorder="1" applyAlignment="1">
      <alignment horizontal="center" vertical="center"/>
    </xf>
    <xf numFmtId="10" fontId="24" fillId="3" borderId="1" xfId="2" applyNumberFormat="1" applyFont="1" applyFill="1" applyBorder="1" applyAlignment="1">
      <alignment horizontal="center" vertical="center"/>
    </xf>
    <xf numFmtId="9" fontId="24" fillId="3" borderId="1" xfId="2" applyNumberFormat="1" applyFont="1" applyFill="1" applyBorder="1" applyAlignment="1">
      <alignment horizontal="center" vertical="center"/>
    </xf>
    <xf numFmtId="10" fontId="0" fillId="0" borderId="0" xfId="2" applyNumberFormat="1" applyFont="1" applyAlignment="1">
      <alignment horizontal="center" vertical="center"/>
    </xf>
    <xf numFmtId="0" fontId="25" fillId="3" borderId="2" xfId="0" applyFont="1" applyFill="1" applyBorder="1" applyAlignment="1">
      <alignment horizontal="center" vertical="center" wrapText="1"/>
    </xf>
    <xf numFmtId="0" fontId="25" fillId="3" borderId="10" xfId="0" applyFont="1" applyFill="1" applyBorder="1" applyAlignment="1">
      <alignment horizontal="center" vertical="center" wrapText="1"/>
    </xf>
    <xf numFmtId="0" fontId="25" fillId="3" borderId="9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wrapText="1"/>
    </xf>
    <xf numFmtId="0" fontId="25" fillId="0" borderId="10" xfId="0" applyFont="1" applyBorder="1" applyAlignment="1">
      <alignment horizontal="center" wrapText="1"/>
    </xf>
    <xf numFmtId="0" fontId="25" fillId="0" borderId="9" xfId="0" applyFont="1" applyBorder="1" applyAlignment="1">
      <alignment horizontal="center" wrapText="1"/>
    </xf>
    <xf numFmtId="0" fontId="29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5" fontId="0" fillId="0" borderId="1" xfId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1" fontId="16" fillId="3" borderId="1" xfId="0" applyNumberFormat="1" applyFont="1" applyFill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 wrapText="1"/>
    </xf>
    <xf numFmtId="166" fontId="20" fillId="0" borderId="1" xfId="0" applyNumberFormat="1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4" fontId="25" fillId="0" borderId="2" xfId="0" applyNumberFormat="1" applyFont="1" applyBorder="1" applyAlignment="1">
      <alignment horizontal="center" vertical="center" wrapText="1"/>
    </xf>
    <xf numFmtId="4" fontId="25" fillId="0" borderId="10" xfId="0" applyNumberFormat="1" applyFont="1" applyBorder="1" applyAlignment="1">
      <alignment horizontal="center" vertical="center" wrapText="1"/>
    </xf>
    <xf numFmtId="4" fontId="25" fillId="0" borderId="9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wrapText="1"/>
    </xf>
    <xf numFmtId="0" fontId="12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9" fontId="15" fillId="0" borderId="1" xfId="0" applyNumberFormat="1" applyFont="1" applyBorder="1" applyAlignment="1">
      <alignment horizontal="center" vertical="center" wrapText="1"/>
    </xf>
    <xf numFmtId="165" fontId="15" fillId="0" borderId="4" xfId="0" applyNumberFormat="1" applyFont="1" applyBorder="1" applyAlignment="1">
      <alignment horizontal="center" vertical="center" wrapText="1"/>
    </xf>
    <xf numFmtId="165" fontId="15" fillId="0" borderId="6" xfId="0" applyNumberFormat="1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9" fontId="0" fillId="3" borderId="4" xfId="2" applyFont="1" applyFill="1" applyBorder="1" applyAlignment="1">
      <alignment horizontal="center" vertical="center"/>
    </xf>
    <xf numFmtId="9" fontId="0" fillId="3" borderId="6" xfId="2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0" fillId="3" borderId="4" xfId="0" applyNumberFormat="1" applyFill="1" applyBorder="1" applyAlignment="1">
      <alignment horizontal="center" vertical="center"/>
    </xf>
    <xf numFmtId="2" fontId="0" fillId="3" borderId="6" xfId="0" applyNumberFormat="1" applyFill="1" applyBorder="1" applyAlignment="1">
      <alignment horizontal="center" vertical="center"/>
    </xf>
    <xf numFmtId="0" fontId="16" fillId="0" borderId="7" xfId="0" applyNumberFormat="1" applyFont="1" applyBorder="1" applyAlignment="1">
      <alignment horizontal="center" vertical="center" wrapText="1"/>
    </xf>
    <xf numFmtId="0" fontId="16" fillId="0" borderId="8" xfId="0" applyNumberFormat="1" applyFont="1" applyBorder="1" applyAlignment="1">
      <alignment horizontal="center" vertical="center" wrapText="1"/>
    </xf>
    <xf numFmtId="3" fontId="17" fillId="3" borderId="4" xfId="0" applyNumberFormat="1" applyFont="1" applyFill="1" applyBorder="1" applyAlignment="1">
      <alignment horizontal="center" vertical="center" wrapText="1"/>
    </xf>
    <xf numFmtId="3" fontId="17" fillId="3" borderId="6" xfId="0" applyNumberFormat="1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9" fontId="5" fillId="2" borderId="4" xfId="0" applyNumberFormat="1" applyFont="1" applyFill="1" applyBorder="1" applyAlignment="1">
      <alignment horizontal="center" vertical="center"/>
    </xf>
    <xf numFmtId="9" fontId="5" fillId="2" borderId="6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9" fontId="16" fillId="3" borderId="4" xfId="0" applyNumberFormat="1" applyFont="1" applyFill="1" applyBorder="1" applyAlignment="1">
      <alignment horizontal="center" vertical="center"/>
    </xf>
    <xf numFmtId="9" fontId="16" fillId="3" borderId="6" xfId="0" applyNumberFormat="1" applyFont="1" applyFill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167" fontId="0" fillId="3" borderId="1" xfId="0" applyNumberFormat="1" applyFill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9" fontId="15" fillId="0" borderId="1" xfId="0" applyNumberFormat="1" applyFont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24"/>
  <sheetViews>
    <sheetView tabSelected="1" topLeftCell="K2" zoomScale="90" zoomScaleNormal="90" workbookViewId="0">
      <pane ySplit="1" topLeftCell="A17" activePane="bottomLeft" state="frozen"/>
      <selection activeCell="F2" sqref="F2"/>
      <selection pane="bottomLeft" activeCell="Q20" sqref="Q20"/>
    </sheetView>
  </sheetViews>
  <sheetFormatPr baseColWidth="10" defaultColWidth="11.453125" defaultRowHeight="18.5" x14ac:dyDescent="0.35"/>
  <cols>
    <col min="1" max="1" width="16.54296875" customWidth="1"/>
    <col min="2" max="2" width="18" customWidth="1"/>
    <col min="3" max="3" width="20.26953125" customWidth="1"/>
    <col min="4" max="4" width="20.1796875" customWidth="1"/>
    <col min="5" max="5" width="21" customWidth="1"/>
    <col min="6" max="6" width="19.7265625" customWidth="1"/>
    <col min="7" max="7" width="27.1796875" customWidth="1"/>
    <col min="8" max="8" width="17.26953125" customWidth="1"/>
    <col min="9" max="9" width="22.7265625" customWidth="1"/>
    <col min="10" max="10" width="23.26953125" style="11" customWidth="1"/>
    <col min="11" max="11" width="23.7265625" style="10" customWidth="1"/>
    <col min="12" max="13" width="29.1796875" style="9" customWidth="1"/>
    <col min="14" max="17" width="23.54296875" style="8" customWidth="1"/>
    <col min="18" max="18" width="23.26953125" style="7" customWidth="1"/>
    <col min="19" max="19" width="18.81640625" style="6" customWidth="1"/>
    <col min="20" max="20" width="21.7265625" style="5" customWidth="1"/>
    <col min="21" max="21" width="23.81640625" style="4" customWidth="1"/>
    <col min="22" max="22" width="17.54296875" style="3" customWidth="1"/>
    <col min="23" max="23" width="25.26953125" style="107" customWidth="1"/>
    <col min="24" max="24" width="19.453125" customWidth="1"/>
    <col min="25" max="25" width="26.26953125" customWidth="1"/>
    <col min="26" max="26" width="20.453125" style="2" customWidth="1"/>
    <col min="27" max="27" width="18.81640625" style="45" customWidth="1"/>
    <col min="28" max="28" width="24.26953125" customWidth="1"/>
    <col min="29" max="29" width="32.1796875" style="1" customWidth="1"/>
    <col min="30" max="30" width="33.453125" customWidth="1"/>
    <col min="31" max="31" width="20.26953125" customWidth="1"/>
    <col min="32" max="32" width="23.26953125" customWidth="1"/>
    <col min="33" max="33" width="21.1796875" customWidth="1"/>
    <col min="34" max="34" width="40.1796875" customWidth="1"/>
    <col min="35" max="39" width="36.7265625" customWidth="1"/>
    <col min="40" max="40" width="21.7265625" customWidth="1"/>
    <col min="41" max="41" width="25.54296875" customWidth="1"/>
    <col min="42" max="42" width="26" customWidth="1"/>
    <col min="43" max="43" width="52.1796875" customWidth="1"/>
  </cols>
  <sheetData>
    <row r="1" spans="1:43" ht="18.75" customHeight="1" x14ac:dyDescent="0.35">
      <c r="E1" s="138" t="s">
        <v>29</v>
      </c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</row>
    <row r="2" spans="1:43" s="12" customFormat="1" ht="124.5" customHeight="1" x14ac:dyDescent="0.3">
      <c r="A2" s="13" t="s">
        <v>28</v>
      </c>
      <c r="B2" s="13" t="s">
        <v>27</v>
      </c>
      <c r="C2" s="13" t="s">
        <v>26</v>
      </c>
      <c r="D2" s="13" t="s">
        <v>25</v>
      </c>
      <c r="E2" s="13" t="s">
        <v>24</v>
      </c>
      <c r="F2" s="13" t="s">
        <v>23</v>
      </c>
      <c r="G2" s="13" t="s">
        <v>22</v>
      </c>
      <c r="H2" s="16" t="s">
        <v>21</v>
      </c>
      <c r="I2" s="13" t="s">
        <v>20</v>
      </c>
      <c r="J2" s="24" t="s">
        <v>19</v>
      </c>
      <c r="K2" s="13" t="s">
        <v>18</v>
      </c>
      <c r="L2" s="23" t="s">
        <v>17</v>
      </c>
      <c r="M2" s="23" t="s">
        <v>132</v>
      </c>
      <c r="N2" s="23" t="s">
        <v>125</v>
      </c>
      <c r="O2" s="23" t="s">
        <v>160</v>
      </c>
      <c r="P2" s="23" t="s">
        <v>137</v>
      </c>
      <c r="Q2" s="23" t="s">
        <v>138</v>
      </c>
      <c r="R2" s="20" t="s">
        <v>16</v>
      </c>
      <c r="S2" s="22" t="s">
        <v>15</v>
      </c>
      <c r="T2" s="21" t="s">
        <v>14</v>
      </c>
      <c r="U2" s="20" t="s">
        <v>13</v>
      </c>
      <c r="V2" s="19" t="s">
        <v>12</v>
      </c>
      <c r="W2" s="103" t="s">
        <v>163</v>
      </c>
      <c r="X2" s="18" t="s">
        <v>11</v>
      </c>
      <c r="Y2" s="18" t="s">
        <v>10</v>
      </c>
      <c r="Z2" s="17" t="s">
        <v>32</v>
      </c>
      <c r="AA2" s="44" t="s">
        <v>33</v>
      </c>
      <c r="AB2" s="17" t="s">
        <v>9</v>
      </c>
      <c r="AC2" s="13" t="s">
        <v>8</v>
      </c>
      <c r="AD2" s="13" t="s">
        <v>7</v>
      </c>
      <c r="AE2" s="16" t="s">
        <v>6</v>
      </c>
      <c r="AF2" s="15" t="s">
        <v>5</v>
      </c>
      <c r="AG2" s="14" t="s">
        <v>4</v>
      </c>
      <c r="AH2" s="13" t="s">
        <v>3</v>
      </c>
      <c r="AI2" s="13" t="s">
        <v>2</v>
      </c>
      <c r="AJ2" s="13" t="s">
        <v>147</v>
      </c>
      <c r="AK2" s="13" t="s">
        <v>148</v>
      </c>
      <c r="AL2" s="13" t="s">
        <v>168</v>
      </c>
      <c r="AM2" s="13" t="s">
        <v>169</v>
      </c>
      <c r="AN2" s="16" t="s">
        <v>1</v>
      </c>
      <c r="AO2" s="16" t="s">
        <v>30</v>
      </c>
      <c r="AP2" s="16" t="s">
        <v>31</v>
      </c>
      <c r="AQ2" s="13" t="s">
        <v>0</v>
      </c>
    </row>
    <row r="3" spans="1:43" ht="87.75" customHeight="1" x14ac:dyDescent="0.35">
      <c r="A3" s="140" t="s">
        <v>162</v>
      </c>
      <c r="B3" s="139" t="s">
        <v>34</v>
      </c>
      <c r="C3" s="140" t="s">
        <v>35</v>
      </c>
      <c r="D3" s="143">
        <v>0.72</v>
      </c>
      <c r="E3" s="140" t="s">
        <v>36</v>
      </c>
      <c r="F3" s="140" t="s">
        <v>48</v>
      </c>
      <c r="G3" s="150" t="s">
        <v>49</v>
      </c>
      <c r="H3" s="119" t="s">
        <v>65</v>
      </c>
      <c r="I3" s="159">
        <v>1330.39</v>
      </c>
      <c r="J3" s="150" t="s">
        <v>70</v>
      </c>
      <c r="K3" s="161">
        <v>32</v>
      </c>
      <c r="L3" s="156">
        <v>6</v>
      </c>
      <c r="M3" s="152">
        <v>20.39</v>
      </c>
      <c r="N3" s="183">
        <v>5.56</v>
      </c>
      <c r="O3" s="157">
        <v>9.15</v>
      </c>
      <c r="P3" s="148">
        <v>1</v>
      </c>
      <c r="Q3" s="148">
        <v>1</v>
      </c>
      <c r="R3" s="135" t="s">
        <v>86</v>
      </c>
      <c r="S3" s="127">
        <v>2021130010155</v>
      </c>
      <c r="T3" s="128" t="s">
        <v>96</v>
      </c>
      <c r="U3" s="39" t="s">
        <v>100</v>
      </c>
      <c r="V3" s="46">
        <v>6</v>
      </c>
      <c r="W3" s="104">
        <v>1</v>
      </c>
      <c r="X3" s="30" t="s">
        <v>110</v>
      </c>
      <c r="Y3" s="30" t="s">
        <v>111</v>
      </c>
      <c r="Z3" s="119">
        <v>1057445</v>
      </c>
      <c r="AA3" s="124">
        <v>361520</v>
      </c>
      <c r="AB3" s="121">
        <v>0.55000000000000004</v>
      </c>
      <c r="AC3" s="26" t="s">
        <v>112</v>
      </c>
      <c r="AD3" s="26" t="s">
        <v>113</v>
      </c>
      <c r="AE3" s="30" t="s">
        <v>114</v>
      </c>
      <c r="AF3" s="123">
        <v>11816301750</v>
      </c>
      <c r="AG3" s="75" t="s">
        <v>139</v>
      </c>
      <c r="AH3" s="119" t="s">
        <v>124</v>
      </c>
      <c r="AI3" s="75" t="s">
        <v>143</v>
      </c>
      <c r="AJ3" s="94">
        <v>9110102145</v>
      </c>
      <c r="AK3" s="94">
        <v>7146505405.3999996</v>
      </c>
      <c r="AL3" s="94">
        <v>7163226238.3999996</v>
      </c>
      <c r="AM3" s="76">
        <f>+AL3/AJ3</f>
        <v>0.7862948323067348</v>
      </c>
      <c r="AN3" s="47" t="s">
        <v>116</v>
      </c>
      <c r="AO3" s="52" t="s">
        <v>130</v>
      </c>
      <c r="AP3" s="52">
        <v>2021</v>
      </c>
      <c r="AQ3" s="69" t="s">
        <v>129</v>
      </c>
    </row>
    <row r="4" spans="1:43" ht="98.25" customHeight="1" x14ac:dyDescent="0.35">
      <c r="A4" s="141"/>
      <c r="B4" s="139"/>
      <c r="C4" s="141"/>
      <c r="D4" s="143"/>
      <c r="E4" s="141"/>
      <c r="F4" s="141"/>
      <c r="G4" s="151"/>
      <c r="H4" s="119"/>
      <c r="I4" s="160"/>
      <c r="J4" s="151"/>
      <c r="K4" s="162"/>
      <c r="L4" s="156"/>
      <c r="M4" s="153"/>
      <c r="N4" s="183"/>
      <c r="O4" s="158"/>
      <c r="P4" s="149"/>
      <c r="Q4" s="149"/>
      <c r="R4" s="135"/>
      <c r="S4" s="127"/>
      <c r="T4" s="128"/>
      <c r="U4" s="39" t="s">
        <v>101</v>
      </c>
      <c r="V4" s="46">
        <v>2</v>
      </c>
      <c r="W4" s="104">
        <v>0</v>
      </c>
      <c r="X4" s="30" t="s">
        <v>110</v>
      </c>
      <c r="Y4" s="30" t="s">
        <v>111</v>
      </c>
      <c r="Z4" s="119"/>
      <c r="AA4" s="124"/>
      <c r="AB4" s="121"/>
      <c r="AC4" s="26" t="s">
        <v>112</v>
      </c>
      <c r="AD4" s="26" t="s">
        <v>113</v>
      </c>
      <c r="AE4" s="30" t="s">
        <v>114</v>
      </c>
      <c r="AF4" s="123"/>
      <c r="AG4" s="75" t="s">
        <v>140</v>
      </c>
      <c r="AH4" s="120"/>
      <c r="AI4" s="75" t="s">
        <v>144</v>
      </c>
      <c r="AJ4" s="96">
        <v>671180179</v>
      </c>
      <c r="AK4" s="97">
        <v>0</v>
      </c>
      <c r="AL4" s="97">
        <v>0</v>
      </c>
      <c r="AM4" s="76">
        <f>(AK4+AL4)/AJ4</f>
        <v>0</v>
      </c>
      <c r="AN4" s="47" t="s">
        <v>116</v>
      </c>
      <c r="AO4" s="52" t="s">
        <v>130</v>
      </c>
      <c r="AP4" s="70">
        <v>44593</v>
      </c>
      <c r="AQ4" s="69" t="s">
        <v>126</v>
      </c>
    </row>
    <row r="5" spans="1:43" ht="60.75" customHeight="1" x14ac:dyDescent="0.35">
      <c r="A5" s="141"/>
      <c r="B5" s="139"/>
      <c r="C5" s="141"/>
      <c r="D5" s="143"/>
      <c r="E5" s="141"/>
      <c r="F5" s="141"/>
      <c r="G5" s="150" t="s">
        <v>50</v>
      </c>
      <c r="H5" s="119" t="s">
        <v>63</v>
      </c>
      <c r="I5" s="163">
        <v>196</v>
      </c>
      <c r="J5" s="150" t="s">
        <v>71</v>
      </c>
      <c r="K5" s="154">
        <v>8</v>
      </c>
      <c r="L5" s="156">
        <v>2</v>
      </c>
      <c r="M5" s="152">
        <v>4</v>
      </c>
      <c r="N5" s="165">
        <v>0</v>
      </c>
      <c r="O5" s="89"/>
      <c r="P5" s="148">
        <v>0</v>
      </c>
      <c r="Q5" s="148">
        <f>+M5/K5</f>
        <v>0.5</v>
      </c>
      <c r="R5" s="135"/>
      <c r="S5" s="127"/>
      <c r="T5" s="128"/>
      <c r="U5" s="39" t="s">
        <v>102</v>
      </c>
      <c r="V5" s="46">
        <v>150</v>
      </c>
      <c r="W5" s="105">
        <v>0.58299999999999996</v>
      </c>
      <c r="X5" s="30" t="s">
        <v>110</v>
      </c>
      <c r="Y5" s="30" t="s">
        <v>111</v>
      </c>
      <c r="Z5" s="119"/>
      <c r="AA5" s="124"/>
      <c r="AB5" s="121"/>
      <c r="AC5" s="26" t="s">
        <v>112</v>
      </c>
      <c r="AD5" s="26" t="s">
        <v>113</v>
      </c>
      <c r="AE5" s="30" t="s">
        <v>115</v>
      </c>
      <c r="AF5" s="123"/>
      <c r="AG5" s="75" t="s">
        <v>141</v>
      </c>
      <c r="AH5" s="120"/>
      <c r="AI5" s="75" t="s">
        <v>145</v>
      </c>
      <c r="AJ5" s="98">
        <v>2035019425</v>
      </c>
      <c r="AK5" s="97">
        <v>0</v>
      </c>
      <c r="AL5" s="97">
        <v>774299317</v>
      </c>
      <c r="AM5" s="76">
        <f>(AK5+AL5)/AJ5</f>
        <v>0.38048743293936865</v>
      </c>
      <c r="AN5" s="47" t="s">
        <v>116</v>
      </c>
      <c r="AO5" s="52" t="s">
        <v>130</v>
      </c>
      <c r="AP5" s="70">
        <v>44621</v>
      </c>
      <c r="AQ5" s="69" t="s">
        <v>127</v>
      </c>
    </row>
    <row r="6" spans="1:43" ht="53.25" customHeight="1" x14ac:dyDescent="0.35">
      <c r="A6" s="141"/>
      <c r="B6" s="139"/>
      <c r="C6" s="141"/>
      <c r="D6" s="143"/>
      <c r="E6" s="141"/>
      <c r="F6" s="141"/>
      <c r="G6" s="151"/>
      <c r="H6" s="119"/>
      <c r="I6" s="164"/>
      <c r="J6" s="151"/>
      <c r="K6" s="155"/>
      <c r="L6" s="156"/>
      <c r="M6" s="153"/>
      <c r="N6" s="165"/>
      <c r="O6" s="90"/>
      <c r="P6" s="149"/>
      <c r="Q6" s="149"/>
      <c r="R6" s="135"/>
      <c r="S6" s="127"/>
      <c r="T6" s="128"/>
      <c r="U6" s="39" t="s">
        <v>103</v>
      </c>
      <c r="V6" s="46">
        <v>12</v>
      </c>
      <c r="W6" s="105">
        <v>0.58299999999999996</v>
      </c>
      <c r="X6" s="30" t="s">
        <v>110</v>
      </c>
      <c r="Y6" s="30" t="s">
        <v>111</v>
      </c>
      <c r="Z6" s="119"/>
      <c r="AA6" s="124"/>
      <c r="AB6" s="121"/>
      <c r="AC6" s="26" t="s">
        <v>112</v>
      </c>
      <c r="AD6" s="26" t="s">
        <v>113</v>
      </c>
      <c r="AE6" s="30" t="s">
        <v>114</v>
      </c>
      <c r="AF6" s="123"/>
      <c r="AG6" s="75" t="s">
        <v>142</v>
      </c>
      <c r="AH6" s="120"/>
      <c r="AI6" s="75" t="s">
        <v>146</v>
      </c>
      <c r="AJ6" s="75"/>
      <c r="AK6" s="75"/>
      <c r="AL6" s="75"/>
      <c r="AM6" s="75"/>
      <c r="AN6" s="47" t="s">
        <v>116</v>
      </c>
      <c r="AO6" s="52" t="s">
        <v>117</v>
      </c>
      <c r="AP6" s="52"/>
      <c r="AQ6" s="52"/>
    </row>
    <row r="7" spans="1:43" ht="96.5" x14ac:dyDescent="0.35">
      <c r="A7" s="141"/>
      <c r="B7" s="139"/>
      <c r="C7" s="142"/>
      <c r="D7" s="143"/>
      <c r="E7" s="142"/>
      <c r="F7" s="142"/>
      <c r="G7" s="28" t="s">
        <v>51</v>
      </c>
      <c r="H7" s="26" t="s">
        <v>64</v>
      </c>
      <c r="I7" s="35" t="s">
        <v>72</v>
      </c>
      <c r="J7" s="28" t="s">
        <v>73</v>
      </c>
      <c r="K7" s="32">
        <v>8</v>
      </c>
      <c r="L7" s="37">
        <v>4</v>
      </c>
      <c r="M7" s="62">
        <v>1</v>
      </c>
      <c r="N7" s="67">
        <v>0</v>
      </c>
      <c r="O7" s="88">
        <v>1</v>
      </c>
      <c r="P7" s="68">
        <f>O7/L7</f>
        <v>0.25</v>
      </c>
      <c r="Q7" s="68">
        <f>(1+O7)/K7</f>
        <v>0.25</v>
      </c>
      <c r="R7" s="40" t="s">
        <v>87</v>
      </c>
      <c r="S7" s="41">
        <v>2021130010215</v>
      </c>
      <c r="T7" s="42" t="s">
        <v>97</v>
      </c>
      <c r="U7" s="43" t="s">
        <v>104</v>
      </c>
      <c r="V7" s="46">
        <v>7</v>
      </c>
      <c r="W7" s="104">
        <v>0.25</v>
      </c>
      <c r="X7" s="30" t="s">
        <v>110</v>
      </c>
      <c r="Y7" s="30" t="s">
        <v>111</v>
      </c>
      <c r="Z7" s="26">
        <v>1057445</v>
      </c>
      <c r="AA7" s="48">
        <v>361520</v>
      </c>
      <c r="AB7" s="27">
        <v>0.55000000000000004</v>
      </c>
      <c r="AC7" s="26" t="s">
        <v>112</v>
      </c>
      <c r="AD7" s="26" t="s">
        <v>113</v>
      </c>
      <c r="AE7" s="30" t="s">
        <v>114</v>
      </c>
      <c r="AF7" s="123"/>
      <c r="AG7" s="75"/>
      <c r="AH7" s="120"/>
      <c r="AI7" s="75"/>
      <c r="AJ7" s="75"/>
      <c r="AK7" s="75"/>
      <c r="AL7" s="75"/>
      <c r="AM7" s="75"/>
      <c r="AN7" s="47" t="s">
        <v>116</v>
      </c>
      <c r="AO7" s="52"/>
      <c r="AP7" s="52"/>
      <c r="AQ7" s="52"/>
    </row>
    <row r="8" spans="1:43" ht="24" customHeight="1" x14ac:dyDescent="0.35">
      <c r="A8" s="141"/>
      <c r="B8" s="139"/>
      <c r="C8" s="55"/>
      <c r="D8" s="57"/>
      <c r="E8" s="55"/>
      <c r="F8" s="55"/>
      <c r="G8" s="129" t="s">
        <v>131</v>
      </c>
      <c r="H8" s="130"/>
      <c r="I8" s="130"/>
      <c r="J8" s="130"/>
      <c r="K8" s="130"/>
      <c r="L8" s="130"/>
      <c r="M8" s="130"/>
      <c r="N8" s="131"/>
      <c r="O8" s="84"/>
      <c r="P8" s="109">
        <f>AVERAGE(P3:P7)</f>
        <v>0.41666666666666669</v>
      </c>
      <c r="Q8" s="108">
        <f>AVERAGE(Q3:Q7)</f>
        <v>0.58333333333333337</v>
      </c>
      <c r="R8" s="129" t="s">
        <v>164</v>
      </c>
      <c r="S8" s="130"/>
      <c r="T8" s="130"/>
      <c r="U8" s="130"/>
      <c r="V8" s="131"/>
      <c r="W8" s="104">
        <f>AVERAGE(W3:W7)</f>
        <v>0.48319999999999996</v>
      </c>
      <c r="X8" s="65"/>
      <c r="Y8" s="65"/>
      <c r="Z8" s="59"/>
      <c r="AA8" s="63"/>
      <c r="AB8" s="64"/>
      <c r="AC8" s="59"/>
      <c r="AD8" s="59"/>
      <c r="AE8" s="65"/>
      <c r="AF8" s="66"/>
      <c r="AG8" s="59"/>
      <c r="AH8" s="65"/>
      <c r="AI8" s="59"/>
      <c r="AJ8" s="71"/>
      <c r="AK8" s="71"/>
      <c r="AL8" s="87"/>
      <c r="AM8" s="71"/>
      <c r="AN8" s="65"/>
      <c r="AO8" s="52"/>
      <c r="AP8" s="52"/>
      <c r="AQ8" s="52"/>
    </row>
    <row r="9" spans="1:43" ht="108.75" customHeight="1" x14ac:dyDescent="0.35">
      <c r="A9" s="141"/>
      <c r="B9" s="139"/>
      <c r="C9" s="140" t="s">
        <v>37</v>
      </c>
      <c r="D9" s="143">
        <v>0.05</v>
      </c>
      <c r="E9" s="140" t="s">
        <v>38</v>
      </c>
      <c r="F9" s="140" t="s">
        <v>52</v>
      </c>
      <c r="G9" s="28" t="s">
        <v>53</v>
      </c>
      <c r="H9" s="26" t="s">
        <v>66</v>
      </c>
      <c r="I9" s="36" t="s">
        <v>74</v>
      </c>
      <c r="J9" s="28" t="s">
        <v>75</v>
      </c>
      <c r="K9" s="32">
        <v>520212</v>
      </c>
      <c r="L9" s="38">
        <v>246434.59</v>
      </c>
      <c r="M9" s="38">
        <v>36815.910000000003</v>
      </c>
      <c r="N9" s="93">
        <v>1490.6</v>
      </c>
      <c r="O9" s="93">
        <v>1218.4000000000001</v>
      </c>
      <c r="P9" s="68">
        <f>(N9+O9)/L9</f>
        <v>1.0992774999645951E-2</v>
      </c>
      <c r="Q9" s="68">
        <f>39594.91/520212</f>
        <v>7.611302699668597E-2</v>
      </c>
      <c r="R9" s="136" t="s">
        <v>88</v>
      </c>
      <c r="S9" s="127">
        <v>2021130010141</v>
      </c>
      <c r="T9" s="128" t="s">
        <v>98</v>
      </c>
      <c r="U9" s="43" t="s">
        <v>105</v>
      </c>
      <c r="V9" s="46" t="s">
        <v>118</v>
      </c>
      <c r="W9" s="104">
        <v>7.0000000000000007E-2</v>
      </c>
      <c r="X9" s="30" t="s">
        <v>110</v>
      </c>
      <c r="Y9" s="30" t="s">
        <v>111</v>
      </c>
      <c r="Z9" s="119">
        <v>1057445</v>
      </c>
      <c r="AA9" s="124">
        <v>275992</v>
      </c>
      <c r="AB9" s="122">
        <v>0.55000000000000004</v>
      </c>
      <c r="AC9" s="26" t="s">
        <v>112</v>
      </c>
      <c r="AD9" s="26" t="s">
        <v>113</v>
      </c>
      <c r="AE9" s="30" t="s">
        <v>114</v>
      </c>
      <c r="AF9" s="123">
        <v>2461626641</v>
      </c>
      <c r="AG9" s="75" t="s">
        <v>149</v>
      </c>
      <c r="AH9" s="119" t="s">
        <v>123</v>
      </c>
      <c r="AI9" s="75" t="s">
        <v>151</v>
      </c>
      <c r="AJ9" s="94">
        <v>1263392236</v>
      </c>
      <c r="AK9" s="94">
        <f>939961000</f>
        <v>939961000</v>
      </c>
      <c r="AL9" s="94">
        <v>579054074</v>
      </c>
      <c r="AM9" s="77">
        <f>+AL9/AJ9</f>
        <v>0.45833277860985683</v>
      </c>
      <c r="AN9" s="47" t="s">
        <v>116</v>
      </c>
      <c r="AO9" s="52" t="s">
        <v>130</v>
      </c>
      <c r="AP9" s="52"/>
      <c r="AQ9" s="69" t="s">
        <v>128</v>
      </c>
    </row>
    <row r="10" spans="1:43" ht="64.5" customHeight="1" x14ac:dyDescent="0.35">
      <c r="A10" s="141"/>
      <c r="B10" s="139"/>
      <c r="C10" s="141"/>
      <c r="D10" s="143"/>
      <c r="E10" s="141"/>
      <c r="F10" s="141"/>
      <c r="G10" s="146" t="s">
        <v>54</v>
      </c>
      <c r="H10" s="119" t="s">
        <v>67</v>
      </c>
      <c r="I10" s="171" t="s">
        <v>76</v>
      </c>
      <c r="J10" s="146" t="s">
        <v>77</v>
      </c>
      <c r="K10" s="154">
        <v>6.3</v>
      </c>
      <c r="L10" s="156" t="s">
        <v>85</v>
      </c>
      <c r="M10" s="152">
        <v>6.3045400000000003</v>
      </c>
      <c r="N10" s="176">
        <v>0</v>
      </c>
      <c r="O10" s="91"/>
      <c r="P10" s="148">
        <v>0</v>
      </c>
      <c r="Q10" s="148">
        <f>+M10/K10</f>
        <v>1.000720634920635</v>
      </c>
      <c r="R10" s="136"/>
      <c r="S10" s="127"/>
      <c r="T10" s="128"/>
      <c r="U10" s="43" t="s">
        <v>106</v>
      </c>
      <c r="V10" s="46" t="s">
        <v>85</v>
      </c>
      <c r="W10" s="104">
        <v>1</v>
      </c>
      <c r="X10" s="30" t="s">
        <v>110</v>
      </c>
      <c r="Y10" s="30" t="s">
        <v>111</v>
      </c>
      <c r="Z10" s="119"/>
      <c r="AA10" s="124"/>
      <c r="AB10" s="120"/>
      <c r="AC10" s="26" t="s">
        <v>112</v>
      </c>
      <c r="AD10" s="26" t="s">
        <v>113</v>
      </c>
      <c r="AE10" s="30" t="s">
        <v>114</v>
      </c>
      <c r="AF10" s="123"/>
      <c r="AG10" s="75" t="s">
        <v>150</v>
      </c>
      <c r="AH10" s="120"/>
      <c r="AI10" s="75" t="s">
        <v>152</v>
      </c>
      <c r="AJ10" s="94">
        <v>2067081637</v>
      </c>
      <c r="AK10" s="94">
        <v>0</v>
      </c>
      <c r="AL10" s="94">
        <v>0</v>
      </c>
      <c r="AM10" s="77">
        <f>(AK10+AL10)/AJ10</f>
        <v>0</v>
      </c>
      <c r="AN10" s="47" t="s">
        <v>116</v>
      </c>
      <c r="AO10" s="52"/>
      <c r="AP10" s="52"/>
      <c r="AQ10" s="52"/>
    </row>
    <row r="11" spans="1:43" ht="76.5" customHeight="1" x14ac:dyDescent="0.35">
      <c r="A11" s="141"/>
      <c r="B11" s="139"/>
      <c r="C11" s="142"/>
      <c r="D11" s="143"/>
      <c r="E11" s="142"/>
      <c r="F11" s="142"/>
      <c r="G11" s="147"/>
      <c r="H11" s="119"/>
      <c r="I11" s="172"/>
      <c r="J11" s="147"/>
      <c r="K11" s="155"/>
      <c r="L11" s="156"/>
      <c r="M11" s="153"/>
      <c r="N11" s="176"/>
      <c r="O11" s="92"/>
      <c r="P11" s="149"/>
      <c r="Q11" s="149"/>
      <c r="R11" s="136"/>
      <c r="S11" s="127"/>
      <c r="T11" s="128"/>
      <c r="U11" s="43" t="s">
        <v>107</v>
      </c>
      <c r="V11" s="46">
        <v>150</v>
      </c>
      <c r="W11" s="104">
        <v>0.58299999999999996</v>
      </c>
      <c r="X11" s="30" t="s">
        <v>110</v>
      </c>
      <c r="Y11" s="30" t="s">
        <v>111</v>
      </c>
      <c r="Z11" s="119"/>
      <c r="AA11" s="124"/>
      <c r="AB11" s="120"/>
      <c r="AC11" s="26" t="s">
        <v>112</v>
      </c>
      <c r="AD11" s="26" t="s">
        <v>113</v>
      </c>
      <c r="AE11" s="30" t="s">
        <v>114</v>
      </c>
      <c r="AF11" s="123"/>
      <c r="AG11" s="75"/>
      <c r="AH11" s="120"/>
      <c r="AI11" s="75"/>
      <c r="AJ11" s="71"/>
      <c r="AK11" s="71"/>
      <c r="AL11" s="87"/>
      <c r="AM11" s="71"/>
      <c r="AN11" s="47" t="s">
        <v>116</v>
      </c>
      <c r="AO11" s="52" t="s">
        <v>117</v>
      </c>
      <c r="AP11" s="52"/>
      <c r="AQ11" s="52"/>
    </row>
    <row r="12" spans="1:43" ht="31.5" customHeight="1" x14ac:dyDescent="0.35">
      <c r="A12" s="141"/>
      <c r="B12" s="139"/>
      <c r="C12" s="55"/>
      <c r="D12" s="57"/>
      <c r="E12" s="55"/>
      <c r="F12" s="55"/>
      <c r="G12" s="166" t="s">
        <v>133</v>
      </c>
      <c r="H12" s="167"/>
      <c r="I12" s="167"/>
      <c r="J12" s="167"/>
      <c r="K12" s="167"/>
      <c r="L12" s="167"/>
      <c r="M12" s="167"/>
      <c r="N12" s="168"/>
      <c r="O12" s="86"/>
      <c r="P12" s="108">
        <f>AVERAGE(P9:P11)</f>
        <v>5.4963874998229757E-3</v>
      </c>
      <c r="Q12" s="110">
        <f>AVERAGE(Q9:Q11)</f>
        <v>0.53841683095866044</v>
      </c>
      <c r="R12" s="132" t="s">
        <v>165</v>
      </c>
      <c r="S12" s="133"/>
      <c r="T12" s="133"/>
      <c r="U12" s="133"/>
      <c r="V12" s="134"/>
      <c r="W12" s="104">
        <f>AVERAGE(W9:W11)</f>
        <v>0.55100000000000005</v>
      </c>
      <c r="X12" s="65"/>
      <c r="Y12" s="65"/>
      <c r="Z12" s="59"/>
      <c r="AA12" s="63"/>
      <c r="AB12" s="65"/>
      <c r="AC12" s="59"/>
      <c r="AD12" s="59"/>
      <c r="AE12" s="65"/>
      <c r="AF12" s="66"/>
      <c r="AG12" s="59"/>
      <c r="AH12" s="65"/>
      <c r="AI12" s="59"/>
      <c r="AJ12" s="71"/>
      <c r="AK12" s="71"/>
      <c r="AL12" s="87"/>
      <c r="AM12" s="71"/>
      <c r="AN12" s="65"/>
      <c r="AO12" s="52"/>
      <c r="AP12" s="52"/>
      <c r="AQ12" s="52"/>
    </row>
    <row r="13" spans="1:43" ht="75" customHeight="1" x14ac:dyDescent="0.35">
      <c r="A13" s="141"/>
      <c r="B13" s="139"/>
      <c r="C13" s="140" t="s">
        <v>39</v>
      </c>
      <c r="D13" s="143">
        <v>0.39</v>
      </c>
      <c r="E13" s="144" t="s">
        <v>40</v>
      </c>
      <c r="F13" s="140" t="s">
        <v>55</v>
      </c>
      <c r="G13" s="146" t="s">
        <v>56</v>
      </c>
      <c r="H13" s="119" t="s">
        <v>68</v>
      </c>
      <c r="I13" s="171" t="s">
        <v>78</v>
      </c>
      <c r="J13" s="146" t="s">
        <v>79</v>
      </c>
      <c r="K13" s="173">
        <v>0.2</v>
      </c>
      <c r="L13" s="175">
        <v>0.1</v>
      </c>
      <c r="M13" s="169">
        <v>0.11</v>
      </c>
      <c r="N13" s="165">
        <v>0</v>
      </c>
      <c r="O13" s="89"/>
      <c r="P13" s="148">
        <v>0</v>
      </c>
      <c r="Q13" s="148">
        <f>+M13/20%</f>
        <v>0.54999999999999993</v>
      </c>
      <c r="R13" s="137" t="s">
        <v>95</v>
      </c>
      <c r="S13" s="127">
        <v>2021130010184</v>
      </c>
      <c r="T13" s="128" t="s">
        <v>99</v>
      </c>
      <c r="U13" s="43" t="s">
        <v>109</v>
      </c>
      <c r="V13" s="49">
        <v>0.09</v>
      </c>
      <c r="W13" s="104">
        <v>0</v>
      </c>
      <c r="X13" s="30" t="s">
        <v>110</v>
      </c>
      <c r="Y13" s="30" t="s">
        <v>111</v>
      </c>
      <c r="Z13" s="119">
        <v>1057445</v>
      </c>
      <c r="AA13" s="124">
        <v>275992</v>
      </c>
      <c r="AB13" s="122">
        <v>0.28999999999999998</v>
      </c>
      <c r="AC13" s="26" t="s">
        <v>112</v>
      </c>
      <c r="AD13" s="26" t="s">
        <v>113</v>
      </c>
      <c r="AE13" s="30" t="s">
        <v>114</v>
      </c>
      <c r="AF13" s="123">
        <v>2000000000</v>
      </c>
      <c r="AG13" s="75" t="s">
        <v>149</v>
      </c>
      <c r="AH13" s="119" t="s">
        <v>158</v>
      </c>
      <c r="AI13" s="75" t="s">
        <v>154</v>
      </c>
      <c r="AJ13" s="94">
        <v>931152768</v>
      </c>
      <c r="AK13" s="94">
        <v>468102074.00999999</v>
      </c>
      <c r="AL13" s="94">
        <v>468102074.00999999</v>
      </c>
      <c r="AM13" s="77">
        <f>+AL13/(AJ13+AJ14)</f>
        <v>0.41382745748627298</v>
      </c>
      <c r="AN13" s="47" t="s">
        <v>116</v>
      </c>
      <c r="AO13" s="52"/>
      <c r="AP13" s="52"/>
      <c r="AQ13" s="52"/>
    </row>
    <row r="14" spans="1:43" ht="108" customHeight="1" x14ac:dyDescent="0.35">
      <c r="A14" s="141"/>
      <c r="B14" s="139"/>
      <c r="C14" s="142"/>
      <c r="D14" s="143"/>
      <c r="E14" s="145"/>
      <c r="F14" s="142"/>
      <c r="G14" s="147"/>
      <c r="H14" s="119"/>
      <c r="I14" s="172"/>
      <c r="J14" s="147"/>
      <c r="K14" s="174"/>
      <c r="L14" s="156"/>
      <c r="M14" s="170"/>
      <c r="N14" s="165"/>
      <c r="O14" s="90"/>
      <c r="P14" s="149"/>
      <c r="Q14" s="149"/>
      <c r="R14" s="137"/>
      <c r="S14" s="127"/>
      <c r="T14" s="128"/>
      <c r="U14" s="43" t="s">
        <v>108</v>
      </c>
      <c r="V14" s="46">
        <v>150</v>
      </c>
      <c r="W14" s="105">
        <v>0.58299999999999996</v>
      </c>
      <c r="X14" s="30" t="s">
        <v>110</v>
      </c>
      <c r="Y14" s="30" t="s">
        <v>111</v>
      </c>
      <c r="Z14" s="119"/>
      <c r="AA14" s="124"/>
      <c r="AB14" s="120"/>
      <c r="AC14" s="26" t="s">
        <v>112</v>
      </c>
      <c r="AD14" s="26" t="s">
        <v>113</v>
      </c>
      <c r="AE14" s="30" t="s">
        <v>114</v>
      </c>
      <c r="AF14" s="123"/>
      <c r="AG14" s="75" t="s">
        <v>153</v>
      </c>
      <c r="AH14" s="120"/>
      <c r="AI14" s="75" t="s">
        <v>155</v>
      </c>
      <c r="AJ14" s="94">
        <v>200000000</v>
      </c>
      <c r="AK14" s="95">
        <v>0</v>
      </c>
      <c r="AL14" s="95"/>
      <c r="AM14" s="77">
        <f>(AK14+AL14)/AJ14</f>
        <v>0</v>
      </c>
      <c r="AN14" s="47" t="s">
        <v>116</v>
      </c>
      <c r="AO14" s="52" t="s">
        <v>117</v>
      </c>
      <c r="AP14" s="52"/>
      <c r="AQ14" s="52"/>
    </row>
    <row r="15" spans="1:43" ht="45" customHeight="1" x14ac:dyDescent="0.35">
      <c r="A15" s="141"/>
      <c r="B15" s="54"/>
      <c r="C15" s="56"/>
      <c r="D15" s="57"/>
      <c r="E15" s="58"/>
      <c r="F15" s="56"/>
      <c r="G15" s="166" t="s">
        <v>134</v>
      </c>
      <c r="H15" s="167"/>
      <c r="I15" s="167"/>
      <c r="J15" s="167"/>
      <c r="K15" s="167"/>
      <c r="L15" s="167"/>
      <c r="M15" s="167"/>
      <c r="N15" s="168"/>
      <c r="O15" s="86"/>
      <c r="P15" s="72">
        <v>0</v>
      </c>
      <c r="Q15" s="72">
        <f>+Q13</f>
        <v>0.54999999999999993</v>
      </c>
      <c r="R15" s="115" t="s">
        <v>166</v>
      </c>
      <c r="S15" s="116"/>
      <c r="T15" s="116"/>
      <c r="U15" s="116"/>
      <c r="V15" s="117"/>
      <c r="W15" s="104">
        <f>AVERAGE(W13:W14)</f>
        <v>0.29149999999999998</v>
      </c>
      <c r="X15" s="65"/>
      <c r="Y15" s="65"/>
      <c r="Z15" s="59"/>
      <c r="AA15" s="63"/>
      <c r="AB15" s="65"/>
      <c r="AC15" s="59"/>
      <c r="AD15" s="59"/>
      <c r="AE15" s="65"/>
      <c r="AF15" s="66"/>
      <c r="AG15" s="59"/>
      <c r="AH15" s="65"/>
      <c r="AI15" s="59"/>
      <c r="AJ15" s="71"/>
      <c r="AK15" s="71"/>
      <c r="AL15" s="87"/>
      <c r="AM15" s="71"/>
      <c r="AN15" s="65"/>
      <c r="AO15" s="52"/>
      <c r="AP15" s="52"/>
      <c r="AQ15" s="52"/>
    </row>
    <row r="16" spans="1:43" ht="102" customHeight="1" x14ac:dyDescent="0.35">
      <c r="A16" s="141"/>
      <c r="B16" s="119" t="s">
        <v>41</v>
      </c>
      <c r="C16" s="181" t="s">
        <v>42</v>
      </c>
      <c r="D16" s="182">
        <v>0.6</v>
      </c>
      <c r="E16" s="139" t="s">
        <v>43</v>
      </c>
      <c r="F16" s="139" t="s">
        <v>57</v>
      </c>
      <c r="G16" s="28" t="s">
        <v>58</v>
      </c>
      <c r="H16" s="26" t="s">
        <v>64</v>
      </c>
      <c r="I16" s="36" t="s">
        <v>80</v>
      </c>
      <c r="J16" s="28" t="s">
        <v>81</v>
      </c>
      <c r="K16" s="31">
        <v>14.2</v>
      </c>
      <c r="L16" s="99">
        <v>14.2</v>
      </c>
      <c r="M16" s="62">
        <v>2.4</v>
      </c>
      <c r="N16" s="73">
        <v>0</v>
      </c>
      <c r="O16" s="73"/>
      <c r="P16" s="68">
        <v>0</v>
      </c>
      <c r="Q16" s="68">
        <f>+M16/K16</f>
        <v>0.16901408450704225</v>
      </c>
      <c r="R16" s="125" t="s">
        <v>89</v>
      </c>
      <c r="S16" s="126">
        <v>2021130010035</v>
      </c>
      <c r="T16" s="125" t="s">
        <v>90</v>
      </c>
      <c r="U16" s="125" t="s">
        <v>91</v>
      </c>
      <c r="V16" s="46">
        <v>14</v>
      </c>
      <c r="W16" s="105">
        <v>0</v>
      </c>
      <c r="X16" s="30" t="s">
        <v>110</v>
      </c>
      <c r="Y16" s="30" t="s">
        <v>111</v>
      </c>
      <c r="Z16" s="119">
        <v>286320</v>
      </c>
      <c r="AA16" s="124">
        <v>286321</v>
      </c>
      <c r="AB16" s="122">
        <v>0</v>
      </c>
      <c r="AC16" s="26" t="s">
        <v>112</v>
      </c>
      <c r="AD16" s="26" t="s">
        <v>113</v>
      </c>
      <c r="AE16" s="30" t="s">
        <v>114</v>
      </c>
      <c r="AF16" s="123">
        <v>800000000</v>
      </c>
      <c r="AG16" s="75" t="s">
        <v>149</v>
      </c>
      <c r="AH16" s="119" t="s">
        <v>122</v>
      </c>
      <c r="AI16" s="75" t="s">
        <v>156</v>
      </c>
      <c r="AJ16" s="94">
        <v>400000000</v>
      </c>
      <c r="AK16" s="100">
        <v>159500000</v>
      </c>
      <c r="AL16" s="94">
        <v>105500000</v>
      </c>
      <c r="AM16" s="77">
        <f>+AL16/(AJ16+AJ17)</f>
        <v>0.13187499999999999</v>
      </c>
      <c r="AN16" s="47" t="s">
        <v>116</v>
      </c>
      <c r="AO16" s="52"/>
      <c r="AP16" s="52"/>
      <c r="AQ16" s="69" t="s">
        <v>159</v>
      </c>
    </row>
    <row r="17" spans="1:43" ht="66" customHeight="1" x14ac:dyDescent="0.35">
      <c r="A17" s="141"/>
      <c r="B17" s="119"/>
      <c r="C17" s="181"/>
      <c r="D17" s="182"/>
      <c r="E17" s="139"/>
      <c r="F17" s="139"/>
      <c r="G17" s="29" t="s">
        <v>59</v>
      </c>
      <c r="H17" s="26" t="s">
        <v>69</v>
      </c>
      <c r="I17" s="33">
        <v>0</v>
      </c>
      <c r="J17" s="29" t="s">
        <v>82</v>
      </c>
      <c r="K17" s="34">
        <v>3.5</v>
      </c>
      <c r="L17" s="37">
        <v>3.5</v>
      </c>
      <c r="M17" s="62">
        <v>3.5</v>
      </c>
      <c r="N17" s="67">
        <v>0</v>
      </c>
      <c r="O17" s="88"/>
      <c r="P17" s="74">
        <f>+N17/L17</f>
        <v>0</v>
      </c>
      <c r="Q17" s="68">
        <f>+M17/K17</f>
        <v>1</v>
      </c>
      <c r="R17" s="125"/>
      <c r="S17" s="126"/>
      <c r="T17" s="125"/>
      <c r="U17" s="125"/>
      <c r="V17" s="46">
        <v>4</v>
      </c>
      <c r="W17" s="105">
        <v>0</v>
      </c>
      <c r="X17" s="30" t="s">
        <v>110</v>
      </c>
      <c r="Y17" s="30" t="s">
        <v>111</v>
      </c>
      <c r="Z17" s="119"/>
      <c r="AA17" s="124"/>
      <c r="AB17" s="120"/>
      <c r="AC17" s="26" t="s">
        <v>112</v>
      </c>
      <c r="AD17" s="26" t="s">
        <v>113</v>
      </c>
      <c r="AE17" s="30" t="s">
        <v>114</v>
      </c>
      <c r="AF17" s="123"/>
      <c r="AG17" s="75" t="s">
        <v>153</v>
      </c>
      <c r="AH17" s="120"/>
      <c r="AI17" s="75" t="s">
        <v>157</v>
      </c>
      <c r="AJ17" s="94">
        <v>400000000</v>
      </c>
      <c r="AK17" s="95">
        <v>0</v>
      </c>
      <c r="AL17" s="95">
        <v>0</v>
      </c>
      <c r="AM17" s="77">
        <f>+AK17/AJ17</f>
        <v>0</v>
      </c>
      <c r="AN17" s="47" t="s">
        <v>116</v>
      </c>
      <c r="AO17" s="52"/>
      <c r="AP17" s="52"/>
      <c r="AQ17" s="52"/>
    </row>
    <row r="18" spans="1:43" ht="50.25" customHeight="1" x14ac:dyDescent="0.35">
      <c r="A18" s="141"/>
      <c r="B18" s="119"/>
      <c r="C18" s="181"/>
      <c r="D18" s="182"/>
      <c r="E18" s="139"/>
      <c r="F18" s="139"/>
      <c r="G18" s="28" t="s">
        <v>60</v>
      </c>
      <c r="H18" s="26" t="s">
        <v>69</v>
      </c>
      <c r="I18" s="35">
        <v>0</v>
      </c>
      <c r="J18" s="28" t="s">
        <v>83</v>
      </c>
      <c r="K18" s="31">
        <v>7</v>
      </c>
      <c r="L18" s="37">
        <v>1</v>
      </c>
      <c r="M18" s="62">
        <v>0</v>
      </c>
      <c r="N18" s="67">
        <v>0</v>
      </c>
      <c r="O18" s="88"/>
      <c r="P18" s="74">
        <f>+N18/L18</f>
        <v>0</v>
      </c>
      <c r="Q18" s="68">
        <f>+M18/K18</f>
        <v>0</v>
      </c>
      <c r="R18" s="125"/>
      <c r="S18" s="126"/>
      <c r="T18" s="125"/>
      <c r="U18" s="125"/>
      <c r="V18" s="46">
        <v>7</v>
      </c>
      <c r="W18" s="105">
        <v>0</v>
      </c>
      <c r="X18" s="30" t="s">
        <v>110</v>
      </c>
      <c r="Y18" s="30" t="s">
        <v>111</v>
      </c>
      <c r="Z18" s="119"/>
      <c r="AA18" s="124"/>
      <c r="AB18" s="120"/>
      <c r="AC18" s="26" t="s">
        <v>112</v>
      </c>
      <c r="AD18" s="26" t="s">
        <v>113</v>
      </c>
      <c r="AE18" s="30" t="s">
        <v>114</v>
      </c>
      <c r="AF18" s="123"/>
      <c r="AG18" s="75"/>
      <c r="AH18" s="120"/>
      <c r="AI18" s="75"/>
      <c r="AJ18" s="71"/>
      <c r="AK18" s="71"/>
      <c r="AL18" s="87"/>
      <c r="AM18" s="71"/>
      <c r="AN18" s="47" t="s">
        <v>116</v>
      </c>
      <c r="AO18" s="52"/>
      <c r="AP18" s="52"/>
      <c r="AQ18" s="52"/>
    </row>
    <row r="19" spans="1:43" ht="50.25" customHeight="1" x14ac:dyDescent="0.35">
      <c r="A19" s="141"/>
      <c r="B19" s="59"/>
      <c r="C19" s="60"/>
      <c r="D19" s="61"/>
      <c r="E19" s="54"/>
      <c r="F19" s="54"/>
      <c r="G19" s="129" t="s">
        <v>135</v>
      </c>
      <c r="H19" s="130"/>
      <c r="I19" s="130"/>
      <c r="J19" s="130"/>
      <c r="K19" s="130"/>
      <c r="L19" s="130"/>
      <c r="M19" s="130"/>
      <c r="N19" s="131"/>
      <c r="O19" s="84"/>
      <c r="P19" s="72">
        <f>AVERAGE(P16:P18)</f>
        <v>0</v>
      </c>
      <c r="Q19" s="72">
        <f>AVERAGE(Q16:Q18)</f>
        <v>0.38967136150234744</v>
      </c>
      <c r="R19" s="112" t="s">
        <v>135</v>
      </c>
      <c r="S19" s="113"/>
      <c r="T19" s="113"/>
      <c r="U19" s="113"/>
      <c r="V19" s="114"/>
      <c r="W19" s="104">
        <f>AVERAGE(W16:W18)</f>
        <v>0</v>
      </c>
      <c r="X19" s="65"/>
      <c r="Y19" s="65"/>
      <c r="Z19" s="59"/>
      <c r="AA19" s="63"/>
      <c r="AB19" s="65"/>
      <c r="AC19" s="59"/>
      <c r="AD19" s="59"/>
      <c r="AE19" s="65"/>
      <c r="AF19" s="66"/>
      <c r="AG19" s="59"/>
      <c r="AH19" s="65"/>
      <c r="AI19" s="59"/>
      <c r="AJ19" s="71"/>
      <c r="AK19" s="71"/>
      <c r="AL19" s="87"/>
      <c r="AM19" s="71"/>
      <c r="AN19" s="65"/>
      <c r="AO19" s="52"/>
      <c r="AP19" s="52"/>
      <c r="AQ19" s="52"/>
    </row>
    <row r="20" spans="1:43" ht="232" x14ac:dyDescent="0.35">
      <c r="A20" s="142"/>
      <c r="B20" s="26" t="s">
        <v>44</v>
      </c>
      <c r="C20" s="26" t="s">
        <v>45</v>
      </c>
      <c r="D20" s="27" t="s">
        <v>46</v>
      </c>
      <c r="E20" s="26" t="s">
        <v>47</v>
      </c>
      <c r="F20" s="25" t="s">
        <v>61</v>
      </c>
      <c r="G20" s="28" t="s">
        <v>62</v>
      </c>
      <c r="H20" s="26" t="s">
        <v>64</v>
      </c>
      <c r="I20" s="35">
        <v>0</v>
      </c>
      <c r="J20" s="28" t="s">
        <v>84</v>
      </c>
      <c r="K20" s="31">
        <v>26</v>
      </c>
      <c r="L20" s="37">
        <v>11</v>
      </c>
      <c r="M20" s="62">
        <v>4</v>
      </c>
      <c r="N20" s="67">
        <v>0</v>
      </c>
      <c r="O20" s="88">
        <v>2</v>
      </c>
      <c r="P20" s="68">
        <f>O20/L20</f>
        <v>0.18181818181818182</v>
      </c>
      <c r="Q20" s="68">
        <f>(M20+O20)/K20</f>
        <v>0.23076923076923078</v>
      </c>
      <c r="R20" s="50" t="s">
        <v>92</v>
      </c>
      <c r="S20" s="51">
        <v>2021130010121</v>
      </c>
      <c r="T20" s="50" t="s">
        <v>93</v>
      </c>
      <c r="U20" s="50" t="s">
        <v>94</v>
      </c>
      <c r="V20" s="46">
        <v>11</v>
      </c>
      <c r="W20" s="104">
        <v>0.18</v>
      </c>
      <c r="X20" s="30" t="s">
        <v>110</v>
      </c>
      <c r="Y20" s="30" t="s">
        <v>111</v>
      </c>
      <c r="Z20" s="26">
        <v>3559</v>
      </c>
      <c r="AA20" s="48">
        <v>3559</v>
      </c>
      <c r="AB20" s="27">
        <v>0.18</v>
      </c>
      <c r="AC20" s="26" t="s">
        <v>112</v>
      </c>
      <c r="AD20" s="26" t="s">
        <v>113</v>
      </c>
      <c r="AE20" s="30" t="s">
        <v>114</v>
      </c>
      <c r="AF20" s="53">
        <v>150000000</v>
      </c>
      <c r="AG20" s="47" t="s">
        <v>119</v>
      </c>
      <c r="AH20" s="26" t="s">
        <v>120</v>
      </c>
      <c r="AI20" s="26" t="s">
        <v>121</v>
      </c>
      <c r="AJ20" s="94">
        <v>150000000</v>
      </c>
      <c r="AK20" s="94">
        <v>44000000</v>
      </c>
      <c r="AL20" s="94">
        <v>32000000</v>
      </c>
      <c r="AM20" s="77">
        <f>+AL20/AJ20</f>
        <v>0.21333333333333335</v>
      </c>
      <c r="AN20" s="47" t="s">
        <v>116</v>
      </c>
      <c r="AO20" s="52"/>
      <c r="AP20" s="52"/>
      <c r="AQ20" s="69" t="s">
        <v>159</v>
      </c>
    </row>
    <row r="21" spans="1:43" ht="84" customHeight="1" x14ac:dyDescent="0.35">
      <c r="G21" s="180" t="s">
        <v>136</v>
      </c>
      <c r="H21" s="180"/>
      <c r="I21" s="180"/>
      <c r="J21" s="180"/>
      <c r="K21" s="180"/>
      <c r="L21" s="180"/>
      <c r="M21" s="180"/>
      <c r="N21" s="180"/>
      <c r="O21" s="85"/>
      <c r="P21" s="79">
        <f>AVERAGE(P20)</f>
        <v>0.18181818181818182</v>
      </c>
      <c r="Q21" s="79">
        <f>+Q20</f>
        <v>0.23076923076923078</v>
      </c>
      <c r="R21" s="118" t="s">
        <v>167</v>
      </c>
      <c r="S21" s="118"/>
      <c r="T21" s="118"/>
      <c r="U21" s="118"/>
      <c r="V21" s="118"/>
      <c r="W21" s="104">
        <f>+W20</f>
        <v>0.18</v>
      </c>
      <c r="AB21" s="11"/>
      <c r="AI21" s="102" t="s">
        <v>170</v>
      </c>
      <c r="AJ21" s="78">
        <f>SUM(AJ3:AJ20)</f>
        <v>17227928390</v>
      </c>
      <c r="AK21" s="78">
        <f>SUM(AK3:AK20)</f>
        <v>8758068479.4099998</v>
      </c>
      <c r="AL21" s="78">
        <f>SUM(AL3:AL20)</f>
        <v>9122181703.4099998</v>
      </c>
      <c r="AM21" s="101">
        <f>+AK21/AJ21</f>
        <v>0.50836457414657266</v>
      </c>
    </row>
    <row r="22" spans="1:43" ht="44.25" customHeight="1" x14ac:dyDescent="0.35">
      <c r="G22" s="80"/>
      <c r="H22" s="80"/>
      <c r="I22" s="80"/>
      <c r="J22" s="81"/>
      <c r="K22" s="82"/>
      <c r="L22" s="177" t="s">
        <v>161</v>
      </c>
      <c r="M22" s="178"/>
      <c r="N22" s="179"/>
      <c r="O22" s="83"/>
      <c r="P22" s="101">
        <f>AVERAGE(P8,P12,P15,P19,P21)</f>
        <v>0.1207962471969343</v>
      </c>
      <c r="Q22" s="101">
        <f>AVERAGE(Q8,Q12,Q15,Q19,Q21)</f>
        <v>0.45843815131271437</v>
      </c>
      <c r="W22" s="106">
        <f>AVERAGE(W8,W12,W15,W19,W21)</f>
        <v>0.30113999999999996</v>
      </c>
    </row>
    <row r="24" spans="1:43" x14ac:dyDescent="0.35">
      <c r="P24" s="111">
        <f>AVERAGE(P8,P15,P19,P19,P21)</f>
        <v>0.1196969696969697</v>
      </c>
      <c r="Q24" s="111">
        <f>AVERAGE(Q8,Q15,Q19,Q19,Q21)</f>
        <v>0.4286890574214518</v>
      </c>
    </row>
  </sheetData>
  <mergeCells count="105">
    <mergeCell ref="A3:A20"/>
    <mergeCell ref="L22:N22"/>
    <mergeCell ref="G19:N19"/>
    <mergeCell ref="G21:N21"/>
    <mergeCell ref="P10:P11"/>
    <mergeCell ref="P3:P4"/>
    <mergeCell ref="B16:B18"/>
    <mergeCell ref="C16:C18"/>
    <mergeCell ref="D16:D18"/>
    <mergeCell ref="E16:E18"/>
    <mergeCell ref="F16:F18"/>
    <mergeCell ref="F3:F7"/>
    <mergeCell ref="F9:F11"/>
    <mergeCell ref="G8:N8"/>
    <mergeCell ref="G15:N15"/>
    <mergeCell ref="N3:N4"/>
    <mergeCell ref="Q10:Q11"/>
    <mergeCell ref="G12:N12"/>
    <mergeCell ref="P13:P14"/>
    <mergeCell ref="Q13:Q14"/>
    <mergeCell ref="M10:M11"/>
    <mergeCell ref="M13:M14"/>
    <mergeCell ref="I10:I11"/>
    <mergeCell ref="J10:J11"/>
    <mergeCell ref="K10:K11"/>
    <mergeCell ref="I13:I14"/>
    <mergeCell ref="J13:J14"/>
    <mergeCell ref="K13:K14"/>
    <mergeCell ref="H13:H14"/>
    <mergeCell ref="G10:G11"/>
    <mergeCell ref="L10:L11"/>
    <mergeCell ref="L13:L14"/>
    <mergeCell ref="N10:N11"/>
    <mergeCell ref="N13:N14"/>
    <mergeCell ref="K5:K6"/>
    <mergeCell ref="L3:L4"/>
    <mergeCell ref="L5:L6"/>
    <mergeCell ref="O3:O4"/>
    <mergeCell ref="I3:I4"/>
    <mergeCell ref="J3:J4"/>
    <mergeCell ref="K3:K4"/>
    <mergeCell ref="I5:I6"/>
    <mergeCell ref="N5:N6"/>
    <mergeCell ref="E1:AD1"/>
    <mergeCell ref="B3:B14"/>
    <mergeCell ref="C3:C7"/>
    <mergeCell ref="D3:D7"/>
    <mergeCell ref="E3:E7"/>
    <mergeCell ref="C9:C11"/>
    <mergeCell ref="D9:D11"/>
    <mergeCell ref="E9:E11"/>
    <mergeCell ref="C13:C14"/>
    <mergeCell ref="D13:D14"/>
    <mergeCell ref="E13:E14"/>
    <mergeCell ref="F13:F14"/>
    <mergeCell ref="G13:G14"/>
    <mergeCell ref="H3:H4"/>
    <mergeCell ref="H5:H6"/>
    <mergeCell ref="H10:H11"/>
    <mergeCell ref="Q3:Q4"/>
    <mergeCell ref="P5:P6"/>
    <mergeCell ref="Q5:Q6"/>
    <mergeCell ref="G3:G4"/>
    <mergeCell ref="G5:G6"/>
    <mergeCell ref="M3:M4"/>
    <mergeCell ref="M5:M6"/>
    <mergeCell ref="J5:J6"/>
    <mergeCell ref="S16:S18"/>
    <mergeCell ref="T16:T18"/>
    <mergeCell ref="U16:U18"/>
    <mergeCell ref="S3:S6"/>
    <mergeCell ref="S9:S11"/>
    <mergeCell ref="S13:S14"/>
    <mergeCell ref="T3:T6"/>
    <mergeCell ref="T9:T11"/>
    <mergeCell ref="T13:T14"/>
    <mergeCell ref="R8:V8"/>
    <mergeCell ref="R12:V12"/>
    <mergeCell ref="R3:R6"/>
    <mergeCell ref="R9:R11"/>
    <mergeCell ref="R13:R14"/>
    <mergeCell ref="R19:V19"/>
    <mergeCell ref="R15:V15"/>
    <mergeCell ref="R21:V21"/>
    <mergeCell ref="AH16:AH18"/>
    <mergeCell ref="AH13:AH14"/>
    <mergeCell ref="AH9:AH11"/>
    <mergeCell ref="AH3:AH7"/>
    <mergeCell ref="AB3:AB6"/>
    <mergeCell ref="AB9:AB11"/>
    <mergeCell ref="AB13:AB14"/>
    <mergeCell ref="AB16:AB18"/>
    <mergeCell ref="AF9:AF11"/>
    <mergeCell ref="AF13:AF14"/>
    <mergeCell ref="AF16:AF18"/>
    <mergeCell ref="AF3:AF7"/>
    <mergeCell ref="Z3:Z6"/>
    <mergeCell ref="Z13:Z14"/>
    <mergeCell ref="Z9:Z11"/>
    <mergeCell ref="Z16:Z18"/>
    <mergeCell ref="AA16:AA18"/>
    <mergeCell ref="AA3:AA6"/>
    <mergeCell ref="AA9:AA11"/>
    <mergeCell ref="AA13:AA14"/>
    <mergeCell ref="R16:R18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Marlene Andrade</dc:creator>
  <cp:lastModifiedBy>LUZ  MARINA SEVERICHE MONROY</cp:lastModifiedBy>
  <dcterms:created xsi:type="dcterms:W3CDTF">2021-10-19T17:22:30Z</dcterms:created>
  <dcterms:modified xsi:type="dcterms:W3CDTF">2022-07-15T19:43:54Z</dcterms:modified>
</cp:coreProperties>
</file>