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uzma\OneDrive\Escritorio\SEGUIMIENTOS PLANES DE ACCION A JUNIO 30 DE 2022\"/>
    </mc:Choice>
  </mc:AlternateContent>
  <xr:revisionPtr revIDLastSave="0" documentId="8_{D411B75C-C90B-42D1-B2B1-25CE59BB0E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G PA JUN" sheetId="1" r:id="rId1"/>
  </sheets>
  <externalReferences>
    <externalReference r:id="rId2"/>
  </externalReferences>
  <definedNames>
    <definedName name="meses">'[1]archivo de datos'!$E$20:$E$31</definedName>
    <definedName name="modalidad">'[1]archivo de datos'!$B$2:$B$15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8" i="1" l="1"/>
  <c r="Q163" i="1"/>
  <c r="P163" i="1"/>
  <c r="Q156" i="1"/>
  <c r="P124" i="1"/>
  <c r="P179" i="1" l="1"/>
  <c r="R179" i="1"/>
  <c r="Q179" i="1"/>
  <c r="P168" i="1"/>
  <c r="Q173" i="1"/>
  <c r="P156" i="1"/>
  <c r="Q134" i="1" l="1"/>
  <c r="P134" i="1"/>
  <c r="P129" i="1"/>
  <c r="Q129" i="1"/>
  <c r="Q124" i="1"/>
  <c r="P112" i="1"/>
  <c r="P106" i="1" l="1"/>
  <c r="R106" i="1" s="1"/>
  <c r="P104" i="1"/>
  <c r="R104" i="1" s="1"/>
  <c r="Q92" i="1"/>
  <c r="P92" i="1"/>
  <c r="R92" i="1" s="1"/>
  <c r="AL190" i="1"/>
  <c r="AL191" i="1" s="1"/>
  <c r="AK190" i="1"/>
  <c r="AJ190" i="1"/>
  <c r="Z189" i="1"/>
  <c r="Z188" i="1"/>
  <c r="Z187" i="1"/>
  <c r="Z186" i="1"/>
  <c r="Z185" i="1"/>
  <c r="Z184" i="1"/>
  <c r="Z183" i="1"/>
  <c r="Z182" i="1"/>
  <c r="Z181" i="1"/>
  <c r="Z180" i="1"/>
  <c r="AM179" i="1"/>
  <c r="Z179" i="1"/>
  <c r="Q190" i="1"/>
  <c r="R190" i="1"/>
  <c r="Q178" i="1"/>
  <c r="P173" i="1"/>
  <c r="R163" i="1"/>
  <c r="AM156" i="1"/>
  <c r="AA156" i="1"/>
  <c r="AA178" i="1" s="1"/>
  <c r="R156" i="1"/>
  <c r="Z154" i="1"/>
  <c r="Z153" i="1"/>
  <c r="Q153" i="1"/>
  <c r="P153" i="1"/>
  <c r="R153" i="1" s="1"/>
  <c r="Z152" i="1"/>
  <c r="Z151" i="1"/>
  <c r="Z150" i="1"/>
  <c r="R150" i="1"/>
  <c r="Q150" i="1"/>
  <c r="P150" i="1"/>
  <c r="Z149" i="1"/>
  <c r="R149" i="1"/>
  <c r="Q149" i="1"/>
  <c r="P149" i="1"/>
  <c r="Z148" i="1"/>
  <c r="Z147" i="1"/>
  <c r="Z144" i="1"/>
  <c r="Z143" i="1"/>
  <c r="Z142" i="1"/>
  <c r="Z141" i="1"/>
  <c r="Z140" i="1"/>
  <c r="Z139" i="1"/>
  <c r="AA138" i="1" s="1"/>
  <c r="AA155" i="1" s="1"/>
  <c r="AM138" i="1"/>
  <c r="Q138" i="1"/>
  <c r="P138" i="1"/>
  <c r="R138" i="1" s="1"/>
  <c r="Z136" i="1"/>
  <c r="Z135" i="1"/>
  <c r="Z134" i="1"/>
  <c r="R134" i="1"/>
  <c r="AM133" i="1"/>
  <c r="Z133" i="1"/>
  <c r="Z132" i="1"/>
  <c r="Z131" i="1"/>
  <c r="Z130" i="1"/>
  <c r="Z129" i="1"/>
  <c r="R129" i="1"/>
  <c r="Z128" i="1"/>
  <c r="Z127" i="1"/>
  <c r="Z126" i="1"/>
  <c r="Z125" i="1"/>
  <c r="AM124" i="1"/>
  <c r="Z124" i="1"/>
  <c r="Q137" i="1"/>
  <c r="R124" i="1"/>
  <c r="Z122" i="1"/>
  <c r="Z121" i="1"/>
  <c r="Z120" i="1"/>
  <c r="Z119" i="1"/>
  <c r="Z118" i="1"/>
  <c r="P118" i="1"/>
  <c r="Z117" i="1"/>
  <c r="Z116" i="1"/>
  <c r="Z115" i="1"/>
  <c r="Z114" i="1"/>
  <c r="Z113" i="1"/>
  <c r="Z112" i="1"/>
  <c r="Q112" i="1"/>
  <c r="R112" i="1"/>
  <c r="Z111" i="1"/>
  <c r="Z110" i="1"/>
  <c r="Z109" i="1"/>
  <c r="Z108" i="1"/>
  <c r="Z107" i="1"/>
  <c r="Z106" i="1"/>
  <c r="AA104" i="1" s="1"/>
  <c r="Q106" i="1"/>
  <c r="Z105" i="1"/>
  <c r="Z104" i="1"/>
  <c r="Q104" i="1"/>
  <c r="Z103" i="1"/>
  <c r="Z102" i="1"/>
  <c r="P102" i="1"/>
  <c r="R102" i="1" s="1"/>
  <c r="Z101" i="1"/>
  <c r="Q101" i="1"/>
  <c r="P101" i="1"/>
  <c r="R101" i="1" s="1"/>
  <c r="Z100" i="1"/>
  <c r="Z99" i="1"/>
  <c r="Z98" i="1"/>
  <c r="P98" i="1"/>
  <c r="R98" i="1" s="1"/>
  <c r="AM97" i="1"/>
  <c r="Z97" i="1"/>
  <c r="Z96" i="1"/>
  <c r="Z95" i="1"/>
  <c r="Q95" i="1"/>
  <c r="P95" i="1"/>
  <c r="R95" i="1" s="1"/>
  <c r="Z94" i="1"/>
  <c r="Z93" i="1"/>
  <c r="Z92" i="1"/>
  <c r="Z91" i="1"/>
  <c r="Z90" i="1"/>
  <c r="Q90" i="1"/>
  <c r="P90" i="1"/>
  <c r="R90" i="1" s="1"/>
  <c r="Z89" i="1"/>
  <c r="Z88" i="1"/>
  <c r="Q88" i="1"/>
  <c r="P88" i="1"/>
  <c r="R88" i="1" s="1"/>
  <c r="Z86" i="1"/>
  <c r="Z85" i="1"/>
  <c r="Z84" i="1"/>
  <c r="P84" i="1"/>
  <c r="R84" i="1" s="1"/>
  <c r="Z83" i="1"/>
  <c r="Z82" i="1"/>
  <c r="Z81" i="1"/>
  <c r="R81" i="1"/>
  <c r="Q81" i="1"/>
  <c r="P81" i="1"/>
  <c r="Z80" i="1"/>
  <c r="Z79" i="1"/>
  <c r="AM78" i="1"/>
  <c r="Z78" i="1"/>
  <c r="Z77" i="1"/>
  <c r="Z76" i="1"/>
  <c r="Q76" i="1"/>
  <c r="P76" i="1"/>
  <c r="R76" i="1" s="1"/>
  <c r="Z75" i="1"/>
  <c r="Z74" i="1"/>
  <c r="Q74" i="1"/>
  <c r="P74" i="1"/>
  <c r="Z73" i="1"/>
  <c r="Z72" i="1"/>
  <c r="Z71" i="1"/>
  <c r="Z70" i="1"/>
  <c r="AM69" i="1"/>
  <c r="Z69" i="1"/>
  <c r="Q69" i="1"/>
  <c r="P69" i="1"/>
  <c r="R69" i="1" s="1"/>
  <c r="Z67" i="1"/>
  <c r="Z66" i="1"/>
  <c r="Z65" i="1"/>
  <c r="Z64" i="1"/>
  <c r="Z63" i="1"/>
  <c r="Q63" i="1"/>
  <c r="P63" i="1"/>
  <c r="R63" i="1" s="1"/>
  <c r="Z62" i="1"/>
  <c r="Z61" i="1"/>
  <c r="Z60" i="1"/>
  <c r="Z59" i="1"/>
  <c r="Z58" i="1"/>
  <c r="Z57" i="1"/>
  <c r="Q57" i="1"/>
  <c r="P57" i="1"/>
  <c r="R57" i="1" s="1"/>
  <c r="Z56" i="1"/>
  <c r="Z55" i="1"/>
  <c r="AM54" i="1"/>
  <c r="Z54" i="1"/>
  <c r="Q54" i="1"/>
  <c r="P54" i="1"/>
  <c r="R54" i="1" s="1"/>
  <c r="Z53" i="1"/>
  <c r="Z51" i="1"/>
  <c r="Q51" i="1"/>
  <c r="P51" i="1"/>
  <c r="R51" i="1" s="1"/>
  <c r="Z50" i="1"/>
  <c r="Z49" i="1"/>
  <c r="Q48" i="1"/>
  <c r="P48" i="1"/>
  <c r="R48" i="1" s="1"/>
  <c r="Z47" i="1"/>
  <c r="Z46" i="1"/>
  <c r="Z45" i="1"/>
  <c r="Z44" i="1"/>
  <c r="Q44" i="1"/>
  <c r="P44" i="1"/>
  <c r="R44" i="1" s="1"/>
  <c r="Z43" i="1"/>
  <c r="Z42" i="1"/>
  <c r="Z41" i="1"/>
  <c r="P41" i="1"/>
  <c r="R41" i="1" s="1"/>
  <c r="P37" i="1"/>
  <c r="Z36" i="1"/>
  <c r="Z35" i="1"/>
  <c r="Z34" i="1"/>
  <c r="AM33" i="1"/>
  <c r="Z33" i="1"/>
  <c r="Q33" i="1"/>
  <c r="P33" i="1"/>
  <c r="R33" i="1" s="1"/>
  <c r="R30" i="1"/>
  <c r="P30" i="1"/>
  <c r="Z29" i="1"/>
  <c r="Z28" i="1"/>
  <c r="Z27" i="1"/>
  <c r="Q27" i="1"/>
  <c r="P27" i="1"/>
  <c r="R27" i="1" s="1"/>
  <c r="Z26" i="1"/>
  <c r="Z25" i="1"/>
  <c r="Z24" i="1"/>
  <c r="Z23" i="1"/>
  <c r="Q23" i="1"/>
  <c r="P23" i="1"/>
  <c r="R23" i="1" s="1"/>
  <c r="Z22" i="1"/>
  <c r="Z21" i="1"/>
  <c r="Z20" i="1"/>
  <c r="Z19" i="1"/>
  <c r="AM18" i="1"/>
  <c r="Z18" i="1"/>
  <c r="Q18" i="1"/>
  <c r="P18" i="1"/>
  <c r="R18" i="1" s="1"/>
  <c r="Z17" i="1"/>
  <c r="Z15" i="1"/>
  <c r="Z14" i="1"/>
  <c r="Z13" i="1"/>
  <c r="AM12" i="1"/>
  <c r="Z12" i="1"/>
  <c r="Q12" i="1"/>
  <c r="P12" i="1"/>
  <c r="Z11" i="1"/>
  <c r="Z10" i="1"/>
  <c r="Z9" i="1"/>
  <c r="Z8" i="1"/>
  <c r="Z7" i="1"/>
  <c r="Z6" i="1"/>
  <c r="Z5" i="1"/>
  <c r="Z4" i="1"/>
  <c r="Z3" i="1"/>
  <c r="AM2" i="1"/>
  <c r="Z2" i="1"/>
  <c r="Q2" i="1"/>
  <c r="P2" i="1"/>
  <c r="R2" i="1" s="1"/>
  <c r="AA12" i="1" l="1"/>
  <c r="R87" i="1"/>
  <c r="AA69" i="1"/>
  <c r="AA2" i="1"/>
  <c r="AA32" i="1" s="1"/>
  <c r="Q68" i="1"/>
  <c r="AA33" i="1"/>
  <c r="AA18" i="1"/>
  <c r="AA88" i="1"/>
  <c r="AA123" i="1" s="1"/>
  <c r="Q155" i="1"/>
  <c r="R178" i="1"/>
  <c r="AA54" i="1"/>
  <c r="AA68" i="1" s="1"/>
  <c r="AA124" i="1"/>
  <c r="AA137" i="1" s="1"/>
  <c r="AA179" i="1"/>
  <c r="AA190" i="1" s="1"/>
  <c r="Q32" i="1"/>
  <c r="Q87" i="1"/>
  <c r="Q123" i="1"/>
  <c r="R68" i="1"/>
  <c r="R137" i="1"/>
  <c r="R32" i="1"/>
  <c r="R123" i="1"/>
  <c r="R155" i="1"/>
  <c r="AA191" i="1" l="1"/>
  <c r="Q191" i="1"/>
  <c r="R1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Marlene Andrade</author>
    <author>Usuario</author>
  </authors>
  <commentList>
    <comment ref="AO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INDICAR QUÉ RUBRO PRESUPUESTAL ESTÁ SEÑALADO COMO TRAZADOR DE GÉNERO</t>
        </r>
      </text>
    </comment>
    <comment ref="J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sharedStrings.xml><?xml version="1.0" encoding="utf-8"?>
<sst xmlns="http://schemas.openxmlformats.org/spreadsheetml/2006/main" count="1403" uniqueCount="426">
  <si>
    <t>PILAR</t>
  </si>
  <si>
    <t>LINEA ESTRATEGICA</t>
  </si>
  <si>
    <t>Indicador de Bienestar</t>
  </si>
  <si>
    <t>Línea Base 2019</t>
  </si>
  <si>
    <t>Meta Bienestar 2020-2023</t>
  </si>
  <si>
    <t xml:space="preserve">PROGRAMA </t>
  </si>
  <si>
    <t>Indicador de Producto</t>
  </si>
  <si>
    <t>UNIDAD DE MEDIDA DEL INDICADOR DE PRODUCTO</t>
  </si>
  <si>
    <t>Línea Base 2019 
Según PDD</t>
  </si>
  <si>
    <t>Descripción de la Meta Producto 2020-2023</t>
  </si>
  <si>
    <t>Valor Absoluto de la Meta Producto 2020-2023</t>
  </si>
  <si>
    <t>PROGRAMACIÓN META A 2022</t>
  </si>
  <si>
    <t>ACUMULADO DE META PRODUCTO 2020- 2021</t>
  </si>
  <si>
    <t>REPORTE META PRODUCTO
EJECUTADO DE ENERO 1 A MARZO 31 DE2022</t>
  </si>
  <si>
    <t>REPORTE META PRODUCTO
EJECUTADO DE ABRIL 1 A JUNIO 30 DE2022</t>
  </si>
  <si>
    <t>ACUMULADO META PRODUCTO EN EL CUATRIENIO</t>
  </si>
  <si>
    <t>AVANCE  META PRODUCTO A JUNIO 2022</t>
  </si>
  <si>
    <t>AVANCE  META PRODUCTO EN EL CUATRIENIO</t>
  </si>
  <si>
    <t xml:space="preserve">PROYECTOS </t>
  </si>
  <si>
    <t>CODIGO BPIM</t>
  </si>
  <si>
    <t>Objetivo del Proyecto</t>
  </si>
  <si>
    <t>ACTIVIDADES DEL PROYECTO ANUAL</t>
  </si>
  <si>
    <t>Valor Absoluto de la Actividad del  Proyecto 2022</t>
  </si>
  <si>
    <t>REPORTE ACTIVIDAD DE PROYECTO
EJECUTADO DE ENERO 1 A MARZO 31 DE 2022</t>
  </si>
  <si>
    <t>REPORTE ACTIVIDAD DE PROYECTO
EJECUTADO DE ABRIL 1 A JUNIO 30 DE 2022</t>
  </si>
  <si>
    <t>AVANCE PORCENTUAL DE LAS ACTIVIDADES DEL PROYECTO</t>
  </si>
  <si>
    <t>% AVANCE DEL PROYECTO</t>
  </si>
  <si>
    <t xml:space="preserve">Fecha de inicio </t>
  </si>
  <si>
    <t>Tiempo de Ejecución
(número de días)</t>
  </si>
  <si>
    <t>Beneficiarios Programados</t>
  </si>
  <si>
    <t>Beneficiarios Cubiertos</t>
  </si>
  <si>
    <t>Porcentaje de Participación de la Actividad en el Proyecto</t>
  </si>
  <si>
    <t xml:space="preserve">Dependencia Responsable </t>
  </si>
  <si>
    <t>Nombre del Responsable</t>
  </si>
  <si>
    <t>Fuente de Financiación</t>
  </si>
  <si>
    <t>Apropiación Definitiva
(en pesos)</t>
  </si>
  <si>
    <t>APROPIACION PRESUPUESTAL SEGÚN PLANEACION A JULIO</t>
  </si>
  <si>
    <t xml:space="preserve">REPORTE EJECUCIÓN PRESUPUESTAL </t>
  </si>
  <si>
    <t xml:space="preserve">% AVANCE DE LA  EJECUCIÓN PRESUPUESTAL SEGUNPLANEACION A JUNIO 2022 </t>
  </si>
  <si>
    <t>Fuente Presupuestal</t>
  </si>
  <si>
    <t>Rubro Presupuestal</t>
  </si>
  <si>
    <t xml:space="preserve">INDICAR SI EL RUBRO ESTÁ MARCADO COMO TRAZADOR DE GÉNERO
(SI ó NO) </t>
  </si>
  <si>
    <t>Código Presupuestal</t>
  </si>
  <si>
    <t>¿Requiere contratación?</t>
  </si>
  <si>
    <t xml:space="preserve">Tipo de Contratación </t>
  </si>
  <si>
    <t>Fecha de Inicio Contratación</t>
  </si>
  <si>
    <t>Estado</t>
  </si>
  <si>
    <t>Observación</t>
  </si>
  <si>
    <t>SALVEMOS JUNTOS NUESTRO PATRIMONIO NATURAL</t>
  </si>
  <si>
    <t>Inversion territorial en el Sector (En miles de pesos)</t>
  </si>
  <si>
    <t>$31.256.050  -Fuente EPA</t>
  </si>
  <si>
    <t>$34.000.000 (Incremento mayor al 8%)</t>
  </si>
  <si>
    <t>RECUPERAR Y RESTAURAR NUESTRAS ÁREAS NATURALES (BOSQUES, BIODIVERSIDAD Y SERVICIOS ECOSISTEMICOS)</t>
  </si>
  <si>
    <t>Numero de nuevos arboles sembrados</t>
  </si>
  <si>
    <t>Numero</t>
  </si>
  <si>
    <t>46843 -Fuente EPA</t>
  </si>
  <si>
    <t>100.000 nuevos arboles sembrados</t>
  </si>
  <si>
    <t>SISTEMA DE ARBOLADO URBANO</t>
  </si>
  <si>
    <t>Aumentar el número de árboles por habitante, contribuyendo de manera agregada a la conservación de la biodiversidad y al adecuado aprovechamiento de los servicios ecosistémicos, con el fin de crear espacios públicos que fomenten la actividad al aire.</t>
  </si>
  <si>
    <t>Diseño, desarrollo administracion de la
plataforma  virtual para registro de Biodiversidad</t>
  </si>
  <si>
    <t>EPA Cartagena y la Cuidad de Cartagenada</t>
  </si>
  <si>
    <t>Sub. Técnica y Desarrollo Sostenible</t>
  </si>
  <si>
    <t>NORMA BADRAM</t>
  </si>
  <si>
    <t>1.2.1.0.00 - Ingresos corrientes de Libre Destinación</t>
  </si>
  <si>
    <t>Servicios para la comunidad, sociales y personales</t>
  </si>
  <si>
    <t>2.3.2.02.02.009</t>
  </si>
  <si>
    <t>SI</t>
  </si>
  <si>
    <t>Contratacion directa</t>
  </si>
  <si>
    <t>Enero</t>
  </si>
  <si>
    <t>Socialización y
promoción de la
plataforma</t>
  </si>
  <si>
    <t>Identificar, estudiar y georeferenciar sitios de siembra</t>
  </si>
  <si>
    <t xml:space="preserve">Acuerdo con comunidades y entidades para la siembra y mantenimiento  de los  arboles sembrados </t>
  </si>
  <si>
    <t>Ejecución de actividades de siembra con apoyo de las comunidades y/o entidades</t>
  </si>
  <si>
    <t>1.2.3.2.12 - Contribución del Sector Eléctrico - General</t>
  </si>
  <si>
    <t>divulgacion y socializacion de la actividad</t>
  </si>
  <si>
    <t>Mantenimiento de los nuevos arboles sembrados</t>
  </si>
  <si>
    <t>Licitación Pública</t>
  </si>
  <si>
    <t>Febrero</t>
  </si>
  <si>
    <t>Campaña masiva de siembra voluntaria de árboles</t>
  </si>
  <si>
    <t>Diseño y ubicación para el establecimiento del vivero</t>
  </si>
  <si>
    <t>Centro de atención y
valoración de fauna,
adecuado e implementado</t>
  </si>
  <si>
    <t>0 -Fuente EPA</t>
  </si>
  <si>
    <t>1  Centro de atención y
valoración de fauna,
adecuado e implementado</t>
  </si>
  <si>
    <t>CENTRO DE ATENCION Y VALORACION DE FAUNA SILVESTRE</t>
  </si>
  <si>
    <t>Realizar dotación y adecuación del centro de atención, valoración y rehabilitación de fauna silvestre (CAVR Bocana) del EPA Cartagena cumpliendo con el Plan de Acción 2020 y satisfaciendo la demanda que la entidad ha venido solicitando.</t>
  </si>
  <si>
    <t>Dotar el personal requerido para la Operación y mantenimiento del CAV</t>
  </si>
  <si>
    <t>Contratacion Minima Cuantia</t>
  </si>
  <si>
    <t>Adquisicion de Alimentos, Materiales,insumos y equipos agroveterinarios</t>
  </si>
  <si>
    <t>1.Contratacion Minima            Cuantia                                   2.SELECCION_ABREVIADA</t>
  </si>
  <si>
    <t>1. Enero                                        2. Marzo</t>
  </si>
  <si>
    <t xml:space="preserve"> Ampliacion y mejoramiento de las instalaciones fisicas del CAV</t>
  </si>
  <si>
    <t>1. Contratacion Minima Cuantia           2. Selección Abreviada</t>
  </si>
  <si>
    <t>Abril</t>
  </si>
  <si>
    <t>Implementar el manual de bioseguridad para el funcionamiento del centro de atención animal CAV de la bocana</t>
  </si>
  <si>
    <t>Recepcionar fauna silvestre, incautada o entregada voluntariamente</t>
  </si>
  <si>
    <t>Evaluación de posibles zonas para la liberación de fauna</t>
  </si>
  <si>
    <t>numero de jornadas de limpieza en areas ambientalmente degradadas</t>
  </si>
  <si>
    <t>40 -Fuente EPA</t>
  </si>
  <si>
    <t>RECUPERACION DE AREAS AMBIENTALMENTE DEGRADADAS</t>
  </si>
  <si>
    <t>Aumentar el número de áreas ambientalmente restauradas</t>
  </si>
  <si>
    <t>Estudio de los sitios para la jornada de limpieza</t>
  </si>
  <si>
    <t>programacion y articulacion con otros actores para la intervencion de las areas.</t>
  </si>
  <si>
    <t>divulgacion y socializacion de la actividad con la comunidad</t>
  </si>
  <si>
    <t>limpieza en areas ambientalmente degradadas</t>
  </si>
  <si>
    <t>Intervencion de areas recuperadas</t>
  </si>
  <si>
    <t>Numero de operativos realizados para restitucion de Ecosistemas y Areas ambientalmente estrategicas</t>
  </si>
  <si>
    <t>73 -Fuente EPA</t>
  </si>
  <si>
    <t>150 operativos
realizados para
restitución de
ecosistemas y áreas
ambientalmente
estratégicas</t>
  </si>
  <si>
    <t>establecer los sitios de los operativos</t>
  </si>
  <si>
    <t>programacion, ejecucion y articulacion con otras entidades para el desarrollo de los operativos</t>
  </si>
  <si>
    <t>realizacion de operativos</t>
  </si>
  <si>
    <t>Numero de areas ambientalmente degradadas, intervenidas y en proceso de restauracion</t>
  </si>
  <si>
    <t>3 áreas ambientalmente degradadas, intervenidas y en proceso de restauración (Laguna del Cabrero-Caño Juan Angola, Cerro de la Popa y Bahia de Cartagena)</t>
  </si>
  <si>
    <t xml:space="preserve">Elaboracióndel plan de intervención para cerro de la Popa, bahía de Cartagena y caño Juan Angola. </t>
  </si>
  <si>
    <t>Ejecucion del plan de intervencion para cerro de la Popa, bahía de Cartagena y caño Juan Angola</t>
  </si>
  <si>
    <t>divulgacion y socializacion de las etapas del proceso de intervencion</t>
  </si>
  <si>
    <t>Numero de proyectos para la
restauración de biodiversidad
y servicios ecosistémicos
distritales diseñados e
implementados en área rural
e insular</t>
  </si>
  <si>
    <t>2   proyectos para la
restauración de biodiversidad
y servicios ecosistémicos
distritales diseñados e
implementados en área rural
e insular</t>
  </si>
  <si>
    <t>NA</t>
  </si>
  <si>
    <t>AVANCE DEL PROGRAMA RECUPERAR Y RESTAURAR NUESTRAS ÁREAS NATURALES (BOSQUES, BIODIVERSIDAD Y SERVICIOS ECOSISTEMICOS)</t>
  </si>
  <si>
    <t>AVANCE PROMEDIO DE LOS PROYECTOS DEL PROGRAMA RECUPERAR Y RESTAURAR NUESTRAS ÁREAS NATURALES (BOSQUES, BIODIVERSIDAD Y SERVICIOS ECOSISTEMICOS)</t>
  </si>
  <si>
    <t>ORDENAMIENTO AMBIENTAL Y ADAPTACION AL CAMBIO CLIMATICO PARA LA SOSTENIBILIDAD AMBIENTAL (MITIGACION Y GESTION DEL RIESGO AMBIENTAL)</t>
  </si>
  <si>
    <t>Ajustar y modificar el Plan Cartagena Competitiva y Compatible con el Clima y convertirlo en el Plan Integral de Adaptacion al Cambio Climatico -PIACC- formulado y adoptado (Ley 1931 del 27 de Julio de 2018)</t>
  </si>
  <si>
    <t>1    Plan Integral de Adaptacion al Cambio Climatico -PIACC- formulado y adoptado</t>
  </si>
  <si>
    <t>50%( 10% real)</t>
  </si>
  <si>
    <t>PLAN INTEGRAL DE ADAPTACION AL CAMBIO CLIMATICO</t>
  </si>
  <si>
    <t>Formular y adoptar el plan integral de gestión del cambio climático del Distrito de Cartagena de Indias en el marco de lo dispuesto por la Ley 1931 del 2018.</t>
  </si>
  <si>
    <t xml:space="preserve">Formulacion del Plan Integral de Adaptación al Cambio Climático
</t>
  </si>
  <si>
    <t>Adopción del Plan Integral de Adaptación l Cambio Climático</t>
  </si>
  <si>
    <t>Implementación del Plan Integral de Adaptación al Cambio Climático</t>
  </si>
  <si>
    <t>divulgacion y socializacion del Plan Integral de Adaptación al Cambio Climático</t>
  </si>
  <si>
    <t xml:space="preserve">Diseño e implementacion de Proyecto de Asistencia
Integral para el Sector
Industria (desarrollo e implementacion de acciones, auditorias energeticas y ambientales, capacitacion y selección  de medidas de reduccion de emisiones) </t>
  </si>
  <si>
    <t>1
Proyecto de Asistencia
Integral para el Sector
Industrial, diseñado e
implementado</t>
  </si>
  <si>
    <t xml:space="preserve">
Proyecto de Compostaje de
Residuos Orgánicos a Gran
Escala Local (por fases y en zonas detectadas como criticas)
implementado</t>
  </si>
  <si>
    <t>1
Proyecto de Compostaje de
Residuos Orgánicos a Gran
Escala Local,
implementado</t>
  </si>
  <si>
    <t>50% (20%real)</t>
  </si>
  <si>
    <t>formulacion del proyecto de compostaje de residuos organicos</t>
  </si>
  <si>
    <t>Concurso de Méritos</t>
  </si>
  <si>
    <t>abril</t>
  </si>
  <si>
    <t>adopcion e implementacion del proyecto de compostaje de residuos organicos</t>
  </si>
  <si>
    <t>divulgacion y socializacion del proyecto</t>
  </si>
  <si>
    <t>Febrero - Marzo</t>
  </si>
  <si>
    <t>Sistema Distrital de Buenas
Prácticas Energéticas en la
Administración Pública,
establecido</t>
  </si>
  <si>
    <t>1
Sistema Distrital de Buenas
Prácticas Energéticas en la
Administración Pública,
establecido</t>
  </si>
  <si>
    <t>Diseño del sistema Distrital de Buenas Practicas energeticas</t>
  </si>
  <si>
    <t>Agosto</t>
  </si>
  <si>
    <t>adopcion del sistema Distrital de Buenas Practicas energeticas</t>
  </si>
  <si>
    <t>implementacion del sistema Distrital de Buenas Practicas energeticas</t>
  </si>
  <si>
    <t xml:space="preserve">divulgacion y socializacion del Sistema Distrital de Buenas Practicas energeticas </t>
  </si>
  <si>
    <t>Campañas distritales
masivas de información en
gestión del cambio climático, realizadas</t>
  </si>
  <si>
    <t xml:space="preserve">4 campañas distrital
masivas de información de
gestión para la mitigación
de cambio climático y salud
ambiental </t>
  </si>
  <si>
    <t>diseño de estrategias para la campaña de mitigacion de cambio climatico y salud ambiental</t>
  </si>
  <si>
    <t>programacion de la campaña</t>
  </si>
  <si>
    <t>realizacion de la campaña de mitigacion de cambio climatico y salud ambiental</t>
  </si>
  <si>
    <t>Número de proyectos pilotos para el control de intrusion de mareas, diseñado y construido</t>
  </si>
  <si>
    <t>1  Proyecto Piloto para el Control de Intrusion de mareas,diseñado y construido</t>
  </si>
  <si>
    <t xml:space="preserve">Formulacion del proyecto piloto para el control de intrusion de mareas </t>
  </si>
  <si>
    <t xml:space="preserve">Ejecucion del proyecto piloto para el control de intrusion de mareas </t>
  </si>
  <si>
    <t xml:space="preserve">divulgacion y socializacion del proyecto piloto para el control de intrusion de mareas </t>
  </si>
  <si>
    <t>Numero de Barrios participando en la implementación del
proyecto “Tu Barrio
Sostenible</t>
  </si>
  <si>
    <t>3
Barrios participando en la
implementación de
proyecto “Tu Barrio
Sostenible</t>
  </si>
  <si>
    <t>ORDENAMIENTO PARA EL DESARROLLO AMBIENTAL</t>
  </si>
  <si>
    <t>Promover un ordenamiento para el desarrollo ambiental en el área de jurisdicción de EPA Cartagena.</t>
  </si>
  <si>
    <t xml:space="preserve">Ampliacion de criterios de selección de los 3 barrios a implementar. </t>
  </si>
  <si>
    <t xml:space="preserve">Ejecucion del  proyecto "Tu Barrio sostenible"  </t>
  </si>
  <si>
    <t xml:space="preserve">divulgacion y socializacion del proyecto </t>
  </si>
  <si>
    <t>Numero de 
Corredores ambientales
diseñados e
implementados articulados al sistema de drenajes urbanos sostenibles</t>
  </si>
  <si>
    <t>3
Corredores ambientales
diseñados e
implementados</t>
  </si>
  <si>
    <t>Diagnóstico de las zonas para identificar áreas de posibles conectividades ecológicas (modelo) - Cerro de la Popa - Ciénaga de la Virgen - Caño Juan Angola.</t>
  </si>
  <si>
    <t>Marzo</t>
  </si>
  <si>
    <t>Delimitación de las áreas de corredores ambientales</t>
  </si>
  <si>
    <t>Definición plan de restauración de los corredores ambientales</t>
  </si>
  <si>
    <t>Adopción de acto administrativo correspondiente</t>
  </si>
  <si>
    <t>Implementación del plan de restauración de los corredores ambientales</t>
  </si>
  <si>
    <t>Numero de Areas de Manglares Conservados y Protegidos( Area Urbana y Rural)</t>
  </si>
  <si>
    <t>3 Areas de Manglares Conservados y Protegidos( Area Urbana y Rural)</t>
  </si>
  <si>
    <t>Identificación ambiental y estrategias de áreas de manglar a intervenir</t>
  </si>
  <si>
    <t>Elaboración del programa de proteccion y conservacion</t>
  </si>
  <si>
    <t>Ejecución del programa de protección y conservación (Acto administrativo).</t>
  </si>
  <si>
    <t>Identificación, construcción y adopción de las determinantes ambientales urbanas</t>
  </si>
  <si>
    <t>AVANCE DEL PROGRAMA ORDENAMIENTO AMBIENTAL Y ADAPTACION AL CAMBIO CLIMATICO PARA LA SOSTENIBILIDAD AMBIENTAL (MITIGACION Y GESTION DEL RIESGO AMBIENTAL)</t>
  </si>
  <si>
    <t>AVANCE DE LOS PROYECTOS DEL PROGRAMA ORDENAMIENTO AMBIENTAL Y ADAPTACION AL CAMBIO CLIMATICO PARA LA SOSTENIBILIDAD AMBIENTAL (MITIGACION Y GESTION DEL RIESGO AMBIENTAL)</t>
  </si>
  <si>
    <t>ASEGURAMIENTO, MONITOREO, CONTROL Y VIGILANCIA AMBIENTAL (SISTEMA INTEGRADO DE MONITOREO AMBIENTAL)</t>
  </si>
  <si>
    <t>Numero de Estaciones de medición de calidad del aire, optimizadas
y funcionales.</t>
  </si>
  <si>
    <t>3 -Fuente EPA</t>
  </si>
  <si>
    <t>10
Estaciones de medición de
calidad del aire, optimizadas
y funcionales.</t>
  </si>
  <si>
    <t>SISTEMA INTELIGENTE DE MONITOREO AMBIENTAL</t>
  </si>
  <si>
    <t>Establecer un Sistema Inteligente de Monitoreo Ambiental que permita monitorear en tiempo real los recursos ambientales de Cartagena con el fin de tomar medidas de prevención y políticas ambientales.</t>
  </si>
  <si>
    <t xml:space="preserve">Rediseño del SVCA </t>
  </si>
  <si>
    <t>Mantenimiento preventivo o correctivo de los equipos del Sistema de Vigilancia de la Calidad del Aire</t>
  </si>
  <si>
    <t xml:space="preserve">Adquisicion de nuevos equipos </t>
  </si>
  <si>
    <t>Operación del sistema de vigilancia de la calidad del Aire( SVCA)</t>
  </si>
  <si>
    <t>Numero de 
Proyectos para la creación de
la Mesa Técnica Distrital de
Calidad del Aire y Ruido</t>
  </si>
  <si>
    <t>N.D</t>
  </si>
  <si>
    <t>1
Proyecto para la creación de
la Mesa Técnica Distrital de
Calidad del Aire y Ruido</t>
  </si>
  <si>
    <t>operación de la mesa tecnica</t>
  </si>
  <si>
    <t xml:space="preserve">Reporte técnico ambiental
(consolidado anual -aire,
ruido, agua-)
</t>
  </si>
  <si>
    <t xml:space="preserve">4
Reporte técnico ambiental
(consolidado anual -aire,
ruido, agua-)
</t>
  </si>
  <si>
    <t xml:space="preserve">ejecucion de actividades de seguimiento, control  y monitoreo de los recursos agua, aire y suelo </t>
  </si>
  <si>
    <t>Consolidación mensual de indicadores ambientales y gestión  resultado de las actividades de seguimiento, control  y monitoreo  (proyecto y áreas de STDS)</t>
  </si>
  <si>
    <t xml:space="preserve">Reporte mensual de indicadores ambientales (fauna, flora, calidad de agua, calidad de aire) en el Observatorio Ambiental. </t>
  </si>
  <si>
    <t>Monitoreos de calidad de agua</t>
  </si>
  <si>
    <t>Selección Abreviada</t>
  </si>
  <si>
    <t>Elaboración del Informe Anual sobre el Estado de los Recursos Naturales.</t>
  </si>
  <si>
    <t>Mapas de ruido actualizados.
(1 por localidad)</t>
  </si>
  <si>
    <t>3
Mapas de ruido actualizados.
(1 por localidad)</t>
  </si>
  <si>
    <t xml:space="preserve">Estudio de Diseño. </t>
  </si>
  <si>
    <t>Contratacion</t>
  </si>
  <si>
    <t>Divulgacion y socializacion</t>
  </si>
  <si>
    <t xml:space="preserve">
Sistema de control de calidad
del ruido, implementado</t>
  </si>
  <si>
    <t>1
Sistema de control de calidad
del ruido, implementado</t>
  </si>
  <si>
    <t xml:space="preserve">Diseño del sistema de control de calidad de ruido. </t>
  </si>
  <si>
    <t>Implementación del sistema de control de calidad de ruido.</t>
  </si>
  <si>
    <t>Divulgación y socialización de la actividad</t>
  </si>
  <si>
    <t>AVANCE DEL PROGRAMA ASEGURAMIENTO, MONITOREO, CONTROL Y VIGILANCIA AMBIENTAL (SISTEMA INTEGRADO DE MONITOREO AMBIENTAL)</t>
  </si>
  <si>
    <t>INVESTIGACION, EDUCACION Y CULTURA AMBIENTAL (EDUCACION Y CULTURA AMBIENTAL)</t>
  </si>
  <si>
    <t>Numero de Hogares comunitarios de bienestar
acompañados en la implementación de proyectos ambientales</t>
  </si>
  <si>
    <t>25
Hogares comunitarios
de bienestar
acompañados en la
implementación de
proyectos ambientales</t>
  </si>
  <si>
    <t>EDUCACION Y CULTURA AMBIENTAL</t>
  </si>
  <si>
    <t>Fortalecer los procesos de educación y cultura ambiental en el distrito de Cartagena de indias.</t>
  </si>
  <si>
    <t>Realizar asistencia tecnica y acompañamiento a los hogares comunitarios de bienestar familiar</t>
  </si>
  <si>
    <t>Sub. Educación e Investigación Ambiental</t>
  </si>
  <si>
    <t>Divulgación y socialización de la actividad.Realizar asistencia técnica y acompañamiento de los CDI</t>
  </si>
  <si>
    <t xml:space="preserve">Numero de Centros de desarrollo
infantil acompañados en la implementación de proyectos
ambientales
</t>
  </si>
  <si>
    <t xml:space="preserve">20
Centros de desarrollo
infantil acompañados
en la implementación
de proyectos
ambientales
</t>
  </si>
  <si>
    <t>Realizar asistencia técnica y acompañamiento de los CDI</t>
  </si>
  <si>
    <t>Divulgación y socialización de la actividad.</t>
  </si>
  <si>
    <t xml:space="preserve">Numero de  PRAES
participando de forma concertada en proyectos de acciones coordinadas con las
autoridades ambientales (Área
urbana)
</t>
  </si>
  <si>
    <t>28 -Fuente EPA</t>
  </si>
  <si>
    <t xml:space="preserve">120
Nuevos PRAES
participando de forma
concertada en
proyectos de acciones
coordinadas con las
autoridades
ambientales (Área
urbana y rural)
</t>
  </si>
  <si>
    <t>Brindar acompañamiento a las instituciones educativas en los procesos de formulación e implementación de PRAES</t>
  </si>
  <si>
    <t>Realización de jornadas y eventos de capacitación y educación ambiental a instituciones educativas distritales de Cartagena virtual y/o presencial</t>
  </si>
  <si>
    <t>Realizar el seguimiento  de las actividades realizadas en el marco de los PRAES</t>
  </si>
  <si>
    <t xml:space="preserve">Numero de PRAUS participando de forma concertada en proyectos de acciones coordinadas con las autoridades ambientales (Área urbana y rural)
</t>
  </si>
  <si>
    <t>9 -Fuente EPA</t>
  </si>
  <si>
    <t xml:space="preserve">9     PRAUS participando de forma concertada en proyectos de acciones coordinadas con las autoridades ambientales (Área urbana y rural)
</t>
  </si>
  <si>
    <t>Brindar acompañamiento a las instituciones educativas en los procesos de formulación e implementación de PRAUS</t>
  </si>
  <si>
    <t>Realizar el seguimiento  de las actividades realizadas en el marco de los PRAUS</t>
  </si>
  <si>
    <t>1.3.2.3.05 - Otros Rendimientos Financieros</t>
  </si>
  <si>
    <t xml:space="preserve">Numero de Grandes eventos
académicos para apropiación de
conocimientos sobre temas ambientales, impulsados y
realizados
</t>
  </si>
  <si>
    <t>2  -Fuente EPA</t>
  </si>
  <si>
    <t xml:space="preserve">6    Grandes eventos académicos para apropiación de conocimientos sobre temas ambientales, impulsados y
realizados
</t>
  </si>
  <si>
    <t>Impulsar y realizar eventos académicos para apropiación de conocimiento sobre temas ambientales en la ciudad de Cartagena</t>
  </si>
  <si>
    <t>Divulgación y socialización de las actividades</t>
  </si>
  <si>
    <t>Seguimiento a los compromisos generados en el marco del evento. (1 diagnóstico sobre resultados de las actividades realizadas)</t>
  </si>
  <si>
    <t>Numero de PROCEDAS
participando de forma concertada en proyectos y acciones coordinadas con las
autoridades ambientales (Área
urbana y rural)</t>
  </si>
  <si>
    <t>5  -Fuente EPA</t>
  </si>
  <si>
    <t>20
PROCEDAS
participando de forma concertada en proyectos y acciones coordinadas con las autoridades ambientales (Área urbana y rural)</t>
  </si>
  <si>
    <t>realizar asistencia tecnica para la formulacion, implementacion y seguimiento de los PROCEDAS</t>
  </si>
  <si>
    <t>Numero de Centros de Vida
participando en Actividades y buenas prácticas ambientales para el beneficio de poblacion de tercera edad, en asocio con las autoridades ambientales y el Distrito de Cartagena</t>
  </si>
  <si>
    <t>0  -Fuente EPA</t>
  </si>
  <si>
    <t>5
Centros de Vida
participando en
Actividades y buenas
prácticas ambientales</t>
  </si>
  <si>
    <t>Realizar talleres de formación y acompañamiento sobre buenas prácticas ambientales en los Centros de Vida del Distrito</t>
  </si>
  <si>
    <t>divulgacion y socializacion</t>
  </si>
  <si>
    <t>Numero de Herramientas TICs
implementadas para el fomento de la educación ambiental</t>
  </si>
  <si>
    <t>4
Herramientas TICs implementadas para el fomento de la educación ambiental</t>
  </si>
  <si>
    <t>INVESTIGACION E INNOVACION PARA LA GESTION AMBIENTAL SOSTENIBLE</t>
  </si>
  <si>
    <t>Fortalecer los procesos de investigación e innovación para la gestión ambiental sostenible distrito de Cartagena de indias.</t>
  </si>
  <si>
    <t>implementar la herramienta tics para el fomento de la educacion ambiental</t>
  </si>
  <si>
    <t xml:space="preserve">Numero de Ecosistemas con
investigaciones científicas de las condiciones físicoquímicas, biológicas, socioculturales y
económicas
</t>
  </si>
  <si>
    <t>1  -Fuente EPA</t>
  </si>
  <si>
    <t xml:space="preserve">4
Ecosistemas con
investigaciones
científicas de las
condiciones físicoquímicas, biológicas,
socioculturales y
económicas
</t>
  </si>
  <si>
    <t>Adoptar una herramienta TIC basada en Inteligencia Artificial</t>
  </si>
  <si>
    <t xml:space="preserve">1
</t>
  </si>
  <si>
    <t>Recopilar información fitosanitaria de las especies arbóreas pertenecientes al Distrito de Cartagena</t>
  </si>
  <si>
    <t>Contribuir a la optimización y mejoramiento de una herramienta TIC</t>
  </si>
  <si>
    <t>Determinar la mejor ubicación para la instalación de parcelas permanentes teniendo en cuenta la naturaleza de los ecosistemas, ubicación y criterios de adopción con la comunidad en el medio</t>
  </si>
  <si>
    <t>Medir la captura de carbono de los ecosistemas bosque seco y manglar a través de datos tomados con parcelas permanentes</t>
  </si>
  <si>
    <t>Analizar y comparar los datos provenientes de las dos parcelas permanentes instaladas</t>
  </si>
  <si>
    <t>Numero de Investigaciones y
estudios sobre el ambiente distrital, sus condiciones,
potencialidades e impactos</t>
  </si>
  <si>
    <t>4
Investigaciones y
estudios sobre el
ambiente distrital, sus
condiciones,
potencialidades e impactos</t>
  </si>
  <si>
    <t>Priorizar el cuerpo agua interno del distrito de Cartagena con mayores necesidades de investigación, considerando aspectos Ambientales, Socioeconómicos, Investigativos y Jurídicos.</t>
  </si>
  <si>
    <t>Determinar la calidad del cuerpo de agua interno seleccionado mediante la medición de parámetros fisicoquímicos y estudios de comunidades biológicas (Macroinvertebrados), siguiendo protocolos estandarizado</t>
  </si>
  <si>
    <t>Definir estrategias de reducción de gases de efecto invernadero</t>
  </si>
  <si>
    <t>Establecer propuestas de manejo ambiental en el cuerpo de agua seleccionado para brindar alternativas de conservación, preservación y remediación, teniendo en cuenta las competencias del Establecimiento Público Ambiental, EPA Cartagena</t>
  </si>
  <si>
    <t>Identificar la más conveniente estrategia, guía o metodología para la medición de huella de carbono en entidades u organizaciones, según criterios económicos, de desempeño, aceptación u operación</t>
  </si>
  <si>
    <t>Calcular la huella de carbono, teniendo en cuenta datos de actividades directas e indirectas y factores de emisión en la ciudad de Cartagena</t>
  </si>
  <si>
    <t xml:space="preserve">Cátedra ambiental
permanente, diseñada,
e implementada, en
asocio con otros
actores interesados en
el desarrollo ambiental
distrital
</t>
  </si>
  <si>
    <t xml:space="preserve">1
Cátedra ambiental
permanente, diseñada,
e implementada, en
asocio con otros
actores interesados en
el desarrollo ambiental
distrital
</t>
  </si>
  <si>
    <t>Definición de actores a participar en el diseño de la cátedra</t>
  </si>
  <si>
    <t>Definición de los limeamientos para el diseño de la cátedra ambiental</t>
  </si>
  <si>
    <t>Diseño e implementación de la cátedra ambiental</t>
  </si>
  <si>
    <t>Implementación de la cátedra ambiental</t>
  </si>
  <si>
    <t>AVANCE DEL PROGRAMA INVESTIGACION, EDUCACION Y CULTURA AMBIENTAL (EDUCACION Y CULTURA AMBIENTAL)</t>
  </si>
  <si>
    <t>AVANCE PROMEDIO DE LOS PROYECTOS DEL PROGRAMA INVESTIGACION, EDUCACION Y CULTURA AMBIENTAL (EDUCACION Y CULTURA AMBIENTAL)</t>
  </si>
  <si>
    <t>SALVEMOS JUNTOS NUESTRO RECURSO HIDRICO (GESTION INTEGRAL DEL RECURSO HIDRICO)</t>
  </si>
  <si>
    <t>Numero de cuerpos
de agua para la
optimización de sus
condiciones físicas,
hidráulicas y
ambientales.
(Urbanos y rurales)</t>
  </si>
  <si>
    <t>Intervenir 4 cuerpos
de agua para la
optimización de sus
condiciones físicas,
hidráulicas y
ambientales.
(Urbanos y rurales)</t>
  </si>
  <si>
    <t>GESTION INTEGRAL DEL RECURSO HIDRICO</t>
  </si>
  <si>
    <t>Aumentar la efectividad en la implementación de acciones encaminadas a la mejora en la gestión integral del recurso hídrico en el área de jurisdicción de EPA Cartagena</t>
  </si>
  <si>
    <t>Diagnóstico biofisico actualizado _x000B_(Ciénaga de Chambacú y Ciénaga las Quintas</t>
  </si>
  <si>
    <t>1.2.3.1.02 - Sobretasa Ambiental Áreas Metropolitanas</t>
  </si>
  <si>
    <t>Delimitación del área _x000B_(Ciénaga de Chambacú y Ciénaga las Quintas)</t>
  </si>
  <si>
    <t>Propuestas (Ciénaga de Chambacú y Ciénaga las Quintas)</t>
  </si>
  <si>
    <t>Ejecución de la actividad _x000B_(Juan Angola - Canal Policarpa)</t>
  </si>
  <si>
    <t xml:space="preserve">Divulgación y socialización de la actividad. </t>
  </si>
  <si>
    <t>1.2.3.2.05 - Otras tasas y derechos administrativos</t>
  </si>
  <si>
    <t xml:space="preserve">Numero de Rondas hídricas
asociadas a sistema
de drenajes, delimitadas y
acotadas
</t>
  </si>
  <si>
    <t xml:space="preserve">4
Rondas hídricas asociadas a sistema de drenajes,
delimitadas y acotadas
</t>
  </si>
  <si>
    <t>Caracterización biofísica general del área _x000B_(Calicanto, Icacos I, El Limón, Isla de León)</t>
  </si>
  <si>
    <t xml:space="preserve">Diagnostico biofísico actualizado. </t>
  </si>
  <si>
    <t xml:space="preserve">Delimitación del área. </t>
  </si>
  <si>
    <t>Definición de usos permitidos y categorías (definición estrategias de manejo).</t>
  </si>
  <si>
    <t>Socialización y presentación de la delimitación propuestaAjuste a propuesta y adopción de acto administrativo con la delimitación de las fajas paralelas</t>
  </si>
  <si>
    <t>EPA Cartagena y la Cuidad3</t>
  </si>
  <si>
    <t xml:space="preserve">Numero de Elementos del
Sistema de La Bocana Estabilizadora de Mareas, rehabilitados
</t>
  </si>
  <si>
    <t xml:space="preserve">Rehabilitar 2
Elementos del
Sistema de La
Bocana Estabilizadora
de Mareas
</t>
  </si>
  <si>
    <t>Informe del estado de los elementos del sistema (pantalla direccional, compuertas, sistema de bocana y relimpia)</t>
  </si>
  <si>
    <t>Contratación y ejecución de la actividad</t>
  </si>
  <si>
    <t>LICITACION PUBLICA</t>
  </si>
  <si>
    <t>Socialización y divulgación.</t>
  </si>
  <si>
    <t>AVANCE DEL PROGRAMA SALVEMOS JUNTOS NUESTRO RECURSO HIDRICO (GESTION INTEGRAL DEL RECURSO HIDRICO)</t>
  </si>
  <si>
    <t>AVANCE PROMEDIO DEL PROYECTO DEL PROGRAMA SALVEMOS JUNTOS NUESTRO RECURSO HIDRICO (GESTION INTEGRAL DEL RECURSO HIDRICO)</t>
  </si>
  <si>
    <t>NEGOCIOS VERDES, ECONOMIA CIRCULAR, PRODUCCION Y CONSUMO SOSTENIBLE (NEGOCIOS VERDES INCLUSIVOS)</t>
  </si>
  <si>
    <t>Numero de Nuevos negocios
verdes asesorados y verificados</t>
  </si>
  <si>
    <t>54  -Fuente EPA</t>
  </si>
  <si>
    <t>90
Nuevos negocios
verdes asesorados
y verificados</t>
  </si>
  <si>
    <t>NEGOCIOS VERDES, ECONOMIA CIRCULAR, PRODUCCION Y CONSUMO SOSTENIBLE</t>
  </si>
  <si>
    <t>Adoptar prácticas sostenibles verdes para los negocios nuevos y existentes en el Distrito de Cartagena</t>
  </si>
  <si>
    <t>Conformación de Grupo Técnico al interior del EPA Cartagena</t>
  </si>
  <si>
    <t>Oficina Asesora Planeación</t>
  </si>
  <si>
    <t>RAFAEL ESCUDERO</t>
  </si>
  <si>
    <t>Realizar reuniones de la Mesa y/o Comité Interinstitucional de Negocios Verdes y Economía Circular.</t>
  </si>
  <si>
    <t>Acompañamiento técnico del MADS para el fortalecimiento de la Ventanilla de negocios verdes de EPA Cartagena.</t>
  </si>
  <si>
    <t>Acompañamiento técnico a las ideas y/o proyectos en la categoría de Bienes y servicios sostenibles provenientes de recursos naturales, Ecoproductos Industriales, Mercado de Carbono.</t>
  </si>
  <si>
    <t>Verificación de Criterios de Negocios Verdes Sostenibles e Inclusivo</t>
  </si>
  <si>
    <t xml:space="preserve">Formación Complementaria en Estructuración de Modelos de Negocios Verdes (Alianza SENA). </t>
  </si>
  <si>
    <t>Realización de BootCamp de Emprendimiento Verde.</t>
  </si>
  <si>
    <t>Ventanilla de Negocios Verdes</t>
  </si>
  <si>
    <t>Actualización de la Base de datos de las ideas y/o proyectos registrados a través de la ventanilla de negocios verdes.</t>
  </si>
  <si>
    <t xml:space="preserve">Actualizacion de la pagina web  (http://negociosverdes.epacartagena.gov.co) </t>
  </si>
  <si>
    <t>Actividades de Promoción, Socialización y Divulgación de Producción y Consumo Responsable.</t>
  </si>
  <si>
    <t>Numero de Negocios Verdes
participando en ferias de negocios (Virtuales y
presenciales)</t>
  </si>
  <si>
    <t>30  -Fuente EPA</t>
  </si>
  <si>
    <t>90
Negocios Verdes participando en
ferias de negocios (Virtuales y
presenciales)</t>
  </si>
  <si>
    <t xml:space="preserve">
Negocios Verdes participando en
ferias de negocios (Virtuales y
presenciales)</t>
  </si>
  <si>
    <t>NO</t>
  </si>
  <si>
    <t>Numero de Ferias de
Negocios Verdes
realizadas</t>
  </si>
  <si>
    <t>3
Ferias de
Negocios Verdes
realizadas</t>
  </si>
  <si>
    <t>Alistamiento y formación a empresarios a participar en la feria.</t>
  </si>
  <si>
    <t>Realización de feria de negocios verdes en el distrito de Cartagena. </t>
  </si>
  <si>
    <t>Numero de Negocios Verdes
avalados</t>
  </si>
  <si>
    <t>10  -Fuente EPA</t>
  </si>
  <si>
    <t>41
Negocios Verdes
avalados</t>
  </si>
  <si>
    <t xml:space="preserve">Seguimiento a Planes de Mejora Negocios Verdes Avalados. </t>
  </si>
  <si>
    <t xml:space="preserve">Entrega de aval que cumplan el 51% de los Criterios de Negocios Verdes. </t>
  </si>
  <si>
    <t>AVANCE DEL PROGRAMA NEGOCIOS VERDES, ECONOMIA CIRCULAR, PRODUCCION Y CONSUMO SOSTENIBLE (NEGOCIOS VERDES INCLUSIVOS)</t>
  </si>
  <si>
    <t>AVANCE PROMEDIO DEL PROYECTO DEL PROGRAMA  NEGOCIOS VERDES, ECONOMIA CIRCULAR, PRODUCCION Y CONSUMO SOSTENIBLE (NEGOCIOS VERDES INCLUSIVOS)</t>
  </si>
  <si>
    <t>INSTITUCIONES AMBIENTALES MAS MODERNAS, EFICIENTES Y TRANSPARENTES (FORTALECIMIENTO INSTITUCIONAL)</t>
  </si>
  <si>
    <t>Plan Institucional de Gestión Ambiental implementado implementado</t>
  </si>
  <si>
    <t>1
Plan Institucional de Gestión Ambiental implementado.</t>
  </si>
  <si>
    <t>EPA MODERNA, EFICIENTE Y TRANSPARENTE</t>
  </si>
  <si>
    <t>Fortalecer la eficiencia administrativa de epa como autoridad ambiental en el distrito de Cartagena de indias.</t>
  </si>
  <si>
    <t>Contratar 1 Ingeniero (a) Ambiental para asesorar y apoyar la implementación del PIGA</t>
  </si>
  <si>
    <t>Sub. Administrativa y Financiera</t>
  </si>
  <si>
    <t>SIBILA CARREÑO</t>
  </si>
  <si>
    <t>Crear y/o modificar el Comité Institucional de Gestion y Desempeño</t>
  </si>
  <si>
    <t>Diseño de los  de los programas ambientales</t>
  </si>
  <si>
    <t>Aprobación de los Programas de Gestion Ambiental</t>
  </si>
  <si>
    <t xml:space="preserve">Socialización del Programa </t>
  </si>
  <si>
    <t>Implementación de los Programas</t>
  </si>
  <si>
    <t>Evaluación y Seguimiento de los programas implementados</t>
  </si>
  <si>
    <t>Numero de 
Procesos estandarizados</t>
  </si>
  <si>
    <t>7
Procesos de gestión institucional, estandarizados</t>
  </si>
  <si>
    <t xml:space="preserve">Contratar 2 Asesores para Diseño e Implementación del Sistema de Gestion de Calidad </t>
  </si>
  <si>
    <t>Capacitar a los lideres de  los procesos en Auditores internos de Gestion de Calidad</t>
  </si>
  <si>
    <t>Realizar 1 auditoria interna</t>
  </si>
  <si>
    <t>Realizar la auditoria externa</t>
  </si>
  <si>
    <t>Obtener la Certificación de Calidad ISO 9001 con un ente certificador</t>
  </si>
  <si>
    <t>Ventanilla Única de Atención al Usuario implementada</t>
  </si>
  <si>
    <t>1
Ventanilla Única de Atención al Usuario implementada</t>
  </si>
  <si>
    <t>Realizar proceso de contratación del Ingeniero Senior Desarrollador de Software</t>
  </si>
  <si>
    <t>Realizar proceso de  contratación del Ingeniero o Tecnólogo en Sistemas para Soporte TI</t>
  </si>
  <si>
    <t>Realizar mesas de trabajo y actividades que permitan obtener el insumo necesario para el diseño e implementación de la herramienta tecnológica para Automatizar el proceso atención al Ciudadano</t>
  </si>
  <si>
    <t>Implementar la herramienta tecnológica para automatizar el proceso de atención al ciudadano</t>
  </si>
  <si>
    <t>divulgacion y socializacion de la ventanilla de atencion al ciudadano en la pagina web del EPA</t>
  </si>
  <si>
    <t>Modelo Integrado de Planeación y Gestión implementado al 100%</t>
  </si>
  <si>
    <t>Porcentaje</t>
  </si>
  <si>
    <t>25%  -Fuente EPA</t>
  </si>
  <si>
    <t>100%
Modelo Integrado de Planeación y Gestión implementado</t>
  </si>
  <si>
    <t>Realizar el Proceso de contratación de un Asesor profesional con conocimiento y experiencia en MIPG.</t>
  </si>
  <si>
    <t>Realizar Diagnostico de la situación actual de la entidad</t>
  </si>
  <si>
    <t>Realizar el Plan de Mejora con base con los resultados del Diagnostico</t>
  </si>
  <si>
    <t>Mesas de trabajo para la el diseño y aprobación de los Planes</t>
  </si>
  <si>
    <t>Implementación del plan de Mejora de MIPG</t>
  </si>
  <si>
    <t>AVANCE DEL PROGRAMA INSTITUCIONES AMBIENTALES MAS MODERNAS, EFICIENTES Y TRANSPARENTES (FORTALECIMIENTO INSTITUCIONAL)</t>
  </si>
  <si>
    <t>AVANCE PROMEDIO DEL PROYECTO DEL PROGRAMA INSTITUCIONES AMBIENTALES MAS MODERNAS, EFICIENTES Y TRANSPARENTES (FORTALECIMIENTO INSTITUCIONAL)</t>
  </si>
  <si>
    <t xml:space="preserve">INSTRUMENTO DE ORDENAMIENTO TERRITORIAL </t>
  </si>
  <si>
    <t>Plan de Ordenamiento Territorial</t>
  </si>
  <si>
    <t>Estudios y documentos elaborados                                   Fuente -Secretaria de Planeacion</t>
  </si>
  <si>
    <t>Adoptar el Plan de Ordenamioento Territorial con base en la normativa vigente</t>
  </si>
  <si>
    <t>ORDENACION TERRITORIAL, RECUPERACION SOCIAL, AMBIENTAL Y URBANA DE LA CIENAGA DE LA VIRGEN</t>
  </si>
  <si>
    <t>Sistema de gestión Hídrica de la Ciénaga de la Virgen y Recuperación del Manglar conformado</t>
  </si>
  <si>
    <t xml:space="preserve">Conformación de un sistema de gestión Hídrica de la Ciénaga de la Virgen y Recuperación del Manglar </t>
  </si>
  <si>
    <t>SISTEMA DE GESTIÓN HÍDRICA DE LA CIÉNAGA DE LA VIRGEN Y RECUPERACIÓN DEL MANGLAR</t>
  </si>
  <si>
    <t>Recuperar la calidad del ecosistema de la ciénaga de la virgen.</t>
  </si>
  <si>
    <t xml:space="preserve">Implementación del sistema de gestión hídrica de la Ciénaga de la Virgen </t>
  </si>
  <si>
    <t>caracterización socioeconómica de la población habitante de las AID de las áreas a intervenir</t>
  </si>
  <si>
    <t>Articulación con otros actores para la intervención de las áreas.</t>
  </si>
  <si>
    <t xml:space="preserve">Capacitación y sensibilización a los habitantes de la zona de influencia </t>
  </si>
  <si>
    <t>Identificación de los puntos para la recuperación de manglar</t>
  </si>
  <si>
    <t>SELECCION_ABREVIADA</t>
  </si>
  <si>
    <t>Caracterización del estado de afectación de las características del ecosistema (calidad de agua y manglar) del AID</t>
  </si>
  <si>
    <t>Mejoramiento de ecosistemas estratégicos y rehabilitación ecológica  del manglares</t>
  </si>
  <si>
    <t>Definición del portafolio de stocks de carbono, disminución de emisiones por reforestación</t>
  </si>
  <si>
    <t>Definir Iniciativas de reducción o remoción de GEI con enfoque_x000B_ecosistémico</t>
  </si>
  <si>
    <t>Recuperación ambiental de zonas de bajamar de la Ciénaga de la Virgen</t>
  </si>
  <si>
    <t>Licitacion Publica</t>
  </si>
  <si>
    <t>e</t>
  </si>
  <si>
    <t>AVANCE DEL PROGRAMA ORDENACION TERRITORIAL, RECUPERACION SOCIAL, AMBIENTAL Y URBANA DE LA CIENAGA DE LA VIRGEN</t>
  </si>
  <si>
    <t>AVANCE PROMEDIO DEL PROYECTO DEL PROGRAMA ORDENACION TERRITORIAL, RECUPERACION SOCIAL, AMBIENTAL Y URBANA DE LA CIENAGA DE LA VIRGEN</t>
  </si>
  <si>
    <t>AVANCE PLAN DE DESARROLLO EPA A JUNIO DE 2022</t>
  </si>
  <si>
    <t>AVANCE PLAN DE ACCION EPA A JUNIO 30 DE 2022</t>
  </si>
  <si>
    <t>AVANCE EJECUCION PPTAL AJUNIO 2022</t>
  </si>
  <si>
    <t>Se realiza el  acompañamiento a los 7 hogares programados para ejecutar en el año 2022. Es por esto que para el segundo seguimiento continuan los 7 hogares</t>
  </si>
  <si>
    <t>Se realiza el  acompañamiento a los 6 CDI programados para ejecutar en el año 2022. Es por esto que para el segundo seguimiento continuan los 6 CDI</t>
  </si>
  <si>
    <t xml:space="preserve">para el año 2022 se programo 1 evento academico el cual tiene un 9% de avance en el segundo trimestre, esto dado que se viene adelantando una actividad la cual va en un 28% </t>
  </si>
  <si>
    <t>3
Centros de Vida participando</t>
  </si>
  <si>
    <t>35 PRAES participando, los cuales para este trimestre se añadieron 8 PRAES</t>
  </si>
  <si>
    <t>Se viene trabajando durante lo corrido del año con 1   PRAUS</t>
  </si>
  <si>
    <t xml:space="preserve">5 
PROCEDAS participando </t>
  </si>
  <si>
    <t>la ventanilla unica tiene un avance del 95% en 2020 y 2021. para el año 2022 la programacion es del 5% lo cual lleva un avance del 3%</t>
  </si>
  <si>
    <t xml:space="preserve">MIPG debe funcionar en un 100% el cual para este año va en un  56%, lo interpretamos que todos los años deben ser al 100% </t>
  </si>
  <si>
    <t>1 (dato real es el 20%)</t>
  </si>
  <si>
    <t>1  - (dato real  5%)</t>
  </si>
  <si>
    <t>un sistema de gestión Hídrica de la Ciénaga de la Virgen y Recuperación del Manglar conformada lleva de avance el 61%  del 20% programado para este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</si>
</sst>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#,##0.000"/>
    <numFmt numFmtId="168" formatCode="0.0%"/>
    <numFmt numFmtId="169" formatCode="#,##0.0000"/>
    <numFmt numFmtId="170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9" fontId="4" fillId="3" borderId="6" xfId="3" applyFont="1" applyFill="1" applyBorder="1" applyAlignment="1">
      <alignment horizontal="center" vertical="center" wrapText="1"/>
    </xf>
    <xf numFmtId="165" fontId="4" fillId="2" borderId="6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3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7" fillId="2" borderId="13" xfId="3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9" fontId="7" fillId="3" borderId="15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9" fontId="7" fillId="3" borderId="13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4" fontId="7" fillId="0" borderId="22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9" fontId="7" fillId="3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10" fontId="7" fillId="3" borderId="1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0" fontId="7" fillId="3" borderId="13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4" fontId="7" fillId="0" borderId="19" xfId="0" applyNumberFormat="1" applyFont="1" applyFill="1" applyBorder="1" applyAlignment="1">
      <alignment horizontal="center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9" fontId="7" fillId="2" borderId="15" xfId="3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0" fontId="7" fillId="3" borderId="1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6" fontId="3" fillId="0" borderId="25" xfId="1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65" fontId="3" fillId="0" borderId="11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168" fontId="7" fillId="3" borderId="13" xfId="0" applyNumberFormat="1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168" fontId="7" fillId="3" borderId="9" xfId="0" applyNumberFormat="1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9" fontId="7" fillId="0" borderId="15" xfId="3" applyFont="1" applyFill="1" applyBorder="1" applyAlignment="1">
      <alignment horizontal="center" vertical="center" wrapText="1"/>
    </xf>
    <xf numFmtId="9" fontId="7" fillId="0" borderId="32" xfId="3" applyFont="1" applyFill="1" applyBorder="1" applyAlignment="1">
      <alignment horizontal="center" vertical="center" wrapText="1"/>
    </xf>
    <xf numFmtId="9" fontId="7" fillId="2" borderId="32" xfId="3" applyFont="1" applyFill="1" applyBorder="1" applyAlignment="1">
      <alignment horizontal="center" vertical="center" wrapText="1"/>
    </xf>
    <xf numFmtId="14" fontId="7" fillId="0" borderId="32" xfId="0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9" fontId="7" fillId="0" borderId="16" xfId="3" applyFont="1" applyFill="1" applyBorder="1" applyAlignment="1">
      <alignment horizontal="center" vertical="center" wrapText="1"/>
    </xf>
    <xf numFmtId="9" fontId="7" fillId="0" borderId="34" xfId="3" applyFont="1" applyFill="1" applyBorder="1" applyAlignment="1">
      <alignment horizontal="center" vertical="center" wrapText="1"/>
    </xf>
    <xf numFmtId="9" fontId="7" fillId="2" borderId="34" xfId="3" applyFont="1" applyFill="1" applyBorder="1" applyAlignment="1">
      <alignment horizontal="center" vertical="center" wrapText="1"/>
    </xf>
    <xf numFmtId="14" fontId="7" fillId="0" borderId="34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6" xfId="3" applyNumberFormat="1" applyFont="1" applyFill="1" applyBorder="1" applyAlignment="1">
      <alignment horizontal="center" vertical="center" wrapText="1"/>
    </xf>
    <xf numFmtId="0" fontId="7" fillId="0" borderId="34" xfId="3" applyNumberFormat="1" applyFont="1" applyFill="1" applyBorder="1" applyAlignment="1">
      <alignment horizontal="center" vertical="center" wrapText="1"/>
    </xf>
    <xf numFmtId="0" fontId="7" fillId="2" borderId="34" xfId="3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9" fontId="7" fillId="0" borderId="22" xfId="3" applyFont="1" applyFill="1" applyBorder="1" applyAlignment="1">
      <alignment horizontal="center" vertical="center" wrapText="1"/>
    </xf>
    <xf numFmtId="9" fontId="7" fillId="0" borderId="37" xfId="3" applyFont="1" applyFill="1" applyBorder="1" applyAlignment="1">
      <alignment horizontal="center" vertical="center" wrapText="1"/>
    </xf>
    <xf numFmtId="9" fontId="7" fillId="2" borderId="37" xfId="3" applyFont="1" applyFill="1" applyBorder="1" applyAlignment="1">
      <alignment horizontal="center" vertical="center" wrapText="1"/>
    </xf>
    <xf numFmtId="14" fontId="7" fillId="0" borderId="37" xfId="0" applyNumberFormat="1" applyFont="1" applyFill="1" applyBorder="1" applyAlignment="1">
      <alignment horizontal="center" vertical="center" wrapText="1"/>
    </xf>
    <xf numFmtId="1" fontId="13" fillId="0" borderId="36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10" fontId="7" fillId="3" borderId="14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9" fontId="11" fillId="3" borderId="25" xfId="3" applyFont="1" applyFill="1" applyBorder="1" applyAlignment="1">
      <alignment horizontal="center" vertical="center" wrapText="1"/>
    </xf>
    <xf numFmtId="14" fontId="7" fillId="0" borderId="25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65" fontId="3" fillId="0" borderId="9" xfId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0" fontId="7" fillId="3" borderId="41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14" fontId="7" fillId="0" borderId="43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10" fontId="7" fillId="3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3" fillId="0" borderId="10" xfId="1" applyFont="1" applyFill="1" applyBorder="1" applyAlignment="1">
      <alignment horizontal="center" vertical="center" wrapText="1"/>
    </xf>
    <xf numFmtId="9" fontId="7" fillId="2" borderId="16" xfId="3" applyFont="1" applyFill="1" applyBorder="1" applyAlignment="1">
      <alignment horizontal="center" vertical="center" wrapText="1"/>
    </xf>
    <xf numFmtId="10" fontId="7" fillId="2" borderId="16" xfId="3" applyNumberFormat="1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168" fontId="7" fillId="2" borderId="16" xfId="0" applyNumberFormat="1" applyFont="1" applyFill="1" applyBorder="1" applyAlignment="1">
      <alignment horizontal="center" vertical="center" wrapText="1"/>
    </xf>
    <xf numFmtId="165" fontId="3" fillId="0" borderId="19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4" borderId="2" xfId="3" applyFont="1" applyFill="1" applyBorder="1" applyAlignment="1">
      <alignment horizontal="center" vertical="center" wrapText="1"/>
    </xf>
    <xf numFmtId="9" fontId="7" fillId="2" borderId="22" xfId="3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9" fontId="7" fillId="2" borderId="16" xfId="3" applyFont="1" applyFill="1" applyBorder="1" applyAlignment="1">
      <alignment horizontal="center" wrapText="1"/>
    </xf>
    <xf numFmtId="9" fontId="11" fillId="3" borderId="9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10" fontId="7" fillId="3" borderId="37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65" fontId="3" fillId="0" borderId="22" xfId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9" fontId="7" fillId="2" borderId="4" xfId="3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" fontId="7" fillId="2" borderId="26" xfId="0" applyNumberFormat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 wrapText="1"/>
    </xf>
    <xf numFmtId="166" fontId="3" fillId="0" borderId="19" xfId="1" applyNumberFormat="1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9" fontId="11" fillId="3" borderId="22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1" fontId="16" fillId="0" borderId="26" xfId="0" applyNumberFormat="1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9" fontId="11" fillId="3" borderId="1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9" fontId="7" fillId="0" borderId="26" xfId="0" applyNumberFormat="1" applyFont="1" applyFill="1" applyBorder="1" applyAlignment="1">
      <alignment horizontal="center" vertical="center" wrapText="1"/>
    </xf>
    <xf numFmtId="9" fontId="7" fillId="2" borderId="26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170" fontId="7" fillId="0" borderId="32" xfId="0" applyNumberFormat="1" applyFont="1" applyFill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170" fontId="7" fillId="0" borderId="34" xfId="0" applyNumberFormat="1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9" fontId="7" fillId="3" borderId="16" xfId="0" applyNumberFormat="1" applyFont="1" applyFill="1" applyBorder="1" applyAlignment="1">
      <alignment horizontal="center" vertical="center" wrapText="1"/>
    </xf>
    <xf numFmtId="9" fontId="15" fillId="2" borderId="26" xfId="0" applyNumberFormat="1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 wrapText="1"/>
    </xf>
    <xf numFmtId="170" fontId="7" fillId="0" borderId="43" xfId="0" applyNumberFormat="1" applyFont="1" applyFill="1" applyBorder="1" applyAlignment="1">
      <alignment horizontal="center" vertical="center" wrapText="1"/>
    </xf>
    <xf numFmtId="1" fontId="7" fillId="0" borderId="38" xfId="0" applyNumberFormat="1" applyFont="1" applyFill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25" xfId="2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9" fontId="11" fillId="3" borderId="35" xfId="0" applyNumberFormat="1" applyFont="1" applyFill="1" applyBorder="1" applyAlignment="1">
      <alignment horizontal="center" vertical="center" wrapText="1"/>
    </xf>
    <xf numFmtId="170" fontId="7" fillId="0" borderId="16" xfId="0" applyNumberFormat="1" applyFont="1" applyFill="1" applyBorder="1" applyAlignment="1">
      <alignment horizontal="center" vertical="center" wrapText="1"/>
    </xf>
    <xf numFmtId="9" fontId="7" fillId="3" borderId="57" xfId="0" applyNumberFormat="1" applyFont="1" applyFill="1" applyBorder="1" applyAlignment="1">
      <alignment horizontal="center" vertical="center" wrapText="1"/>
    </xf>
    <xf numFmtId="10" fontId="7" fillId="3" borderId="19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Fill="1"/>
    <xf numFmtId="0" fontId="5" fillId="3" borderId="0" xfId="0" applyFont="1" applyFill="1"/>
    <xf numFmtId="0" fontId="17" fillId="0" borderId="4" xfId="0" applyFont="1" applyFill="1" applyBorder="1" applyAlignment="1">
      <alignment horizontal="center" vertical="center" wrapText="1"/>
    </xf>
    <xf numFmtId="165" fontId="18" fillId="0" borderId="4" xfId="1" applyFont="1" applyFill="1" applyBorder="1"/>
    <xf numFmtId="165" fontId="18" fillId="0" borderId="60" xfId="1" applyFont="1" applyFill="1" applyBorder="1"/>
    <xf numFmtId="165" fontId="9" fillId="0" borderId="0" xfId="1" applyFont="1" applyFill="1" applyBorder="1"/>
    <xf numFmtId="165" fontId="5" fillId="0" borderId="0" xfId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9" fontId="11" fillId="3" borderId="4" xfId="0" applyNumberFormat="1" applyFont="1" applyFill="1" applyBorder="1" applyAlignment="1">
      <alignment horizontal="center" vertical="center"/>
    </xf>
    <xf numFmtId="165" fontId="19" fillId="0" borderId="4" xfId="1" applyFont="1" applyFill="1" applyBorder="1"/>
    <xf numFmtId="9" fontId="17" fillId="0" borderId="4" xfId="3" applyFont="1" applyFill="1" applyBorder="1" applyAlignment="1">
      <alignment horizontal="center" vertical="center"/>
    </xf>
    <xf numFmtId="9" fontId="10" fillId="0" borderId="0" xfId="3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/>
    <xf numFmtId="165" fontId="5" fillId="0" borderId="0" xfId="1" applyFont="1"/>
    <xf numFmtId="168" fontId="10" fillId="0" borderId="28" xfId="3" applyNumberFormat="1" applyFont="1" applyFill="1" applyBorder="1" applyAlignment="1">
      <alignment horizontal="center" vertical="center" wrapText="1"/>
    </xf>
    <xf numFmtId="168" fontId="10" fillId="0" borderId="4" xfId="3" applyNumberFormat="1" applyFont="1" applyFill="1" applyBorder="1" applyAlignment="1">
      <alignment horizontal="center" vertical="center" wrapText="1"/>
    </xf>
    <xf numFmtId="168" fontId="14" fillId="0" borderId="4" xfId="3" applyNumberFormat="1" applyFont="1" applyFill="1" applyBorder="1" applyAlignment="1">
      <alignment horizontal="center" vertical="center" wrapText="1"/>
    </xf>
    <xf numFmtId="168" fontId="9" fillId="0" borderId="11" xfId="3" applyNumberFormat="1" applyFont="1" applyFill="1" applyBorder="1" applyAlignment="1">
      <alignment horizontal="center" vertical="center" wrapText="1"/>
    </xf>
    <xf numFmtId="168" fontId="10" fillId="0" borderId="9" xfId="0" applyNumberFormat="1" applyFont="1" applyFill="1" applyBorder="1" applyAlignment="1">
      <alignment horizontal="center" vertical="center" wrapText="1"/>
    </xf>
    <xf numFmtId="168" fontId="10" fillId="0" borderId="9" xfId="3" applyNumberFormat="1" applyFont="1" applyFill="1" applyBorder="1" applyAlignment="1">
      <alignment horizontal="center" vertical="center" wrapText="1"/>
    </xf>
    <xf numFmtId="168" fontId="11" fillId="0" borderId="4" xfId="0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9" fontId="3" fillId="0" borderId="2" xfId="3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9" fontId="3" fillId="0" borderId="51" xfId="3" applyFont="1" applyFill="1" applyBorder="1" applyAlignment="1">
      <alignment horizontal="center" vertical="center" wrapText="1"/>
    </xf>
    <xf numFmtId="10" fontId="7" fillId="3" borderId="31" xfId="0" applyNumberFormat="1" applyFont="1" applyFill="1" applyBorder="1" applyAlignment="1">
      <alignment horizontal="center" vertical="center" wrapText="1"/>
    </xf>
    <xf numFmtId="10" fontId="7" fillId="3" borderId="26" xfId="0" applyNumberFormat="1" applyFont="1" applyFill="1" applyBorder="1" applyAlignment="1">
      <alignment horizontal="center" vertical="center" wrapText="1"/>
    </xf>
    <xf numFmtId="10" fontId="7" fillId="3" borderId="36" xfId="0" applyNumberFormat="1" applyFont="1" applyFill="1" applyBorder="1" applyAlignment="1">
      <alignment horizontal="center" vertical="center" wrapText="1"/>
    </xf>
    <xf numFmtId="9" fontId="3" fillId="0" borderId="10" xfId="3" applyFont="1" applyFill="1" applyBorder="1" applyAlignment="1">
      <alignment horizontal="center" vertical="center" wrapText="1"/>
    </xf>
    <xf numFmtId="9" fontId="3" fillId="0" borderId="9" xfId="3" applyFont="1" applyFill="1" applyBorder="1" applyAlignment="1">
      <alignment horizontal="center" vertical="center" wrapText="1"/>
    </xf>
    <xf numFmtId="9" fontId="3" fillId="4" borderId="9" xfId="3" applyFont="1" applyFill="1" applyBorder="1" applyAlignment="1">
      <alignment horizontal="center" vertical="center" wrapText="1"/>
    </xf>
    <xf numFmtId="9" fontId="3" fillId="4" borderId="19" xfId="3" applyFont="1" applyFill="1" applyBorder="1" applyAlignment="1">
      <alignment horizontal="center" vertical="center" wrapText="1"/>
    </xf>
    <xf numFmtId="9" fontId="3" fillId="4" borderId="10" xfId="3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9" fontId="3" fillId="0" borderId="13" xfId="3" applyFont="1" applyFill="1" applyBorder="1" applyAlignment="1">
      <alignment horizontal="center" vertical="center" wrapText="1"/>
    </xf>
    <xf numFmtId="165" fontId="3" fillId="0" borderId="10" xfId="1" applyFont="1" applyFill="1" applyBorder="1" applyAlignment="1">
      <alignment horizontal="center" vertical="center" wrapText="1"/>
    </xf>
    <xf numFmtId="165" fontId="3" fillId="0" borderId="9" xfId="1" applyFont="1" applyFill="1" applyBorder="1" applyAlignment="1">
      <alignment horizontal="center" vertical="center" wrapText="1"/>
    </xf>
    <xf numFmtId="165" fontId="3" fillId="0" borderId="19" xfId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" fontId="3" fillId="3" borderId="20" xfId="0" applyNumberFormat="1" applyFont="1" applyFill="1" applyBorder="1" applyAlignment="1">
      <alignment horizontal="center" vertical="center" wrapText="1"/>
    </xf>
    <xf numFmtId="9" fontId="3" fillId="0" borderId="10" xfId="3" applyFont="1" applyFill="1" applyBorder="1" applyAlignment="1">
      <alignment horizontal="center" vertical="center"/>
    </xf>
    <xf numFmtId="9" fontId="3" fillId="0" borderId="9" xfId="3" applyFont="1" applyFill="1" applyBorder="1" applyAlignment="1">
      <alignment horizontal="center" vertical="center"/>
    </xf>
    <xf numFmtId="1" fontId="3" fillId="0" borderId="10" xfId="3" applyNumberFormat="1" applyFont="1" applyFill="1" applyBorder="1" applyAlignment="1">
      <alignment horizontal="center" vertical="center"/>
    </xf>
    <xf numFmtId="1" fontId="3" fillId="0" borderId="9" xfId="3" applyNumberFormat="1" applyFont="1" applyFill="1" applyBorder="1" applyAlignment="1">
      <alignment horizontal="center" vertical="center"/>
    </xf>
    <xf numFmtId="2" fontId="3" fillId="0" borderId="10" xfId="3" applyNumberFormat="1" applyFont="1" applyFill="1" applyBorder="1" applyAlignment="1">
      <alignment horizontal="center" vertical="center"/>
    </xf>
    <xf numFmtId="2" fontId="3" fillId="0" borderId="9" xfId="3" applyNumberFormat="1" applyFont="1" applyFill="1" applyBorder="1" applyAlignment="1">
      <alignment horizontal="center" vertical="center"/>
    </xf>
    <xf numFmtId="165" fontId="3" fillId="0" borderId="18" xfId="1" applyFont="1" applyFill="1" applyBorder="1" applyAlignment="1">
      <alignment horizontal="center" vertical="center" wrapText="1"/>
    </xf>
    <xf numFmtId="165" fontId="3" fillId="0" borderId="11" xfId="1" applyFont="1" applyFill="1" applyBorder="1" applyAlignment="1">
      <alignment horizontal="center" vertical="center" wrapText="1"/>
    </xf>
    <xf numFmtId="165" fontId="3" fillId="0" borderId="20" xfId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65" fontId="3" fillId="0" borderId="13" xfId="1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9" fontId="7" fillId="2" borderId="9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1" fontId="10" fillId="0" borderId="5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9" fontId="3" fillId="0" borderId="19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9" fontId="7" fillId="3" borderId="53" xfId="0" applyNumberFormat="1" applyFont="1" applyFill="1" applyBorder="1" applyAlignment="1">
      <alignment horizontal="center" vertical="center" wrapText="1"/>
    </xf>
    <xf numFmtId="9" fontId="7" fillId="3" borderId="54" xfId="0" applyNumberFormat="1" applyFont="1" applyFill="1" applyBorder="1" applyAlignment="1">
      <alignment horizontal="center" vertical="center" wrapText="1"/>
    </xf>
    <xf numFmtId="9" fontId="7" fillId="3" borderId="56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9" fontId="3" fillId="0" borderId="4" xfId="3" applyFont="1" applyFill="1" applyBorder="1" applyAlignment="1">
      <alignment horizontal="center" vertical="center" wrapText="1"/>
    </xf>
    <xf numFmtId="1" fontId="3" fillId="0" borderId="23" xfId="3" applyNumberFormat="1" applyFont="1" applyFill="1" applyBorder="1" applyAlignment="1">
      <alignment horizontal="center" vertical="center" wrapText="1"/>
    </xf>
    <xf numFmtId="1" fontId="3" fillId="0" borderId="25" xfId="3" applyNumberFormat="1" applyFont="1" applyFill="1" applyBorder="1" applyAlignment="1">
      <alignment horizontal="center" vertical="center" wrapText="1"/>
    </xf>
    <xf numFmtId="1" fontId="3" fillId="0" borderId="30" xfId="3" applyNumberFormat="1" applyFont="1" applyFill="1" applyBorder="1" applyAlignment="1">
      <alignment horizontal="center" vertical="center" wrapText="1"/>
    </xf>
    <xf numFmtId="1" fontId="3" fillId="0" borderId="10" xfId="3" applyNumberFormat="1" applyFont="1" applyFill="1" applyBorder="1" applyAlignment="1">
      <alignment horizontal="center" vertical="center" wrapText="1"/>
    </xf>
    <xf numFmtId="1" fontId="3" fillId="0" borderId="9" xfId="3" applyNumberFormat="1" applyFont="1" applyFill="1" applyBorder="1" applyAlignment="1">
      <alignment horizontal="center" vertical="center" wrapText="1"/>
    </xf>
    <xf numFmtId="1" fontId="3" fillId="0" borderId="19" xfId="3" applyNumberFormat="1" applyFont="1" applyFill="1" applyBorder="1" applyAlignment="1">
      <alignment horizontal="center" vertical="center" wrapText="1"/>
    </xf>
    <xf numFmtId="2" fontId="3" fillId="0" borderId="10" xfId="3" applyNumberFormat="1" applyFont="1" applyFill="1" applyBorder="1" applyAlignment="1">
      <alignment horizontal="center" vertical="center" wrapText="1"/>
    </xf>
    <xf numFmtId="2" fontId="3" fillId="0" borderId="9" xfId="3" applyNumberFormat="1" applyFont="1" applyFill="1" applyBorder="1" applyAlignment="1">
      <alignment horizontal="center" vertical="center" wrapText="1"/>
    </xf>
    <xf numFmtId="2" fontId="3" fillId="0" borderId="19" xfId="3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 wrapText="1"/>
    </xf>
    <xf numFmtId="1" fontId="3" fillId="3" borderId="31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36" xfId="0" applyNumberFormat="1" applyFont="1" applyFill="1" applyBorder="1" applyAlignment="1">
      <alignment horizontal="center" vertical="center" wrapText="1"/>
    </xf>
    <xf numFmtId="165" fontId="3" fillId="0" borderId="31" xfId="1" applyFont="1" applyFill="1" applyBorder="1" applyAlignment="1">
      <alignment horizontal="center" vertical="center" wrapText="1"/>
    </xf>
    <xf numFmtId="165" fontId="3" fillId="0" borderId="26" xfId="1" applyFont="1" applyFill="1" applyBorder="1" applyAlignment="1">
      <alignment horizontal="center" vertical="center" wrapText="1"/>
    </xf>
    <xf numFmtId="165" fontId="3" fillId="0" borderId="36" xfId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9" fontId="15" fillId="3" borderId="23" xfId="0" applyNumberFormat="1" applyFont="1" applyFill="1" applyBorder="1" applyAlignment="1">
      <alignment horizontal="center" vertical="center" wrapText="1"/>
    </xf>
    <xf numFmtId="9" fontId="15" fillId="3" borderId="25" xfId="0" applyNumberFormat="1" applyFont="1" applyFill="1" applyBorder="1" applyAlignment="1">
      <alignment horizontal="center" vertical="center" wrapText="1"/>
    </xf>
    <xf numFmtId="9" fontId="15" fillId="3" borderId="3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9" fontId="3" fillId="0" borderId="46" xfId="3" applyFont="1" applyFill="1" applyBorder="1" applyAlignment="1">
      <alignment horizontal="center" vertical="center" wrapText="1"/>
    </xf>
    <xf numFmtId="9" fontId="3" fillId="0" borderId="48" xfId="3" applyFont="1" applyFill="1" applyBorder="1" applyAlignment="1">
      <alignment horizontal="center" vertical="center" wrapText="1"/>
    </xf>
    <xf numFmtId="9" fontId="3" fillId="0" borderId="52" xfId="3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 wrapText="1"/>
    </xf>
    <xf numFmtId="166" fontId="3" fillId="0" borderId="19" xfId="1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horizontal="center" vertical="center" wrapText="1"/>
    </xf>
    <xf numFmtId="1" fontId="11" fillId="0" borderId="36" xfId="0" applyNumberFormat="1" applyFont="1" applyFill="1" applyBorder="1" applyAlignment="1">
      <alignment horizontal="center" vertical="center" wrapText="1"/>
    </xf>
    <xf numFmtId="1" fontId="11" fillId="0" borderId="44" xfId="0" applyNumberFormat="1" applyFont="1" applyFill="1" applyBorder="1" applyAlignment="1">
      <alignment horizontal="center" vertical="center" wrapText="1"/>
    </xf>
    <xf numFmtId="1" fontId="11" fillId="0" borderId="43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3" fillId="0" borderId="47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46" xfId="0" applyNumberFormat="1" applyFont="1" applyFill="1" applyBorder="1" applyAlignment="1">
      <alignment horizontal="center" vertical="center" wrapText="1"/>
    </xf>
    <xf numFmtId="1" fontId="3" fillId="0" borderId="48" xfId="0" applyNumberFormat="1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center" vertical="center" wrapText="1"/>
    </xf>
    <xf numFmtId="9" fontId="7" fillId="3" borderId="23" xfId="0" applyNumberFormat="1" applyFont="1" applyFill="1" applyBorder="1" applyAlignment="1">
      <alignment horizontal="center" vertical="center" wrapText="1"/>
    </xf>
    <xf numFmtId="9" fontId="7" fillId="3" borderId="25" xfId="0" applyNumberFormat="1" applyFont="1" applyFill="1" applyBorder="1" applyAlignment="1">
      <alignment horizontal="center" vertical="center" wrapText="1"/>
    </xf>
    <xf numFmtId="9" fontId="7" fillId="3" borderId="41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30" xfId="0" applyNumberFormat="1" applyFont="1" applyFill="1" applyBorder="1" applyAlignment="1">
      <alignment horizontal="center" vertical="center" wrapText="1"/>
    </xf>
    <xf numFmtId="9" fontId="10" fillId="0" borderId="10" xfId="3" applyFont="1" applyFill="1" applyBorder="1" applyAlignment="1">
      <alignment horizontal="center" vertical="center" wrapText="1"/>
    </xf>
    <xf numFmtId="9" fontId="10" fillId="0" borderId="9" xfId="3" applyFont="1" applyFill="1" applyBorder="1" applyAlignment="1">
      <alignment horizontal="center" vertical="center" wrapText="1"/>
    </xf>
    <xf numFmtId="9" fontId="10" fillId="0" borderId="19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9" fontId="7" fillId="3" borderId="10" xfId="0" applyNumberFormat="1" applyFont="1" applyFill="1" applyBorder="1" applyAlignment="1">
      <alignment horizontal="center" vertical="center" wrapText="1"/>
    </xf>
    <xf numFmtId="9" fontId="7" fillId="3" borderId="9" xfId="0" applyNumberFormat="1" applyFont="1" applyFill="1" applyBorder="1" applyAlignment="1">
      <alignment horizontal="center" vertical="center" wrapText="1"/>
    </xf>
    <xf numFmtId="9" fontId="7" fillId="3" borderId="19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1" fontId="11" fillId="0" borderId="25" xfId="0" applyNumberFormat="1" applyFont="1" applyFill="1" applyBorder="1" applyAlignment="1">
      <alignment horizontal="center" vertical="center" wrapText="1"/>
    </xf>
    <xf numFmtId="9" fontId="7" fillId="3" borderId="10" xfId="3" applyFont="1" applyFill="1" applyBorder="1" applyAlignment="1">
      <alignment horizontal="center" vertical="center" wrapText="1"/>
    </xf>
    <xf numFmtId="9" fontId="7" fillId="3" borderId="9" xfId="3" applyFont="1" applyFill="1" applyBorder="1" applyAlignment="1">
      <alignment horizontal="center" vertical="center" wrapText="1"/>
    </xf>
    <xf numFmtId="9" fontId="7" fillId="3" borderId="19" xfId="3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9" fontId="3" fillId="0" borderId="23" xfId="3" applyFont="1" applyFill="1" applyBorder="1" applyAlignment="1">
      <alignment horizontal="center" vertical="center" wrapText="1"/>
    </xf>
    <xf numFmtId="9" fontId="3" fillId="0" borderId="25" xfId="3" applyFont="1" applyFill="1" applyBorder="1" applyAlignment="1">
      <alignment horizontal="center" vertical="center" wrapText="1"/>
    </xf>
    <xf numFmtId="9" fontId="7" fillId="3" borderId="38" xfId="0" applyNumberFormat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42" xfId="0" applyNumberFormat="1" applyFont="1" applyFill="1" applyBorder="1" applyAlignment="1">
      <alignment horizontal="center" vertical="center" wrapText="1"/>
    </xf>
    <xf numFmtId="0" fontId="3" fillId="0" borderId="10" xfId="3" applyNumberFormat="1" applyFont="1" applyFill="1" applyBorder="1" applyAlignment="1">
      <alignment horizontal="center" vertical="center" wrapText="1"/>
    </xf>
    <xf numFmtId="0" fontId="3" fillId="0" borderId="9" xfId="3" applyNumberFormat="1" applyFont="1" applyFill="1" applyBorder="1" applyAlignment="1">
      <alignment horizontal="center" vertical="center" wrapText="1"/>
    </xf>
    <xf numFmtId="0" fontId="3" fillId="0" borderId="19" xfId="3" applyNumberFormat="1" applyFont="1" applyFill="1" applyBorder="1" applyAlignment="1">
      <alignment horizontal="center" vertical="center" wrapText="1"/>
    </xf>
    <xf numFmtId="169" fontId="3" fillId="0" borderId="10" xfId="0" applyNumberFormat="1" applyFont="1" applyFill="1" applyBorder="1" applyAlignment="1">
      <alignment horizontal="center" vertical="center" wrapText="1"/>
    </xf>
    <xf numFmtId="169" fontId="3" fillId="0" borderId="19" xfId="0" applyNumberFormat="1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3" fillId="3" borderId="2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9" fontId="12" fillId="3" borderId="10" xfId="3" applyFont="1" applyFill="1" applyBorder="1" applyAlignment="1">
      <alignment horizontal="center" vertical="center" wrapText="1"/>
    </xf>
    <xf numFmtId="9" fontId="12" fillId="3" borderId="9" xfId="3" applyFont="1" applyFill="1" applyBorder="1" applyAlignment="1">
      <alignment horizontal="center" vertical="center" wrapText="1"/>
    </xf>
    <xf numFmtId="9" fontId="12" fillId="3" borderId="19" xfId="3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9" fontId="3" fillId="0" borderId="18" xfId="3" applyFont="1" applyFill="1" applyBorder="1" applyAlignment="1">
      <alignment horizontal="center" vertical="center" wrapText="1"/>
    </xf>
    <xf numFmtId="9" fontId="3" fillId="0" borderId="11" xfId="3" applyFont="1" applyFill="1" applyBorder="1" applyAlignment="1">
      <alignment horizontal="center" vertical="center" wrapText="1"/>
    </xf>
    <xf numFmtId="9" fontId="3" fillId="0" borderId="20" xfId="3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0" xfId="3" applyNumberFormat="1" applyFont="1" applyFill="1" applyBorder="1" applyAlignment="1">
      <alignment horizontal="center" vertical="center" wrapText="1"/>
    </xf>
    <xf numFmtId="9" fontId="3" fillId="0" borderId="9" xfId="3" applyNumberFormat="1" applyFont="1" applyFill="1" applyBorder="1" applyAlignment="1">
      <alignment horizontal="center" vertical="center" wrapText="1"/>
    </xf>
    <xf numFmtId="9" fontId="3" fillId="0" borderId="19" xfId="3" applyNumberFormat="1" applyFont="1" applyFill="1" applyBorder="1" applyAlignment="1">
      <alignment horizontal="center" vertical="center" wrapText="1"/>
    </xf>
    <xf numFmtId="1" fontId="9" fillId="0" borderId="39" xfId="0" applyNumberFormat="1" applyFont="1" applyFill="1" applyBorder="1" applyAlignment="1">
      <alignment horizontal="center" vertical="center" wrapText="1"/>
    </xf>
    <xf numFmtId="1" fontId="9" fillId="0" borderId="40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9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9" fontId="3" fillId="0" borderId="18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9" fontId="3" fillId="0" borderId="15" xfId="3" applyFont="1" applyFill="1" applyBorder="1" applyAlignment="1">
      <alignment horizontal="center" vertical="center" wrapText="1"/>
    </xf>
    <xf numFmtId="9" fontId="3" fillId="0" borderId="16" xfId="3" applyFont="1" applyFill="1" applyBorder="1" applyAlignment="1">
      <alignment horizontal="center" vertical="center" wrapText="1"/>
    </xf>
    <xf numFmtId="9" fontId="3" fillId="0" borderId="22" xfId="3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9" fontId="7" fillId="3" borderId="13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65" fontId="5" fillId="0" borderId="10" xfId="1" applyFont="1" applyFill="1" applyBorder="1" applyAlignment="1">
      <alignment horizontal="center"/>
    </xf>
    <xf numFmtId="165" fontId="5" fillId="0" borderId="9" xfId="1" applyFont="1" applyFill="1" applyBorder="1" applyAlignment="1">
      <alignment horizontal="center"/>
    </xf>
    <xf numFmtId="165" fontId="5" fillId="0" borderId="19" xfId="1" applyFont="1" applyFill="1" applyBorder="1" applyAlignment="1">
      <alignment horizontal="center"/>
    </xf>
    <xf numFmtId="165" fontId="5" fillId="3" borderId="10" xfId="1" applyFont="1" applyFill="1" applyBorder="1" applyAlignment="1">
      <alignment horizontal="center"/>
    </xf>
    <xf numFmtId="165" fontId="5" fillId="3" borderId="9" xfId="1" applyFont="1" applyFill="1" applyBorder="1" applyAlignment="1">
      <alignment horizontal="center"/>
    </xf>
    <xf numFmtId="165" fontId="5" fillId="3" borderId="19" xfId="1" applyFont="1" applyFill="1" applyBorder="1" applyAlignment="1">
      <alignment horizontal="center"/>
    </xf>
    <xf numFmtId="165" fontId="3" fillId="0" borderId="10" xfId="1" applyFont="1" applyFill="1" applyBorder="1" applyAlignment="1">
      <alignment horizontal="center" vertical="center"/>
    </xf>
    <xf numFmtId="165" fontId="3" fillId="0" borderId="9" xfId="1" applyFont="1" applyFill="1" applyBorder="1" applyAlignment="1">
      <alignment horizontal="center" vertical="center"/>
    </xf>
    <xf numFmtId="165" fontId="3" fillId="0" borderId="19" xfId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10" fontId="3" fillId="0" borderId="9" xfId="3" applyNumberFormat="1" applyFont="1" applyFill="1" applyBorder="1" applyAlignment="1">
      <alignment horizontal="center" vertical="center" wrapText="1"/>
    </xf>
    <xf numFmtId="10" fontId="3" fillId="0" borderId="19" xfId="3" applyNumberFormat="1" applyFont="1" applyFill="1" applyBorder="1" applyAlignment="1">
      <alignment horizontal="center" vertical="center" wrapText="1"/>
    </xf>
    <xf numFmtId="167" fontId="3" fillId="2" borderId="10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4" fontId="5" fillId="0" borderId="9" xfId="2" applyFont="1" applyFill="1" applyBorder="1" applyAlignment="1">
      <alignment horizontal="center" vertical="center" wrapText="1"/>
    </xf>
    <xf numFmtId="164" fontId="5" fillId="0" borderId="19" xfId="2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165" fontId="3" fillId="3" borderId="9" xfId="1" applyFont="1" applyFill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6.xml"/><Relationship Id="rId13" Type="http://schemas.openxmlformats.org/officeDocument/2006/relationships/customXml" Target="../ink/ink9.xml"/><Relationship Id="rId18" Type="http://schemas.openxmlformats.org/officeDocument/2006/relationships/customXml" Target="../ink/ink13.xml"/><Relationship Id="rId3" Type="http://schemas.openxmlformats.org/officeDocument/2006/relationships/customXml" Target="../ink/ink2.xml"/><Relationship Id="rId7" Type="http://schemas.openxmlformats.org/officeDocument/2006/relationships/customXml" Target="../ink/ink5.xml"/><Relationship Id="rId12" Type="http://schemas.openxmlformats.org/officeDocument/2006/relationships/image" Target="../media/image5.png"/><Relationship Id="rId17" Type="http://schemas.openxmlformats.org/officeDocument/2006/relationships/customXml" Target="../ink/ink12.xml"/><Relationship Id="rId2" Type="http://schemas.openxmlformats.org/officeDocument/2006/relationships/image" Target="../media/image1.png"/><Relationship Id="rId16" Type="http://schemas.openxmlformats.org/officeDocument/2006/relationships/image" Target="../media/image6.png"/><Relationship Id="rId20" Type="http://schemas.openxmlformats.org/officeDocument/2006/relationships/customXml" Target="../ink/ink14.xml"/><Relationship Id="rId29" Type="http://schemas.openxmlformats.org/officeDocument/2006/relationships/customXml" Target="../ink/ink15.xm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1.xml"/><Relationship Id="rId28" Type="http://schemas.openxmlformats.org/officeDocument/2006/relationships/image" Target="../media/image9.png"/><Relationship Id="rId10" Type="http://schemas.openxmlformats.org/officeDocument/2006/relationships/image" Target="../media/image4.png"/><Relationship Id="rId19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customXml" Target="../ink/ink7.xml"/><Relationship Id="rId14" Type="http://schemas.openxmlformats.org/officeDocument/2006/relationships/customXml" Target="../ink/ink10.xml"/><Relationship Id="rId30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20</xdr:row>
      <xdr:rowOff>421373</xdr:rowOff>
    </xdr:from>
    <xdr:to>
      <xdr:col>19</xdr:col>
      <xdr:colOff>0</xdr:colOff>
      <xdr:row>20</xdr:row>
      <xdr:rowOff>437608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F5D26B48-BB7C-9A8C-517E-3240C4203782}"/>
                </a:ext>
              </a:extLst>
            </xdr14:cNvPr>
            <xdr14:cNvContentPartPr/>
          </xdr14:nvContentPartPr>
          <xdr14:nvPr macro=""/>
          <xdr14:xfrm>
            <a:off x="44723427" y="13923478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F5D26B48-BB7C-9A8C-517E-3240C420378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714427" y="1391483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1756005</xdr:colOff>
      <xdr:row>21</xdr:row>
      <xdr:rowOff>57636</xdr:rowOff>
    </xdr:from>
    <xdr:to>
      <xdr:col>32</xdr:col>
      <xdr:colOff>482990</xdr:colOff>
      <xdr:row>21</xdr:row>
      <xdr:rowOff>150516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BA9B27E6-AE19-D30E-2EA4-34D22F1CEBF5}"/>
                </a:ext>
              </a:extLst>
            </xdr14:cNvPr>
            <xdr14:cNvContentPartPr/>
          </xdr14:nvContentPartPr>
          <xdr14:nvPr macro=""/>
          <xdr14:xfrm>
            <a:off x="39933987" y="14094478"/>
            <a:ext cx="476640" cy="92880"/>
          </xdr14:xfrm>
        </xdr:contentPart>
      </mc:Choice>
      <mc:Fallback xmlns="">
        <xdr:pic>
          <xdr:nvPicPr>
            <xdr:cNvPr id="3" name="Entrada de lápiz 2">
              <a:extLst>
                <a:ext uri="{FF2B5EF4-FFF2-40B4-BE49-F238E27FC236}">
                  <a16:creationId xmlns:a16="http://schemas.microsoft.com/office/drawing/2014/main" id="{BA9B27E6-AE19-D30E-2EA4-34D22F1CEBF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9925347" y="14085478"/>
              <a:ext cx="494280" cy="110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3460707</xdr:colOff>
      <xdr:row>20</xdr:row>
      <xdr:rowOff>22493</xdr:rowOff>
    </xdr:from>
    <xdr:to>
      <xdr:col>32</xdr:col>
      <xdr:colOff>122848</xdr:colOff>
      <xdr:row>20</xdr:row>
      <xdr:rowOff>22853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C3AAC36C-A64E-7E9E-EDF0-CCBB144F4D85}"/>
                </a:ext>
              </a:extLst>
            </xdr14:cNvPr>
            <xdr14:cNvContentPartPr/>
          </xdr14:nvContentPartPr>
          <xdr14:nvPr macro=""/>
          <xdr14:xfrm>
            <a:off x="45370707" y="13524598"/>
            <a:ext cx="360" cy="360"/>
          </xdr14:xfrm>
        </xdr:contentPart>
      </mc:Choice>
      <mc:Fallback xmlns=""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C3AAC36C-A64E-7E9E-EDF0-CCBB144F4D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361707" y="1351559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0</xdr:colOff>
      <xdr:row>20</xdr:row>
      <xdr:rowOff>110333</xdr:rowOff>
    </xdr:from>
    <xdr:to>
      <xdr:col>19</xdr:col>
      <xdr:colOff>0</xdr:colOff>
      <xdr:row>20</xdr:row>
      <xdr:rowOff>110693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C401E7A2-ADDA-708C-B93A-9ADB07BE41E7}"/>
                </a:ext>
              </a:extLst>
            </xdr14:cNvPr>
            <xdr14:cNvContentPartPr/>
          </xdr14:nvContentPartPr>
          <xdr14:nvPr macro=""/>
          <xdr14:xfrm>
            <a:off x="44479707" y="13612438"/>
            <a:ext cx="360" cy="36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C401E7A2-ADDA-708C-B93A-9ADB07BE41E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471067" y="1360343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0</xdr:colOff>
      <xdr:row>18</xdr:row>
      <xdr:rowOff>485726</xdr:rowOff>
    </xdr:from>
    <xdr:to>
      <xdr:col>19</xdr:col>
      <xdr:colOff>0</xdr:colOff>
      <xdr:row>18</xdr:row>
      <xdr:rowOff>559111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001CE357-74F7-B62F-6088-277111ABB223}"/>
                </a:ext>
              </a:extLst>
            </xdr14:cNvPr>
            <xdr14:cNvContentPartPr/>
          </xdr14:nvContentPartPr>
          <xdr14:nvPr macro=""/>
          <xdr14:xfrm>
            <a:off x="55462663" y="12918358"/>
            <a:ext cx="360" cy="360"/>
          </xdr14:xfrm>
        </xdr:contentPart>
      </mc:Choice>
      <mc:Fallback xmlns=""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001CE357-74F7-B62F-6088-277111ABB22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54023" y="1290935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0</xdr:colOff>
      <xdr:row>22</xdr:row>
      <xdr:rowOff>356349</xdr:rowOff>
    </xdr:from>
    <xdr:to>
      <xdr:col>19</xdr:col>
      <xdr:colOff>0</xdr:colOff>
      <xdr:row>22</xdr:row>
      <xdr:rowOff>356709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96560080-0EC9-B9E5-BB7C-38CB414A40E6}"/>
                </a:ext>
              </a:extLst>
            </xdr14:cNvPr>
            <xdr14:cNvContentPartPr/>
          </xdr14:nvContentPartPr>
          <xdr14:nvPr macro=""/>
          <xdr14:xfrm>
            <a:off x="50787600" y="14927928"/>
            <a:ext cx="360" cy="36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96560080-0EC9-B9E5-BB7C-38CB414A40E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778960" y="1491892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0</xdr:colOff>
      <xdr:row>23</xdr:row>
      <xdr:rowOff>364132</xdr:rowOff>
    </xdr:from>
    <xdr:to>
      <xdr:col>19</xdr:col>
      <xdr:colOff>0</xdr:colOff>
      <xdr:row>24</xdr:row>
      <xdr:rowOff>9807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A1F92FCD-61FD-DD0B-0AC8-8C757DE0CEE3}"/>
                </a:ext>
              </a:extLst>
            </xdr14:cNvPr>
            <xdr14:cNvContentPartPr/>
          </xdr14:nvContentPartPr>
          <xdr14:nvPr macro=""/>
          <xdr14:xfrm>
            <a:off x="43605960" y="15470448"/>
            <a:ext cx="2520" cy="10800"/>
          </xdr14:xfrm>
        </xdr:contentPart>
      </mc:Choice>
      <mc:Fallback xmlns="">
        <xdr:pic>
          <xdr:nvPicPr>
            <xdr:cNvPr id="8" name="Entrada de lápiz 7">
              <a:extLst>
                <a:ext uri="{FF2B5EF4-FFF2-40B4-BE49-F238E27FC236}">
                  <a16:creationId xmlns:a16="http://schemas.microsoft.com/office/drawing/2014/main" id="{A1F92FCD-61FD-DD0B-0AC8-8C757DE0CEE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43597320" y="15461448"/>
              <a:ext cx="20160" cy="28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1464120</xdr:colOff>
      <xdr:row>20</xdr:row>
      <xdr:rowOff>101383</xdr:rowOff>
    </xdr:from>
    <xdr:to>
      <xdr:col>32</xdr:col>
      <xdr:colOff>269640</xdr:colOff>
      <xdr:row>22</xdr:row>
      <xdr:rowOff>143969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25F89BCF-A375-C252-A092-B784BD246BA8}"/>
                </a:ext>
              </a:extLst>
            </xdr14:cNvPr>
            <xdr14:cNvContentPartPr/>
          </xdr14:nvContentPartPr>
          <xdr14:nvPr macro=""/>
          <xdr14:xfrm>
            <a:off x="43374120" y="13603488"/>
            <a:ext cx="269640" cy="1429560"/>
          </xdr14:xfrm>
        </xdr:contentPart>
      </mc:Choice>
      <mc:Fallback xmlns=""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25F89BCF-A375-C252-A092-B784BD246BA8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3365480" y="13594848"/>
              <a:ext cx="287280" cy="1447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0</xdr:colOff>
      <xdr:row>19</xdr:row>
      <xdr:rowOff>246960</xdr:rowOff>
    </xdr:from>
    <xdr:to>
      <xdr:col>19</xdr:col>
      <xdr:colOff>0</xdr:colOff>
      <xdr:row>19</xdr:row>
      <xdr:rowOff>247320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0" name="Entrada de lápiz 9">
              <a:extLst>
                <a:ext uri="{FF2B5EF4-FFF2-40B4-BE49-F238E27FC236}">
                  <a16:creationId xmlns:a16="http://schemas.microsoft.com/office/drawing/2014/main" id="{4886B272-4E22-439C-A5EB-2C72DB141D4C}"/>
                </a:ext>
              </a:extLst>
            </xdr14:cNvPr>
            <xdr14:cNvContentPartPr/>
          </xdr14:nvContentPartPr>
          <xdr14:nvPr macro=""/>
          <xdr14:xfrm>
            <a:off x="43296720" y="13214328"/>
            <a:ext cx="360" cy="360"/>
          </xdr14:xfrm>
        </xdr:contentPart>
      </mc:Choice>
      <mc:Fallback xmlns="">
        <xdr:pic>
          <xdr:nvPicPr>
            <xdr:cNvPr id="10" name="Entrada de lápiz 9">
              <a:extLst>
                <a:ext uri="{FF2B5EF4-FFF2-40B4-BE49-F238E27FC236}">
                  <a16:creationId xmlns:a16="http://schemas.microsoft.com/office/drawing/2014/main" id="{4886B272-4E22-439C-A5EB-2C72DB141D4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3288080" y="1320532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0</xdr:colOff>
      <xdr:row>19</xdr:row>
      <xdr:rowOff>30910</xdr:rowOff>
    </xdr:from>
    <xdr:to>
      <xdr:col>19</xdr:col>
      <xdr:colOff>0</xdr:colOff>
      <xdr:row>19</xdr:row>
      <xdr:rowOff>31270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1" name="Entrada de lápiz 10">
              <a:extLst>
                <a:ext uri="{FF2B5EF4-FFF2-40B4-BE49-F238E27FC236}">
                  <a16:creationId xmlns:a16="http://schemas.microsoft.com/office/drawing/2014/main" id="{BB834520-749E-DFB2-63A5-E831AE3CB04F}"/>
                </a:ext>
              </a:extLst>
            </xdr14:cNvPr>
            <xdr14:cNvContentPartPr/>
          </xdr14:nvContentPartPr>
          <xdr14:nvPr macro=""/>
          <xdr14:xfrm>
            <a:off x="44202840" y="12998278"/>
            <a:ext cx="360" cy="360"/>
          </xdr14:xfrm>
        </xdr:contentPart>
      </mc:Choice>
      <mc:Fallback xmlns="">
        <xdr:pic>
          <xdr:nvPicPr>
            <xdr:cNvPr id="11" name="Entrada de lápiz 10">
              <a:extLst>
                <a:ext uri="{FF2B5EF4-FFF2-40B4-BE49-F238E27FC236}">
                  <a16:creationId xmlns:a16="http://schemas.microsoft.com/office/drawing/2014/main" id="{BB834520-749E-DFB2-63A5-E831AE3CB0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193840" y="1298963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1383648</xdr:colOff>
      <xdr:row>55</xdr:row>
      <xdr:rowOff>14350</xdr:rowOff>
    </xdr:from>
    <xdr:to>
      <xdr:col>32</xdr:col>
      <xdr:colOff>946145</xdr:colOff>
      <xdr:row>55</xdr:row>
      <xdr:rowOff>14710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2" name="Entrada de lápiz 11">
              <a:extLst>
                <a:ext uri="{FF2B5EF4-FFF2-40B4-BE49-F238E27FC236}">
                  <a16:creationId xmlns:a16="http://schemas.microsoft.com/office/drawing/2014/main" id="{11C68D55-DE5A-8A3D-3FF0-30FC7DFFB50A}"/>
                </a:ext>
              </a:extLst>
            </xdr14:cNvPr>
            <xdr14:cNvContentPartPr/>
          </xdr14:nvContentPartPr>
          <xdr14:nvPr macro=""/>
          <xdr14:xfrm>
            <a:off x="46858560" y="35228999"/>
            <a:ext cx="949320" cy="360"/>
          </xdr14:xfrm>
        </xdr:contentPart>
      </mc:Choice>
      <mc:Fallback xmlns="">
        <xdr:pic>
          <xdr:nvPicPr>
            <xdr:cNvPr id="12" name="Entrada de lápiz 11">
              <a:extLst>
                <a:ext uri="{FF2B5EF4-FFF2-40B4-BE49-F238E27FC236}">
                  <a16:creationId xmlns:a16="http://schemas.microsoft.com/office/drawing/2014/main" id="{11C68D55-DE5A-8A3D-3FF0-30FC7DFFB50A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6849920" y="35220359"/>
              <a:ext cx="9669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1104840</xdr:colOff>
      <xdr:row>24</xdr:row>
      <xdr:rowOff>54035</xdr:rowOff>
    </xdr:from>
    <xdr:to>
      <xdr:col>9</xdr:col>
      <xdr:colOff>1105200</xdr:colOff>
      <xdr:row>24</xdr:row>
      <xdr:rowOff>54395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3" name="Entrada de lápiz 12">
              <a:extLst>
                <a:ext uri="{FF2B5EF4-FFF2-40B4-BE49-F238E27FC236}">
                  <a16:creationId xmlns:a16="http://schemas.microsoft.com/office/drawing/2014/main" id="{8252BBE3-8DAB-01F9-478B-1E62686EC29D}"/>
                </a:ext>
              </a:extLst>
            </xdr14:cNvPr>
            <xdr14:cNvContentPartPr/>
          </xdr14:nvContentPartPr>
          <xdr14:nvPr macro=""/>
          <xdr14:xfrm>
            <a:off x="16233436" y="15695088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8252BBE3-8DAB-01F9-478B-1E62686EC29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224796" y="1568608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1126440</xdr:colOff>
      <xdr:row>27</xdr:row>
      <xdr:rowOff>215006</xdr:rowOff>
    </xdr:from>
    <xdr:to>
      <xdr:col>9</xdr:col>
      <xdr:colOff>1128960</xdr:colOff>
      <xdr:row>29</xdr:row>
      <xdr:rowOff>255412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4" name="Entrada de lápiz 13">
              <a:extLst>
                <a:ext uri="{FF2B5EF4-FFF2-40B4-BE49-F238E27FC236}">
                  <a16:creationId xmlns:a16="http://schemas.microsoft.com/office/drawing/2014/main" id="{676DB00D-EE3B-4BEB-51C5-0A129912E1EF}"/>
                </a:ext>
              </a:extLst>
            </xdr14:cNvPr>
            <xdr14:cNvContentPartPr/>
          </xdr14:nvContentPartPr>
          <xdr14:nvPr macro=""/>
          <xdr14:xfrm>
            <a:off x="16255036" y="17460269"/>
            <a:ext cx="2520" cy="1109880"/>
          </xdr14:xfrm>
        </xdr:contentPart>
      </mc:Choice>
      <mc:Fallback xmlns="">
        <xdr:pic>
          <xdr:nvPicPr>
            <xdr:cNvPr id="14" name="Entrada de lápiz 13">
              <a:extLst>
                <a:ext uri="{FF2B5EF4-FFF2-40B4-BE49-F238E27FC236}">
                  <a16:creationId xmlns:a16="http://schemas.microsoft.com/office/drawing/2014/main" id="{676DB00D-EE3B-4BEB-51C5-0A129912E1EF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6246396" y="17451269"/>
              <a:ext cx="20160" cy="1127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341064</xdr:colOff>
      <xdr:row>2</xdr:row>
      <xdr:rowOff>3791</xdr:rowOff>
    </xdr:from>
    <xdr:to>
      <xdr:col>17</xdr:col>
      <xdr:colOff>384984</xdr:colOff>
      <xdr:row>2</xdr:row>
      <xdr:rowOff>76871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5" name="Entrada de lápiz 14">
              <a:extLst>
                <a:ext uri="{FF2B5EF4-FFF2-40B4-BE49-F238E27FC236}">
                  <a16:creationId xmlns:a16="http://schemas.microsoft.com/office/drawing/2014/main" id="{2F512C46-C77E-46A9-C7F2-DC38C557BB42}"/>
                </a:ext>
              </a:extLst>
            </xdr14:cNvPr>
            <xdr14:cNvContentPartPr/>
          </xdr14:nvContentPartPr>
          <xdr14:nvPr macro=""/>
          <xdr14:xfrm>
            <a:off x="33851239" y="2599493"/>
            <a:ext cx="43920" cy="73080"/>
          </xdr14:xfrm>
        </xdr:contentPart>
      </mc:Choice>
      <mc:Fallback xmlns="">
        <xdr:pic>
          <xdr:nvPicPr>
            <xdr:cNvPr id="21" name="Entrada de lápiz 20">
              <a:extLst>
                <a:ext uri="{FF2B5EF4-FFF2-40B4-BE49-F238E27FC236}">
                  <a16:creationId xmlns:a16="http://schemas.microsoft.com/office/drawing/2014/main" id="{2F512C46-C77E-46A9-C7F2-DC38C557BB42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33842239" y="2590853"/>
              <a:ext cx="61560" cy="90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1432612</xdr:colOff>
      <xdr:row>0</xdr:row>
      <xdr:rowOff>1328040</xdr:rowOff>
    </xdr:from>
    <xdr:to>
      <xdr:col>18</xdr:col>
      <xdr:colOff>1432612</xdr:colOff>
      <xdr:row>1</xdr:row>
      <xdr:rowOff>27105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Entrada de lápiz 15">
              <a:extLst>
                <a:ext uri="{FF2B5EF4-FFF2-40B4-BE49-F238E27FC236}">
                  <a16:creationId xmlns:a16="http://schemas.microsoft.com/office/drawing/2014/main" id="{C4FF0F37-783B-7C13-544C-E6DAD2EBE1E3}"/>
                </a:ext>
              </a:extLst>
            </xdr14:cNvPr>
            <xdr14:cNvContentPartPr/>
          </xdr14:nvContentPartPr>
          <xdr14:nvPr macro=""/>
          <xdr14:xfrm>
            <a:off x="37204279" y="1328040"/>
            <a:ext cx="4680" cy="23040"/>
          </xdr14:xfrm>
        </xdr:contentPart>
      </mc:Choice>
      <mc:Fallback xmlns="">
        <xdr:pic>
          <xdr:nvPicPr>
            <xdr:cNvPr id="22" name="Entrada de lápiz 21">
              <a:extLst>
                <a:ext uri="{FF2B5EF4-FFF2-40B4-BE49-F238E27FC236}">
                  <a16:creationId xmlns:a16="http://schemas.microsoft.com/office/drawing/2014/main" id="{C4FF0F37-783B-7C13-544C-E6DAD2EBE1E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37195279" y="1319400"/>
              <a:ext cx="22320" cy="40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alinadelmar\Documents\Proyectos\EPA\Plan%20de%20adquisi&#243;n\PLAN%20ANUAL%20DE%20ADQUISICIONES%202022%20proyectos%20de%20in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"/>
      <sheetName val="EJEMPLO"/>
      <sheetName val="archivo de datos"/>
    </sheetNames>
    <sheetDataSet>
      <sheetData sheetId="0"/>
      <sheetData sheetId="1"/>
      <sheetData sheetId="2">
        <row r="2">
          <cell r="B2" t="str">
            <v>LICITACION</v>
          </cell>
        </row>
        <row r="3">
          <cell r="B3" t="str">
            <v>REGIMEN_ESPECIAL</v>
          </cell>
        </row>
        <row r="4">
          <cell r="B4" t="str">
            <v>SUBASTA</v>
          </cell>
        </row>
        <row r="5">
          <cell r="B5" t="str">
            <v>CONCURSO_MERITOS</v>
          </cell>
        </row>
        <row r="6">
          <cell r="B6" t="str">
            <v>SELECCION_ABREVIADA</v>
          </cell>
        </row>
        <row r="7">
          <cell r="B7" t="str">
            <v>CONTRATACION_DIRECTA</v>
          </cell>
        </row>
        <row r="8">
          <cell r="B8" t="str">
            <v>CONTRATACION_MINIMA_CUANTIA</v>
          </cell>
        </row>
        <row r="9">
          <cell r="B9" t="str">
            <v>CONCURSO_MERITOS_ABIERTO</v>
          </cell>
        </row>
        <row r="10">
          <cell r="B10" t="str">
            <v>PROCESOS_SALUD</v>
          </cell>
        </row>
        <row r="11">
          <cell r="B11" t="str">
            <v>SELECCION_ABREVIADA_LIT_H_NUM_2_ART_2_LEY_1150_DE_2007</v>
          </cell>
        </row>
        <row r="12">
          <cell r="B12" t="str">
            <v>ASOCIACION_PUBLICO_PRIVADA</v>
          </cell>
        </row>
        <row r="13">
          <cell r="B13" t="str">
            <v>ASOCIACION_PUBLICO_PRIVADA_INICIATIVA_PRIVADA</v>
          </cell>
        </row>
        <row r="14">
          <cell r="B14" t="str">
            <v>LICITACION OBRA PUBLICA</v>
          </cell>
        </row>
        <row r="15">
          <cell r="B15" t="str">
            <v>CONTRATOS Y CONVENIOS CON MAS DE DOS PARTES</v>
          </cell>
        </row>
        <row r="20">
          <cell r="E20" t="str">
            <v>Enero</v>
          </cell>
        </row>
        <row r="21">
          <cell r="E21" t="str">
            <v>Febrero</v>
          </cell>
        </row>
        <row r="22">
          <cell r="E22" t="str">
            <v>Marzo</v>
          </cell>
        </row>
        <row r="23">
          <cell r="E23" t="str">
            <v>Abril</v>
          </cell>
        </row>
        <row r="24">
          <cell r="E24" t="str">
            <v>Mayo</v>
          </cell>
        </row>
        <row r="25">
          <cell r="E25" t="str">
            <v>Junio</v>
          </cell>
        </row>
        <row r="26">
          <cell r="E26" t="str">
            <v>Julio</v>
          </cell>
        </row>
        <row r="27">
          <cell r="E27" t="str">
            <v>Agosto</v>
          </cell>
        </row>
        <row r="28">
          <cell r="E28" t="str">
            <v>Septiembre</v>
          </cell>
        </row>
        <row r="29">
          <cell r="E29" t="str">
            <v>Octubre</v>
          </cell>
        </row>
        <row r="30">
          <cell r="E30" t="str">
            <v>Noviembre</v>
          </cell>
        </row>
        <row r="31">
          <cell r="E31" t="str">
            <v>Diciembre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1342 0 8432 0 0</inkml:trace>
  <inkml:trace contextRef="#ctx0" brushRef="#br0">1 257 8136 0 0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-2147483648-2147483648 3112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1 0 6192 0 0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1 0 11760 0 0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1600 0 0,'0'0'0'0'0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29 21103 0 0,'6'-29'0'0'0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749 2852 6328 0 0</inkml:trace>
  <inkml:trace contextRef="#ctx0" brushRef="#br0" timeOffset="1">539 888 5416 0 0,'0'0'0'0'0</inkml:trace>
  <inkml:trace contextRef="#ctx0" brushRef="#br0" timeOffset="2">7 29 13464 0 0,'-6'-28'0'0'0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12864 0 0,'0'0'0'0'0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0 1 10248 0 0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11048 0 0,'2627'0'0'0'0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1 0 9648 0 0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3610 25623 0 0,'0'0'0'0'0,"6"-3554"1640"0"0,-9 3498 0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122 1 25623 0 0,'-23'31'0'0'0,"-26"40"736"0"0,-1 29 0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12T17:00:55.9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12 64 20303 0 0,'-12'-63'0'0'0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9"/>
  <sheetViews>
    <sheetView tabSelected="1" topLeftCell="AG1" zoomScale="60" zoomScaleNormal="60" workbookViewId="0">
      <pane ySplit="1" topLeftCell="A88" activePane="bottomLeft" state="frozen"/>
      <selection activeCell="L1" sqref="L1"/>
      <selection pane="bottomLeft" activeCell="AK97" sqref="AK97:AK103"/>
    </sheetView>
  </sheetViews>
  <sheetFormatPr baseColWidth="10" defaultColWidth="10.81640625" defaultRowHeight="14.5" x14ac:dyDescent="0.35"/>
  <cols>
    <col min="1" max="1" width="16.453125" style="225" customWidth="1"/>
    <col min="2" max="2" width="24" style="225" customWidth="1"/>
    <col min="3" max="3" width="21" style="225" customWidth="1"/>
    <col min="4" max="4" width="25.26953125" style="225" customWidth="1"/>
    <col min="5" max="5" width="26" style="225" customWidth="1"/>
    <col min="6" max="6" width="23.453125" style="225" customWidth="1"/>
    <col min="7" max="7" width="33.26953125" style="225" customWidth="1"/>
    <col min="8" max="8" width="26.1796875" style="225" customWidth="1"/>
    <col min="9" max="9" width="21" style="226" customWidth="1"/>
    <col min="10" max="10" width="36.54296875" style="225" customWidth="1"/>
    <col min="11" max="11" width="32.453125" style="225" customWidth="1"/>
    <col min="12" max="15" width="32.453125" style="17" customWidth="1"/>
    <col min="16" max="16" width="30.453125" style="17" bestFit="1" customWidth="1"/>
    <col min="17" max="17" width="31.54296875" style="17" bestFit="1" customWidth="1"/>
    <col min="18" max="18" width="28.81640625" style="17" bestFit="1" customWidth="1"/>
    <col min="19" max="19" width="75.1796875" style="227" customWidth="1"/>
    <col min="20" max="20" width="27.54296875" style="227" hidden="1" customWidth="1"/>
    <col min="21" max="21" width="28.81640625" style="227" hidden="1" customWidth="1"/>
    <col min="22" max="22" width="29.7265625" style="213" hidden="1" customWidth="1"/>
    <col min="23" max="23" width="44.54296875" style="225" hidden="1" customWidth="1"/>
    <col min="24" max="24" width="62" style="225" hidden="1" customWidth="1"/>
    <col min="25" max="25" width="47.54296875" style="225" hidden="1" customWidth="1"/>
    <col min="26" max="26" width="67.54296875" style="225" hidden="1" customWidth="1"/>
    <col min="27" max="27" width="24.26953125" style="213" hidden="1" customWidth="1"/>
    <col min="28" max="28" width="18.26953125" style="225" hidden="1" customWidth="1"/>
    <col min="29" max="29" width="25.7265625" style="228" hidden="1" customWidth="1"/>
    <col min="30" max="30" width="33.1796875" style="225" hidden="1" customWidth="1"/>
    <col min="31" max="31" width="30.26953125" style="225" hidden="1" customWidth="1"/>
    <col min="32" max="32" width="30.7265625" style="213" hidden="1" customWidth="1"/>
    <col min="33" max="33" width="25.26953125" style="225" customWidth="1"/>
    <col min="34" max="34" width="28.81640625" style="225" customWidth="1"/>
    <col min="35" max="35" width="27.81640625" style="225" customWidth="1"/>
    <col min="36" max="36" width="40.7265625" style="218" customWidth="1"/>
    <col min="37" max="37" width="35.26953125" style="218" customWidth="1"/>
    <col min="38" max="38" width="35.7265625" style="218" customWidth="1"/>
    <col min="39" max="39" width="29.7265625" style="218" customWidth="1"/>
    <col min="40" max="40" width="31.453125" style="229" customWidth="1"/>
    <col min="41" max="41" width="31" style="225" customWidth="1"/>
    <col min="42" max="42" width="35.7265625" style="213" customWidth="1"/>
    <col min="43" max="43" width="45" style="17" customWidth="1"/>
    <col min="44" max="44" width="35.7265625" style="229" customWidth="1"/>
    <col min="45" max="45" width="41.1796875" style="225" customWidth="1"/>
    <col min="46" max="46" width="50.7265625" style="213" customWidth="1"/>
    <col min="47" max="47" width="61.453125" style="225" customWidth="1"/>
    <col min="48" max="48" width="82.81640625" style="213" customWidth="1"/>
    <col min="49" max="49" width="93" style="213" bestFit="1" customWidth="1"/>
    <col min="50" max="16384" width="10.81640625" style="225"/>
  </cols>
  <sheetData>
    <row r="1" spans="1:49" s="17" customFormat="1" ht="90" customHeight="1" thickBot="1" x14ac:dyDescent="0.4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4" t="s">
        <v>21</v>
      </c>
      <c r="W1" s="2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7" t="s">
        <v>27</v>
      </c>
      <c r="AC1" s="8" t="s">
        <v>28</v>
      </c>
      <c r="AD1" s="9" t="s">
        <v>29</v>
      </c>
      <c r="AE1" s="9" t="s">
        <v>30</v>
      </c>
      <c r="AF1" s="10" t="s">
        <v>31</v>
      </c>
      <c r="AG1" s="9" t="s">
        <v>32</v>
      </c>
      <c r="AH1" s="9" t="s">
        <v>33</v>
      </c>
      <c r="AI1" s="9" t="s">
        <v>34</v>
      </c>
      <c r="AJ1" s="11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  <c r="AO1" s="9" t="s">
        <v>40</v>
      </c>
      <c r="AP1" s="13" t="s">
        <v>41</v>
      </c>
      <c r="AQ1" s="14" t="s">
        <v>42</v>
      </c>
      <c r="AR1" s="11" t="s">
        <v>37</v>
      </c>
      <c r="AS1" s="9" t="s">
        <v>43</v>
      </c>
      <c r="AT1" s="13" t="s">
        <v>44</v>
      </c>
      <c r="AU1" s="9" t="s">
        <v>45</v>
      </c>
      <c r="AV1" s="15" t="s">
        <v>46</v>
      </c>
      <c r="AW1" s="16" t="s">
        <v>47</v>
      </c>
    </row>
    <row r="2" spans="1:49" s="17" customFormat="1" ht="72.650000000000006" customHeight="1" x14ac:dyDescent="0.35">
      <c r="A2" s="351"/>
      <c r="B2" s="284" t="s">
        <v>48</v>
      </c>
      <c r="C2" s="287" t="s">
        <v>49</v>
      </c>
      <c r="D2" s="491" t="s">
        <v>50</v>
      </c>
      <c r="E2" s="287" t="s">
        <v>51</v>
      </c>
      <c r="F2" s="283" t="s">
        <v>52</v>
      </c>
      <c r="G2" s="287" t="s">
        <v>53</v>
      </c>
      <c r="H2" s="287" t="s">
        <v>54</v>
      </c>
      <c r="I2" s="301" t="s">
        <v>55</v>
      </c>
      <c r="J2" s="287" t="s">
        <v>56</v>
      </c>
      <c r="K2" s="303">
        <v>100000</v>
      </c>
      <c r="L2" s="303">
        <v>35000</v>
      </c>
      <c r="M2" s="303">
        <v>14959</v>
      </c>
      <c r="N2" s="303">
        <v>230</v>
      </c>
      <c r="O2" s="462">
        <v>21113</v>
      </c>
      <c r="P2" s="462">
        <f>M2+N2+O2</f>
        <v>36302</v>
      </c>
      <c r="Q2" s="487">
        <f>(N2+O2)/L2</f>
        <v>0.60980000000000001</v>
      </c>
      <c r="R2" s="487">
        <f>+P2/K2</f>
        <v>0.36302000000000001</v>
      </c>
      <c r="S2" s="299" t="s">
        <v>57</v>
      </c>
      <c r="T2" s="376">
        <v>2021130010191</v>
      </c>
      <c r="U2" s="376" t="s">
        <v>58</v>
      </c>
      <c r="V2" s="18" t="s">
        <v>59</v>
      </c>
      <c r="W2" s="19">
        <v>1</v>
      </c>
      <c r="X2" s="19">
        <v>1</v>
      </c>
      <c r="Y2" s="20">
        <v>1</v>
      </c>
      <c r="Z2" s="21">
        <f>+X2/W2</f>
        <v>1</v>
      </c>
      <c r="AA2" s="450">
        <f>AVERAGE(Z2:Z11)</f>
        <v>0.51346333333333338</v>
      </c>
      <c r="AB2" s="22">
        <v>44197</v>
      </c>
      <c r="AC2" s="23">
        <v>365</v>
      </c>
      <c r="AD2" s="22" t="s">
        <v>60</v>
      </c>
      <c r="AE2" s="22" t="s">
        <v>60</v>
      </c>
      <c r="AF2" s="24">
        <v>0.1</v>
      </c>
      <c r="AG2" s="271" t="s">
        <v>61</v>
      </c>
      <c r="AH2" s="271" t="s">
        <v>62</v>
      </c>
      <c r="AI2" s="271" t="s">
        <v>63</v>
      </c>
      <c r="AJ2" s="253">
        <v>503200000</v>
      </c>
      <c r="AK2" s="253">
        <v>1000000000</v>
      </c>
      <c r="AL2" s="253">
        <v>350000000</v>
      </c>
      <c r="AM2" s="245">
        <f>+AL2/AK2</f>
        <v>0.35</v>
      </c>
      <c r="AN2" s="271" t="s">
        <v>63</v>
      </c>
      <c r="AO2" s="253" t="s">
        <v>64</v>
      </c>
      <c r="AP2" s="494"/>
      <c r="AQ2" s="253" t="s">
        <v>65</v>
      </c>
      <c r="AR2" s="365">
        <v>50000000</v>
      </c>
      <c r="AS2" s="19" t="s">
        <v>66</v>
      </c>
      <c r="AT2" s="25" t="s">
        <v>67</v>
      </c>
      <c r="AU2" s="19" t="s">
        <v>68</v>
      </c>
      <c r="AV2" s="18"/>
      <c r="AW2" s="18"/>
    </row>
    <row r="3" spans="1:49" s="17" customFormat="1" ht="42" x14ac:dyDescent="0.35">
      <c r="A3" s="351"/>
      <c r="B3" s="284"/>
      <c r="C3" s="287"/>
      <c r="D3" s="491"/>
      <c r="E3" s="287"/>
      <c r="F3" s="284"/>
      <c r="G3" s="287"/>
      <c r="H3" s="287"/>
      <c r="I3" s="301"/>
      <c r="J3" s="287"/>
      <c r="K3" s="303"/>
      <c r="L3" s="303"/>
      <c r="M3" s="303"/>
      <c r="N3" s="303"/>
      <c r="O3" s="462"/>
      <c r="P3" s="462"/>
      <c r="Q3" s="487"/>
      <c r="R3" s="487"/>
      <c r="S3" s="299"/>
      <c r="T3" s="485"/>
      <c r="U3" s="485"/>
      <c r="V3" s="25" t="s">
        <v>69</v>
      </c>
      <c r="W3" s="26">
        <v>2</v>
      </c>
      <c r="X3" s="26">
        <v>2</v>
      </c>
      <c r="Y3" s="27">
        <v>35</v>
      </c>
      <c r="Z3" s="21">
        <f t="shared" ref="Z3" si="0">+X3/W3</f>
        <v>1</v>
      </c>
      <c r="AA3" s="393"/>
      <c r="AB3" s="28">
        <v>44197</v>
      </c>
      <c r="AC3" s="23">
        <v>365</v>
      </c>
      <c r="AD3" s="22" t="s">
        <v>60</v>
      </c>
      <c r="AE3" s="22" t="s">
        <v>60</v>
      </c>
      <c r="AF3" s="29">
        <v>0.1</v>
      </c>
      <c r="AG3" s="271"/>
      <c r="AH3" s="271"/>
      <c r="AI3" s="271"/>
      <c r="AJ3" s="253"/>
      <c r="AK3" s="253"/>
      <c r="AL3" s="253"/>
      <c r="AM3" s="245"/>
      <c r="AN3" s="271"/>
      <c r="AO3" s="253"/>
      <c r="AP3" s="494"/>
      <c r="AQ3" s="253"/>
      <c r="AR3" s="365"/>
      <c r="AS3" s="19" t="s">
        <v>66</v>
      </c>
      <c r="AT3" s="25" t="s">
        <v>67</v>
      </c>
      <c r="AU3" s="26" t="s">
        <v>68</v>
      </c>
      <c r="AV3" s="25"/>
      <c r="AW3" s="25"/>
    </row>
    <row r="4" spans="1:49" s="17" customFormat="1" ht="63" customHeight="1" x14ac:dyDescent="0.35">
      <c r="A4" s="351"/>
      <c r="B4" s="284"/>
      <c r="C4" s="287"/>
      <c r="D4" s="491"/>
      <c r="E4" s="287"/>
      <c r="F4" s="284"/>
      <c r="G4" s="287"/>
      <c r="H4" s="287"/>
      <c r="I4" s="301"/>
      <c r="J4" s="287"/>
      <c r="K4" s="303"/>
      <c r="L4" s="303"/>
      <c r="M4" s="303"/>
      <c r="N4" s="303"/>
      <c r="O4" s="462"/>
      <c r="P4" s="462"/>
      <c r="Q4" s="487"/>
      <c r="R4" s="487"/>
      <c r="S4" s="299"/>
      <c r="T4" s="485"/>
      <c r="U4" s="485"/>
      <c r="V4" s="25" t="s">
        <v>70</v>
      </c>
      <c r="W4" s="26">
        <v>50</v>
      </c>
      <c r="X4" s="26">
        <v>7</v>
      </c>
      <c r="Y4" s="27">
        <v>18</v>
      </c>
      <c r="Z4" s="21">
        <f>(X4+Y4)/W4</f>
        <v>0.5</v>
      </c>
      <c r="AA4" s="393"/>
      <c r="AB4" s="28">
        <v>44197</v>
      </c>
      <c r="AC4" s="23">
        <v>365</v>
      </c>
      <c r="AD4" s="22" t="s">
        <v>60</v>
      </c>
      <c r="AE4" s="22" t="s">
        <v>60</v>
      </c>
      <c r="AF4" s="29">
        <v>0.1</v>
      </c>
      <c r="AG4" s="271"/>
      <c r="AH4" s="271"/>
      <c r="AI4" s="271"/>
      <c r="AJ4" s="253"/>
      <c r="AK4" s="253"/>
      <c r="AL4" s="253"/>
      <c r="AM4" s="245"/>
      <c r="AN4" s="271"/>
      <c r="AO4" s="253"/>
      <c r="AP4" s="494"/>
      <c r="AQ4" s="253"/>
      <c r="AR4" s="365"/>
      <c r="AS4" s="19" t="s">
        <v>66</v>
      </c>
      <c r="AT4" s="25" t="s">
        <v>67</v>
      </c>
      <c r="AU4" s="26" t="s">
        <v>68</v>
      </c>
      <c r="AV4" s="25"/>
      <c r="AW4" s="25"/>
    </row>
    <row r="5" spans="1:49" s="17" customFormat="1" ht="76.5" customHeight="1" thickBot="1" x14ac:dyDescent="0.4">
      <c r="A5" s="351"/>
      <c r="B5" s="284"/>
      <c r="C5" s="287"/>
      <c r="D5" s="491"/>
      <c r="E5" s="287"/>
      <c r="F5" s="284"/>
      <c r="G5" s="287"/>
      <c r="H5" s="287"/>
      <c r="I5" s="301"/>
      <c r="J5" s="287"/>
      <c r="K5" s="303"/>
      <c r="L5" s="303"/>
      <c r="M5" s="303"/>
      <c r="N5" s="303"/>
      <c r="O5" s="462"/>
      <c r="P5" s="462"/>
      <c r="Q5" s="487"/>
      <c r="R5" s="487"/>
      <c r="S5" s="299"/>
      <c r="T5" s="485"/>
      <c r="U5" s="485"/>
      <c r="V5" s="25" t="s">
        <v>71</v>
      </c>
      <c r="W5" s="26">
        <v>30</v>
      </c>
      <c r="X5" s="26">
        <v>4</v>
      </c>
      <c r="Y5" s="27">
        <v>21</v>
      </c>
      <c r="Z5" s="21">
        <f t="shared" ref="Z5:Z11" si="1">(X5+Y5)/W5</f>
        <v>0.83333333333333337</v>
      </c>
      <c r="AA5" s="393"/>
      <c r="AB5" s="28">
        <v>44197</v>
      </c>
      <c r="AC5" s="23">
        <v>365</v>
      </c>
      <c r="AD5" s="22" t="s">
        <v>60</v>
      </c>
      <c r="AE5" s="22" t="s">
        <v>60</v>
      </c>
      <c r="AF5" s="29">
        <v>0.1</v>
      </c>
      <c r="AG5" s="271"/>
      <c r="AH5" s="271"/>
      <c r="AI5" s="271"/>
      <c r="AJ5" s="253"/>
      <c r="AK5" s="253"/>
      <c r="AL5" s="253"/>
      <c r="AM5" s="245"/>
      <c r="AN5" s="271"/>
      <c r="AO5" s="253"/>
      <c r="AP5" s="494"/>
      <c r="AQ5" s="253"/>
      <c r="AR5" s="365"/>
      <c r="AS5" s="26" t="s">
        <v>66</v>
      </c>
      <c r="AT5" s="25" t="s">
        <v>67</v>
      </c>
      <c r="AU5" s="26" t="s">
        <v>68</v>
      </c>
      <c r="AV5" s="25"/>
      <c r="AW5" s="25"/>
    </row>
    <row r="6" spans="1:49" s="17" customFormat="1" ht="72.650000000000006" customHeight="1" x14ac:dyDescent="0.35">
      <c r="A6" s="351"/>
      <c r="B6" s="284"/>
      <c r="C6" s="287"/>
      <c r="D6" s="491"/>
      <c r="E6" s="287"/>
      <c r="F6" s="284"/>
      <c r="G6" s="287"/>
      <c r="H6" s="287"/>
      <c r="I6" s="301"/>
      <c r="J6" s="287"/>
      <c r="K6" s="303"/>
      <c r="L6" s="303"/>
      <c r="M6" s="303"/>
      <c r="N6" s="303"/>
      <c r="O6" s="462"/>
      <c r="P6" s="462"/>
      <c r="Q6" s="487"/>
      <c r="R6" s="487"/>
      <c r="S6" s="299"/>
      <c r="T6" s="485"/>
      <c r="U6" s="485"/>
      <c r="V6" s="25" t="s">
        <v>72</v>
      </c>
      <c r="W6" s="26">
        <v>35000</v>
      </c>
      <c r="X6" s="26">
        <v>230</v>
      </c>
      <c r="Y6" s="27">
        <v>21113</v>
      </c>
      <c r="Z6" s="21">
        <f t="shared" si="1"/>
        <v>0.60980000000000001</v>
      </c>
      <c r="AA6" s="393"/>
      <c r="AB6" s="28">
        <v>44197</v>
      </c>
      <c r="AC6" s="23">
        <v>365</v>
      </c>
      <c r="AD6" s="22" t="s">
        <v>60</v>
      </c>
      <c r="AE6" s="22" t="s">
        <v>60</v>
      </c>
      <c r="AF6" s="29">
        <v>0.1</v>
      </c>
      <c r="AG6" s="271"/>
      <c r="AH6" s="271"/>
      <c r="AI6" s="255" t="s">
        <v>73</v>
      </c>
      <c r="AJ6" s="252">
        <v>196800000</v>
      </c>
      <c r="AK6" s="252"/>
      <c r="AL6" s="252"/>
      <c r="AM6" s="252"/>
      <c r="AN6" s="255" t="s">
        <v>73</v>
      </c>
      <c r="AO6" s="473"/>
      <c r="AP6" s="476"/>
      <c r="AQ6" s="479" t="s">
        <v>65</v>
      </c>
      <c r="AR6" s="482">
        <v>194881830</v>
      </c>
      <c r="AS6" s="19" t="s">
        <v>66</v>
      </c>
      <c r="AT6" s="18" t="s">
        <v>67</v>
      </c>
      <c r="AU6" s="26" t="s">
        <v>68</v>
      </c>
      <c r="AV6" s="25"/>
      <c r="AW6" s="25"/>
    </row>
    <row r="7" spans="1:49" s="17" customFormat="1" ht="60.75" customHeight="1" x14ac:dyDescent="0.35">
      <c r="A7" s="351"/>
      <c r="B7" s="284"/>
      <c r="C7" s="287"/>
      <c r="D7" s="491"/>
      <c r="E7" s="287"/>
      <c r="F7" s="284"/>
      <c r="G7" s="287"/>
      <c r="H7" s="287"/>
      <c r="I7" s="301"/>
      <c r="J7" s="287"/>
      <c r="K7" s="303"/>
      <c r="L7" s="303"/>
      <c r="M7" s="303"/>
      <c r="N7" s="303"/>
      <c r="O7" s="462"/>
      <c r="P7" s="462"/>
      <c r="Q7" s="487"/>
      <c r="R7" s="487"/>
      <c r="S7" s="299"/>
      <c r="T7" s="485"/>
      <c r="U7" s="485"/>
      <c r="V7" s="25" t="s">
        <v>74</v>
      </c>
      <c r="W7" s="26">
        <v>50</v>
      </c>
      <c r="X7" s="26">
        <v>17</v>
      </c>
      <c r="Y7" s="27">
        <v>8</v>
      </c>
      <c r="Z7" s="21">
        <f t="shared" si="1"/>
        <v>0.5</v>
      </c>
      <c r="AA7" s="393"/>
      <c r="AB7" s="28">
        <v>44197</v>
      </c>
      <c r="AC7" s="23">
        <v>365</v>
      </c>
      <c r="AD7" s="22" t="s">
        <v>60</v>
      </c>
      <c r="AE7" s="22" t="s">
        <v>60</v>
      </c>
      <c r="AF7" s="29">
        <v>0.1</v>
      </c>
      <c r="AG7" s="271"/>
      <c r="AH7" s="271"/>
      <c r="AI7" s="256"/>
      <c r="AJ7" s="253"/>
      <c r="AK7" s="253"/>
      <c r="AL7" s="253"/>
      <c r="AM7" s="253"/>
      <c r="AN7" s="256"/>
      <c r="AO7" s="474"/>
      <c r="AP7" s="477"/>
      <c r="AQ7" s="480"/>
      <c r="AR7" s="483"/>
      <c r="AS7" s="19" t="s">
        <v>66</v>
      </c>
      <c r="AT7" s="25" t="s">
        <v>67</v>
      </c>
      <c r="AU7" s="26" t="s">
        <v>68</v>
      </c>
      <c r="AV7" s="25"/>
      <c r="AW7" s="25"/>
    </row>
    <row r="8" spans="1:49" s="17" customFormat="1" ht="72.75" customHeight="1" x14ac:dyDescent="0.35">
      <c r="A8" s="351"/>
      <c r="B8" s="284"/>
      <c r="C8" s="287"/>
      <c r="D8" s="491"/>
      <c r="E8" s="287"/>
      <c r="F8" s="284"/>
      <c r="G8" s="287"/>
      <c r="H8" s="287"/>
      <c r="I8" s="301"/>
      <c r="J8" s="287"/>
      <c r="K8" s="303"/>
      <c r="L8" s="303"/>
      <c r="M8" s="303"/>
      <c r="N8" s="303"/>
      <c r="O8" s="462"/>
      <c r="P8" s="462"/>
      <c r="Q8" s="487"/>
      <c r="R8" s="487"/>
      <c r="S8" s="299"/>
      <c r="T8" s="485"/>
      <c r="U8" s="485"/>
      <c r="V8" s="25" t="s">
        <v>75</v>
      </c>
      <c r="W8" s="30">
        <v>20000</v>
      </c>
      <c r="X8" s="26">
        <v>2930</v>
      </c>
      <c r="Y8" s="27">
        <v>900</v>
      </c>
      <c r="Z8" s="21">
        <f t="shared" si="1"/>
        <v>0.1915</v>
      </c>
      <c r="AA8" s="393"/>
      <c r="AB8" s="28">
        <v>44197</v>
      </c>
      <c r="AC8" s="23">
        <v>365</v>
      </c>
      <c r="AD8" s="22" t="s">
        <v>60</v>
      </c>
      <c r="AE8" s="22" t="s">
        <v>60</v>
      </c>
      <c r="AF8" s="29">
        <v>0.1</v>
      </c>
      <c r="AG8" s="271"/>
      <c r="AH8" s="271"/>
      <c r="AI8" s="256"/>
      <c r="AJ8" s="253"/>
      <c r="AK8" s="253"/>
      <c r="AL8" s="253"/>
      <c r="AM8" s="253"/>
      <c r="AN8" s="256"/>
      <c r="AO8" s="474"/>
      <c r="AP8" s="477"/>
      <c r="AQ8" s="480"/>
      <c r="AR8" s="483"/>
      <c r="AS8" s="19" t="s">
        <v>66</v>
      </c>
      <c r="AT8" s="25" t="s">
        <v>76</v>
      </c>
      <c r="AU8" s="26" t="s">
        <v>77</v>
      </c>
      <c r="AV8" s="25"/>
      <c r="AW8" s="25"/>
    </row>
    <row r="9" spans="1:49" s="17" customFormat="1" ht="28" x14ac:dyDescent="0.35">
      <c r="A9" s="351"/>
      <c r="B9" s="284"/>
      <c r="C9" s="287"/>
      <c r="D9" s="491"/>
      <c r="E9" s="287"/>
      <c r="F9" s="284"/>
      <c r="G9" s="287"/>
      <c r="H9" s="287"/>
      <c r="I9" s="301"/>
      <c r="J9" s="287"/>
      <c r="K9" s="303"/>
      <c r="L9" s="303"/>
      <c r="M9" s="303"/>
      <c r="N9" s="303"/>
      <c r="O9" s="462"/>
      <c r="P9" s="462"/>
      <c r="Q9" s="487"/>
      <c r="R9" s="487"/>
      <c r="S9" s="299"/>
      <c r="T9" s="485"/>
      <c r="U9" s="485"/>
      <c r="V9" s="25" t="s">
        <v>78</v>
      </c>
      <c r="W9" s="26">
        <v>2</v>
      </c>
      <c r="X9" s="26">
        <v>0</v>
      </c>
      <c r="Y9" s="31">
        <v>1</v>
      </c>
      <c r="Z9" s="21">
        <f t="shared" si="1"/>
        <v>0.5</v>
      </c>
      <c r="AA9" s="393"/>
      <c r="AB9" s="28">
        <v>44197</v>
      </c>
      <c r="AC9" s="23">
        <v>365</v>
      </c>
      <c r="AD9" s="22" t="s">
        <v>60</v>
      </c>
      <c r="AE9" s="22" t="s">
        <v>60</v>
      </c>
      <c r="AF9" s="29">
        <v>0.1</v>
      </c>
      <c r="AG9" s="271"/>
      <c r="AH9" s="271"/>
      <c r="AI9" s="256"/>
      <c r="AJ9" s="253"/>
      <c r="AK9" s="253"/>
      <c r="AL9" s="253"/>
      <c r="AM9" s="253"/>
      <c r="AN9" s="256"/>
      <c r="AO9" s="474"/>
      <c r="AP9" s="477"/>
      <c r="AQ9" s="480"/>
      <c r="AR9" s="483"/>
      <c r="AS9" s="19" t="s">
        <v>66</v>
      </c>
      <c r="AT9" s="25" t="s">
        <v>67</v>
      </c>
      <c r="AU9" s="26" t="s">
        <v>68</v>
      </c>
      <c r="AV9" s="25"/>
      <c r="AW9" s="25"/>
    </row>
    <row r="10" spans="1:49" s="17" customFormat="1" ht="28" x14ac:dyDescent="0.35">
      <c r="A10" s="351"/>
      <c r="B10" s="284"/>
      <c r="C10" s="287"/>
      <c r="D10" s="491"/>
      <c r="E10" s="287"/>
      <c r="F10" s="284"/>
      <c r="G10" s="287"/>
      <c r="H10" s="287"/>
      <c r="I10" s="301"/>
      <c r="J10" s="287"/>
      <c r="K10" s="303"/>
      <c r="L10" s="303"/>
      <c r="M10" s="303"/>
      <c r="N10" s="303"/>
      <c r="O10" s="462"/>
      <c r="P10" s="462"/>
      <c r="Q10" s="487"/>
      <c r="R10" s="487"/>
      <c r="S10" s="299"/>
      <c r="T10" s="485"/>
      <c r="U10" s="485"/>
      <c r="V10" s="25" t="s">
        <v>79</v>
      </c>
      <c r="W10" s="26">
        <v>1</v>
      </c>
      <c r="X10" s="26">
        <v>0</v>
      </c>
      <c r="Y10" s="27">
        <v>0</v>
      </c>
      <c r="Z10" s="21">
        <f t="shared" si="1"/>
        <v>0</v>
      </c>
      <c r="AA10" s="393"/>
      <c r="AB10" s="28">
        <v>44197</v>
      </c>
      <c r="AC10" s="23">
        <v>365</v>
      </c>
      <c r="AD10" s="22" t="s">
        <v>60</v>
      </c>
      <c r="AE10" s="22" t="s">
        <v>60</v>
      </c>
      <c r="AF10" s="29">
        <v>0.1</v>
      </c>
      <c r="AG10" s="271"/>
      <c r="AH10" s="271"/>
      <c r="AI10" s="256"/>
      <c r="AJ10" s="253"/>
      <c r="AK10" s="253"/>
      <c r="AL10" s="253"/>
      <c r="AM10" s="253"/>
      <c r="AN10" s="256"/>
      <c r="AO10" s="474"/>
      <c r="AP10" s="477"/>
      <c r="AQ10" s="480"/>
      <c r="AR10" s="483"/>
      <c r="AS10" s="19" t="s">
        <v>66</v>
      </c>
      <c r="AT10" s="25" t="s">
        <v>67</v>
      </c>
      <c r="AU10" s="26" t="s">
        <v>68</v>
      </c>
      <c r="AV10" s="25"/>
      <c r="AW10" s="25"/>
    </row>
    <row r="11" spans="1:49" s="17" customFormat="1" ht="28.5" thickBot="1" x14ac:dyDescent="0.4">
      <c r="A11" s="351"/>
      <c r="B11" s="284"/>
      <c r="C11" s="287"/>
      <c r="D11" s="491"/>
      <c r="E11" s="287"/>
      <c r="F11" s="284"/>
      <c r="G11" s="287"/>
      <c r="H11" s="287"/>
      <c r="I11" s="301"/>
      <c r="J11" s="287"/>
      <c r="K11" s="303"/>
      <c r="L11" s="310"/>
      <c r="M11" s="310"/>
      <c r="N11" s="310"/>
      <c r="O11" s="463"/>
      <c r="P11" s="463"/>
      <c r="Q11" s="488"/>
      <c r="R11" s="488"/>
      <c r="S11" s="345"/>
      <c r="T11" s="486"/>
      <c r="U11" s="486"/>
      <c r="V11" s="32"/>
      <c r="W11" s="33">
        <v>1</v>
      </c>
      <c r="X11" s="33">
        <v>0</v>
      </c>
      <c r="Y11" s="34">
        <v>0</v>
      </c>
      <c r="Z11" s="21">
        <f t="shared" si="1"/>
        <v>0</v>
      </c>
      <c r="AA11" s="394"/>
      <c r="AB11" s="35">
        <v>44197</v>
      </c>
      <c r="AC11" s="36">
        <v>365</v>
      </c>
      <c r="AD11" s="33" t="s">
        <v>60</v>
      </c>
      <c r="AE11" s="33" t="s">
        <v>60</v>
      </c>
      <c r="AF11" s="37">
        <v>0.1</v>
      </c>
      <c r="AG11" s="272"/>
      <c r="AH11" s="272"/>
      <c r="AI11" s="257"/>
      <c r="AJ11" s="254"/>
      <c r="AK11" s="254"/>
      <c r="AL11" s="254"/>
      <c r="AM11" s="254"/>
      <c r="AN11" s="257"/>
      <c r="AO11" s="475"/>
      <c r="AP11" s="478"/>
      <c r="AQ11" s="481"/>
      <c r="AR11" s="484"/>
      <c r="AS11" s="38" t="s">
        <v>66</v>
      </c>
      <c r="AT11" s="32" t="s">
        <v>67</v>
      </c>
      <c r="AU11" s="33" t="s">
        <v>68</v>
      </c>
      <c r="AV11" s="32"/>
      <c r="AW11" s="32"/>
    </row>
    <row r="12" spans="1:49" s="17" customFormat="1" ht="42" x14ac:dyDescent="0.35">
      <c r="A12" s="351"/>
      <c r="B12" s="284"/>
      <c r="C12" s="287"/>
      <c r="D12" s="491"/>
      <c r="E12" s="287"/>
      <c r="F12" s="284"/>
      <c r="G12" s="286" t="s">
        <v>80</v>
      </c>
      <c r="H12" s="286" t="s">
        <v>54</v>
      </c>
      <c r="I12" s="286" t="s">
        <v>81</v>
      </c>
      <c r="J12" s="286" t="s">
        <v>82</v>
      </c>
      <c r="K12" s="302">
        <v>1</v>
      </c>
      <c r="L12" s="304">
        <v>0.25</v>
      </c>
      <c r="M12" s="304">
        <v>0.48625000000000002</v>
      </c>
      <c r="N12" s="304">
        <v>0.10249999999999999</v>
      </c>
      <c r="O12" s="489">
        <v>7.6999999999999999E-2</v>
      </c>
      <c r="P12" s="455">
        <f>M12+N12+O12</f>
        <v>0.66574999999999995</v>
      </c>
      <c r="Q12" s="244">
        <f>(N12+O12)/L12</f>
        <v>0.71799999999999997</v>
      </c>
      <c r="R12" s="244">
        <v>1</v>
      </c>
      <c r="S12" s="284" t="s">
        <v>83</v>
      </c>
      <c r="T12" s="256">
        <v>2020130010216</v>
      </c>
      <c r="U12" s="256" t="s">
        <v>84</v>
      </c>
      <c r="V12" s="18" t="s">
        <v>85</v>
      </c>
      <c r="W12" s="19">
        <v>6</v>
      </c>
      <c r="X12" s="19">
        <v>6</v>
      </c>
      <c r="Y12" s="20">
        <v>0</v>
      </c>
      <c r="Z12" s="21">
        <f>(X12+Y12)/W12</f>
        <v>1</v>
      </c>
      <c r="AA12" s="392">
        <f>AVERAGE(Z12:Z17)</f>
        <v>0.71666666666666667</v>
      </c>
      <c r="AB12" s="39">
        <v>44197</v>
      </c>
      <c r="AC12" s="23">
        <v>365</v>
      </c>
      <c r="AD12" s="39" t="s">
        <v>60</v>
      </c>
      <c r="AE12" s="39" t="s">
        <v>60</v>
      </c>
      <c r="AF12" s="40">
        <v>0.16600000000000001</v>
      </c>
      <c r="AG12" s="270" t="s">
        <v>61</v>
      </c>
      <c r="AH12" s="270" t="s">
        <v>62</v>
      </c>
      <c r="AI12" s="271" t="s">
        <v>63</v>
      </c>
      <c r="AJ12" s="253">
        <v>84000000</v>
      </c>
      <c r="AK12" s="253">
        <v>260000000</v>
      </c>
      <c r="AL12" s="253">
        <v>0</v>
      </c>
      <c r="AM12" s="245">
        <f>+AL12/AK12</f>
        <v>0</v>
      </c>
      <c r="AN12" s="271" t="s">
        <v>63</v>
      </c>
      <c r="AO12" s="256" t="s">
        <v>64</v>
      </c>
      <c r="AP12" s="259"/>
      <c r="AQ12" s="256" t="s">
        <v>65</v>
      </c>
      <c r="AR12" s="268">
        <v>15192473</v>
      </c>
      <c r="AS12" s="41" t="s">
        <v>66</v>
      </c>
      <c r="AT12" s="18" t="s">
        <v>86</v>
      </c>
      <c r="AU12" s="19" t="s">
        <v>77</v>
      </c>
      <c r="AV12" s="18"/>
      <c r="AW12" s="18"/>
    </row>
    <row r="13" spans="1:49" s="17" customFormat="1" ht="42" x14ac:dyDescent="0.35">
      <c r="A13" s="351"/>
      <c r="B13" s="284"/>
      <c r="C13" s="287"/>
      <c r="D13" s="491"/>
      <c r="E13" s="287"/>
      <c r="F13" s="284"/>
      <c r="G13" s="287"/>
      <c r="H13" s="287"/>
      <c r="I13" s="287"/>
      <c r="J13" s="287"/>
      <c r="K13" s="303"/>
      <c r="L13" s="305"/>
      <c r="M13" s="305"/>
      <c r="N13" s="305"/>
      <c r="O13" s="490"/>
      <c r="P13" s="456"/>
      <c r="Q13" s="245"/>
      <c r="R13" s="245"/>
      <c r="S13" s="284"/>
      <c r="T13" s="256"/>
      <c r="U13" s="256"/>
      <c r="V13" s="25" t="s">
        <v>87</v>
      </c>
      <c r="W13" s="26">
        <v>1</v>
      </c>
      <c r="X13" s="26">
        <v>1</v>
      </c>
      <c r="Y13" s="27">
        <v>0</v>
      </c>
      <c r="Z13" s="21">
        <f t="shared" ref="Z13:Z17" si="2">(X13+Y13)/W13</f>
        <v>1</v>
      </c>
      <c r="AA13" s="393"/>
      <c r="AB13" s="28">
        <v>44197</v>
      </c>
      <c r="AC13" s="23">
        <v>365</v>
      </c>
      <c r="AD13" s="22" t="s">
        <v>60</v>
      </c>
      <c r="AE13" s="22" t="s">
        <v>60</v>
      </c>
      <c r="AF13" s="42">
        <v>0.16600000000000001</v>
      </c>
      <c r="AG13" s="271"/>
      <c r="AH13" s="271"/>
      <c r="AI13" s="271"/>
      <c r="AJ13" s="253"/>
      <c r="AK13" s="253"/>
      <c r="AL13" s="253"/>
      <c r="AM13" s="245"/>
      <c r="AN13" s="271"/>
      <c r="AO13" s="256"/>
      <c r="AP13" s="259"/>
      <c r="AQ13" s="256"/>
      <c r="AR13" s="268"/>
      <c r="AS13" s="19" t="s">
        <v>66</v>
      </c>
      <c r="AT13" s="25" t="s">
        <v>88</v>
      </c>
      <c r="AU13" s="26" t="s">
        <v>89</v>
      </c>
      <c r="AV13" s="25"/>
      <c r="AW13" s="25"/>
    </row>
    <row r="14" spans="1:49" s="17" customFormat="1" ht="28" x14ac:dyDescent="0.35">
      <c r="A14" s="351"/>
      <c r="B14" s="284"/>
      <c r="C14" s="287"/>
      <c r="D14" s="491"/>
      <c r="E14" s="287"/>
      <c r="F14" s="284"/>
      <c r="G14" s="287"/>
      <c r="H14" s="287"/>
      <c r="I14" s="287"/>
      <c r="J14" s="287"/>
      <c r="K14" s="303"/>
      <c r="L14" s="305"/>
      <c r="M14" s="305"/>
      <c r="N14" s="305"/>
      <c r="O14" s="490"/>
      <c r="P14" s="456"/>
      <c r="Q14" s="245"/>
      <c r="R14" s="245"/>
      <c r="S14" s="284"/>
      <c r="T14" s="256"/>
      <c r="U14" s="256"/>
      <c r="V14" s="25" t="s">
        <v>90</v>
      </c>
      <c r="W14" s="26">
        <v>2</v>
      </c>
      <c r="X14" s="26">
        <v>0</v>
      </c>
      <c r="Y14" s="27">
        <v>1</v>
      </c>
      <c r="Z14" s="21">
        <f t="shared" si="2"/>
        <v>0.5</v>
      </c>
      <c r="AA14" s="393"/>
      <c r="AB14" s="28">
        <v>44197</v>
      </c>
      <c r="AC14" s="23">
        <v>365</v>
      </c>
      <c r="AD14" s="22" t="s">
        <v>60</v>
      </c>
      <c r="AE14" s="22" t="s">
        <v>60</v>
      </c>
      <c r="AF14" s="42">
        <v>0.16600000000000001</v>
      </c>
      <c r="AG14" s="271"/>
      <c r="AH14" s="271"/>
      <c r="AI14" s="271"/>
      <c r="AJ14" s="253"/>
      <c r="AK14" s="253"/>
      <c r="AL14" s="253"/>
      <c r="AM14" s="245"/>
      <c r="AN14" s="271"/>
      <c r="AO14" s="256"/>
      <c r="AP14" s="259"/>
      <c r="AQ14" s="256"/>
      <c r="AR14" s="268"/>
      <c r="AS14" s="19" t="s">
        <v>66</v>
      </c>
      <c r="AT14" s="25" t="s">
        <v>91</v>
      </c>
      <c r="AU14" s="26" t="s">
        <v>92</v>
      </c>
      <c r="AV14" s="25"/>
      <c r="AW14" s="25"/>
    </row>
    <row r="15" spans="1:49" s="17" customFormat="1" ht="70" x14ac:dyDescent="0.35">
      <c r="A15" s="351"/>
      <c r="B15" s="284"/>
      <c r="C15" s="287"/>
      <c r="D15" s="491"/>
      <c r="E15" s="287"/>
      <c r="F15" s="284"/>
      <c r="G15" s="287"/>
      <c r="H15" s="287"/>
      <c r="I15" s="287"/>
      <c r="J15" s="287"/>
      <c r="K15" s="303"/>
      <c r="L15" s="305"/>
      <c r="M15" s="305"/>
      <c r="N15" s="305"/>
      <c r="O15" s="490"/>
      <c r="P15" s="456"/>
      <c r="Q15" s="245"/>
      <c r="R15" s="245"/>
      <c r="S15" s="284"/>
      <c r="T15" s="256"/>
      <c r="U15" s="256"/>
      <c r="V15" s="25" t="s">
        <v>93</v>
      </c>
      <c r="W15" s="26">
        <v>1</v>
      </c>
      <c r="X15" s="26">
        <v>0.12</v>
      </c>
      <c r="Y15" s="27">
        <v>0.48</v>
      </c>
      <c r="Z15" s="21">
        <f t="shared" si="2"/>
        <v>0.6</v>
      </c>
      <c r="AA15" s="393"/>
      <c r="AB15" s="28">
        <v>44197</v>
      </c>
      <c r="AC15" s="23">
        <v>365</v>
      </c>
      <c r="AD15" s="22" t="s">
        <v>60</v>
      </c>
      <c r="AE15" s="22" t="s">
        <v>60</v>
      </c>
      <c r="AF15" s="42">
        <v>0.16600000000000001</v>
      </c>
      <c r="AG15" s="271"/>
      <c r="AH15" s="271"/>
      <c r="AI15" s="271"/>
      <c r="AJ15" s="253"/>
      <c r="AK15" s="253"/>
      <c r="AL15" s="253"/>
      <c r="AM15" s="245"/>
      <c r="AN15" s="271"/>
      <c r="AO15" s="256"/>
      <c r="AP15" s="259"/>
      <c r="AQ15" s="256"/>
      <c r="AR15" s="268"/>
      <c r="AS15" s="19" t="s">
        <v>66</v>
      </c>
      <c r="AT15" s="25" t="s">
        <v>67</v>
      </c>
      <c r="AU15" s="26" t="s">
        <v>68</v>
      </c>
      <c r="AV15" s="25"/>
      <c r="AW15" s="25"/>
    </row>
    <row r="16" spans="1:49" s="17" customFormat="1" ht="42" x14ac:dyDescent="0.35">
      <c r="A16" s="351"/>
      <c r="B16" s="284"/>
      <c r="C16" s="287"/>
      <c r="D16" s="491"/>
      <c r="E16" s="287"/>
      <c r="F16" s="284"/>
      <c r="G16" s="287"/>
      <c r="H16" s="287"/>
      <c r="I16" s="287"/>
      <c r="J16" s="287"/>
      <c r="K16" s="303"/>
      <c r="L16" s="305"/>
      <c r="M16" s="305"/>
      <c r="N16" s="305"/>
      <c r="O16" s="490"/>
      <c r="P16" s="456"/>
      <c r="Q16" s="245"/>
      <c r="R16" s="245"/>
      <c r="S16" s="284"/>
      <c r="T16" s="256"/>
      <c r="U16" s="256"/>
      <c r="V16" s="25" t="s">
        <v>94</v>
      </c>
      <c r="W16" s="26">
        <v>342</v>
      </c>
      <c r="X16" s="26">
        <v>1000</v>
      </c>
      <c r="Y16" s="27">
        <v>0</v>
      </c>
      <c r="Z16" s="21">
        <v>1</v>
      </c>
      <c r="AA16" s="393"/>
      <c r="AB16" s="28">
        <v>44197</v>
      </c>
      <c r="AC16" s="23">
        <v>365</v>
      </c>
      <c r="AD16" s="22" t="s">
        <v>60</v>
      </c>
      <c r="AE16" s="22" t="s">
        <v>60</v>
      </c>
      <c r="AF16" s="42">
        <v>0.16600000000000001</v>
      </c>
      <c r="AG16" s="271"/>
      <c r="AH16" s="271"/>
      <c r="AI16" s="271"/>
      <c r="AJ16" s="253"/>
      <c r="AK16" s="253"/>
      <c r="AL16" s="253"/>
      <c r="AM16" s="245"/>
      <c r="AN16" s="271"/>
      <c r="AO16" s="256"/>
      <c r="AP16" s="259"/>
      <c r="AQ16" s="256"/>
      <c r="AR16" s="268"/>
      <c r="AS16" s="19" t="s">
        <v>66</v>
      </c>
      <c r="AT16" s="25" t="s">
        <v>67</v>
      </c>
      <c r="AU16" s="26" t="s">
        <v>68</v>
      </c>
      <c r="AV16" s="25"/>
      <c r="AW16" s="25"/>
    </row>
    <row r="17" spans="1:49" s="17" customFormat="1" ht="28.5" thickBot="1" x14ac:dyDescent="0.4">
      <c r="A17" s="351"/>
      <c r="B17" s="284"/>
      <c r="C17" s="287"/>
      <c r="D17" s="491"/>
      <c r="E17" s="287"/>
      <c r="F17" s="284"/>
      <c r="G17" s="288"/>
      <c r="H17" s="288"/>
      <c r="I17" s="288"/>
      <c r="J17" s="288"/>
      <c r="K17" s="310"/>
      <c r="L17" s="305"/>
      <c r="M17" s="305"/>
      <c r="N17" s="305"/>
      <c r="O17" s="490"/>
      <c r="P17" s="456"/>
      <c r="Q17" s="245"/>
      <c r="R17" s="245"/>
      <c r="S17" s="285"/>
      <c r="T17" s="257"/>
      <c r="U17" s="257"/>
      <c r="V17" s="43" t="s">
        <v>95</v>
      </c>
      <c r="W17" s="44">
        <v>5</v>
      </c>
      <c r="X17" s="44">
        <v>0</v>
      </c>
      <c r="Y17" s="45">
        <v>1</v>
      </c>
      <c r="Z17" s="21">
        <f t="shared" si="2"/>
        <v>0.2</v>
      </c>
      <c r="AA17" s="394"/>
      <c r="AB17" s="35">
        <v>44197</v>
      </c>
      <c r="AC17" s="46">
        <v>365</v>
      </c>
      <c r="AD17" s="47" t="s">
        <v>60</v>
      </c>
      <c r="AE17" s="47" t="s">
        <v>60</v>
      </c>
      <c r="AF17" s="48">
        <v>0.16600000000000001</v>
      </c>
      <c r="AG17" s="272"/>
      <c r="AH17" s="272"/>
      <c r="AI17" s="272"/>
      <c r="AJ17" s="254"/>
      <c r="AK17" s="254"/>
      <c r="AL17" s="254"/>
      <c r="AM17" s="308"/>
      <c r="AN17" s="272"/>
      <c r="AO17" s="257"/>
      <c r="AP17" s="260"/>
      <c r="AQ17" s="257"/>
      <c r="AR17" s="269"/>
      <c r="AS17" s="38" t="s">
        <v>66</v>
      </c>
      <c r="AT17" s="43" t="s">
        <v>67</v>
      </c>
      <c r="AU17" s="44" t="s">
        <v>68</v>
      </c>
      <c r="AV17" s="43"/>
      <c r="AW17" s="43"/>
    </row>
    <row r="18" spans="1:49" s="17" customFormat="1" ht="48.75" customHeight="1" thickBot="1" x14ac:dyDescent="0.4">
      <c r="A18" s="351"/>
      <c r="B18" s="284"/>
      <c r="C18" s="287"/>
      <c r="D18" s="491"/>
      <c r="E18" s="287"/>
      <c r="F18" s="284"/>
      <c r="G18" s="286" t="s">
        <v>96</v>
      </c>
      <c r="H18" s="286" t="s">
        <v>54</v>
      </c>
      <c r="I18" s="286" t="s">
        <v>97</v>
      </c>
      <c r="J18" s="286" t="s">
        <v>96</v>
      </c>
      <c r="K18" s="471">
        <v>40</v>
      </c>
      <c r="L18" s="465">
        <v>10</v>
      </c>
      <c r="M18" s="465">
        <v>29</v>
      </c>
      <c r="N18" s="465">
        <v>4</v>
      </c>
      <c r="O18" s="468">
        <v>4</v>
      </c>
      <c r="P18" s="468">
        <f>M18+N18+O18</f>
        <v>37</v>
      </c>
      <c r="Q18" s="457">
        <f>(N18+O18)/L18</f>
        <v>0.8</v>
      </c>
      <c r="R18" s="457">
        <f>+P18/K18</f>
        <v>0.92500000000000004</v>
      </c>
      <c r="S18" s="328" t="s">
        <v>98</v>
      </c>
      <c r="T18" s="255">
        <v>2021130010197</v>
      </c>
      <c r="U18" s="255" t="s">
        <v>99</v>
      </c>
      <c r="V18" s="49" t="s">
        <v>100</v>
      </c>
      <c r="W18" s="41">
        <v>10</v>
      </c>
      <c r="X18" s="41">
        <v>4</v>
      </c>
      <c r="Y18" s="50">
        <v>4</v>
      </c>
      <c r="Z18" s="51">
        <f>(X18+Y18)/W18</f>
        <v>0.8</v>
      </c>
      <c r="AA18" s="392">
        <f>AVERAGE(Z18:Z29)</f>
        <v>0.65277777777777768</v>
      </c>
      <c r="AB18" s="39">
        <v>44197</v>
      </c>
      <c r="AC18" s="52">
        <v>365</v>
      </c>
      <c r="AD18" s="22" t="s">
        <v>60</v>
      </c>
      <c r="AE18" s="53" t="s">
        <v>60</v>
      </c>
      <c r="AF18" s="40">
        <v>8.3000000000000004E-2</v>
      </c>
      <c r="AG18" s="340" t="s">
        <v>61</v>
      </c>
      <c r="AH18" s="270" t="s">
        <v>62</v>
      </c>
      <c r="AI18" s="270" t="s">
        <v>63</v>
      </c>
      <c r="AJ18" s="370">
        <v>1000000000</v>
      </c>
      <c r="AK18" s="370">
        <v>1000000000</v>
      </c>
      <c r="AL18" s="370">
        <v>500000000</v>
      </c>
      <c r="AM18" s="244">
        <f>+AL18/AK18</f>
        <v>0.5</v>
      </c>
      <c r="AN18" s="270" t="s">
        <v>63</v>
      </c>
      <c r="AO18" s="255" t="s">
        <v>64</v>
      </c>
      <c r="AP18" s="258"/>
      <c r="AQ18" s="255" t="s">
        <v>65</v>
      </c>
      <c r="AR18" s="267">
        <v>485900000</v>
      </c>
      <c r="AS18" s="19" t="s">
        <v>66</v>
      </c>
      <c r="AT18" s="49" t="s">
        <v>67</v>
      </c>
      <c r="AU18" s="41" t="s">
        <v>68</v>
      </c>
      <c r="AV18" s="49"/>
      <c r="AW18" s="49"/>
    </row>
    <row r="19" spans="1:49" s="17" customFormat="1" ht="57" customHeight="1" thickBot="1" x14ac:dyDescent="0.4">
      <c r="A19" s="351"/>
      <c r="B19" s="284"/>
      <c r="C19" s="287"/>
      <c r="D19" s="491"/>
      <c r="E19" s="287"/>
      <c r="F19" s="284"/>
      <c r="G19" s="287"/>
      <c r="H19" s="287"/>
      <c r="I19" s="287"/>
      <c r="J19" s="287"/>
      <c r="K19" s="472"/>
      <c r="L19" s="466"/>
      <c r="M19" s="466"/>
      <c r="N19" s="466"/>
      <c r="O19" s="469"/>
      <c r="P19" s="469"/>
      <c r="Q19" s="458"/>
      <c r="R19" s="458"/>
      <c r="S19" s="329"/>
      <c r="T19" s="256"/>
      <c r="U19" s="256"/>
      <c r="V19" s="25" t="s">
        <v>101</v>
      </c>
      <c r="W19" s="26">
        <v>10</v>
      </c>
      <c r="X19" s="26">
        <v>4</v>
      </c>
      <c r="Y19" s="27">
        <v>4</v>
      </c>
      <c r="Z19" s="51">
        <f t="shared" ref="Z19:Z29" si="3">(X19+Y19)/W19</f>
        <v>0.8</v>
      </c>
      <c r="AA19" s="393"/>
      <c r="AB19" s="28">
        <v>44197</v>
      </c>
      <c r="AC19" s="54">
        <v>365</v>
      </c>
      <c r="AD19" s="22" t="s">
        <v>60</v>
      </c>
      <c r="AE19" s="53" t="s">
        <v>60</v>
      </c>
      <c r="AF19" s="55">
        <v>8.3000000000000004E-2</v>
      </c>
      <c r="AG19" s="383"/>
      <c r="AH19" s="271"/>
      <c r="AI19" s="271"/>
      <c r="AJ19" s="365"/>
      <c r="AK19" s="365"/>
      <c r="AL19" s="365"/>
      <c r="AM19" s="245"/>
      <c r="AN19" s="271"/>
      <c r="AO19" s="256"/>
      <c r="AP19" s="259"/>
      <c r="AQ19" s="256"/>
      <c r="AR19" s="268"/>
      <c r="AS19" s="19" t="s">
        <v>66</v>
      </c>
      <c r="AT19" s="25" t="s">
        <v>67</v>
      </c>
      <c r="AU19" s="26" t="s">
        <v>68</v>
      </c>
      <c r="AV19" s="25"/>
      <c r="AW19" s="25"/>
    </row>
    <row r="20" spans="1:49" s="17" customFormat="1" ht="39.75" customHeight="1" thickBot="1" x14ac:dyDescent="0.4">
      <c r="A20" s="351"/>
      <c r="B20" s="284"/>
      <c r="C20" s="287"/>
      <c r="D20" s="491"/>
      <c r="E20" s="287"/>
      <c r="F20" s="284"/>
      <c r="G20" s="287"/>
      <c r="H20" s="287"/>
      <c r="I20" s="287"/>
      <c r="J20" s="287"/>
      <c r="K20" s="472"/>
      <c r="L20" s="466"/>
      <c r="M20" s="466"/>
      <c r="N20" s="466"/>
      <c r="O20" s="469"/>
      <c r="P20" s="469"/>
      <c r="Q20" s="458"/>
      <c r="R20" s="458"/>
      <c r="S20" s="329"/>
      <c r="T20" s="256"/>
      <c r="U20" s="256"/>
      <c r="V20" s="25" t="s">
        <v>102</v>
      </c>
      <c r="W20" s="26">
        <v>10</v>
      </c>
      <c r="X20" s="26">
        <v>4</v>
      </c>
      <c r="Y20" s="27">
        <v>4</v>
      </c>
      <c r="Z20" s="51">
        <f t="shared" si="3"/>
        <v>0.8</v>
      </c>
      <c r="AA20" s="393"/>
      <c r="AB20" s="28">
        <v>44197</v>
      </c>
      <c r="AC20" s="54">
        <v>365</v>
      </c>
      <c r="AD20" s="22" t="s">
        <v>60</v>
      </c>
      <c r="AE20" s="53" t="s">
        <v>60</v>
      </c>
      <c r="AF20" s="55">
        <v>8.3000000000000004E-2</v>
      </c>
      <c r="AG20" s="383"/>
      <c r="AH20" s="271"/>
      <c r="AI20" s="271"/>
      <c r="AJ20" s="365"/>
      <c r="AK20" s="365"/>
      <c r="AL20" s="365"/>
      <c r="AM20" s="245"/>
      <c r="AN20" s="271"/>
      <c r="AO20" s="256"/>
      <c r="AP20" s="259"/>
      <c r="AQ20" s="256"/>
      <c r="AR20" s="268"/>
      <c r="AS20" s="19" t="s">
        <v>66</v>
      </c>
      <c r="AT20" s="25" t="s">
        <v>86</v>
      </c>
      <c r="AU20" s="26" t="s">
        <v>68</v>
      </c>
      <c r="AV20" s="25"/>
      <c r="AW20" s="25"/>
    </row>
    <row r="21" spans="1:49" s="17" customFormat="1" ht="44.25" customHeight="1" thickBot="1" x14ac:dyDescent="0.4">
      <c r="A21" s="351"/>
      <c r="B21" s="284"/>
      <c r="C21" s="287"/>
      <c r="D21" s="491"/>
      <c r="E21" s="287"/>
      <c r="F21" s="284"/>
      <c r="G21" s="287"/>
      <c r="H21" s="287"/>
      <c r="I21" s="287"/>
      <c r="J21" s="287"/>
      <c r="K21" s="472"/>
      <c r="L21" s="466"/>
      <c r="M21" s="466"/>
      <c r="N21" s="466"/>
      <c r="O21" s="469"/>
      <c r="P21" s="469"/>
      <c r="Q21" s="458"/>
      <c r="R21" s="458"/>
      <c r="S21" s="329"/>
      <c r="T21" s="256"/>
      <c r="U21" s="256"/>
      <c r="V21" s="25" t="s">
        <v>103</v>
      </c>
      <c r="W21" s="26">
        <v>10</v>
      </c>
      <c r="X21" s="26">
        <v>4</v>
      </c>
      <c r="Y21" s="27">
        <v>4</v>
      </c>
      <c r="Z21" s="51">
        <f t="shared" si="3"/>
        <v>0.8</v>
      </c>
      <c r="AA21" s="393"/>
      <c r="AB21" s="28">
        <v>44197</v>
      </c>
      <c r="AC21" s="54">
        <v>365</v>
      </c>
      <c r="AD21" s="22" t="s">
        <v>60</v>
      </c>
      <c r="AE21" s="53" t="s">
        <v>60</v>
      </c>
      <c r="AF21" s="55">
        <v>8.3000000000000004E-2</v>
      </c>
      <c r="AG21" s="383"/>
      <c r="AH21" s="271"/>
      <c r="AI21" s="271"/>
      <c r="AJ21" s="365"/>
      <c r="AK21" s="365"/>
      <c r="AL21" s="365"/>
      <c r="AM21" s="245"/>
      <c r="AN21" s="271"/>
      <c r="AO21" s="256"/>
      <c r="AP21" s="259"/>
      <c r="AQ21" s="256"/>
      <c r="AR21" s="268"/>
      <c r="AS21" s="19" t="s">
        <v>66</v>
      </c>
      <c r="AT21" s="25" t="s">
        <v>67</v>
      </c>
      <c r="AU21" s="26" t="s">
        <v>68</v>
      </c>
      <c r="AV21" s="25"/>
      <c r="AW21" s="25"/>
    </row>
    <row r="22" spans="1:49" s="17" customFormat="1" ht="33.75" customHeight="1" thickBot="1" x14ac:dyDescent="0.4">
      <c r="A22" s="351"/>
      <c r="B22" s="284"/>
      <c r="C22" s="287"/>
      <c r="D22" s="491"/>
      <c r="E22" s="287"/>
      <c r="F22" s="284"/>
      <c r="G22" s="287"/>
      <c r="H22" s="287"/>
      <c r="I22" s="287"/>
      <c r="J22" s="287"/>
      <c r="K22" s="472"/>
      <c r="L22" s="467"/>
      <c r="M22" s="467"/>
      <c r="N22" s="467"/>
      <c r="O22" s="470"/>
      <c r="P22" s="470"/>
      <c r="Q22" s="459"/>
      <c r="R22" s="459"/>
      <c r="S22" s="329"/>
      <c r="T22" s="256"/>
      <c r="U22" s="256"/>
      <c r="V22" s="25" t="s">
        <v>104</v>
      </c>
      <c r="W22" s="26">
        <v>10</v>
      </c>
      <c r="X22" s="26">
        <v>4</v>
      </c>
      <c r="Y22" s="27">
        <v>11</v>
      </c>
      <c r="Z22" s="51">
        <f t="shared" si="3"/>
        <v>1.5</v>
      </c>
      <c r="AA22" s="393"/>
      <c r="AB22" s="28">
        <v>44197</v>
      </c>
      <c r="AC22" s="54">
        <v>365</v>
      </c>
      <c r="AD22" s="22" t="s">
        <v>60</v>
      </c>
      <c r="AE22" s="53" t="s">
        <v>60</v>
      </c>
      <c r="AF22" s="55">
        <v>8.3000000000000004E-2</v>
      </c>
      <c r="AG22" s="383"/>
      <c r="AH22" s="271"/>
      <c r="AI22" s="271"/>
      <c r="AJ22" s="365"/>
      <c r="AK22" s="365"/>
      <c r="AL22" s="365"/>
      <c r="AM22" s="245"/>
      <c r="AN22" s="271"/>
      <c r="AO22" s="256"/>
      <c r="AP22" s="259"/>
      <c r="AQ22" s="256"/>
      <c r="AR22" s="268"/>
      <c r="AS22" s="19" t="s">
        <v>66</v>
      </c>
      <c r="AT22" s="25" t="s">
        <v>67</v>
      </c>
      <c r="AU22" s="26" t="s">
        <v>68</v>
      </c>
      <c r="AV22" s="25"/>
      <c r="AW22" s="25"/>
    </row>
    <row r="23" spans="1:49" s="17" customFormat="1" ht="44.25" customHeight="1" thickBot="1" x14ac:dyDescent="0.4">
      <c r="A23" s="351"/>
      <c r="B23" s="284"/>
      <c r="C23" s="287"/>
      <c r="D23" s="491"/>
      <c r="E23" s="287"/>
      <c r="F23" s="284"/>
      <c r="G23" s="286" t="s">
        <v>105</v>
      </c>
      <c r="H23" s="286" t="s">
        <v>54</v>
      </c>
      <c r="I23" s="286" t="s">
        <v>106</v>
      </c>
      <c r="J23" s="286" t="s">
        <v>107</v>
      </c>
      <c r="K23" s="302">
        <v>150</v>
      </c>
      <c r="L23" s="303">
        <v>30</v>
      </c>
      <c r="M23" s="303">
        <v>18</v>
      </c>
      <c r="N23" s="303">
        <v>7</v>
      </c>
      <c r="O23" s="462">
        <v>3</v>
      </c>
      <c r="P23" s="462">
        <f>M23+N23+O23</f>
        <v>28</v>
      </c>
      <c r="Q23" s="245">
        <f>(N23+O23)/L23</f>
        <v>0.33333333333333331</v>
      </c>
      <c r="R23" s="245">
        <f>+P23/K23</f>
        <v>0.18666666666666668</v>
      </c>
      <c r="S23" s="329"/>
      <c r="T23" s="256"/>
      <c r="U23" s="256"/>
      <c r="V23" s="25" t="s">
        <v>108</v>
      </c>
      <c r="W23" s="26">
        <v>30</v>
      </c>
      <c r="X23" s="26">
        <v>7</v>
      </c>
      <c r="Y23" s="27">
        <v>3</v>
      </c>
      <c r="Z23" s="51">
        <f>(X23+Y23)/W23</f>
        <v>0.33333333333333331</v>
      </c>
      <c r="AA23" s="393"/>
      <c r="AB23" s="28">
        <v>44197</v>
      </c>
      <c r="AC23" s="54">
        <v>365</v>
      </c>
      <c r="AD23" s="22" t="s">
        <v>60</v>
      </c>
      <c r="AE23" s="53" t="s">
        <v>60</v>
      </c>
      <c r="AF23" s="55">
        <v>8.3000000000000004E-2</v>
      </c>
      <c r="AG23" s="383"/>
      <c r="AH23" s="271"/>
      <c r="AI23" s="271"/>
      <c r="AJ23" s="365"/>
      <c r="AK23" s="365"/>
      <c r="AL23" s="365"/>
      <c r="AM23" s="245"/>
      <c r="AN23" s="271"/>
      <c r="AO23" s="256"/>
      <c r="AP23" s="259"/>
      <c r="AQ23" s="256"/>
      <c r="AR23" s="268"/>
      <c r="AS23" s="19" t="s">
        <v>66</v>
      </c>
      <c r="AT23" s="25" t="s">
        <v>67</v>
      </c>
      <c r="AU23" s="26" t="s">
        <v>68</v>
      </c>
      <c r="AV23" s="25"/>
      <c r="AW23" s="25"/>
    </row>
    <row r="24" spans="1:49" s="17" customFormat="1" ht="56.5" thickBot="1" x14ac:dyDescent="0.4">
      <c r="A24" s="351"/>
      <c r="B24" s="284"/>
      <c r="C24" s="287"/>
      <c r="D24" s="491"/>
      <c r="E24" s="287"/>
      <c r="F24" s="284"/>
      <c r="G24" s="287"/>
      <c r="H24" s="287"/>
      <c r="I24" s="287"/>
      <c r="J24" s="287"/>
      <c r="K24" s="303"/>
      <c r="L24" s="303"/>
      <c r="M24" s="303"/>
      <c r="N24" s="303"/>
      <c r="O24" s="462"/>
      <c r="P24" s="462"/>
      <c r="Q24" s="245"/>
      <c r="R24" s="245"/>
      <c r="S24" s="329"/>
      <c r="T24" s="256"/>
      <c r="U24" s="256"/>
      <c r="V24" s="25" t="s">
        <v>109</v>
      </c>
      <c r="W24" s="26">
        <v>30</v>
      </c>
      <c r="X24" s="26">
        <v>7</v>
      </c>
      <c r="Y24" s="27">
        <v>3</v>
      </c>
      <c r="Z24" s="51">
        <f t="shared" si="3"/>
        <v>0.33333333333333331</v>
      </c>
      <c r="AA24" s="393"/>
      <c r="AB24" s="28">
        <v>44197</v>
      </c>
      <c r="AC24" s="54">
        <v>365</v>
      </c>
      <c r="AD24" s="22" t="s">
        <v>60</v>
      </c>
      <c r="AE24" s="53" t="s">
        <v>60</v>
      </c>
      <c r="AF24" s="55">
        <v>8.3000000000000004E-2</v>
      </c>
      <c r="AG24" s="383"/>
      <c r="AH24" s="271"/>
      <c r="AI24" s="271"/>
      <c r="AJ24" s="365"/>
      <c r="AK24" s="365"/>
      <c r="AL24" s="365"/>
      <c r="AM24" s="245"/>
      <c r="AN24" s="271"/>
      <c r="AO24" s="256"/>
      <c r="AP24" s="259"/>
      <c r="AQ24" s="256"/>
      <c r="AR24" s="268"/>
      <c r="AS24" s="19" t="s">
        <v>66</v>
      </c>
      <c r="AT24" s="25" t="s">
        <v>67</v>
      </c>
      <c r="AU24" s="26" t="s">
        <v>68</v>
      </c>
      <c r="AV24" s="25"/>
      <c r="AW24" s="25"/>
    </row>
    <row r="25" spans="1:49" s="17" customFormat="1" ht="51.75" customHeight="1" thickBot="1" x14ac:dyDescent="0.4">
      <c r="A25" s="351"/>
      <c r="B25" s="284"/>
      <c r="C25" s="287"/>
      <c r="D25" s="491"/>
      <c r="E25" s="287"/>
      <c r="F25" s="284"/>
      <c r="G25" s="287"/>
      <c r="H25" s="287"/>
      <c r="I25" s="287"/>
      <c r="J25" s="287"/>
      <c r="K25" s="303"/>
      <c r="L25" s="303"/>
      <c r="M25" s="303"/>
      <c r="N25" s="303"/>
      <c r="O25" s="462"/>
      <c r="P25" s="462"/>
      <c r="Q25" s="245"/>
      <c r="R25" s="245"/>
      <c r="S25" s="329"/>
      <c r="T25" s="256"/>
      <c r="U25" s="256"/>
      <c r="V25" s="25" t="s">
        <v>110</v>
      </c>
      <c r="W25" s="26">
        <v>30</v>
      </c>
      <c r="X25" s="26">
        <v>7</v>
      </c>
      <c r="Y25" s="27">
        <v>3</v>
      </c>
      <c r="Z25" s="51">
        <f t="shared" si="3"/>
        <v>0.33333333333333331</v>
      </c>
      <c r="AA25" s="393"/>
      <c r="AB25" s="28">
        <v>44197</v>
      </c>
      <c r="AC25" s="54">
        <v>365</v>
      </c>
      <c r="AD25" s="22" t="s">
        <v>60</v>
      </c>
      <c r="AE25" s="53" t="s">
        <v>60</v>
      </c>
      <c r="AF25" s="55">
        <v>8.3000000000000004E-2</v>
      </c>
      <c r="AG25" s="383"/>
      <c r="AH25" s="271"/>
      <c r="AI25" s="271"/>
      <c r="AJ25" s="365"/>
      <c r="AK25" s="365"/>
      <c r="AL25" s="365"/>
      <c r="AM25" s="245"/>
      <c r="AN25" s="271"/>
      <c r="AO25" s="256"/>
      <c r="AP25" s="259"/>
      <c r="AQ25" s="256"/>
      <c r="AR25" s="268"/>
      <c r="AS25" s="19" t="s">
        <v>66</v>
      </c>
      <c r="AT25" s="25" t="s">
        <v>67</v>
      </c>
      <c r="AU25" s="26" t="s">
        <v>68</v>
      </c>
      <c r="AV25" s="25"/>
      <c r="AW25" s="25"/>
    </row>
    <row r="26" spans="1:49" s="17" customFormat="1" ht="53.25" customHeight="1" thickBot="1" x14ac:dyDescent="0.4">
      <c r="A26" s="351"/>
      <c r="B26" s="284"/>
      <c r="C26" s="287"/>
      <c r="D26" s="491"/>
      <c r="E26" s="287"/>
      <c r="F26" s="284"/>
      <c r="G26" s="288"/>
      <c r="H26" s="288"/>
      <c r="I26" s="288"/>
      <c r="J26" s="288"/>
      <c r="K26" s="310"/>
      <c r="L26" s="310"/>
      <c r="M26" s="310"/>
      <c r="N26" s="310"/>
      <c r="O26" s="463"/>
      <c r="P26" s="463"/>
      <c r="Q26" s="245"/>
      <c r="R26" s="245"/>
      <c r="S26" s="329"/>
      <c r="T26" s="256"/>
      <c r="U26" s="256"/>
      <c r="V26" s="25" t="s">
        <v>74</v>
      </c>
      <c r="W26" s="26">
        <v>30</v>
      </c>
      <c r="X26" s="26">
        <v>7</v>
      </c>
      <c r="Y26" s="27">
        <v>3</v>
      </c>
      <c r="Z26" s="51">
        <f t="shared" si="3"/>
        <v>0.33333333333333331</v>
      </c>
      <c r="AA26" s="393"/>
      <c r="AB26" s="28">
        <v>44197</v>
      </c>
      <c r="AC26" s="54">
        <v>365</v>
      </c>
      <c r="AD26" s="22" t="s">
        <v>60</v>
      </c>
      <c r="AE26" s="53" t="s">
        <v>60</v>
      </c>
      <c r="AF26" s="55">
        <v>8.3000000000000004E-2</v>
      </c>
      <c r="AG26" s="383"/>
      <c r="AH26" s="271"/>
      <c r="AI26" s="271"/>
      <c r="AJ26" s="365"/>
      <c r="AK26" s="365"/>
      <c r="AL26" s="365"/>
      <c r="AM26" s="245"/>
      <c r="AN26" s="271"/>
      <c r="AO26" s="256"/>
      <c r="AP26" s="259"/>
      <c r="AQ26" s="256"/>
      <c r="AR26" s="268"/>
      <c r="AS26" s="19" t="s">
        <v>66</v>
      </c>
      <c r="AT26" s="25" t="s">
        <v>67</v>
      </c>
      <c r="AU26" s="26" t="s">
        <v>68</v>
      </c>
      <c r="AV26" s="25"/>
      <c r="AW26" s="25"/>
    </row>
    <row r="27" spans="1:49" s="17" customFormat="1" ht="56.5" thickBot="1" x14ac:dyDescent="0.4">
      <c r="A27" s="351"/>
      <c r="B27" s="284"/>
      <c r="C27" s="287"/>
      <c r="D27" s="491"/>
      <c r="E27" s="287"/>
      <c r="F27" s="284"/>
      <c r="G27" s="286" t="s">
        <v>111</v>
      </c>
      <c r="H27" s="286" t="s">
        <v>54</v>
      </c>
      <c r="I27" s="286" t="s">
        <v>81</v>
      </c>
      <c r="J27" s="286" t="s">
        <v>112</v>
      </c>
      <c r="K27" s="302">
        <v>3</v>
      </c>
      <c r="L27" s="302">
        <v>1</v>
      </c>
      <c r="M27" s="304">
        <v>1.75</v>
      </c>
      <c r="N27" s="304">
        <v>0.2</v>
      </c>
      <c r="O27" s="455">
        <v>0.4</v>
      </c>
      <c r="P27" s="460">
        <f>M27+N27+O27</f>
        <v>2.35</v>
      </c>
      <c r="Q27" s="318">
        <f>+(N27+O27)/L27</f>
        <v>0.60000000000000009</v>
      </c>
      <c r="R27" s="318">
        <f>+P27/K27</f>
        <v>0.78333333333333333</v>
      </c>
      <c r="S27" s="329"/>
      <c r="T27" s="256"/>
      <c r="U27" s="256"/>
      <c r="V27" s="25" t="s">
        <v>113</v>
      </c>
      <c r="W27" s="26">
        <v>1</v>
      </c>
      <c r="X27" s="26">
        <v>0.2</v>
      </c>
      <c r="Y27" s="27">
        <v>0.4</v>
      </c>
      <c r="Z27" s="51">
        <f>(X27+Y27)/W27</f>
        <v>0.60000000000000009</v>
      </c>
      <c r="AA27" s="393"/>
      <c r="AB27" s="28">
        <v>44197</v>
      </c>
      <c r="AC27" s="54">
        <v>365</v>
      </c>
      <c r="AD27" s="22" t="s">
        <v>60</v>
      </c>
      <c r="AE27" s="53" t="s">
        <v>60</v>
      </c>
      <c r="AF27" s="55">
        <v>8.3000000000000004E-2</v>
      </c>
      <c r="AG27" s="383"/>
      <c r="AH27" s="271"/>
      <c r="AI27" s="271"/>
      <c r="AJ27" s="365"/>
      <c r="AK27" s="365"/>
      <c r="AL27" s="365"/>
      <c r="AM27" s="245"/>
      <c r="AN27" s="271"/>
      <c r="AO27" s="256"/>
      <c r="AP27" s="259"/>
      <c r="AQ27" s="256"/>
      <c r="AR27" s="268"/>
      <c r="AS27" s="19" t="s">
        <v>66</v>
      </c>
      <c r="AT27" s="25" t="s">
        <v>67</v>
      </c>
      <c r="AU27" s="26" t="s">
        <v>68</v>
      </c>
      <c r="AV27" s="25"/>
      <c r="AW27" s="25"/>
    </row>
    <row r="28" spans="1:49" s="17" customFormat="1" ht="56.5" thickBot="1" x14ac:dyDescent="0.4">
      <c r="A28" s="351"/>
      <c r="B28" s="284"/>
      <c r="C28" s="287"/>
      <c r="D28" s="491"/>
      <c r="E28" s="287"/>
      <c r="F28" s="284"/>
      <c r="G28" s="287"/>
      <c r="H28" s="287"/>
      <c r="I28" s="287"/>
      <c r="J28" s="287"/>
      <c r="K28" s="303"/>
      <c r="L28" s="303"/>
      <c r="M28" s="305"/>
      <c r="N28" s="305"/>
      <c r="O28" s="456"/>
      <c r="P28" s="461"/>
      <c r="Q28" s="318"/>
      <c r="R28" s="318"/>
      <c r="S28" s="329"/>
      <c r="T28" s="256"/>
      <c r="U28" s="256"/>
      <c r="V28" s="25" t="s">
        <v>114</v>
      </c>
      <c r="W28" s="26">
        <v>1</v>
      </c>
      <c r="X28" s="26">
        <v>0.2</v>
      </c>
      <c r="Y28" s="27">
        <v>0.4</v>
      </c>
      <c r="Z28" s="51">
        <f t="shared" si="3"/>
        <v>0.60000000000000009</v>
      </c>
      <c r="AA28" s="393"/>
      <c r="AB28" s="28">
        <v>44197</v>
      </c>
      <c r="AC28" s="54">
        <v>365</v>
      </c>
      <c r="AD28" s="22" t="s">
        <v>60</v>
      </c>
      <c r="AE28" s="53" t="s">
        <v>60</v>
      </c>
      <c r="AF28" s="55">
        <v>8.3000000000000004E-2</v>
      </c>
      <c r="AG28" s="383"/>
      <c r="AH28" s="271"/>
      <c r="AI28" s="271"/>
      <c r="AJ28" s="365"/>
      <c r="AK28" s="365"/>
      <c r="AL28" s="365"/>
      <c r="AM28" s="245"/>
      <c r="AN28" s="271"/>
      <c r="AO28" s="256"/>
      <c r="AP28" s="259"/>
      <c r="AQ28" s="256"/>
      <c r="AR28" s="268"/>
      <c r="AS28" s="19" t="s">
        <v>66</v>
      </c>
      <c r="AT28" s="25" t="s">
        <v>67</v>
      </c>
      <c r="AU28" s="26" t="s">
        <v>68</v>
      </c>
      <c r="AV28" s="25"/>
      <c r="AW28" s="25"/>
    </row>
    <row r="29" spans="1:49" s="17" customFormat="1" ht="42.5" thickBot="1" x14ac:dyDescent="0.4">
      <c r="A29" s="351"/>
      <c r="B29" s="284"/>
      <c r="C29" s="287"/>
      <c r="D29" s="491"/>
      <c r="E29" s="287"/>
      <c r="F29" s="284"/>
      <c r="G29" s="287"/>
      <c r="H29" s="287"/>
      <c r="I29" s="287"/>
      <c r="J29" s="287"/>
      <c r="K29" s="303"/>
      <c r="L29" s="303"/>
      <c r="M29" s="305"/>
      <c r="N29" s="305"/>
      <c r="O29" s="456"/>
      <c r="P29" s="461"/>
      <c r="Q29" s="318"/>
      <c r="R29" s="318"/>
      <c r="S29" s="329"/>
      <c r="T29" s="256"/>
      <c r="U29" s="256"/>
      <c r="V29" s="25" t="s">
        <v>115</v>
      </c>
      <c r="W29" s="26">
        <v>1</v>
      </c>
      <c r="X29" s="26">
        <v>0.2</v>
      </c>
      <c r="Y29" s="27">
        <v>0.4</v>
      </c>
      <c r="Z29" s="51">
        <f t="shared" si="3"/>
        <v>0.60000000000000009</v>
      </c>
      <c r="AA29" s="464"/>
      <c r="AB29" s="28">
        <v>44197</v>
      </c>
      <c r="AC29" s="54">
        <v>365</v>
      </c>
      <c r="AD29" s="22" t="s">
        <v>60</v>
      </c>
      <c r="AE29" s="53" t="s">
        <v>60</v>
      </c>
      <c r="AF29" s="55">
        <v>8.3000000000000004E-2</v>
      </c>
      <c r="AG29" s="383"/>
      <c r="AH29" s="271"/>
      <c r="AI29" s="271"/>
      <c r="AJ29" s="365"/>
      <c r="AK29" s="365"/>
      <c r="AL29" s="365"/>
      <c r="AM29" s="245"/>
      <c r="AN29" s="271"/>
      <c r="AO29" s="256"/>
      <c r="AP29" s="259"/>
      <c r="AQ29" s="256"/>
      <c r="AR29" s="268"/>
      <c r="AS29" s="19" t="s">
        <v>66</v>
      </c>
      <c r="AT29" s="25" t="s">
        <v>67</v>
      </c>
      <c r="AU29" s="26" t="s">
        <v>68</v>
      </c>
      <c r="AV29" s="25"/>
      <c r="AW29" s="25"/>
    </row>
    <row r="30" spans="1:49" s="17" customFormat="1" ht="42" customHeight="1" x14ac:dyDescent="0.35">
      <c r="A30" s="351"/>
      <c r="B30" s="284"/>
      <c r="C30" s="287"/>
      <c r="D30" s="491"/>
      <c r="E30" s="287"/>
      <c r="F30" s="284"/>
      <c r="G30" s="286" t="s">
        <v>116</v>
      </c>
      <c r="H30" s="286" t="s">
        <v>54</v>
      </c>
      <c r="I30" s="286" t="s">
        <v>81</v>
      </c>
      <c r="J30" s="286" t="s">
        <v>117</v>
      </c>
      <c r="K30" s="302">
        <v>2</v>
      </c>
      <c r="L30" s="302">
        <v>0</v>
      </c>
      <c r="M30" s="304">
        <v>0.75</v>
      </c>
      <c r="N30" s="304">
        <v>0</v>
      </c>
      <c r="O30" s="455">
        <v>0</v>
      </c>
      <c r="P30" s="455">
        <f>M30+N30</f>
        <v>0.75</v>
      </c>
      <c r="Q30" s="304" t="s">
        <v>118</v>
      </c>
      <c r="R30" s="244">
        <f>+M30/K30</f>
        <v>0.375</v>
      </c>
      <c r="S30" s="329"/>
      <c r="T30" s="256"/>
      <c r="U30" s="256"/>
      <c r="V30" s="25"/>
      <c r="W30" s="26"/>
      <c r="X30" s="26"/>
      <c r="Y30" s="26"/>
      <c r="Z30" s="26"/>
      <c r="AA30" s="25"/>
      <c r="AB30" s="28"/>
      <c r="AC30" s="54"/>
      <c r="AD30" s="26"/>
      <c r="AE30" s="56"/>
      <c r="AF30" s="25"/>
      <c r="AG30" s="383"/>
      <c r="AH30" s="271"/>
      <c r="AI30" s="271"/>
      <c r="AJ30" s="365"/>
      <c r="AK30" s="365"/>
      <c r="AL30" s="365"/>
      <c r="AM30" s="245"/>
      <c r="AN30" s="271"/>
      <c r="AO30" s="256"/>
      <c r="AP30" s="259"/>
      <c r="AQ30" s="256"/>
      <c r="AR30" s="268"/>
      <c r="AS30" s="19"/>
      <c r="AT30" s="25"/>
      <c r="AU30" s="26"/>
      <c r="AV30" s="25"/>
      <c r="AW30" s="25"/>
    </row>
    <row r="31" spans="1:49" s="17" customFormat="1" ht="133.5" customHeight="1" thickBot="1" x14ac:dyDescent="0.4">
      <c r="A31" s="351"/>
      <c r="B31" s="284"/>
      <c r="C31" s="287"/>
      <c r="D31" s="491"/>
      <c r="E31" s="287"/>
      <c r="F31" s="284"/>
      <c r="G31" s="287"/>
      <c r="H31" s="287"/>
      <c r="I31" s="287"/>
      <c r="J31" s="287"/>
      <c r="K31" s="303"/>
      <c r="L31" s="303"/>
      <c r="M31" s="305"/>
      <c r="N31" s="305"/>
      <c r="O31" s="456"/>
      <c r="P31" s="456"/>
      <c r="Q31" s="305"/>
      <c r="R31" s="245"/>
      <c r="S31" s="329"/>
      <c r="T31" s="256"/>
      <c r="U31" s="256"/>
      <c r="V31" s="43"/>
      <c r="W31" s="44"/>
      <c r="X31" s="44"/>
      <c r="Y31" s="44"/>
      <c r="Z31" s="44"/>
      <c r="AA31" s="43"/>
      <c r="AB31" s="57"/>
      <c r="AC31" s="46"/>
      <c r="AD31" s="44"/>
      <c r="AE31" s="58"/>
      <c r="AF31" s="43"/>
      <c r="AG31" s="383"/>
      <c r="AH31" s="271"/>
      <c r="AI31" s="271"/>
      <c r="AJ31" s="366"/>
      <c r="AK31" s="366"/>
      <c r="AL31" s="366"/>
      <c r="AM31" s="308"/>
      <c r="AN31" s="272"/>
      <c r="AO31" s="257"/>
      <c r="AP31" s="260"/>
      <c r="AQ31" s="257"/>
      <c r="AR31" s="269"/>
      <c r="AS31" s="19"/>
      <c r="AT31" s="32"/>
      <c r="AU31" s="33"/>
      <c r="AV31" s="32"/>
      <c r="AW31" s="32"/>
    </row>
    <row r="32" spans="1:49" s="17" customFormat="1" ht="182.25" customHeight="1" thickBot="1" x14ac:dyDescent="0.4">
      <c r="A32" s="351"/>
      <c r="B32" s="284"/>
      <c r="C32" s="287"/>
      <c r="D32" s="491"/>
      <c r="E32" s="287"/>
      <c r="F32" s="299"/>
      <c r="G32" s="249" t="s">
        <v>119</v>
      </c>
      <c r="H32" s="249"/>
      <c r="I32" s="249"/>
      <c r="J32" s="249"/>
      <c r="K32" s="249"/>
      <c r="L32" s="249"/>
      <c r="M32" s="249"/>
      <c r="N32" s="249"/>
      <c r="O32" s="249"/>
      <c r="P32" s="249"/>
      <c r="Q32" s="230">
        <f>AVERAGE(Q2:Q29)</f>
        <v>0.6122266666666667</v>
      </c>
      <c r="R32" s="230">
        <f>AVERAGE(R2:R31)</f>
        <v>0.60550333333333339</v>
      </c>
      <c r="S32" s="330"/>
      <c r="T32" s="451" t="s">
        <v>120</v>
      </c>
      <c r="U32" s="451"/>
      <c r="V32" s="451"/>
      <c r="W32" s="451"/>
      <c r="X32" s="451"/>
      <c r="Y32" s="451"/>
      <c r="Z32" s="451"/>
      <c r="AA32" s="59">
        <f>AVERAGE(AA2:AA29)</f>
        <v>0.62763592592592587</v>
      </c>
      <c r="AB32" s="60"/>
      <c r="AC32" s="61"/>
      <c r="AD32" s="62"/>
      <c r="AE32" s="62"/>
      <c r="AF32" s="63"/>
      <c r="AG32" s="64"/>
      <c r="AH32" s="64"/>
      <c r="AI32" s="64"/>
      <c r="AJ32" s="65"/>
      <c r="AK32" s="65"/>
      <c r="AL32" s="65"/>
      <c r="AM32" s="65"/>
      <c r="AN32" s="66"/>
      <c r="AO32" s="67"/>
      <c r="AP32" s="68"/>
      <c r="AQ32" s="67"/>
      <c r="AR32" s="69"/>
      <c r="AS32" s="19"/>
      <c r="AT32" s="70"/>
      <c r="AU32" s="71"/>
      <c r="AV32" s="70"/>
      <c r="AW32" s="70"/>
    </row>
    <row r="33" spans="1:49" s="17" customFormat="1" ht="42.75" customHeight="1" x14ac:dyDescent="0.35">
      <c r="A33" s="351"/>
      <c r="B33" s="284"/>
      <c r="C33" s="287"/>
      <c r="D33" s="491"/>
      <c r="E33" s="287"/>
      <c r="F33" s="350" t="s">
        <v>121</v>
      </c>
      <c r="G33" s="403" t="s">
        <v>122</v>
      </c>
      <c r="H33" s="403" t="s">
        <v>54</v>
      </c>
      <c r="I33" s="405" t="s">
        <v>81</v>
      </c>
      <c r="J33" s="353" t="s">
        <v>123</v>
      </c>
      <c r="K33" s="283">
        <v>1</v>
      </c>
      <c r="L33" s="349" t="s">
        <v>124</v>
      </c>
      <c r="M33" s="349">
        <v>0.85</v>
      </c>
      <c r="N33" s="349">
        <v>0.03</v>
      </c>
      <c r="O33" s="349">
        <v>0.02</v>
      </c>
      <c r="P33" s="452">
        <f>M33+N33+O33</f>
        <v>0.9</v>
      </c>
      <c r="Q33" s="454">
        <f>(N33+O33)/10%</f>
        <v>0.5</v>
      </c>
      <c r="R33" s="454">
        <f>+P33/K33</f>
        <v>0.9</v>
      </c>
      <c r="S33" s="328" t="s">
        <v>125</v>
      </c>
      <c r="T33" s="256">
        <v>2021130010201</v>
      </c>
      <c r="U33" s="256" t="s">
        <v>126</v>
      </c>
      <c r="V33" s="18" t="s">
        <v>127</v>
      </c>
      <c r="W33" s="72">
        <v>1</v>
      </c>
      <c r="X33" s="72">
        <v>0.45</v>
      </c>
      <c r="Y33" s="73">
        <v>0.05</v>
      </c>
      <c r="Z33" s="73">
        <f>(X33+Y33)/W33</f>
        <v>0.5</v>
      </c>
      <c r="AA33" s="450">
        <f>AVERAGE(Z41:Z53)</f>
        <v>0.11923076923076922</v>
      </c>
      <c r="AB33" s="22">
        <v>44197</v>
      </c>
      <c r="AC33" s="23">
        <v>365</v>
      </c>
      <c r="AD33" s="19" t="s">
        <v>60</v>
      </c>
      <c r="AE33" s="19" t="s">
        <v>60</v>
      </c>
      <c r="AF33" s="74">
        <v>5.8000000000000003E-2</v>
      </c>
      <c r="AG33" s="271" t="s">
        <v>61</v>
      </c>
      <c r="AH33" s="271" t="s">
        <v>62</v>
      </c>
      <c r="AI33" s="271" t="s">
        <v>63</v>
      </c>
      <c r="AJ33" s="252">
        <v>178834818</v>
      </c>
      <c r="AK33" s="252">
        <v>178834818</v>
      </c>
      <c r="AL33" s="252">
        <v>89367409</v>
      </c>
      <c r="AM33" s="244">
        <f>+AL33/AK33</f>
        <v>0.49972041238636206</v>
      </c>
      <c r="AN33" s="270" t="s">
        <v>63</v>
      </c>
      <c r="AO33" s="255" t="s">
        <v>64</v>
      </c>
      <c r="AP33" s="258"/>
      <c r="AQ33" s="255" t="s">
        <v>65</v>
      </c>
      <c r="AR33" s="267">
        <v>159900000</v>
      </c>
      <c r="AS33" s="19" t="s">
        <v>66</v>
      </c>
      <c r="AT33" s="18" t="s">
        <v>67</v>
      </c>
      <c r="AU33" s="19" t="s">
        <v>68</v>
      </c>
      <c r="AV33" s="18"/>
      <c r="AW33" s="18"/>
    </row>
    <row r="34" spans="1:49" s="17" customFormat="1" ht="28" x14ac:dyDescent="0.35">
      <c r="A34" s="351"/>
      <c r="B34" s="284"/>
      <c r="C34" s="287"/>
      <c r="D34" s="491"/>
      <c r="E34" s="287"/>
      <c r="F34" s="351"/>
      <c r="G34" s="404"/>
      <c r="H34" s="404"/>
      <c r="I34" s="406"/>
      <c r="J34" s="354"/>
      <c r="K34" s="284"/>
      <c r="L34" s="447"/>
      <c r="M34" s="447"/>
      <c r="N34" s="447"/>
      <c r="O34" s="447"/>
      <c r="P34" s="453"/>
      <c r="Q34" s="454"/>
      <c r="R34" s="454"/>
      <c r="S34" s="329"/>
      <c r="T34" s="256"/>
      <c r="U34" s="256"/>
      <c r="V34" s="25" t="s">
        <v>128</v>
      </c>
      <c r="W34" s="75">
        <v>1</v>
      </c>
      <c r="X34" s="75">
        <v>0</v>
      </c>
      <c r="Y34" s="76">
        <v>0.5</v>
      </c>
      <c r="Z34" s="73">
        <f t="shared" ref="Z34:Z36" si="4">(X34+Y34)/W34</f>
        <v>0.5</v>
      </c>
      <c r="AA34" s="393"/>
      <c r="AB34" s="28">
        <v>44197</v>
      </c>
      <c r="AC34" s="54">
        <v>365</v>
      </c>
      <c r="AD34" s="19" t="s">
        <v>60</v>
      </c>
      <c r="AE34" s="19" t="s">
        <v>60</v>
      </c>
      <c r="AF34" s="74">
        <v>5.8000000000000003E-2</v>
      </c>
      <c r="AG34" s="271"/>
      <c r="AH34" s="271"/>
      <c r="AI34" s="271"/>
      <c r="AJ34" s="253"/>
      <c r="AK34" s="253"/>
      <c r="AL34" s="253"/>
      <c r="AM34" s="245"/>
      <c r="AN34" s="271"/>
      <c r="AO34" s="256"/>
      <c r="AP34" s="259"/>
      <c r="AQ34" s="256"/>
      <c r="AR34" s="268"/>
      <c r="AS34" s="19" t="s">
        <v>66</v>
      </c>
      <c r="AT34" s="25" t="s">
        <v>67</v>
      </c>
      <c r="AU34" s="26" t="s">
        <v>68</v>
      </c>
      <c r="AV34" s="25"/>
      <c r="AW34" s="25"/>
    </row>
    <row r="35" spans="1:49" s="17" customFormat="1" ht="42" x14ac:dyDescent="0.35">
      <c r="A35" s="351"/>
      <c r="B35" s="284"/>
      <c r="C35" s="287"/>
      <c r="D35" s="491"/>
      <c r="E35" s="287"/>
      <c r="F35" s="351"/>
      <c r="G35" s="404"/>
      <c r="H35" s="404"/>
      <c r="I35" s="406"/>
      <c r="J35" s="354"/>
      <c r="K35" s="284"/>
      <c r="L35" s="447"/>
      <c r="M35" s="447"/>
      <c r="N35" s="447"/>
      <c r="O35" s="447"/>
      <c r="P35" s="453"/>
      <c r="Q35" s="454"/>
      <c r="R35" s="454"/>
      <c r="S35" s="329"/>
      <c r="T35" s="256"/>
      <c r="U35" s="256"/>
      <c r="V35" s="25" t="s">
        <v>129</v>
      </c>
      <c r="W35" s="75">
        <v>1</v>
      </c>
      <c r="X35" s="75">
        <v>0.22</v>
      </c>
      <c r="Y35" s="76">
        <v>0.28000000000000003</v>
      </c>
      <c r="Z35" s="73">
        <f t="shared" si="4"/>
        <v>0.5</v>
      </c>
      <c r="AA35" s="393"/>
      <c r="AB35" s="28">
        <v>44197</v>
      </c>
      <c r="AC35" s="54">
        <v>365</v>
      </c>
      <c r="AD35" s="19" t="s">
        <v>60</v>
      </c>
      <c r="AE35" s="19" t="s">
        <v>60</v>
      </c>
      <c r="AF35" s="74">
        <v>5.8000000000000003E-2</v>
      </c>
      <c r="AG35" s="271"/>
      <c r="AH35" s="271"/>
      <c r="AI35" s="271"/>
      <c r="AJ35" s="253"/>
      <c r="AK35" s="253"/>
      <c r="AL35" s="253"/>
      <c r="AM35" s="245"/>
      <c r="AN35" s="271"/>
      <c r="AO35" s="256"/>
      <c r="AP35" s="259"/>
      <c r="AQ35" s="256"/>
      <c r="AR35" s="268"/>
      <c r="AS35" s="19" t="s">
        <v>66</v>
      </c>
      <c r="AT35" s="25" t="s">
        <v>67</v>
      </c>
      <c r="AU35" s="26" t="s">
        <v>68</v>
      </c>
      <c r="AV35" s="25"/>
      <c r="AW35" s="25"/>
    </row>
    <row r="36" spans="1:49" s="17" customFormat="1" ht="42.5" thickBot="1" x14ac:dyDescent="0.4">
      <c r="A36" s="351"/>
      <c r="B36" s="284"/>
      <c r="C36" s="287"/>
      <c r="D36" s="491"/>
      <c r="E36" s="287"/>
      <c r="F36" s="351"/>
      <c r="G36" s="404"/>
      <c r="H36" s="404"/>
      <c r="I36" s="406"/>
      <c r="J36" s="354"/>
      <c r="K36" s="285"/>
      <c r="L36" s="447"/>
      <c r="M36" s="447"/>
      <c r="N36" s="447"/>
      <c r="O36" s="447"/>
      <c r="P36" s="453"/>
      <c r="Q36" s="454"/>
      <c r="R36" s="454"/>
      <c r="S36" s="329"/>
      <c r="T36" s="256"/>
      <c r="U36" s="256"/>
      <c r="V36" s="25" t="s">
        <v>130</v>
      </c>
      <c r="W36" s="75">
        <v>1</v>
      </c>
      <c r="X36" s="75">
        <v>0.44</v>
      </c>
      <c r="Y36" s="76">
        <v>0.06</v>
      </c>
      <c r="Z36" s="73">
        <f t="shared" si="4"/>
        <v>0.5</v>
      </c>
      <c r="AA36" s="393"/>
      <c r="AB36" s="28">
        <v>44197</v>
      </c>
      <c r="AC36" s="54">
        <v>365</v>
      </c>
      <c r="AD36" s="19" t="s">
        <v>60</v>
      </c>
      <c r="AE36" s="19" t="s">
        <v>60</v>
      </c>
      <c r="AF36" s="74">
        <v>5.8000000000000003E-2</v>
      </c>
      <c r="AG36" s="271"/>
      <c r="AH36" s="271"/>
      <c r="AI36" s="271"/>
      <c r="AJ36" s="253"/>
      <c r="AK36" s="253"/>
      <c r="AL36" s="253"/>
      <c r="AM36" s="245"/>
      <c r="AN36" s="271"/>
      <c r="AO36" s="256"/>
      <c r="AP36" s="259"/>
      <c r="AQ36" s="256"/>
      <c r="AR36" s="268"/>
      <c r="AS36" s="19" t="s">
        <v>66</v>
      </c>
      <c r="AT36" s="25" t="s">
        <v>67</v>
      </c>
      <c r="AU36" s="26" t="s">
        <v>68</v>
      </c>
      <c r="AV36" s="25"/>
      <c r="AW36" s="25"/>
    </row>
    <row r="37" spans="1:49" s="17" customFormat="1" ht="15" customHeight="1" x14ac:dyDescent="0.35">
      <c r="A37" s="351"/>
      <c r="B37" s="284"/>
      <c r="C37" s="287"/>
      <c r="D37" s="491"/>
      <c r="E37" s="287"/>
      <c r="F37" s="351"/>
      <c r="G37" s="403" t="s">
        <v>131</v>
      </c>
      <c r="H37" s="403" t="s">
        <v>54</v>
      </c>
      <c r="I37" s="353" t="s">
        <v>81</v>
      </c>
      <c r="J37" s="353" t="s">
        <v>132</v>
      </c>
      <c r="K37" s="299">
        <v>1</v>
      </c>
      <c r="L37" s="270">
        <v>0</v>
      </c>
      <c r="M37" s="244">
        <v>0.05</v>
      </c>
      <c r="N37" s="270">
        <v>0</v>
      </c>
      <c r="O37" s="270">
        <v>0</v>
      </c>
      <c r="P37" s="270">
        <f>M37+N37</f>
        <v>0.05</v>
      </c>
      <c r="Q37" s="244">
        <v>0</v>
      </c>
      <c r="R37" s="244">
        <v>0.05</v>
      </c>
      <c r="S37" s="284"/>
      <c r="T37" s="256"/>
      <c r="U37" s="256"/>
      <c r="V37" s="25"/>
      <c r="W37" s="26"/>
      <c r="X37" s="26"/>
      <c r="Y37" s="27"/>
      <c r="Z37" s="27"/>
      <c r="AA37" s="393"/>
      <c r="AB37" s="28"/>
      <c r="AC37" s="54"/>
      <c r="AD37" s="26"/>
      <c r="AE37" s="26"/>
      <c r="AF37" s="25"/>
      <c r="AG37" s="271"/>
      <c r="AH37" s="271"/>
      <c r="AI37" s="271"/>
      <c r="AJ37" s="253"/>
      <c r="AK37" s="253"/>
      <c r="AL37" s="253"/>
      <c r="AM37" s="245"/>
      <c r="AN37" s="271"/>
      <c r="AO37" s="256"/>
      <c r="AP37" s="259"/>
      <c r="AQ37" s="256"/>
      <c r="AR37" s="268"/>
      <c r="AS37" s="19"/>
      <c r="AT37" s="25"/>
      <c r="AU37" s="26"/>
      <c r="AV37" s="25"/>
      <c r="AW37" s="25"/>
    </row>
    <row r="38" spans="1:49" s="17" customFormat="1" ht="45.75" customHeight="1" x14ac:dyDescent="0.35">
      <c r="A38" s="351"/>
      <c r="B38" s="284"/>
      <c r="C38" s="287"/>
      <c r="D38" s="491"/>
      <c r="E38" s="287"/>
      <c r="F38" s="351"/>
      <c r="G38" s="404"/>
      <c r="H38" s="404"/>
      <c r="I38" s="354"/>
      <c r="J38" s="354"/>
      <c r="K38" s="299"/>
      <c r="L38" s="271"/>
      <c r="M38" s="245"/>
      <c r="N38" s="271"/>
      <c r="O38" s="271"/>
      <c r="P38" s="271"/>
      <c r="Q38" s="245"/>
      <c r="R38" s="245"/>
      <c r="S38" s="284"/>
      <c r="T38" s="256"/>
      <c r="U38" s="256"/>
      <c r="V38" s="25"/>
      <c r="W38" s="26"/>
      <c r="X38" s="26"/>
      <c r="Y38" s="27"/>
      <c r="Z38" s="27"/>
      <c r="AA38" s="393"/>
      <c r="AB38" s="28"/>
      <c r="AC38" s="54"/>
      <c r="AD38" s="26"/>
      <c r="AE38" s="26"/>
      <c r="AF38" s="25"/>
      <c r="AG38" s="271"/>
      <c r="AH38" s="271"/>
      <c r="AI38" s="271"/>
      <c r="AJ38" s="253"/>
      <c r="AK38" s="253"/>
      <c r="AL38" s="253"/>
      <c r="AM38" s="245"/>
      <c r="AN38" s="271"/>
      <c r="AO38" s="256"/>
      <c r="AP38" s="259"/>
      <c r="AQ38" s="256"/>
      <c r="AR38" s="268"/>
      <c r="AS38" s="19"/>
      <c r="AT38" s="25"/>
      <c r="AU38" s="26"/>
      <c r="AV38" s="25"/>
      <c r="AW38" s="25"/>
    </row>
    <row r="39" spans="1:49" s="17" customFormat="1" ht="39.75" customHeight="1" x14ac:dyDescent="0.35">
      <c r="A39" s="351"/>
      <c r="B39" s="284"/>
      <c r="C39" s="287"/>
      <c r="D39" s="491"/>
      <c r="E39" s="287"/>
      <c r="F39" s="351"/>
      <c r="G39" s="404"/>
      <c r="H39" s="404"/>
      <c r="I39" s="354"/>
      <c r="J39" s="354"/>
      <c r="K39" s="299"/>
      <c r="L39" s="271"/>
      <c r="M39" s="245"/>
      <c r="N39" s="271"/>
      <c r="O39" s="271"/>
      <c r="P39" s="271"/>
      <c r="Q39" s="245"/>
      <c r="R39" s="245"/>
      <c r="S39" s="284"/>
      <c r="T39" s="256"/>
      <c r="U39" s="256"/>
      <c r="V39" s="25"/>
      <c r="W39" s="26"/>
      <c r="X39" s="26"/>
      <c r="Y39" s="27"/>
      <c r="Z39" s="27"/>
      <c r="AA39" s="393"/>
      <c r="AB39" s="28"/>
      <c r="AC39" s="54"/>
      <c r="AD39" s="26"/>
      <c r="AE39" s="26"/>
      <c r="AF39" s="25"/>
      <c r="AG39" s="271"/>
      <c r="AH39" s="271"/>
      <c r="AI39" s="271"/>
      <c r="AJ39" s="253"/>
      <c r="AK39" s="253"/>
      <c r="AL39" s="253"/>
      <c r="AM39" s="245"/>
      <c r="AN39" s="271"/>
      <c r="AO39" s="256"/>
      <c r="AP39" s="259"/>
      <c r="AQ39" s="256"/>
      <c r="AR39" s="268"/>
      <c r="AS39" s="19"/>
      <c r="AT39" s="25"/>
      <c r="AU39" s="26"/>
      <c r="AV39" s="25"/>
      <c r="AW39" s="25"/>
    </row>
    <row r="40" spans="1:49" s="17" customFormat="1" ht="74.25" customHeight="1" thickBot="1" x14ac:dyDescent="0.4">
      <c r="A40" s="351"/>
      <c r="B40" s="284"/>
      <c r="C40" s="287"/>
      <c r="D40" s="491"/>
      <c r="E40" s="287"/>
      <c r="F40" s="351"/>
      <c r="G40" s="449"/>
      <c r="H40" s="449"/>
      <c r="I40" s="357"/>
      <c r="J40" s="357"/>
      <c r="K40" s="345"/>
      <c r="L40" s="272"/>
      <c r="M40" s="308"/>
      <c r="N40" s="272"/>
      <c r="O40" s="272"/>
      <c r="P40" s="272"/>
      <c r="Q40" s="308"/>
      <c r="R40" s="308"/>
      <c r="S40" s="284"/>
      <c r="T40" s="256"/>
      <c r="U40" s="256"/>
      <c r="V40" s="25"/>
      <c r="W40" s="26"/>
      <c r="X40" s="26"/>
      <c r="Y40" s="27"/>
      <c r="Z40" s="27"/>
      <c r="AA40" s="393"/>
      <c r="AB40" s="28"/>
      <c r="AC40" s="54"/>
      <c r="AD40" s="26"/>
      <c r="AE40" s="26"/>
      <c r="AF40" s="25"/>
      <c r="AG40" s="271"/>
      <c r="AH40" s="271"/>
      <c r="AI40" s="271"/>
      <c r="AJ40" s="253"/>
      <c r="AK40" s="253"/>
      <c r="AL40" s="253"/>
      <c r="AM40" s="245"/>
      <c r="AN40" s="271"/>
      <c r="AO40" s="256"/>
      <c r="AP40" s="259"/>
      <c r="AQ40" s="256"/>
      <c r="AR40" s="268"/>
      <c r="AS40" s="19"/>
      <c r="AT40" s="25"/>
      <c r="AU40" s="26"/>
      <c r="AV40" s="25"/>
      <c r="AW40" s="25"/>
    </row>
    <row r="41" spans="1:49" s="17" customFormat="1" ht="42" x14ac:dyDescent="0.35">
      <c r="A41" s="351"/>
      <c r="B41" s="284"/>
      <c r="C41" s="287"/>
      <c r="D41" s="491"/>
      <c r="E41" s="287"/>
      <c r="F41" s="351"/>
      <c r="G41" s="403" t="s">
        <v>133</v>
      </c>
      <c r="H41" s="403" t="s">
        <v>54</v>
      </c>
      <c r="I41" s="353" t="s">
        <v>81</v>
      </c>
      <c r="J41" s="353" t="s">
        <v>134</v>
      </c>
      <c r="K41" s="299">
        <v>1</v>
      </c>
      <c r="L41" s="349" t="s">
        <v>135</v>
      </c>
      <c r="M41" s="349">
        <v>0.62</v>
      </c>
      <c r="N41" s="349">
        <v>0</v>
      </c>
      <c r="O41" s="349">
        <v>0</v>
      </c>
      <c r="P41" s="349">
        <f>M41+N41+O41</f>
        <v>0.62</v>
      </c>
      <c r="Q41" s="349">
        <v>0</v>
      </c>
      <c r="R41" s="349">
        <f>+P41/K41</f>
        <v>0.62</v>
      </c>
      <c r="S41" s="284"/>
      <c r="T41" s="256"/>
      <c r="U41" s="256"/>
      <c r="V41" s="25" t="s">
        <v>136</v>
      </c>
      <c r="W41" s="75">
        <v>1</v>
      </c>
      <c r="X41" s="75">
        <v>0</v>
      </c>
      <c r="Y41" s="76">
        <v>0.3</v>
      </c>
      <c r="Z41" s="76">
        <f t="shared" ref="Z41:Z53" si="5">(X41+Y41)/W41</f>
        <v>0.3</v>
      </c>
      <c r="AA41" s="393"/>
      <c r="AB41" s="28">
        <v>44197</v>
      </c>
      <c r="AC41" s="54">
        <v>365</v>
      </c>
      <c r="AD41" s="26" t="s">
        <v>60</v>
      </c>
      <c r="AE41" s="26" t="s">
        <v>60</v>
      </c>
      <c r="AF41" s="74">
        <v>5.8000000000000003E-2</v>
      </c>
      <c r="AG41" s="271"/>
      <c r="AH41" s="271"/>
      <c r="AI41" s="271"/>
      <c r="AJ41" s="253"/>
      <c r="AK41" s="253"/>
      <c r="AL41" s="253"/>
      <c r="AM41" s="245"/>
      <c r="AN41" s="271"/>
      <c r="AO41" s="256"/>
      <c r="AP41" s="259"/>
      <c r="AQ41" s="256"/>
      <c r="AR41" s="268"/>
      <c r="AS41" s="19" t="s">
        <v>66</v>
      </c>
      <c r="AT41" s="25" t="s">
        <v>137</v>
      </c>
      <c r="AU41" s="26" t="s">
        <v>138</v>
      </c>
      <c r="AV41" s="25"/>
      <c r="AW41" s="25"/>
    </row>
    <row r="42" spans="1:49" s="17" customFormat="1" ht="42" x14ac:dyDescent="0.35">
      <c r="A42" s="351"/>
      <c r="B42" s="284"/>
      <c r="C42" s="287"/>
      <c r="D42" s="491"/>
      <c r="E42" s="287"/>
      <c r="F42" s="351"/>
      <c r="G42" s="404"/>
      <c r="H42" s="404"/>
      <c r="I42" s="354"/>
      <c r="J42" s="354"/>
      <c r="K42" s="299"/>
      <c r="L42" s="447"/>
      <c r="M42" s="447"/>
      <c r="N42" s="447"/>
      <c r="O42" s="447"/>
      <c r="P42" s="447"/>
      <c r="Q42" s="447"/>
      <c r="R42" s="447"/>
      <c r="S42" s="284"/>
      <c r="T42" s="256"/>
      <c r="U42" s="256"/>
      <c r="V42" s="25" t="s">
        <v>139</v>
      </c>
      <c r="W42" s="75">
        <v>1</v>
      </c>
      <c r="X42" s="75">
        <v>0</v>
      </c>
      <c r="Y42" s="76">
        <v>0</v>
      </c>
      <c r="Z42" s="76">
        <f t="shared" si="5"/>
        <v>0</v>
      </c>
      <c r="AA42" s="393"/>
      <c r="AB42" s="28">
        <v>44197</v>
      </c>
      <c r="AC42" s="54">
        <v>365</v>
      </c>
      <c r="AD42" s="26" t="s">
        <v>60</v>
      </c>
      <c r="AE42" s="26" t="s">
        <v>60</v>
      </c>
      <c r="AF42" s="74">
        <v>5.8000000000000003E-2</v>
      </c>
      <c r="AG42" s="271"/>
      <c r="AH42" s="271"/>
      <c r="AI42" s="271"/>
      <c r="AJ42" s="253"/>
      <c r="AK42" s="253"/>
      <c r="AL42" s="253"/>
      <c r="AM42" s="245"/>
      <c r="AN42" s="271"/>
      <c r="AO42" s="256"/>
      <c r="AP42" s="259"/>
      <c r="AQ42" s="256"/>
      <c r="AR42" s="268"/>
      <c r="AS42" s="19" t="s">
        <v>66</v>
      </c>
      <c r="AT42" s="25" t="s">
        <v>67</v>
      </c>
      <c r="AU42" s="26" t="s">
        <v>68</v>
      </c>
      <c r="AV42" s="25"/>
      <c r="AW42" s="25"/>
    </row>
    <row r="43" spans="1:49" s="17" customFormat="1" ht="28.5" thickBot="1" x14ac:dyDescent="0.4">
      <c r="A43" s="351"/>
      <c r="B43" s="284"/>
      <c r="C43" s="287"/>
      <c r="D43" s="491"/>
      <c r="E43" s="287"/>
      <c r="F43" s="351"/>
      <c r="G43" s="449"/>
      <c r="H43" s="449"/>
      <c r="I43" s="357"/>
      <c r="J43" s="357"/>
      <c r="K43" s="345"/>
      <c r="L43" s="448"/>
      <c r="M43" s="448"/>
      <c r="N43" s="448"/>
      <c r="O43" s="448"/>
      <c r="P43" s="448"/>
      <c r="Q43" s="448"/>
      <c r="R43" s="448"/>
      <c r="S43" s="284"/>
      <c r="T43" s="256"/>
      <c r="U43" s="256"/>
      <c r="V43" s="25" t="s">
        <v>140</v>
      </c>
      <c r="W43" s="75">
        <v>1</v>
      </c>
      <c r="X43" s="75">
        <v>0</v>
      </c>
      <c r="Y43" s="76">
        <v>0.05</v>
      </c>
      <c r="Z43" s="76">
        <f t="shared" si="5"/>
        <v>0.05</v>
      </c>
      <c r="AA43" s="393"/>
      <c r="AB43" s="28">
        <v>44197</v>
      </c>
      <c r="AC43" s="54">
        <v>365</v>
      </c>
      <c r="AD43" s="26" t="s">
        <v>60</v>
      </c>
      <c r="AE43" s="26" t="s">
        <v>60</v>
      </c>
      <c r="AF43" s="74">
        <v>5.8000000000000003E-2</v>
      </c>
      <c r="AG43" s="271"/>
      <c r="AH43" s="271"/>
      <c r="AI43" s="271"/>
      <c r="AJ43" s="253"/>
      <c r="AK43" s="253"/>
      <c r="AL43" s="253"/>
      <c r="AM43" s="245"/>
      <c r="AN43" s="271"/>
      <c r="AO43" s="256"/>
      <c r="AP43" s="259"/>
      <c r="AQ43" s="256"/>
      <c r="AR43" s="268"/>
      <c r="AS43" s="19" t="s">
        <v>66</v>
      </c>
      <c r="AT43" s="25" t="s">
        <v>67</v>
      </c>
      <c r="AU43" s="26" t="s">
        <v>141</v>
      </c>
      <c r="AV43" s="25"/>
      <c r="AW43" s="25"/>
    </row>
    <row r="44" spans="1:49" s="17" customFormat="1" ht="28" x14ac:dyDescent="0.35">
      <c r="A44" s="351"/>
      <c r="B44" s="284"/>
      <c r="C44" s="287"/>
      <c r="D44" s="491"/>
      <c r="E44" s="287"/>
      <c r="F44" s="351"/>
      <c r="G44" s="403" t="s">
        <v>142</v>
      </c>
      <c r="H44" s="403" t="s">
        <v>54</v>
      </c>
      <c r="I44" s="353" t="s">
        <v>81</v>
      </c>
      <c r="J44" s="353" t="s">
        <v>143</v>
      </c>
      <c r="K44" s="283">
        <v>1</v>
      </c>
      <c r="L44" s="283">
        <v>1</v>
      </c>
      <c r="M44" s="244">
        <v>0.5</v>
      </c>
      <c r="N44" s="283">
        <v>0</v>
      </c>
      <c r="O44" s="244">
        <v>0.05</v>
      </c>
      <c r="P44" s="244">
        <f>M44+N44+O44</f>
        <v>0.55000000000000004</v>
      </c>
      <c r="Q44" s="244">
        <f>(N44+O44)/L44</f>
        <v>0.05</v>
      </c>
      <c r="R44" s="244">
        <f>+P44/K44</f>
        <v>0.55000000000000004</v>
      </c>
      <c r="S44" s="284"/>
      <c r="T44" s="256"/>
      <c r="U44" s="256"/>
      <c r="V44" s="25" t="s">
        <v>144</v>
      </c>
      <c r="W44" s="75">
        <v>1</v>
      </c>
      <c r="X44" s="75">
        <v>0.05</v>
      </c>
      <c r="Y44" s="76">
        <v>0</v>
      </c>
      <c r="Z44" s="76">
        <f t="shared" si="5"/>
        <v>0.05</v>
      </c>
      <c r="AA44" s="393"/>
      <c r="AB44" s="28">
        <v>44197</v>
      </c>
      <c r="AC44" s="54">
        <v>365</v>
      </c>
      <c r="AD44" s="26" t="s">
        <v>60</v>
      </c>
      <c r="AE44" s="26" t="s">
        <v>60</v>
      </c>
      <c r="AF44" s="74">
        <v>5.8000000000000003E-2</v>
      </c>
      <c r="AG44" s="271"/>
      <c r="AH44" s="271"/>
      <c r="AI44" s="271"/>
      <c r="AJ44" s="253"/>
      <c r="AK44" s="253"/>
      <c r="AL44" s="253"/>
      <c r="AM44" s="245"/>
      <c r="AN44" s="271"/>
      <c r="AO44" s="256"/>
      <c r="AP44" s="259"/>
      <c r="AQ44" s="256"/>
      <c r="AR44" s="268"/>
      <c r="AS44" s="19" t="s">
        <v>66</v>
      </c>
      <c r="AT44" s="25" t="s">
        <v>137</v>
      </c>
      <c r="AU44" s="26" t="s">
        <v>145</v>
      </c>
      <c r="AV44" s="25"/>
      <c r="AW44" s="25"/>
    </row>
    <row r="45" spans="1:49" s="17" customFormat="1" ht="28" x14ac:dyDescent="0.35">
      <c r="A45" s="351"/>
      <c r="B45" s="284"/>
      <c r="C45" s="287"/>
      <c r="D45" s="491"/>
      <c r="E45" s="287"/>
      <c r="F45" s="351"/>
      <c r="G45" s="404"/>
      <c r="H45" s="404"/>
      <c r="I45" s="354"/>
      <c r="J45" s="354"/>
      <c r="K45" s="284"/>
      <c r="L45" s="284"/>
      <c r="M45" s="245"/>
      <c r="N45" s="284"/>
      <c r="O45" s="245"/>
      <c r="P45" s="245"/>
      <c r="Q45" s="245"/>
      <c r="R45" s="245"/>
      <c r="S45" s="284"/>
      <c r="T45" s="256"/>
      <c r="U45" s="256"/>
      <c r="V45" s="25" t="s">
        <v>146</v>
      </c>
      <c r="W45" s="75">
        <v>1</v>
      </c>
      <c r="X45" s="75">
        <v>0</v>
      </c>
      <c r="Y45" s="76">
        <v>0</v>
      </c>
      <c r="Z45" s="76">
        <f t="shared" si="5"/>
        <v>0</v>
      </c>
      <c r="AA45" s="393"/>
      <c r="AB45" s="28">
        <v>44197</v>
      </c>
      <c r="AC45" s="54">
        <v>365</v>
      </c>
      <c r="AD45" s="26" t="s">
        <v>60</v>
      </c>
      <c r="AE45" s="26" t="s">
        <v>60</v>
      </c>
      <c r="AF45" s="74">
        <v>5.8000000000000003E-2</v>
      </c>
      <c r="AG45" s="271"/>
      <c r="AH45" s="271"/>
      <c r="AI45" s="271"/>
      <c r="AJ45" s="253"/>
      <c r="AK45" s="253"/>
      <c r="AL45" s="253"/>
      <c r="AM45" s="245"/>
      <c r="AN45" s="271"/>
      <c r="AO45" s="256"/>
      <c r="AP45" s="259"/>
      <c r="AQ45" s="256"/>
      <c r="AR45" s="268"/>
      <c r="AS45" s="19" t="s">
        <v>66</v>
      </c>
      <c r="AT45" s="25" t="s">
        <v>67</v>
      </c>
      <c r="AU45" s="26" t="s">
        <v>68</v>
      </c>
      <c r="AV45" s="25"/>
      <c r="AW45" s="25"/>
    </row>
    <row r="46" spans="1:49" s="17" customFormat="1" ht="42" x14ac:dyDescent="0.35">
      <c r="A46" s="351"/>
      <c r="B46" s="284"/>
      <c r="C46" s="287"/>
      <c r="D46" s="491"/>
      <c r="E46" s="287"/>
      <c r="F46" s="351"/>
      <c r="G46" s="404"/>
      <c r="H46" s="404"/>
      <c r="I46" s="354"/>
      <c r="J46" s="354"/>
      <c r="K46" s="284"/>
      <c r="L46" s="284"/>
      <c r="M46" s="245"/>
      <c r="N46" s="284"/>
      <c r="O46" s="245"/>
      <c r="P46" s="245"/>
      <c r="Q46" s="245"/>
      <c r="R46" s="245"/>
      <c r="S46" s="284"/>
      <c r="T46" s="256"/>
      <c r="U46" s="256"/>
      <c r="V46" s="25" t="s">
        <v>147</v>
      </c>
      <c r="W46" s="75">
        <v>1</v>
      </c>
      <c r="X46" s="75">
        <v>0</v>
      </c>
      <c r="Y46" s="76">
        <v>0</v>
      </c>
      <c r="Z46" s="76">
        <f t="shared" si="5"/>
        <v>0</v>
      </c>
      <c r="AA46" s="393"/>
      <c r="AB46" s="28">
        <v>44197</v>
      </c>
      <c r="AC46" s="54">
        <v>365</v>
      </c>
      <c r="AD46" s="26" t="s">
        <v>60</v>
      </c>
      <c r="AE46" s="26" t="s">
        <v>60</v>
      </c>
      <c r="AF46" s="74">
        <v>5.8000000000000003E-2</v>
      </c>
      <c r="AG46" s="271"/>
      <c r="AH46" s="271"/>
      <c r="AI46" s="271"/>
      <c r="AJ46" s="253"/>
      <c r="AK46" s="253"/>
      <c r="AL46" s="253"/>
      <c r="AM46" s="245"/>
      <c r="AN46" s="271"/>
      <c r="AO46" s="256"/>
      <c r="AP46" s="259"/>
      <c r="AQ46" s="256"/>
      <c r="AR46" s="268"/>
      <c r="AS46" s="19" t="s">
        <v>66</v>
      </c>
      <c r="AT46" s="25" t="s">
        <v>67</v>
      </c>
      <c r="AU46" s="26" t="s">
        <v>68</v>
      </c>
      <c r="AV46" s="25"/>
      <c r="AW46" s="25"/>
    </row>
    <row r="47" spans="1:49" s="17" customFormat="1" ht="42.5" thickBot="1" x14ac:dyDescent="0.4">
      <c r="A47" s="351"/>
      <c r="B47" s="284"/>
      <c r="C47" s="287"/>
      <c r="D47" s="491"/>
      <c r="E47" s="287"/>
      <c r="F47" s="351"/>
      <c r="G47" s="449"/>
      <c r="H47" s="449"/>
      <c r="I47" s="357"/>
      <c r="J47" s="357"/>
      <c r="K47" s="285"/>
      <c r="L47" s="285"/>
      <c r="M47" s="308"/>
      <c r="N47" s="285"/>
      <c r="O47" s="308"/>
      <c r="P47" s="308"/>
      <c r="Q47" s="308"/>
      <c r="R47" s="308"/>
      <c r="S47" s="284"/>
      <c r="T47" s="256"/>
      <c r="U47" s="256"/>
      <c r="V47" s="25" t="s">
        <v>148</v>
      </c>
      <c r="W47" s="75">
        <v>1</v>
      </c>
      <c r="X47" s="75">
        <v>0</v>
      </c>
      <c r="Y47" s="76">
        <v>0</v>
      </c>
      <c r="Z47" s="76">
        <f t="shared" si="5"/>
        <v>0</v>
      </c>
      <c r="AA47" s="393"/>
      <c r="AB47" s="28">
        <v>44197</v>
      </c>
      <c r="AC47" s="54">
        <v>365</v>
      </c>
      <c r="AD47" s="26" t="s">
        <v>60</v>
      </c>
      <c r="AE47" s="26" t="s">
        <v>60</v>
      </c>
      <c r="AF47" s="74">
        <v>5.8000000000000003E-2</v>
      </c>
      <c r="AG47" s="271"/>
      <c r="AH47" s="271"/>
      <c r="AI47" s="271"/>
      <c r="AJ47" s="253"/>
      <c r="AK47" s="253"/>
      <c r="AL47" s="253"/>
      <c r="AM47" s="245"/>
      <c r="AN47" s="271"/>
      <c r="AO47" s="256"/>
      <c r="AP47" s="259"/>
      <c r="AQ47" s="256"/>
      <c r="AR47" s="268"/>
      <c r="AS47" s="19" t="s">
        <v>66</v>
      </c>
      <c r="AT47" s="25" t="s">
        <v>67</v>
      </c>
      <c r="AU47" s="26" t="s">
        <v>68</v>
      </c>
      <c r="AV47" s="25"/>
      <c r="AW47" s="25"/>
    </row>
    <row r="48" spans="1:49" s="17" customFormat="1" ht="56" x14ac:dyDescent="0.35">
      <c r="A48" s="351"/>
      <c r="B48" s="284"/>
      <c r="C48" s="287"/>
      <c r="D48" s="491"/>
      <c r="E48" s="287"/>
      <c r="F48" s="351"/>
      <c r="G48" s="353" t="s">
        <v>149</v>
      </c>
      <c r="H48" s="353" t="s">
        <v>54</v>
      </c>
      <c r="I48" s="353" t="s">
        <v>81</v>
      </c>
      <c r="J48" s="353" t="s">
        <v>150</v>
      </c>
      <c r="K48" s="283">
        <v>4</v>
      </c>
      <c r="L48" s="283">
        <v>1</v>
      </c>
      <c r="M48" s="283">
        <v>2</v>
      </c>
      <c r="N48" s="283">
        <v>0.13</v>
      </c>
      <c r="O48" s="283">
        <v>0</v>
      </c>
      <c r="P48" s="283">
        <f>M48+N48+O48</f>
        <v>2.13</v>
      </c>
      <c r="Q48" s="244">
        <f>(N48+O48)/L48</f>
        <v>0.13</v>
      </c>
      <c r="R48" s="244">
        <f>+P48/K48</f>
        <v>0.53249999999999997</v>
      </c>
      <c r="S48" s="284"/>
      <c r="T48" s="256"/>
      <c r="U48" s="256"/>
      <c r="V48" s="25" t="s">
        <v>151</v>
      </c>
      <c r="W48" s="75">
        <v>0</v>
      </c>
      <c r="X48" s="75">
        <v>0.3</v>
      </c>
      <c r="Y48" s="76">
        <v>0</v>
      </c>
      <c r="Z48" s="76">
        <v>0.3</v>
      </c>
      <c r="AA48" s="393"/>
      <c r="AB48" s="28">
        <v>44197</v>
      </c>
      <c r="AC48" s="54">
        <v>365</v>
      </c>
      <c r="AD48" s="26" t="s">
        <v>60</v>
      </c>
      <c r="AE48" s="26" t="s">
        <v>60</v>
      </c>
      <c r="AF48" s="74">
        <v>5.8000000000000003E-2</v>
      </c>
      <c r="AG48" s="271"/>
      <c r="AH48" s="271"/>
      <c r="AI48" s="271"/>
      <c r="AJ48" s="253"/>
      <c r="AK48" s="253"/>
      <c r="AL48" s="253"/>
      <c r="AM48" s="245"/>
      <c r="AN48" s="271"/>
      <c r="AO48" s="256"/>
      <c r="AP48" s="259"/>
      <c r="AQ48" s="256"/>
      <c r="AR48" s="268"/>
      <c r="AS48" s="19" t="s">
        <v>66</v>
      </c>
      <c r="AT48" s="25" t="s">
        <v>67</v>
      </c>
      <c r="AU48" s="26" t="s">
        <v>68</v>
      </c>
      <c r="AV48" s="25"/>
      <c r="AW48" s="25"/>
    </row>
    <row r="49" spans="1:49" s="17" customFormat="1" ht="28" x14ac:dyDescent="0.35">
      <c r="A49" s="351"/>
      <c r="B49" s="284"/>
      <c r="C49" s="287"/>
      <c r="D49" s="491"/>
      <c r="E49" s="287"/>
      <c r="F49" s="351"/>
      <c r="G49" s="354"/>
      <c r="H49" s="354"/>
      <c r="I49" s="354"/>
      <c r="J49" s="354"/>
      <c r="K49" s="284"/>
      <c r="L49" s="284"/>
      <c r="M49" s="284"/>
      <c r="N49" s="284"/>
      <c r="O49" s="284"/>
      <c r="P49" s="284"/>
      <c r="Q49" s="245"/>
      <c r="R49" s="245"/>
      <c r="S49" s="284"/>
      <c r="T49" s="256"/>
      <c r="U49" s="256"/>
      <c r="V49" s="25" t="s">
        <v>152</v>
      </c>
      <c r="W49" s="75">
        <v>1</v>
      </c>
      <c r="X49" s="75">
        <v>0.1</v>
      </c>
      <c r="Y49" s="76">
        <v>0.1</v>
      </c>
      <c r="Z49" s="76">
        <f t="shared" si="5"/>
        <v>0.2</v>
      </c>
      <c r="AA49" s="393"/>
      <c r="AB49" s="28">
        <v>44197</v>
      </c>
      <c r="AC49" s="54">
        <v>365</v>
      </c>
      <c r="AD49" s="26" t="s">
        <v>60</v>
      </c>
      <c r="AE49" s="26" t="s">
        <v>60</v>
      </c>
      <c r="AF49" s="74">
        <v>5.8000000000000003E-2</v>
      </c>
      <c r="AG49" s="271"/>
      <c r="AH49" s="271"/>
      <c r="AI49" s="271"/>
      <c r="AJ49" s="253"/>
      <c r="AK49" s="253"/>
      <c r="AL49" s="253"/>
      <c r="AM49" s="245"/>
      <c r="AN49" s="271"/>
      <c r="AO49" s="256"/>
      <c r="AP49" s="259"/>
      <c r="AQ49" s="256"/>
      <c r="AR49" s="268"/>
      <c r="AS49" s="19" t="s">
        <v>66</v>
      </c>
      <c r="AT49" s="25" t="s">
        <v>67</v>
      </c>
      <c r="AU49" s="26" t="s">
        <v>68</v>
      </c>
      <c r="AV49" s="25"/>
      <c r="AW49" s="25"/>
    </row>
    <row r="50" spans="1:49" s="17" customFormat="1" ht="42.5" thickBot="1" x14ac:dyDescent="0.4">
      <c r="A50" s="351"/>
      <c r="B50" s="284"/>
      <c r="C50" s="287"/>
      <c r="D50" s="491"/>
      <c r="E50" s="287"/>
      <c r="F50" s="351"/>
      <c r="G50" s="357"/>
      <c r="H50" s="357"/>
      <c r="I50" s="357"/>
      <c r="J50" s="357"/>
      <c r="K50" s="285"/>
      <c r="L50" s="285"/>
      <c r="M50" s="285"/>
      <c r="N50" s="285"/>
      <c r="O50" s="285"/>
      <c r="P50" s="285"/>
      <c r="Q50" s="308"/>
      <c r="R50" s="308"/>
      <c r="S50" s="284"/>
      <c r="T50" s="256"/>
      <c r="U50" s="256"/>
      <c r="V50" s="25" t="s">
        <v>153</v>
      </c>
      <c r="W50" s="75">
        <v>1</v>
      </c>
      <c r="X50" s="75">
        <v>0.25</v>
      </c>
      <c r="Y50" s="76">
        <v>0</v>
      </c>
      <c r="Z50" s="76">
        <f t="shared" si="5"/>
        <v>0.25</v>
      </c>
      <c r="AA50" s="393"/>
      <c r="AB50" s="28">
        <v>44197</v>
      </c>
      <c r="AC50" s="54">
        <v>365</v>
      </c>
      <c r="AD50" s="26" t="s">
        <v>60</v>
      </c>
      <c r="AE50" s="26" t="s">
        <v>60</v>
      </c>
      <c r="AF50" s="74">
        <v>5.8000000000000003E-2</v>
      </c>
      <c r="AG50" s="271"/>
      <c r="AH50" s="271"/>
      <c r="AI50" s="271"/>
      <c r="AJ50" s="253"/>
      <c r="AK50" s="253"/>
      <c r="AL50" s="253"/>
      <c r="AM50" s="245"/>
      <c r="AN50" s="271"/>
      <c r="AO50" s="256"/>
      <c r="AP50" s="259"/>
      <c r="AQ50" s="256"/>
      <c r="AR50" s="268"/>
      <c r="AS50" s="19" t="s">
        <v>66</v>
      </c>
      <c r="AT50" s="25" t="s">
        <v>67</v>
      </c>
      <c r="AU50" s="26" t="s">
        <v>68</v>
      </c>
      <c r="AV50" s="25"/>
      <c r="AW50" s="25"/>
    </row>
    <row r="51" spans="1:49" s="17" customFormat="1" ht="42" x14ac:dyDescent="0.35">
      <c r="A51" s="351"/>
      <c r="B51" s="284"/>
      <c r="C51" s="287"/>
      <c r="D51" s="491"/>
      <c r="E51" s="287"/>
      <c r="F51" s="351"/>
      <c r="G51" s="353" t="s">
        <v>154</v>
      </c>
      <c r="H51" s="353" t="s">
        <v>54</v>
      </c>
      <c r="I51" s="353" t="s">
        <v>81</v>
      </c>
      <c r="J51" s="353" t="s">
        <v>155</v>
      </c>
      <c r="K51" s="283">
        <v>1</v>
      </c>
      <c r="L51" s="283">
        <v>1</v>
      </c>
      <c r="M51" s="283">
        <v>0</v>
      </c>
      <c r="N51" s="283">
        <v>0.13</v>
      </c>
      <c r="O51" s="283">
        <v>0</v>
      </c>
      <c r="P51" s="283">
        <f>M51+N51+O51</f>
        <v>0.13</v>
      </c>
      <c r="Q51" s="441">
        <f>(N51+O51)/L51</f>
        <v>0.13</v>
      </c>
      <c r="R51" s="244">
        <f>+P51/K51</f>
        <v>0.13</v>
      </c>
      <c r="S51" s="284"/>
      <c r="T51" s="256"/>
      <c r="U51" s="256"/>
      <c r="V51" s="25" t="s">
        <v>156</v>
      </c>
      <c r="W51" s="75">
        <v>1</v>
      </c>
      <c r="X51" s="75">
        <v>0.4</v>
      </c>
      <c r="Y51" s="76">
        <v>0</v>
      </c>
      <c r="Z51" s="76">
        <f t="shared" si="5"/>
        <v>0.4</v>
      </c>
      <c r="AA51" s="393"/>
      <c r="AB51" s="28">
        <v>44197</v>
      </c>
      <c r="AC51" s="54">
        <v>365</v>
      </c>
      <c r="AD51" s="26" t="s">
        <v>60</v>
      </c>
      <c r="AE51" s="26" t="s">
        <v>60</v>
      </c>
      <c r="AF51" s="74">
        <v>5.8000000000000003E-2</v>
      </c>
      <c r="AG51" s="271"/>
      <c r="AH51" s="271"/>
      <c r="AI51" s="271"/>
      <c r="AJ51" s="253"/>
      <c r="AK51" s="253"/>
      <c r="AL51" s="253"/>
      <c r="AM51" s="245"/>
      <c r="AN51" s="271"/>
      <c r="AO51" s="256"/>
      <c r="AP51" s="259"/>
      <c r="AQ51" s="256"/>
      <c r="AR51" s="268"/>
      <c r="AS51" s="19" t="s">
        <v>66</v>
      </c>
      <c r="AT51" s="25" t="s">
        <v>67</v>
      </c>
      <c r="AU51" s="26" t="s">
        <v>68</v>
      </c>
      <c r="AV51" s="25"/>
      <c r="AW51" s="25"/>
    </row>
    <row r="52" spans="1:49" s="17" customFormat="1" ht="42" x14ac:dyDescent="0.35">
      <c r="A52" s="351"/>
      <c r="B52" s="284"/>
      <c r="C52" s="287"/>
      <c r="D52" s="491"/>
      <c r="E52" s="287"/>
      <c r="F52" s="351"/>
      <c r="G52" s="354"/>
      <c r="H52" s="354"/>
      <c r="I52" s="354"/>
      <c r="J52" s="354"/>
      <c r="K52" s="284"/>
      <c r="L52" s="284"/>
      <c r="M52" s="284"/>
      <c r="N52" s="284"/>
      <c r="O52" s="284"/>
      <c r="P52" s="284"/>
      <c r="Q52" s="442"/>
      <c r="R52" s="245"/>
      <c r="S52" s="284"/>
      <c r="T52" s="256"/>
      <c r="U52" s="256"/>
      <c r="V52" s="25" t="s">
        <v>157</v>
      </c>
      <c r="W52" s="75">
        <v>0</v>
      </c>
      <c r="X52" s="75">
        <v>0</v>
      </c>
      <c r="Y52" s="76">
        <v>0</v>
      </c>
      <c r="Z52" s="76">
        <v>0</v>
      </c>
      <c r="AA52" s="393"/>
      <c r="AB52" s="28">
        <v>44197</v>
      </c>
      <c r="AC52" s="54">
        <v>365</v>
      </c>
      <c r="AD52" s="26" t="s">
        <v>60</v>
      </c>
      <c r="AE52" s="26" t="s">
        <v>60</v>
      </c>
      <c r="AF52" s="74">
        <v>5.8000000000000003E-2</v>
      </c>
      <c r="AG52" s="271"/>
      <c r="AH52" s="271"/>
      <c r="AI52" s="271"/>
      <c r="AJ52" s="253"/>
      <c r="AK52" s="253"/>
      <c r="AL52" s="253"/>
      <c r="AM52" s="245"/>
      <c r="AN52" s="271"/>
      <c r="AO52" s="256"/>
      <c r="AP52" s="259"/>
      <c r="AQ52" s="256"/>
      <c r="AR52" s="268"/>
      <c r="AS52" s="19" t="s">
        <v>66</v>
      </c>
      <c r="AT52" s="25" t="s">
        <v>67</v>
      </c>
      <c r="AU52" s="26" t="s">
        <v>68</v>
      </c>
      <c r="AV52" s="25"/>
      <c r="AW52" s="25"/>
    </row>
    <row r="53" spans="1:49" s="17" customFormat="1" ht="42.5" thickBot="1" x14ac:dyDescent="0.4">
      <c r="A53" s="351"/>
      <c r="B53" s="284"/>
      <c r="C53" s="287"/>
      <c r="D53" s="491"/>
      <c r="E53" s="287"/>
      <c r="F53" s="351"/>
      <c r="G53" s="357"/>
      <c r="H53" s="357"/>
      <c r="I53" s="357"/>
      <c r="J53" s="357"/>
      <c r="K53" s="285"/>
      <c r="L53" s="285"/>
      <c r="M53" s="285"/>
      <c r="N53" s="285"/>
      <c r="O53" s="285"/>
      <c r="P53" s="285"/>
      <c r="Q53" s="443"/>
      <c r="R53" s="308"/>
      <c r="S53" s="284"/>
      <c r="T53" s="256"/>
      <c r="U53" s="256"/>
      <c r="V53" s="43" t="s">
        <v>158</v>
      </c>
      <c r="W53" s="77">
        <v>1</v>
      </c>
      <c r="X53" s="77">
        <v>0</v>
      </c>
      <c r="Y53" s="78">
        <v>0</v>
      </c>
      <c r="Z53" s="76">
        <f t="shared" si="5"/>
        <v>0</v>
      </c>
      <c r="AA53" s="394"/>
      <c r="AB53" s="57">
        <v>44197</v>
      </c>
      <c r="AC53" s="46">
        <v>365</v>
      </c>
      <c r="AD53" s="44" t="s">
        <v>60</v>
      </c>
      <c r="AE53" s="44" t="s">
        <v>60</v>
      </c>
      <c r="AF53" s="79">
        <v>5.8000000000000003E-2</v>
      </c>
      <c r="AG53" s="272"/>
      <c r="AH53" s="272"/>
      <c r="AI53" s="272"/>
      <c r="AJ53" s="254"/>
      <c r="AK53" s="254"/>
      <c r="AL53" s="254"/>
      <c r="AM53" s="308"/>
      <c r="AN53" s="272"/>
      <c r="AO53" s="256"/>
      <c r="AP53" s="259"/>
      <c r="AQ53" s="256"/>
      <c r="AR53" s="268"/>
      <c r="AS53" s="19" t="s">
        <v>66</v>
      </c>
      <c r="AT53" s="43" t="s">
        <v>67</v>
      </c>
      <c r="AU53" s="44" t="s">
        <v>68</v>
      </c>
      <c r="AV53" s="43"/>
      <c r="AW53" s="43"/>
    </row>
    <row r="54" spans="1:49" s="17" customFormat="1" ht="42.5" thickBot="1" x14ac:dyDescent="0.4">
      <c r="A54" s="351"/>
      <c r="B54" s="284"/>
      <c r="C54" s="287"/>
      <c r="D54" s="491"/>
      <c r="E54" s="287"/>
      <c r="F54" s="351"/>
      <c r="G54" s="353" t="s">
        <v>159</v>
      </c>
      <c r="H54" s="353" t="s">
        <v>54</v>
      </c>
      <c r="I54" s="353" t="s">
        <v>81</v>
      </c>
      <c r="J54" s="353" t="s">
        <v>160</v>
      </c>
      <c r="K54" s="283">
        <v>3</v>
      </c>
      <c r="L54" s="283">
        <v>1</v>
      </c>
      <c r="M54" s="283">
        <v>1.2</v>
      </c>
      <c r="N54" s="434">
        <v>0.8</v>
      </c>
      <c r="O54" s="434">
        <v>0.11</v>
      </c>
      <c r="P54" s="434">
        <f>M54+N54+O54</f>
        <v>2.11</v>
      </c>
      <c r="Q54" s="244">
        <f>(N54+O54)/L54</f>
        <v>0.91</v>
      </c>
      <c r="R54" s="437">
        <f>+P54/K54</f>
        <v>0.70333333333333325</v>
      </c>
      <c r="S54" s="440" t="s">
        <v>161</v>
      </c>
      <c r="T54" s="340">
        <v>2021130010200</v>
      </c>
      <c r="U54" s="270" t="s">
        <v>162</v>
      </c>
      <c r="V54" s="80" t="s">
        <v>163</v>
      </c>
      <c r="W54" s="81">
        <v>1</v>
      </c>
      <c r="X54" s="82">
        <v>1</v>
      </c>
      <c r="Y54" s="83">
        <v>0</v>
      </c>
      <c r="Z54" s="83">
        <f>X54+Y54</f>
        <v>1</v>
      </c>
      <c r="AA54" s="431">
        <f>AVERAGE(Z54:Z67)</f>
        <v>0.63642857142857145</v>
      </c>
      <c r="AB54" s="84">
        <v>44197</v>
      </c>
      <c r="AC54" s="85">
        <v>365</v>
      </c>
      <c r="AD54" s="41" t="s">
        <v>60</v>
      </c>
      <c r="AE54" s="86" t="s">
        <v>60</v>
      </c>
      <c r="AF54" s="40">
        <v>7.1400000000000005E-2</v>
      </c>
      <c r="AG54" s="340" t="s">
        <v>61</v>
      </c>
      <c r="AH54" s="270" t="s">
        <v>62</v>
      </c>
      <c r="AI54" s="270" t="s">
        <v>63</v>
      </c>
      <c r="AJ54" s="252">
        <v>250000000</v>
      </c>
      <c r="AK54" s="252">
        <v>250000000</v>
      </c>
      <c r="AL54" s="252">
        <v>0</v>
      </c>
      <c r="AM54" s="244">
        <f>+AL54/AK54</f>
        <v>0</v>
      </c>
      <c r="AN54" s="252" t="s">
        <v>63</v>
      </c>
      <c r="AO54" s="270" t="s">
        <v>64</v>
      </c>
      <c r="AP54" s="367"/>
      <c r="AQ54" s="270" t="s">
        <v>65</v>
      </c>
      <c r="AR54" s="252">
        <v>164500000</v>
      </c>
      <c r="AS54" s="19" t="s">
        <v>66</v>
      </c>
      <c r="AT54" s="49" t="s">
        <v>67</v>
      </c>
      <c r="AU54" s="41" t="s">
        <v>68</v>
      </c>
      <c r="AV54" s="49"/>
      <c r="AW54" s="49"/>
    </row>
    <row r="55" spans="1:49" s="17" customFormat="1" ht="28.5" thickBot="1" x14ac:dyDescent="0.4">
      <c r="A55" s="351"/>
      <c r="B55" s="284"/>
      <c r="C55" s="287"/>
      <c r="D55" s="491"/>
      <c r="E55" s="287"/>
      <c r="F55" s="351"/>
      <c r="G55" s="354"/>
      <c r="H55" s="354"/>
      <c r="I55" s="354"/>
      <c r="J55" s="354"/>
      <c r="K55" s="284"/>
      <c r="L55" s="284"/>
      <c r="M55" s="284"/>
      <c r="N55" s="435"/>
      <c r="O55" s="435"/>
      <c r="P55" s="284"/>
      <c r="Q55" s="245"/>
      <c r="R55" s="438"/>
      <c r="S55" s="440"/>
      <c r="T55" s="383"/>
      <c r="U55" s="271"/>
      <c r="V55" s="87" t="s">
        <v>164</v>
      </c>
      <c r="W55" s="88">
        <v>1</v>
      </c>
      <c r="X55" s="89">
        <v>0.8</v>
      </c>
      <c r="Y55" s="90">
        <v>0.09</v>
      </c>
      <c r="Z55" s="83">
        <f t="shared" ref="Z55:Z67" si="6">X55+Y55</f>
        <v>0.89</v>
      </c>
      <c r="AA55" s="432"/>
      <c r="AB55" s="91">
        <v>44197</v>
      </c>
      <c r="AC55" s="92">
        <v>365</v>
      </c>
      <c r="AD55" s="26" t="s">
        <v>60</v>
      </c>
      <c r="AE55" s="93" t="s">
        <v>60</v>
      </c>
      <c r="AF55" s="55">
        <v>7.1400000000000005E-2</v>
      </c>
      <c r="AG55" s="383"/>
      <c r="AH55" s="271"/>
      <c r="AI55" s="271"/>
      <c r="AJ55" s="253"/>
      <c r="AK55" s="253"/>
      <c r="AL55" s="253"/>
      <c r="AM55" s="245"/>
      <c r="AN55" s="253"/>
      <c r="AO55" s="271"/>
      <c r="AP55" s="368"/>
      <c r="AQ55" s="271"/>
      <c r="AR55" s="253"/>
      <c r="AS55" s="19" t="s">
        <v>66</v>
      </c>
      <c r="AT55" s="25" t="s">
        <v>67</v>
      </c>
      <c r="AU55" s="26" t="s">
        <v>68</v>
      </c>
      <c r="AV55" s="25"/>
      <c r="AW55" s="25"/>
    </row>
    <row r="56" spans="1:49" s="17" customFormat="1" ht="28.5" thickBot="1" x14ac:dyDescent="0.4">
      <c r="A56" s="351"/>
      <c r="B56" s="284"/>
      <c r="C56" s="287"/>
      <c r="D56" s="491"/>
      <c r="E56" s="287"/>
      <c r="F56" s="351"/>
      <c r="G56" s="357"/>
      <c r="H56" s="357"/>
      <c r="I56" s="357"/>
      <c r="J56" s="357"/>
      <c r="K56" s="285"/>
      <c r="L56" s="285"/>
      <c r="M56" s="285"/>
      <c r="N56" s="436"/>
      <c r="O56" s="436"/>
      <c r="P56" s="285"/>
      <c r="Q56" s="308"/>
      <c r="R56" s="439"/>
      <c r="S56" s="440"/>
      <c r="T56" s="383"/>
      <c r="U56" s="271"/>
      <c r="V56" s="87" t="s">
        <v>165</v>
      </c>
      <c r="W56" s="88">
        <v>1</v>
      </c>
      <c r="X56" s="89">
        <v>0.6</v>
      </c>
      <c r="Y56" s="90">
        <v>0.22</v>
      </c>
      <c r="Z56" s="83">
        <f t="shared" si="6"/>
        <v>0.82</v>
      </c>
      <c r="AA56" s="432"/>
      <c r="AB56" s="91">
        <v>44197</v>
      </c>
      <c r="AC56" s="92">
        <v>365</v>
      </c>
      <c r="AD56" s="26" t="s">
        <v>60</v>
      </c>
      <c r="AE56" s="93" t="s">
        <v>60</v>
      </c>
      <c r="AF56" s="55">
        <v>7.1400000000000005E-2</v>
      </c>
      <c r="AG56" s="383"/>
      <c r="AH56" s="271"/>
      <c r="AI56" s="271"/>
      <c r="AJ56" s="253"/>
      <c r="AK56" s="253"/>
      <c r="AL56" s="253"/>
      <c r="AM56" s="245"/>
      <c r="AN56" s="253"/>
      <c r="AO56" s="271"/>
      <c r="AP56" s="368"/>
      <c r="AQ56" s="271"/>
      <c r="AR56" s="253"/>
      <c r="AS56" s="19" t="s">
        <v>66</v>
      </c>
      <c r="AT56" s="25" t="s">
        <v>67</v>
      </c>
      <c r="AU56" s="26" t="s">
        <v>68</v>
      </c>
      <c r="AV56" s="25"/>
      <c r="AW56" s="25"/>
    </row>
    <row r="57" spans="1:49" s="17" customFormat="1" ht="84.5" thickBot="1" x14ac:dyDescent="0.4">
      <c r="A57" s="351"/>
      <c r="B57" s="284"/>
      <c r="C57" s="287"/>
      <c r="D57" s="491"/>
      <c r="E57" s="287"/>
      <c r="F57" s="351"/>
      <c r="G57" s="353" t="s">
        <v>166</v>
      </c>
      <c r="H57" s="353" t="s">
        <v>54</v>
      </c>
      <c r="I57" s="353" t="s">
        <v>81</v>
      </c>
      <c r="J57" s="353" t="s">
        <v>167</v>
      </c>
      <c r="K57" s="283">
        <v>3</v>
      </c>
      <c r="L57" s="283">
        <v>1</v>
      </c>
      <c r="M57" s="283">
        <v>1.1000000000000001</v>
      </c>
      <c r="N57" s="283">
        <v>0.52</v>
      </c>
      <c r="O57" s="283">
        <v>0.28000000000000003</v>
      </c>
      <c r="P57" s="283">
        <f>M57+N57+O57</f>
        <v>1.9000000000000001</v>
      </c>
      <c r="Q57" s="244">
        <f>(N57+O57)/L57</f>
        <v>0.8</v>
      </c>
      <c r="R57" s="437">
        <f>+P57/K57</f>
        <v>0.63333333333333341</v>
      </c>
      <c r="S57" s="440"/>
      <c r="T57" s="383"/>
      <c r="U57" s="271"/>
      <c r="V57" s="87" t="s">
        <v>168</v>
      </c>
      <c r="W57" s="94">
        <v>8</v>
      </c>
      <c r="X57" s="95">
        <v>6</v>
      </c>
      <c r="Y57" s="96">
        <v>0</v>
      </c>
      <c r="Z57" s="83">
        <f>(X57+Y57)/W57</f>
        <v>0.75</v>
      </c>
      <c r="AA57" s="432"/>
      <c r="AB57" s="91">
        <v>44197</v>
      </c>
      <c r="AC57" s="92">
        <v>365</v>
      </c>
      <c r="AD57" s="26" t="s">
        <v>60</v>
      </c>
      <c r="AE57" s="93" t="s">
        <v>60</v>
      </c>
      <c r="AF57" s="55">
        <v>7.1400000000000005E-2</v>
      </c>
      <c r="AG57" s="383"/>
      <c r="AH57" s="271"/>
      <c r="AI57" s="271"/>
      <c r="AJ57" s="253"/>
      <c r="AK57" s="253"/>
      <c r="AL57" s="253"/>
      <c r="AM57" s="245"/>
      <c r="AN57" s="253"/>
      <c r="AO57" s="271"/>
      <c r="AP57" s="368"/>
      <c r="AQ57" s="271"/>
      <c r="AR57" s="253"/>
      <c r="AS57" s="19" t="s">
        <v>66</v>
      </c>
      <c r="AT57" s="25" t="s">
        <v>137</v>
      </c>
      <c r="AU57" s="26" t="s">
        <v>169</v>
      </c>
      <c r="AV57" s="25"/>
      <c r="AW57" s="25"/>
    </row>
    <row r="58" spans="1:49" s="17" customFormat="1" ht="28.5" thickBot="1" x14ac:dyDescent="0.4">
      <c r="A58" s="351"/>
      <c r="B58" s="284"/>
      <c r="C58" s="287"/>
      <c r="D58" s="491"/>
      <c r="E58" s="287"/>
      <c r="F58" s="351"/>
      <c r="G58" s="354"/>
      <c r="H58" s="354"/>
      <c r="I58" s="354"/>
      <c r="J58" s="354"/>
      <c r="K58" s="284"/>
      <c r="L58" s="284"/>
      <c r="M58" s="284"/>
      <c r="N58" s="284"/>
      <c r="O58" s="284"/>
      <c r="P58" s="284"/>
      <c r="Q58" s="245"/>
      <c r="R58" s="438"/>
      <c r="S58" s="440"/>
      <c r="T58" s="383"/>
      <c r="U58" s="271"/>
      <c r="V58" s="87" t="s">
        <v>170</v>
      </c>
      <c r="W58" s="94">
        <v>8</v>
      </c>
      <c r="X58" s="95">
        <v>6</v>
      </c>
      <c r="Y58" s="96">
        <v>0</v>
      </c>
      <c r="Z58" s="83">
        <f>(X58+Y58)/W58</f>
        <v>0.75</v>
      </c>
      <c r="AA58" s="432"/>
      <c r="AB58" s="91">
        <v>44197</v>
      </c>
      <c r="AC58" s="92">
        <v>365</v>
      </c>
      <c r="AD58" s="26" t="s">
        <v>60</v>
      </c>
      <c r="AE58" s="93" t="s">
        <v>60</v>
      </c>
      <c r="AF58" s="55">
        <v>7.1400000000000005E-2</v>
      </c>
      <c r="AG58" s="383"/>
      <c r="AH58" s="271"/>
      <c r="AI58" s="271"/>
      <c r="AJ58" s="253"/>
      <c r="AK58" s="253"/>
      <c r="AL58" s="253"/>
      <c r="AM58" s="245"/>
      <c r="AN58" s="253"/>
      <c r="AO58" s="271"/>
      <c r="AP58" s="368"/>
      <c r="AQ58" s="271"/>
      <c r="AR58" s="253"/>
      <c r="AS58" s="19" t="s">
        <v>66</v>
      </c>
      <c r="AT58" s="25" t="s">
        <v>67</v>
      </c>
      <c r="AU58" s="26" t="s">
        <v>68</v>
      </c>
      <c r="AV58" s="25"/>
      <c r="AW58" s="25"/>
    </row>
    <row r="59" spans="1:49" s="17" customFormat="1" ht="28.5" thickBot="1" x14ac:dyDescent="0.4">
      <c r="A59" s="351"/>
      <c r="B59" s="284"/>
      <c r="C59" s="287"/>
      <c r="D59" s="491"/>
      <c r="E59" s="287"/>
      <c r="F59" s="351"/>
      <c r="G59" s="354"/>
      <c r="H59" s="354"/>
      <c r="I59" s="354"/>
      <c r="J59" s="354"/>
      <c r="K59" s="284"/>
      <c r="L59" s="284"/>
      <c r="M59" s="284"/>
      <c r="N59" s="284"/>
      <c r="O59" s="284"/>
      <c r="P59" s="284"/>
      <c r="Q59" s="245"/>
      <c r="R59" s="438"/>
      <c r="S59" s="440"/>
      <c r="T59" s="383"/>
      <c r="U59" s="271"/>
      <c r="V59" s="87" t="s">
        <v>171</v>
      </c>
      <c r="W59" s="94">
        <v>8</v>
      </c>
      <c r="X59" s="95">
        <v>6</v>
      </c>
      <c r="Y59" s="96">
        <v>2</v>
      </c>
      <c r="Z59" s="83">
        <f t="shared" ref="Z59:Z62" si="7">(X59+Y59)/W59</f>
        <v>1</v>
      </c>
      <c r="AA59" s="432"/>
      <c r="AB59" s="91">
        <v>44197</v>
      </c>
      <c r="AC59" s="92">
        <v>365</v>
      </c>
      <c r="AD59" s="26" t="s">
        <v>60</v>
      </c>
      <c r="AE59" s="93" t="s">
        <v>60</v>
      </c>
      <c r="AF59" s="55">
        <v>7.1400000000000005E-2</v>
      </c>
      <c r="AG59" s="383"/>
      <c r="AH59" s="271"/>
      <c r="AI59" s="271"/>
      <c r="AJ59" s="253"/>
      <c r="AK59" s="253"/>
      <c r="AL59" s="253"/>
      <c r="AM59" s="245"/>
      <c r="AN59" s="253"/>
      <c r="AO59" s="271"/>
      <c r="AP59" s="368"/>
      <c r="AQ59" s="271"/>
      <c r="AR59" s="253"/>
      <c r="AS59" s="19" t="s">
        <v>66</v>
      </c>
      <c r="AT59" s="25" t="s">
        <v>67</v>
      </c>
      <c r="AU59" s="26" t="s">
        <v>68</v>
      </c>
      <c r="AV59" s="25"/>
      <c r="AW59" s="25"/>
    </row>
    <row r="60" spans="1:49" s="17" customFormat="1" ht="28.5" thickBot="1" x14ac:dyDescent="0.4">
      <c r="A60" s="351"/>
      <c r="B60" s="284"/>
      <c r="C60" s="287"/>
      <c r="D60" s="491"/>
      <c r="E60" s="287"/>
      <c r="F60" s="351"/>
      <c r="G60" s="354"/>
      <c r="H60" s="354"/>
      <c r="I60" s="354"/>
      <c r="J60" s="354"/>
      <c r="K60" s="284"/>
      <c r="L60" s="284"/>
      <c r="M60" s="284"/>
      <c r="N60" s="284"/>
      <c r="O60" s="284"/>
      <c r="P60" s="284"/>
      <c r="Q60" s="245"/>
      <c r="R60" s="438"/>
      <c r="S60" s="440"/>
      <c r="T60" s="383"/>
      <c r="U60" s="271"/>
      <c r="V60" s="87" t="s">
        <v>172</v>
      </c>
      <c r="W60" s="94">
        <v>8</v>
      </c>
      <c r="X60" s="95">
        <v>0</v>
      </c>
      <c r="Y60" s="96">
        <v>0</v>
      </c>
      <c r="Z60" s="83">
        <f t="shared" si="7"/>
        <v>0</v>
      </c>
      <c r="AA60" s="432"/>
      <c r="AB60" s="91">
        <v>44197</v>
      </c>
      <c r="AC60" s="92">
        <v>365</v>
      </c>
      <c r="AD60" s="26" t="s">
        <v>60</v>
      </c>
      <c r="AE60" s="93" t="s">
        <v>60</v>
      </c>
      <c r="AF60" s="55">
        <v>7.1400000000000005E-2</v>
      </c>
      <c r="AG60" s="383"/>
      <c r="AH60" s="271"/>
      <c r="AI60" s="271"/>
      <c r="AJ60" s="253"/>
      <c r="AK60" s="253"/>
      <c r="AL60" s="253"/>
      <c r="AM60" s="245"/>
      <c r="AN60" s="253"/>
      <c r="AO60" s="271"/>
      <c r="AP60" s="368"/>
      <c r="AQ60" s="271"/>
      <c r="AR60" s="253"/>
      <c r="AS60" s="19" t="s">
        <v>66</v>
      </c>
      <c r="AT60" s="25" t="s">
        <v>67</v>
      </c>
      <c r="AU60" s="26" t="s">
        <v>68</v>
      </c>
      <c r="AV60" s="25"/>
      <c r="AW60" s="25"/>
    </row>
    <row r="61" spans="1:49" s="17" customFormat="1" ht="42.5" thickBot="1" x14ac:dyDescent="0.4">
      <c r="A61" s="351"/>
      <c r="B61" s="284"/>
      <c r="C61" s="287"/>
      <c r="D61" s="491"/>
      <c r="E61" s="287"/>
      <c r="F61" s="351"/>
      <c r="G61" s="354"/>
      <c r="H61" s="354"/>
      <c r="I61" s="354"/>
      <c r="J61" s="354"/>
      <c r="K61" s="284"/>
      <c r="L61" s="284"/>
      <c r="M61" s="284"/>
      <c r="N61" s="284"/>
      <c r="O61" s="284"/>
      <c r="P61" s="284"/>
      <c r="Q61" s="245"/>
      <c r="R61" s="438"/>
      <c r="S61" s="440"/>
      <c r="T61" s="383"/>
      <c r="U61" s="271"/>
      <c r="V61" s="87" t="s">
        <v>173</v>
      </c>
      <c r="W61" s="94">
        <v>8</v>
      </c>
      <c r="X61" s="95">
        <v>4</v>
      </c>
      <c r="Y61" s="96">
        <v>0</v>
      </c>
      <c r="Z61" s="83">
        <f t="shared" si="7"/>
        <v>0.5</v>
      </c>
      <c r="AA61" s="432"/>
      <c r="AB61" s="91">
        <v>44197</v>
      </c>
      <c r="AC61" s="92">
        <v>365</v>
      </c>
      <c r="AD61" s="26" t="s">
        <v>60</v>
      </c>
      <c r="AE61" s="93" t="s">
        <v>60</v>
      </c>
      <c r="AF61" s="55">
        <v>7.1400000000000005E-2</v>
      </c>
      <c r="AG61" s="383"/>
      <c r="AH61" s="271"/>
      <c r="AI61" s="271"/>
      <c r="AJ61" s="253"/>
      <c r="AK61" s="253"/>
      <c r="AL61" s="253"/>
      <c r="AM61" s="245"/>
      <c r="AN61" s="253"/>
      <c r="AO61" s="271"/>
      <c r="AP61" s="368"/>
      <c r="AQ61" s="271"/>
      <c r="AR61" s="253"/>
      <c r="AS61" s="19" t="s">
        <v>66</v>
      </c>
      <c r="AT61" s="25" t="s">
        <v>67</v>
      </c>
      <c r="AU61" s="26" t="s">
        <v>68</v>
      </c>
      <c r="AV61" s="25"/>
      <c r="AW61" s="25"/>
    </row>
    <row r="62" spans="1:49" s="17" customFormat="1" ht="28.5" thickBot="1" x14ac:dyDescent="0.4">
      <c r="A62" s="351"/>
      <c r="B62" s="284"/>
      <c r="C62" s="287"/>
      <c r="D62" s="491"/>
      <c r="E62" s="287"/>
      <c r="F62" s="351"/>
      <c r="G62" s="357"/>
      <c r="H62" s="357"/>
      <c r="I62" s="357"/>
      <c r="J62" s="357"/>
      <c r="K62" s="285"/>
      <c r="L62" s="285"/>
      <c r="M62" s="285"/>
      <c r="N62" s="285"/>
      <c r="O62" s="285"/>
      <c r="P62" s="285"/>
      <c r="Q62" s="308"/>
      <c r="R62" s="439"/>
      <c r="S62" s="440"/>
      <c r="T62" s="383"/>
      <c r="U62" s="271"/>
      <c r="V62" s="87" t="s">
        <v>74</v>
      </c>
      <c r="W62" s="94">
        <v>8</v>
      </c>
      <c r="X62" s="95">
        <v>3</v>
      </c>
      <c r="Y62" s="96">
        <v>3</v>
      </c>
      <c r="Z62" s="83">
        <f t="shared" si="7"/>
        <v>0.75</v>
      </c>
      <c r="AA62" s="432"/>
      <c r="AB62" s="91">
        <v>44197</v>
      </c>
      <c r="AC62" s="92">
        <v>365</v>
      </c>
      <c r="AD62" s="26" t="s">
        <v>60</v>
      </c>
      <c r="AE62" s="93" t="s">
        <v>60</v>
      </c>
      <c r="AF62" s="55">
        <v>7.1400000000000005E-2</v>
      </c>
      <c r="AG62" s="383"/>
      <c r="AH62" s="271"/>
      <c r="AI62" s="271"/>
      <c r="AJ62" s="253"/>
      <c r="AK62" s="253"/>
      <c r="AL62" s="253"/>
      <c r="AM62" s="245"/>
      <c r="AN62" s="253"/>
      <c r="AO62" s="271"/>
      <c r="AP62" s="368"/>
      <c r="AQ62" s="271"/>
      <c r="AR62" s="253"/>
      <c r="AS62" s="19" t="s">
        <v>66</v>
      </c>
      <c r="AT62" s="25" t="s">
        <v>67</v>
      </c>
      <c r="AU62" s="26" t="s">
        <v>68</v>
      </c>
      <c r="AV62" s="25"/>
      <c r="AW62" s="25"/>
    </row>
    <row r="63" spans="1:49" s="17" customFormat="1" ht="47" thickBot="1" x14ac:dyDescent="0.4">
      <c r="A63" s="351"/>
      <c r="B63" s="284"/>
      <c r="C63" s="287"/>
      <c r="D63" s="491"/>
      <c r="E63" s="287"/>
      <c r="F63" s="351"/>
      <c r="G63" s="353" t="s">
        <v>174</v>
      </c>
      <c r="H63" s="353" t="s">
        <v>54</v>
      </c>
      <c r="I63" s="353" t="s">
        <v>81</v>
      </c>
      <c r="J63" s="353" t="s">
        <v>175</v>
      </c>
      <c r="K63" s="283">
        <v>3</v>
      </c>
      <c r="L63" s="283">
        <v>1</v>
      </c>
      <c r="M63" s="283">
        <v>0.5</v>
      </c>
      <c r="N63" s="283">
        <v>0.33</v>
      </c>
      <c r="O63" s="283">
        <v>0</v>
      </c>
      <c r="P63" s="283">
        <f>M63+N63+O63</f>
        <v>0.83000000000000007</v>
      </c>
      <c r="Q63" s="244">
        <f>+N63/L63</f>
        <v>0.33</v>
      </c>
      <c r="R63" s="437">
        <f>+P63/K63</f>
        <v>0.27666666666666667</v>
      </c>
      <c r="S63" s="440"/>
      <c r="T63" s="383"/>
      <c r="U63" s="271"/>
      <c r="V63" s="97" t="s">
        <v>176</v>
      </c>
      <c r="W63" s="88">
        <v>1</v>
      </c>
      <c r="X63" s="89">
        <v>0.4</v>
      </c>
      <c r="Y63" s="90">
        <v>0.2</v>
      </c>
      <c r="Z63" s="83">
        <f t="shared" si="6"/>
        <v>0.60000000000000009</v>
      </c>
      <c r="AA63" s="432"/>
      <c r="AB63" s="91">
        <v>44197</v>
      </c>
      <c r="AC63" s="92">
        <v>365</v>
      </c>
      <c r="AD63" s="26" t="s">
        <v>60</v>
      </c>
      <c r="AE63" s="93" t="s">
        <v>60</v>
      </c>
      <c r="AF63" s="55">
        <v>7.1400000000000005E-2</v>
      </c>
      <c r="AG63" s="383"/>
      <c r="AH63" s="271"/>
      <c r="AI63" s="271"/>
      <c r="AJ63" s="253"/>
      <c r="AK63" s="253"/>
      <c r="AL63" s="253"/>
      <c r="AM63" s="245"/>
      <c r="AN63" s="253"/>
      <c r="AO63" s="271"/>
      <c r="AP63" s="368"/>
      <c r="AQ63" s="271"/>
      <c r="AR63" s="253"/>
      <c r="AS63" s="19" t="s">
        <v>66</v>
      </c>
      <c r="AT63" s="25" t="s">
        <v>67</v>
      </c>
      <c r="AU63" s="98" t="s">
        <v>68</v>
      </c>
      <c r="AV63" s="99"/>
      <c r="AW63" s="99"/>
    </row>
    <row r="64" spans="1:49" s="17" customFormat="1" ht="31.5" thickBot="1" x14ac:dyDescent="0.4">
      <c r="A64" s="351"/>
      <c r="B64" s="284"/>
      <c r="C64" s="287"/>
      <c r="D64" s="491"/>
      <c r="E64" s="287"/>
      <c r="F64" s="351"/>
      <c r="G64" s="354"/>
      <c r="H64" s="354"/>
      <c r="I64" s="354"/>
      <c r="J64" s="354"/>
      <c r="K64" s="284"/>
      <c r="L64" s="284"/>
      <c r="M64" s="284"/>
      <c r="N64" s="284"/>
      <c r="O64" s="284"/>
      <c r="P64" s="284"/>
      <c r="Q64" s="245"/>
      <c r="R64" s="438"/>
      <c r="S64" s="440"/>
      <c r="T64" s="383"/>
      <c r="U64" s="271"/>
      <c r="V64" s="97" t="s">
        <v>177</v>
      </c>
      <c r="W64" s="88">
        <v>1</v>
      </c>
      <c r="X64" s="89">
        <v>0.25</v>
      </c>
      <c r="Y64" s="90">
        <v>0.4</v>
      </c>
      <c r="Z64" s="83">
        <f t="shared" si="6"/>
        <v>0.65</v>
      </c>
      <c r="AA64" s="432"/>
      <c r="AB64" s="91">
        <v>44197</v>
      </c>
      <c r="AC64" s="92">
        <v>365</v>
      </c>
      <c r="AD64" s="26" t="s">
        <v>60</v>
      </c>
      <c r="AE64" s="93" t="s">
        <v>60</v>
      </c>
      <c r="AF64" s="55">
        <v>7.1400000000000005E-2</v>
      </c>
      <c r="AG64" s="383"/>
      <c r="AH64" s="271"/>
      <c r="AI64" s="271"/>
      <c r="AJ64" s="253"/>
      <c r="AK64" s="253"/>
      <c r="AL64" s="253"/>
      <c r="AM64" s="245"/>
      <c r="AN64" s="253"/>
      <c r="AO64" s="271"/>
      <c r="AP64" s="368"/>
      <c r="AQ64" s="271"/>
      <c r="AR64" s="253"/>
      <c r="AS64" s="19" t="s">
        <v>66</v>
      </c>
      <c r="AT64" s="25" t="s">
        <v>67</v>
      </c>
      <c r="AU64" s="98" t="s">
        <v>68</v>
      </c>
      <c r="AV64" s="99"/>
      <c r="AW64" s="99"/>
    </row>
    <row r="65" spans="1:49" s="17" customFormat="1" ht="47" thickBot="1" x14ac:dyDescent="0.4">
      <c r="A65" s="351"/>
      <c r="B65" s="284"/>
      <c r="C65" s="287"/>
      <c r="D65" s="491"/>
      <c r="E65" s="287"/>
      <c r="F65" s="351"/>
      <c r="G65" s="354"/>
      <c r="H65" s="354"/>
      <c r="I65" s="354"/>
      <c r="J65" s="354"/>
      <c r="K65" s="284"/>
      <c r="L65" s="284"/>
      <c r="M65" s="284"/>
      <c r="N65" s="284"/>
      <c r="O65" s="284"/>
      <c r="P65" s="284"/>
      <c r="Q65" s="245"/>
      <c r="R65" s="438"/>
      <c r="S65" s="440"/>
      <c r="T65" s="383"/>
      <c r="U65" s="271"/>
      <c r="V65" s="97" t="s">
        <v>178</v>
      </c>
      <c r="W65" s="88">
        <v>1</v>
      </c>
      <c r="X65" s="89">
        <v>0</v>
      </c>
      <c r="Y65" s="90">
        <v>0</v>
      </c>
      <c r="Z65" s="83">
        <f t="shared" si="6"/>
        <v>0</v>
      </c>
      <c r="AA65" s="432"/>
      <c r="AB65" s="91">
        <v>44197</v>
      </c>
      <c r="AC65" s="92">
        <v>365</v>
      </c>
      <c r="AD65" s="26" t="s">
        <v>60</v>
      </c>
      <c r="AE65" s="93" t="s">
        <v>60</v>
      </c>
      <c r="AF65" s="55">
        <v>7.1400000000000005E-2</v>
      </c>
      <c r="AG65" s="383"/>
      <c r="AH65" s="271"/>
      <c r="AI65" s="271"/>
      <c r="AJ65" s="253"/>
      <c r="AK65" s="253"/>
      <c r="AL65" s="253"/>
      <c r="AM65" s="245"/>
      <c r="AN65" s="253"/>
      <c r="AO65" s="271"/>
      <c r="AP65" s="368"/>
      <c r="AQ65" s="271"/>
      <c r="AR65" s="253"/>
      <c r="AS65" s="19" t="s">
        <v>66</v>
      </c>
      <c r="AT65" s="25" t="s">
        <v>67</v>
      </c>
      <c r="AU65" s="98" t="s">
        <v>68</v>
      </c>
      <c r="AV65" s="99"/>
      <c r="AW65" s="99"/>
    </row>
    <row r="66" spans="1:49" s="17" customFormat="1" ht="62.5" thickBot="1" x14ac:dyDescent="0.4">
      <c r="A66" s="351"/>
      <c r="B66" s="284"/>
      <c r="C66" s="287"/>
      <c r="D66" s="491"/>
      <c r="E66" s="287"/>
      <c r="F66" s="351"/>
      <c r="G66" s="354"/>
      <c r="H66" s="354"/>
      <c r="I66" s="354"/>
      <c r="J66" s="354"/>
      <c r="K66" s="284"/>
      <c r="L66" s="284"/>
      <c r="M66" s="284"/>
      <c r="N66" s="284"/>
      <c r="O66" s="284"/>
      <c r="P66" s="284"/>
      <c r="Q66" s="245"/>
      <c r="R66" s="438"/>
      <c r="S66" s="440"/>
      <c r="T66" s="383"/>
      <c r="U66" s="271"/>
      <c r="V66" s="97" t="s">
        <v>179</v>
      </c>
      <c r="W66" s="88">
        <v>1</v>
      </c>
      <c r="X66" s="89">
        <v>0.8</v>
      </c>
      <c r="Y66" s="90">
        <v>0.2</v>
      </c>
      <c r="Z66" s="83">
        <f t="shared" si="6"/>
        <v>1</v>
      </c>
      <c r="AA66" s="432"/>
      <c r="AB66" s="91">
        <v>44197</v>
      </c>
      <c r="AC66" s="92">
        <v>365</v>
      </c>
      <c r="AD66" s="26" t="s">
        <v>60</v>
      </c>
      <c r="AE66" s="93" t="s">
        <v>60</v>
      </c>
      <c r="AF66" s="55">
        <v>7.1400000000000005E-2</v>
      </c>
      <c r="AG66" s="383"/>
      <c r="AH66" s="271"/>
      <c r="AI66" s="271"/>
      <c r="AJ66" s="253"/>
      <c r="AK66" s="253"/>
      <c r="AL66" s="253"/>
      <c r="AM66" s="245"/>
      <c r="AN66" s="253"/>
      <c r="AO66" s="271"/>
      <c r="AP66" s="368"/>
      <c r="AQ66" s="271"/>
      <c r="AR66" s="253"/>
      <c r="AS66" s="19" t="s">
        <v>66</v>
      </c>
      <c r="AT66" s="25" t="s">
        <v>67</v>
      </c>
      <c r="AU66" s="98" t="s">
        <v>68</v>
      </c>
      <c r="AV66" s="99"/>
      <c r="AW66" s="99"/>
    </row>
    <row r="67" spans="1:49" s="17" customFormat="1" ht="31.5" thickBot="1" x14ac:dyDescent="0.4">
      <c r="A67" s="351"/>
      <c r="B67" s="284"/>
      <c r="C67" s="287"/>
      <c r="D67" s="491"/>
      <c r="E67" s="287"/>
      <c r="F67" s="351"/>
      <c r="G67" s="357"/>
      <c r="H67" s="357"/>
      <c r="I67" s="357"/>
      <c r="J67" s="357"/>
      <c r="K67" s="285"/>
      <c r="L67" s="285"/>
      <c r="M67" s="285"/>
      <c r="N67" s="285"/>
      <c r="O67" s="285"/>
      <c r="P67" s="285"/>
      <c r="Q67" s="245"/>
      <c r="R67" s="438"/>
      <c r="S67" s="440"/>
      <c r="T67" s="384"/>
      <c r="U67" s="272"/>
      <c r="V67" s="100" t="s">
        <v>74</v>
      </c>
      <c r="W67" s="101">
        <v>1</v>
      </c>
      <c r="X67" s="102">
        <v>0.2</v>
      </c>
      <c r="Y67" s="103">
        <v>0</v>
      </c>
      <c r="Z67" s="83">
        <f t="shared" si="6"/>
        <v>0.2</v>
      </c>
      <c r="AA67" s="433"/>
      <c r="AB67" s="104">
        <v>44197</v>
      </c>
      <c r="AC67" s="105">
        <v>365</v>
      </c>
      <c r="AD67" s="44" t="s">
        <v>60</v>
      </c>
      <c r="AE67" s="106" t="s">
        <v>60</v>
      </c>
      <c r="AF67" s="107">
        <v>7.1400000000000005E-2</v>
      </c>
      <c r="AG67" s="384"/>
      <c r="AH67" s="272"/>
      <c r="AI67" s="272"/>
      <c r="AJ67" s="254"/>
      <c r="AK67" s="254"/>
      <c r="AL67" s="254"/>
      <c r="AM67" s="308"/>
      <c r="AN67" s="254"/>
      <c r="AO67" s="272"/>
      <c r="AP67" s="369"/>
      <c r="AQ67" s="272"/>
      <c r="AR67" s="254"/>
      <c r="AS67" s="71" t="s">
        <v>66</v>
      </c>
      <c r="AT67" s="108" t="s">
        <v>67</v>
      </c>
      <c r="AU67" s="109" t="s">
        <v>68</v>
      </c>
      <c r="AV67" s="108"/>
      <c r="AW67" s="108"/>
    </row>
    <row r="68" spans="1:49" s="17" customFormat="1" ht="119.25" customHeight="1" thickBot="1" x14ac:dyDescent="0.4">
      <c r="A68" s="351"/>
      <c r="B68" s="284"/>
      <c r="C68" s="287"/>
      <c r="D68" s="491"/>
      <c r="E68" s="287"/>
      <c r="F68" s="352"/>
      <c r="G68" s="388" t="s">
        <v>180</v>
      </c>
      <c r="H68" s="389"/>
      <c r="I68" s="389"/>
      <c r="J68" s="389"/>
      <c r="K68" s="389"/>
      <c r="L68" s="389"/>
      <c r="M68" s="389"/>
      <c r="N68" s="389"/>
      <c r="O68" s="389"/>
      <c r="P68" s="389"/>
      <c r="Q68" s="231">
        <f>AVERAGE(Q33:Q67)</f>
        <v>0.31666666666666671</v>
      </c>
      <c r="R68" s="231">
        <f>AVERAGE(R33:R67)</f>
        <v>0.48842592592592587</v>
      </c>
      <c r="S68" s="440"/>
      <c r="T68" s="444" t="s">
        <v>181</v>
      </c>
      <c r="U68" s="445"/>
      <c r="V68" s="445"/>
      <c r="W68" s="445"/>
      <c r="X68" s="445"/>
      <c r="Y68" s="445"/>
      <c r="Z68" s="446"/>
      <c r="AA68" s="110">
        <f>AVERAGE(AA33:AA67)</f>
        <v>0.37782967032967035</v>
      </c>
      <c r="AB68" s="111"/>
      <c r="AC68" s="112"/>
      <c r="AD68" s="62"/>
      <c r="AE68" s="62"/>
      <c r="AF68" s="113"/>
      <c r="AG68" s="114"/>
      <c r="AH68" s="66"/>
      <c r="AI68" s="66"/>
      <c r="AJ68" s="115"/>
      <c r="AK68" s="115"/>
      <c r="AL68" s="115"/>
      <c r="AM68" s="115"/>
      <c r="AN68" s="115"/>
      <c r="AO68" s="66"/>
      <c r="AP68" s="116"/>
      <c r="AQ68" s="66"/>
      <c r="AR68" s="115"/>
      <c r="AS68" s="71"/>
      <c r="AT68" s="117"/>
      <c r="AU68" s="118"/>
      <c r="AV68" s="117"/>
      <c r="AW68" s="117"/>
    </row>
    <row r="69" spans="1:49" s="17" customFormat="1" ht="42.75" customHeight="1" x14ac:dyDescent="0.35">
      <c r="A69" s="351"/>
      <c r="B69" s="284"/>
      <c r="C69" s="287"/>
      <c r="D69" s="491"/>
      <c r="E69" s="287"/>
      <c r="F69" s="344" t="s">
        <v>182</v>
      </c>
      <c r="G69" s="286" t="s">
        <v>183</v>
      </c>
      <c r="H69" s="286" t="s">
        <v>54</v>
      </c>
      <c r="I69" s="300" t="s">
        <v>184</v>
      </c>
      <c r="J69" s="286" t="s">
        <v>185</v>
      </c>
      <c r="K69" s="302">
        <v>10</v>
      </c>
      <c r="L69" s="302">
        <v>2</v>
      </c>
      <c r="M69" s="422">
        <v>3</v>
      </c>
      <c r="N69" s="302">
        <v>2</v>
      </c>
      <c r="O69" s="302">
        <v>2</v>
      </c>
      <c r="P69" s="302">
        <f>M69+N69</f>
        <v>5</v>
      </c>
      <c r="Q69" s="244">
        <f>+N69/L69</f>
        <v>1</v>
      </c>
      <c r="R69" s="244">
        <f>+P69/K69</f>
        <v>0.5</v>
      </c>
      <c r="S69" s="408" t="s">
        <v>186</v>
      </c>
      <c r="T69" s="411">
        <v>2020130010183</v>
      </c>
      <c r="U69" s="331" t="s">
        <v>187</v>
      </c>
      <c r="V69" s="63" t="s">
        <v>188</v>
      </c>
      <c r="W69" s="62">
        <v>1</v>
      </c>
      <c r="X69" s="62">
        <v>0</v>
      </c>
      <c r="Y69" s="119">
        <v>0.6</v>
      </c>
      <c r="Z69" s="120">
        <f>(X69+Y69)/W69</f>
        <v>0.6</v>
      </c>
      <c r="AA69" s="419">
        <f>AVERAGE(Z69:Z86)</f>
        <v>0.36712962962962969</v>
      </c>
      <c r="AB69" s="60">
        <v>44197</v>
      </c>
      <c r="AC69" s="61">
        <v>365</v>
      </c>
      <c r="AD69" s="121" t="s">
        <v>60</v>
      </c>
      <c r="AE69" s="121" t="s">
        <v>60</v>
      </c>
      <c r="AF69" s="122">
        <v>5.5E-2</v>
      </c>
      <c r="AG69" s="270" t="s">
        <v>61</v>
      </c>
      <c r="AH69" s="270" t="s">
        <v>62</v>
      </c>
      <c r="AI69" s="270" t="s">
        <v>63</v>
      </c>
      <c r="AJ69" s="252">
        <v>496800000</v>
      </c>
      <c r="AK69" s="252">
        <v>300000000</v>
      </c>
      <c r="AL69" s="252">
        <v>0</v>
      </c>
      <c r="AM69" s="244">
        <f>+AL69/AK69</f>
        <v>0</v>
      </c>
      <c r="AN69" s="270" t="s">
        <v>63</v>
      </c>
      <c r="AO69" s="270" t="s">
        <v>64</v>
      </c>
      <c r="AP69" s="427"/>
      <c r="AQ69" s="270" t="s">
        <v>65</v>
      </c>
      <c r="AR69" s="252">
        <v>496800000</v>
      </c>
      <c r="AS69" s="41" t="s">
        <v>66</v>
      </c>
      <c r="AT69" s="18" t="s">
        <v>67</v>
      </c>
      <c r="AU69" s="19" t="s">
        <v>68</v>
      </c>
      <c r="AV69" s="18"/>
      <c r="AW69" s="18"/>
    </row>
    <row r="70" spans="1:49" s="17" customFormat="1" ht="56" x14ac:dyDescent="0.35">
      <c r="A70" s="351"/>
      <c r="B70" s="284"/>
      <c r="C70" s="287"/>
      <c r="D70" s="491"/>
      <c r="E70" s="287"/>
      <c r="F70" s="299"/>
      <c r="G70" s="287"/>
      <c r="H70" s="287"/>
      <c r="I70" s="301"/>
      <c r="J70" s="287"/>
      <c r="K70" s="303"/>
      <c r="L70" s="303"/>
      <c r="M70" s="423"/>
      <c r="N70" s="303"/>
      <c r="O70" s="303"/>
      <c r="P70" s="303"/>
      <c r="Q70" s="245"/>
      <c r="R70" s="245"/>
      <c r="S70" s="409"/>
      <c r="T70" s="412"/>
      <c r="U70" s="412"/>
      <c r="V70" s="25" t="s">
        <v>189</v>
      </c>
      <c r="W70" s="26">
        <v>12</v>
      </c>
      <c r="X70" s="26">
        <v>3</v>
      </c>
      <c r="Y70" s="27">
        <v>3</v>
      </c>
      <c r="Z70" s="120">
        <f t="shared" ref="Z70:Z86" si="8">(X70+Y70)/W70</f>
        <v>0.5</v>
      </c>
      <c r="AA70" s="420"/>
      <c r="AB70" s="28">
        <v>44197</v>
      </c>
      <c r="AC70" s="92">
        <v>365</v>
      </c>
      <c r="AD70" s="26" t="s">
        <v>60</v>
      </c>
      <c r="AE70" s="123" t="s">
        <v>60</v>
      </c>
      <c r="AF70" s="122">
        <v>5.5E-2</v>
      </c>
      <c r="AG70" s="271"/>
      <c r="AH70" s="271"/>
      <c r="AI70" s="271"/>
      <c r="AJ70" s="253"/>
      <c r="AK70" s="253"/>
      <c r="AL70" s="253"/>
      <c r="AM70" s="245"/>
      <c r="AN70" s="271"/>
      <c r="AO70" s="271"/>
      <c r="AP70" s="428"/>
      <c r="AQ70" s="271"/>
      <c r="AR70" s="253"/>
      <c r="AS70" s="19" t="s">
        <v>66</v>
      </c>
      <c r="AT70" s="25" t="s">
        <v>67</v>
      </c>
      <c r="AU70" s="26" t="s">
        <v>68</v>
      </c>
      <c r="AV70" s="25"/>
      <c r="AW70" s="25"/>
    </row>
    <row r="71" spans="1:49" s="17" customFormat="1" ht="28" x14ac:dyDescent="0.35">
      <c r="A71" s="351"/>
      <c r="B71" s="284"/>
      <c r="C71" s="287"/>
      <c r="D71" s="491"/>
      <c r="E71" s="287"/>
      <c r="F71" s="299"/>
      <c r="G71" s="287"/>
      <c r="H71" s="287"/>
      <c r="I71" s="301"/>
      <c r="J71" s="287"/>
      <c r="K71" s="303"/>
      <c r="L71" s="303"/>
      <c r="M71" s="423"/>
      <c r="N71" s="303"/>
      <c r="O71" s="303"/>
      <c r="P71" s="303"/>
      <c r="Q71" s="245"/>
      <c r="R71" s="245"/>
      <c r="S71" s="409"/>
      <c r="T71" s="412"/>
      <c r="U71" s="412"/>
      <c r="V71" s="25" t="s">
        <v>190</v>
      </c>
      <c r="W71" s="26">
        <v>3</v>
      </c>
      <c r="X71" s="26">
        <v>3</v>
      </c>
      <c r="Y71" s="27">
        <v>0</v>
      </c>
      <c r="Z71" s="120">
        <f t="shared" si="8"/>
        <v>1</v>
      </c>
      <c r="AA71" s="420"/>
      <c r="AB71" s="28">
        <v>44197</v>
      </c>
      <c r="AC71" s="92">
        <v>365</v>
      </c>
      <c r="AD71" s="26" t="s">
        <v>60</v>
      </c>
      <c r="AE71" s="123" t="s">
        <v>60</v>
      </c>
      <c r="AF71" s="122">
        <v>5.5E-2</v>
      </c>
      <c r="AG71" s="271"/>
      <c r="AH71" s="271"/>
      <c r="AI71" s="271"/>
      <c r="AJ71" s="253"/>
      <c r="AK71" s="253"/>
      <c r="AL71" s="253"/>
      <c r="AM71" s="245"/>
      <c r="AN71" s="271"/>
      <c r="AO71" s="271"/>
      <c r="AP71" s="428"/>
      <c r="AQ71" s="271"/>
      <c r="AR71" s="253"/>
      <c r="AS71" s="19" t="s">
        <v>66</v>
      </c>
      <c r="AT71" s="25" t="s">
        <v>76</v>
      </c>
      <c r="AU71" s="26" t="s">
        <v>77</v>
      </c>
      <c r="AV71" s="25"/>
      <c r="AW71" s="25"/>
    </row>
    <row r="72" spans="1:49" s="17" customFormat="1" ht="42" x14ac:dyDescent="0.35">
      <c r="A72" s="351"/>
      <c r="B72" s="284"/>
      <c r="C72" s="287"/>
      <c r="D72" s="491"/>
      <c r="E72" s="287"/>
      <c r="F72" s="299"/>
      <c r="G72" s="287"/>
      <c r="H72" s="287"/>
      <c r="I72" s="301"/>
      <c r="J72" s="287"/>
      <c r="K72" s="303"/>
      <c r="L72" s="303"/>
      <c r="M72" s="423"/>
      <c r="N72" s="303"/>
      <c r="O72" s="303"/>
      <c r="P72" s="303"/>
      <c r="Q72" s="245"/>
      <c r="R72" s="245"/>
      <c r="S72" s="409"/>
      <c r="T72" s="412"/>
      <c r="U72" s="412"/>
      <c r="V72" s="25" t="s">
        <v>191</v>
      </c>
      <c r="W72" s="26">
        <v>1</v>
      </c>
      <c r="X72" s="26">
        <v>0.19</v>
      </c>
      <c r="Y72" s="27">
        <v>0.26</v>
      </c>
      <c r="Z72" s="120">
        <f t="shared" si="8"/>
        <v>0.45</v>
      </c>
      <c r="AA72" s="420"/>
      <c r="AB72" s="28">
        <v>44197</v>
      </c>
      <c r="AC72" s="92">
        <v>365</v>
      </c>
      <c r="AD72" s="26" t="s">
        <v>60</v>
      </c>
      <c r="AE72" s="123" t="s">
        <v>60</v>
      </c>
      <c r="AF72" s="122">
        <v>5.5E-2</v>
      </c>
      <c r="AG72" s="271"/>
      <c r="AH72" s="271"/>
      <c r="AI72" s="271"/>
      <c r="AJ72" s="253"/>
      <c r="AK72" s="253"/>
      <c r="AL72" s="253"/>
      <c r="AM72" s="245"/>
      <c r="AN72" s="271"/>
      <c r="AO72" s="271"/>
      <c r="AP72" s="428"/>
      <c r="AQ72" s="271"/>
      <c r="AR72" s="253"/>
      <c r="AS72" s="19" t="s">
        <v>66</v>
      </c>
      <c r="AT72" s="25" t="s">
        <v>67</v>
      </c>
      <c r="AU72" s="26" t="s">
        <v>68</v>
      </c>
      <c r="AV72" s="25"/>
      <c r="AW72" s="25"/>
    </row>
    <row r="73" spans="1:49" s="17" customFormat="1" ht="28.5" thickBot="1" x14ac:dyDescent="0.4">
      <c r="A73" s="351"/>
      <c r="B73" s="284"/>
      <c r="C73" s="287"/>
      <c r="D73" s="491"/>
      <c r="E73" s="287"/>
      <c r="F73" s="299"/>
      <c r="G73" s="287"/>
      <c r="H73" s="287"/>
      <c r="I73" s="301"/>
      <c r="J73" s="287"/>
      <c r="K73" s="303"/>
      <c r="L73" s="310"/>
      <c r="M73" s="424"/>
      <c r="N73" s="310"/>
      <c r="O73" s="310"/>
      <c r="P73" s="310"/>
      <c r="Q73" s="308"/>
      <c r="R73" s="308"/>
      <c r="S73" s="409"/>
      <c r="T73" s="412"/>
      <c r="U73" s="412"/>
      <c r="V73" s="25" t="s">
        <v>74</v>
      </c>
      <c r="W73" s="26">
        <v>3</v>
      </c>
      <c r="X73" s="26">
        <v>0</v>
      </c>
      <c r="Y73" s="27">
        <v>1</v>
      </c>
      <c r="Z73" s="120">
        <f t="shared" si="8"/>
        <v>0.33333333333333331</v>
      </c>
      <c r="AA73" s="420"/>
      <c r="AB73" s="28">
        <v>44197</v>
      </c>
      <c r="AC73" s="92">
        <v>365</v>
      </c>
      <c r="AD73" s="26" t="s">
        <v>60</v>
      </c>
      <c r="AE73" s="123" t="s">
        <v>60</v>
      </c>
      <c r="AF73" s="122">
        <v>5.5E-2</v>
      </c>
      <c r="AG73" s="271"/>
      <c r="AH73" s="271"/>
      <c r="AI73" s="271"/>
      <c r="AJ73" s="253"/>
      <c r="AK73" s="253"/>
      <c r="AL73" s="253"/>
      <c r="AM73" s="245"/>
      <c r="AN73" s="271"/>
      <c r="AO73" s="271"/>
      <c r="AP73" s="428"/>
      <c r="AQ73" s="271"/>
      <c r="AR73" s="253"/>
      <c r="AS73" s="19" t="s">
        <v>66</v>
      </c>
      <c r="AT73" s="25" t="s">
        <v>67</v>
      </c>
      <c r="AU73" s="26" t="s">
        <v>68</v>
      </c>
      <c r="AV73" s="25"/>
      <c r="AW73" s="25"/>
    </row>
    <row r="74" spans="1:49" s="17" customFormat="1" ht="28" x14ac:dyDescent="0.35">
      <c r="A74" s="351"/>
      <c r="B74" s="284"/>
      <c r="C74" s="287"/>
      <c r="D74" s="491"/>
      <c r="E74" s="287"/>
      <c r="F74" s="299"/>
      <c r="G74" s="286" t="s">
        <v>192</v>
      </c>
      <c r="H74" s="286" t="s">
        <v>54</v>
      </c>
      <c r="I74" s="286" t="s">
        <v>193</v>
      </c>
      <c r="J74" s="286" t="s">
        <v>194</v>
      </c>
      <c r="K74" s="302">
        <v>1</v>
      </c>
      <c r="L74" s="304">
        <v>0.05</v>
      </c>
      <c r="M74" s="304">
        <v>100</v>
      </c>
      <c r="N74" s="425">
        <v>2.5000000000000001E-3</v>
      </c>
      <c r="O74" s="425">
        <v>5.0000000000000001E-3</v>
      </c>
      <c r="P74" s="304">
        <f>M74+N74</f>
        <v>100.0025</v>
      </c>
      <c r="Q74" s="244">
        <f>(N74+O74)/L74</f>
        <v>0.15</v>
      </c>
      <c r="R74" s="244">
        <v>1</v>
      </c>
      <c r="S74" s="409"/>
      <c r="T74" s="412"/>
      <c r="U74" s="412"/>
      <c r="V74" s="25" t="s">
        <v>195</v>
      </c>
      <c r="W74" s="26">
        <v>4</v>
      </c>
      <c r="X74" s="26">
        <v>0.4</v>
      </c>
      <c r="Y74" s="27">
        <v>1.4</v>
      </c>
      <c r="Z74" s="120">
        <f t="shared" si="8"/>
        <v>0.44999999999999996</v>
      </c>
      <c r="AA74" s="420"/>
      <c r="AB74" s="28">
        <v>44197</v>
      </c>
      <c r="AC74" s="92">
        <v>365</v>
      </c>
      <c r="AD74" s="26" t="s">
        <v>60</v>
      </c>
      <c r="AE74" s="123" t="s">
        <v>60</v>
      </c>
      <c r="AF74" s="122">
        <v>5.5E-2</v>
      </c>
      <c r="AG74" s="271"/>
      <c r="AH74" s="271"/>
      <c r="AI74" s="271"/>
      <c r="AJ74" s="253"/>
      <c r="AK74" s="253"/>
      <c r="AL74" s="253"/>
      <c r="AM74" s="245"/>
      <c r="AN74" s="271"/>
      <c r="AO74" s="271"/>
      <c r="AP74" s="428"/>
      <c r="AQ74" s="271"/>
      <c r="AR74" s="253"/>
      <c r="AS74" s="19" t="s">
        <v>66</v>
      </c>
      <c r="AT74" s="25" t="s">
        <v>67</v>
      </c>
      <c r="AU74" s="26" t="s">
        <v>68</v>
      </c>
      <c r="AV74" s="25"/>
      <c r="AW74" s="25"/>
    </row>
    <row r="75" spans="1:49" s="17" customFormat="1" ht="83.25" customHeight="1" thickBot="1" x14ac:dyDescent="0.4">
      <c r="A75" s="351"/>
      <c r="B75" s="284"/>
      <c r="C75" s="287"/>
      <c r="D75" s="491"/>
      <c r="E75" s="287"/>
      <c r="F75" s="299"/>
      <c r="G75" s="288"/>
      <c r="H75" s="288"/>
      <c r="I75" s="288"/>
      <c r="J75" s="288"/>
      <c r="K75" s="310"/>
      <c r="L75" s="314"/>
      <c r="M75" s="314"/>
      <c r="N75" s="426"/>
      <c r="O75" s="426"/>
      <c r="P75" s="314"/>
      <c r="Q75" s="308"/>
      <c r="R75" s="308"/>
      <c r="S75" s="409"/>
      <c r="T75" s="412"/>
      <c r="U75" s="412"/>
      <c r="V75" s="25" t="s">
        <v>74</v>
      </c>
      <c r="W75" s="26">
        <v>4</v>
      </c>
      <c r="X75" s="26">
        <v>0</v>
      </c>
      <c r="Y75" s="27">
        <v>1</v>
      </c>
      <c r="Z75" s="120">
        <f t="shared" si="8"/>
        <v>0.25</v>
      </c>
      <c r="AA75" s="420"/>
      <c r="AB75" s="28">
        <v>44197</v>
      </c>
      <c r="AC75" s="92">
        <v>365</v>
      </c>
      <c r="AD75" s="26" t="s">
        <v>60</v>
      </c>
      <c r="AE75" s="123" t="s">
        <v>60</v>
      </c>
      <c r="AF75" s="122">
        <v>5.5E-2</v>
      </c>
      <c r="AG75" s="271"/>
      <c r="AH75" s="271"/>
      <c r="AI75" s="271"/>
      <c r="AJ75" s="253"/>
      <c r="AK75" s="253"/>
      <c r="AL75" s="253"/>
      <c r="AM75" s="245"/>
      <c r="AN75" s="271"/>
      <c r="AO75" s="271"/>
      <c r="AP75" s="428"/>
      <c r="AQ75" s="271"/>
      <c r="AR75" s="253"/>
      <c r="AS75" s="19" t="s">
        <v>66</v>
      </c>
      <c r="AT75" s="25" t="s">
        <v>67</v>
      </c>
      <c r="AU75" s="26" t="s">
        <v>68</v>
      </c>
      <c r="AV75" s="25"/>
      <c r="AW75" s="25"/>
    </row>
    <row r="76" spans="1:49" s="17" customFormat="1" ht="56" x14ac:dyDescent="0.35">
      <c r="A76" s="351"/>
      <c r="B76" s="284"/>
      <c r="C76" s="287"/>
      <c r="D76" s="491"/>
      <c r="E76" s="287"/>
      <c r="F76" s="299"/>
      <c r="G76" s="286" t="s">
        <v>196</v>
      </c>
      <c r="H76" s="286" t="s">
        <v>54</v>
      </c>
      <c r="I76" s="286" t="s">
        <v>81</v>
      </c>
      <c r="J76" s="286" t="s">
        <v>197</v>
      </c>
      <c r="K76" s="302">
        <v>4</v>
      </c>
      <c r="L76" s="302">
        <v>1</v>
      </c>
      <c r="M76" s="302">
        <v>2</v>
      </c>
      <c r="N76" s="304">
        <v>0.19</v>
      </c>
      <c r="O76" s="304">
        <v>0.19</v>
      </c>
      <c r="P76" s="304">
        <f>M76+N76+O76</f>
        <v>2.38</v>
      </c>
      <c r="Q76" s="244">
        <f>(N76+O76)/L76</f>
        <v>0.38</v>
      </c>
      <c r="R76" s="244">
        <f>+P76/K76</f>
        <v>0.59499999999999997</v>
      </c>
      <c r="S76" s="409"/>
      <c r="T76" s="412"/>
      <c r="U76" s="412"/>
      <c r="V76" s="25" t="s">
        <v>198</v>
      </c>
      <c r="W76" s="26">
        <v>12</v>
      </c>
      <c r="X76" s="26">
        <v>3</v>
      </c>
      <c r="Y76" s="27">
        <v>3</v>
      </c>
      <c r="Z76" s="120">
        <f t="shared" si="8"/>
        <v>0.5</v>
      </c>
      <c r="AA76" s="420"/>
      <c r="AB76" s="28">
        <v>44197</v>
      </c>
      <c r="AC76" s="92">
        <v>365</v>
      </c>
      <c r="AD76" s="26" t="s">
        <v>60</v>
      </c>
      <c r="AE76" s="123" t="s">
        <v>60</v>
      </c>
      <c r="AF76" s="122">
        <v>5.5E-2</v>
      </c>
      <c r="AG76" s="271"/>
      <c r="AH76" s="271"/>
      <c r="AI76" s="271"/>
      <c r="AJ76" s="253"/>
      <c r="AK76" s="253"/>
      <c r="AL76" s="253"/>
      <c r="AM76" s="245"/>
      <c r="AN76" s="271"/>
      <c r="AO76" s="271"/>
      <c r="AP76" s="428"/>
      <c r="AQ76" s="271"/>
      <c r="AR76" s="253"/>
      <c r="AS76" s="19" t="s">
        <v>66</v>
      </c>
      <c r="AT76" s="25" t="s">
        <v>67</v>
      </c>
      <c r="AU76" s="26" t="s">
        <v>68</v>
      </c>
      <c r="AV76" s="25"/>
      <c r="AW76" s="25"/>
    </row>
    <row r="77" spans="1:49" s="17" customFormat="1" ht="84.5" thickBot="1" x14ac:dyDescent="0.4">
      <c r="A77" s="351"/>
      <c r="B77" s="284"/>
      <c r="C77" s="287"/>
      <c r="D77" s="491"/>
      <c r="E77" s="287"/>
      <c r="F77" s="299"/>
      <c r="G77" s="287"/>
      <c r="H77" s="287"/>
      <c r="I77" s="287"/>
      <c r="J77" s="287"/>
      <c r="K77" s="303"/>
      <c r="L77" s="303"/>
      <c r="M77" s="303"/>
      <c r="N77" s="305"/>
      <c r="O77" s="305"/>
      <c r="P77" s="305"/>
      <c r="Q77" s="245"/>
      <c r="R77" s="245"/>
      <c r="S77" s="409"/>
      <c r="T77" s="412"/>
      <c r="U77" s="412"/>
      <c r="V77" s="25" t="s">
        <v>199</v>
      </c>
      <c r="W77" s="26">
        <v>12</v>
      </c>
      <c r="X77" s="26">
        <v>3</v>
      </c>
      <c r="Y77" s="27">
        <v>3</v>
      </c>
      <c r="Z77" s="120">
        <f t="shared" si="8"/>
        <v>0.5</v>
      </c>
      <c r="AA77" s="420"/>
      <c r="AB77" s="28">
        <v>44197</v>
      </c>
      <c r="AC77" s="92">
        <v>365</v>
      </c>
      <c r="AD77" s="26" t="s">
        <v>60</v>
      </c>
      <c r="AE77" s="123" t="s">
        <v>60</v>
      </c>
      <c r="AF77" s="122">
        <v>5.5E-2</v>
      </c>
      <c r="AG77" s="271"/>
      <c r="AH77" s="271"/>
      <c r="AI77" s="272"/>
      <c r="AJ77" s="254"/>
      <c r="AK77" s="254"/>
      <c r="AL77" s="254"/>
      <c r="AM77" s="308"/>
      <c r="AN77" s="272"/>
      <c r="AO77" s="272"/>
      <c r="AP77" s="428"/>
      <c r="AQ77" s="272"/>
      <c r="AR77" s="254"/>
      <c r="AS77" s="19" t="s">
        <v>66</v>
      </c>
      <c r="AT77" s="25" t="s">
        <v>67</v>
      </c>
      <c r="AU77" s="26" t="s">
        <v>68</v>
      </c>
      <c r="AV77" s="25"/>
      <c r="AW77" s="25"/>
    </row>
    <row r="78" spans="1:49" s="17" customFormat="1" ht="42" customHeight="1" x14ac:dyDescent="0.35">
      <c r="A78" s="351"/>
      <c r="B78" s="284"/>
      <c r="C78" s="287"/>
      <c r="D78" s="491"/>
      <c r="E78" s="287"/>
      <c r="F78" s="299"/>
      <c r="G78" s="287"/>
      <c r="H78" s="287"/>
      <c r="I78" s="287"/>
      <c r="J78" s="287"/>
      <c r="K78" s="303"/>
      <c r="L78" s="303"/>
      <c r="M78" s="303"/>
      <c r="N78" s="305"/>
      <c r="O78" s="305"/>
      <c r="P78" s="305"/>
      <c r="Q78" s="245"/>
      <c r="R78" s="245"/>
      <c r="S78" s="409"/>
      <c r="T78" s="412"/>
      <c r="U78" s="412"/>
      <c r="V78" s="25" t="s">
        <v>200</v>
      </c>
      <c r="W78" s="26">
        <v>12</v>
      </c>
      <c r="X78" s="26">
        <v>3</v>
      </c>
      <c r="Y78" s="27">
        <v>3</v>
      </c>
      <c r="Z78" s="120">
        <f t="shared" si="8"/>
        <v>0.5</v>
      </c>
      <c r="AA78" s="420"/>
      <c r="AB78" s="28">
        <v>44197</v>
      </c>
      <c r="AC78" s="92">
        <v>365</v>
      </c>
      <c r="AD78" s="26" t="s">
        <v>60</v>
      </c>
      <c r="AE78" s="123" t="s">
        <v>60</v>
      </c>
      <c r="AF78" s="122">
        <v>5.5E-2</v>
      </c>
      <c r="AG78" s="271"/>
      <c r="AH78" s="271"/>
      <c r="AI78" s="271" t="s">
        <v>73</v>
      </c>
      <c r="AJ78" s="253">
        <v>703200000</v>
      </c>
      <c r="AK78" s="253">
        <v>900000000</v>
      </c>
      <c r="AL78" s="253">
        <v>150000000</v>
      </c>
      <c r="AM78" s="245">
        <f>+AL78/AK78</f>
        <v>0.16666666666666666</v>
      </c>
      <c r="AN78" s="271" t="s">
        <v>73</v>
      </c>
      <c r="AO78" s="271" t="s">
        <v>64</v>
      </c>
      <c r="AP78" s="428"/>
      <c r="AQ78" s="271" t="s">
        <v>65</v>
      </c>
      <c r="AR78" s="253">
        <v>540400000</v>
      </c>
      <c r="AS78" s="19" t="s">
        <v>66</v>
      </c>
      <c r="AT78" s="25" t="s">
        <v>67</v>
      </c>
      <c r="AU78" s="26" t="s">
        <v>68</v>
      </c>
      <c r="AV78" s="25"/>
      <c r="AW78" s="25"/>
    </row>
    <row r="79" spans="1:49" s="17" customFormat="1" ht="28" x14ac:dyDescent="0.35">
      <c r="A79" s="351"/>
      <c r="B79" s="284"/>
      <c r="C79" s="287"/>
      <c r="D79" s="491"/>
      <c r="E79" s="287"/>
      <c r="F79" s="299"/>
      <c r="G79" s="287"/>
      <c r="H79" s="287"/>
      <c r="I79" s="287"/>
      <c r="J79" s="287"/>
      <c r="K79" s="303"/>
      <c r="L79" s="303"/>
      <c r="M79" s="303"/>
      <c r="N79" s="305"/>
      <c r="O79" s="305"/>
      <c r="P79" s="305"/>
      <c r="Q79" s="245"/>
      <c r="R79" s="245"/>
      <c r="S79" s="409"/>
      <c r="T79" s="412"/>
      <c r="U79" s="412"/>
      <c r="V79" s="25" t="s">
        <v>201</v>
      </c>
      <c r="W79" s="26">
        <v>24</v>
      </c>
      <c r="X79" s="26">
        <v>4</v>
      </c>
      <c r="Y79" s="27">
        <v>11</v>
      </c>
      <c r="Z79" s="120">
        <f t="shared" si="8"/>
        <v>0.625</v>
      </c>
      <c r="AA79" s="420"/>
      <c r="AB79" s="28">
        <v>44197</v>
      </c>
      <c r="AC79" s="92">
        <v>365</v>
      </c>
      <c r="AD79" s="26" t="s">
        <v>60</v>
      </c>
      <c r="AE79" s="123" t="s">
        <v>60</v>
      </c>
      <c r="AF79" s="122">
        <v>5.5E-2</v>
      </c>
      <c r="AG79" s="271"/>
      <c r="AH79" s="271"/>
      <c r="AI79" s="271"/>
      <c r="AJ79" s="253"/>
      <c r="AK79" s="253"/>
      <c r="AL79" s="253"/>
      <c r="AM79" s="245"/>
      <c r="AN79" s="271"/>
      <c r="AO79" s="271"/>
      <c r="AP79" s="428"/>
      <c r="AQ79" s="271"/>
      <c r="AR79" s="253"/>
      <c r="AS79" s="19" t="s">
        <v>66</v>
      </c>
      <c r="AT79" s="25" t="s">
        <v>202</v>
      </c>
      <c r="AU79" s="26" t="s">
        <v>169</v>
      </c>
      <c r="AV79" s="25"/>
      <c r="AW79" s="25"/>
    </row>
    <row r="80" spans="1:49" s="17" customFormat="1" ht="42.5" thickBot="1" x14ac:dyDescent="0.4">
      <c r="A80" s="351"/>
      <c r="B80" s="284"/>
      <c r="C80" s="287"/>
      <c r="D80" s="491"/>
      <c r="E80" s="287"/>
      <c r="F80" s="299"/>
      <c r="G80" s="287"/>
      <c r="H80" s="287"/>
      <c r="I80" s="287"/>
      <c r="J80" s="287"/>
      <c r="K80" s="303"/>
      <c r="L80" s="310"/>
      <c r="M80" s="310"/>
      <c r="N80" s="314"/>
      <c r="O80" s="314"/>
      <c r="P80" s="305"/>
      <c r="Q80" s="245"/>
      <c r="R80" s="245"/>
      <c r="S80" s="409"/>
      <c r="T80" s="412"/>
      <c r="U80" s="412"/>
      <c r="V80" s="25" t="s">
        <v>203</v>
      </c>
      <c r="W80" s="26">
        <v>1</v>
      </c>
      <c r="X80" s="26">
        <v>0</v>
      </c>
      <c r="Y80" s="27">
        <v>0</v>
      </c>
      <c r="Z80" s="120">
        <f t="shared" si="8"/>
        <v>0</v>
      </c>
      <c r="AA80" s="420"/>
      <c r="AB80" s="28">
        <v>44197</v>
      </c>
      <c r="AC80" s="92">
        <v>365</v>
      </c>
      <c r="AD80" s="26" t="s">
        <v>60</v>
      </c>
      <c r="AE80" s="123" t="s">
        <v>60</v>
      </c>
      <c r="AF80" s="122">
        <v>5.5E-2</v>
      </c>
      <c r="AG80" s="271"/>
      <c r="AH80" s="271"/>
      <c r="AI80" s="271"/>
      <c r="AJ80" s="253"/>
      <c r="AK80" s="253"/>
      <c r="AL80" s="253"/>
      <c r="AM80" s="245"/>
      <c r="AN80" s="271"/>
      <c r="AO80" s="271"/>
      <c r="AP80" s="428"/>
      <c r="AQ80" s="271"/>
      <c r="AR80" s="253"/>
      <c r="AS80" s="19" t="s">
        <v>66</v>
      </c>
      <c r="AT80" s="25" t="s">
        <v>67</v>
      </c>
      <c r="AU80" s="26" t="s">
        <v>68</v>
      </c>
      <c r="AV80" s="25"/>
      <c r="AW80" s="25"/>
    </row>
    <row r="81" spans="1:49" s="17" customFormat="1" ht="28" x14ac:dyDescent="0.35">
      <c r="A81" s="351"/>
      <c r="B81" s="284"/>
      <c r="C81" s="287"/>
      <c r="D81" s="491"/>
      <c r="E81" s="287"/>
      <c r="F81" s="299"/>
      <c r="G81" s="286" t="s">
        <v>204</v>
      </c>
      <c r="H81" s="286" t="s">
        <v>54</v>
      </c>
      <c r="I81" s="286" t="s">
        <v>81</v>
      </c>
      <c r="J81" s="286" t="s">
        <v>205</v>
      </c>
      <c r="K81" s="302">
        <v>3</v>
      </c>
      <c r="L81" s="302">
        <v>3</v>
      </c>
      <c r="M81" s="302">
        <v>0</v>
      </c>
      <c r="N81" s="306">
        <v>0.23</v>
      </c>
      <c r="O81" s="306">
        <v>0.46</v>
      </c>
      <c r="P81" s="430">
        <f>M81+N81+O81</f>
        <v>0.69000000000000006</v>
      </c>
      <c r="Q81" s="318">
        <f>(N81+O81)/L81</f>
        <v>0.23</v>
      </c>
      <c r="R81" s="318">
        <f>+P81/K81</f>
        <v>0.23</v>
      </c>
      <c r="S81" s="410"/>
      <c r="T81" s="412"/>
      <c r="U81" s="412"/>
      <c r="V81" s="25" t="s">
        <v>206</v>
      </c>
      <c r="W81" s="26">
        <v>1</v>
      </c>
      <c r="X81" s="26">
        <v>0.2</v>
      </c>
      <c r="Y81" s="27">
        <v>0</v>
      </c>
      <c r="Z81" s="120">
        <f t="shared" si="8"/>
        <v>0.2</v>
      </c>
      <c r="AA81" s="420"/>
      <c r="AB81" s="28">
        <v>44197</v>
      </c>
      <c r="AC81" s="92">
        <v>365</v>
      </c>
      <c r="AD81" s="26" t="s">
        <v>60</v>
      </c>
      <c r="AE81" s="123" t="s">
        <v>60</v>
      </c>
      <c r="AF81" s="122">
        <v>5.5E-2</v>
      </c>
      <c r="AG81" s="271"/>
      <c r="AH81" s="271"/>
      <c r="AI81" s="271"/>
      <c r="AJ81" s="253"/>
      <c r="AK81" s="253"/>
      <c r="AL81" s="253"/>
      <c r="AM81" s="245"/>
      <c r="AN81" s="271"/>
      <c r="AO81" s="271"/>
      <c r="AP81" s="428"/>
      <c r="AQ81" s="271"/>
      <c r="AR81" s="253"/>
      <c r="AS81" s="19" t="s">
        <v>66</v>
      </c>
      <c r="AT81" s="25" t="s">
        <v>67</v>
      </c>
      <c r="AU81" s="26" t="s">
        <v>68</v>
      </c>
      <c r="AV81" s="25"/>
      <c r="AW81" s="25"/>
    </row>
    <row r="82" spans="1:49" s="17" customFormat="1" ht="28" x14ac:dyDescent="0.35">
      <c r="A82" s="351"/>
      <c r="B82" s="284"/>
      <c r="C82" s="287"/>
      <c r="D82" s="491"/>
      <c r="E82" s="287"/>
      <c r="F82" s="299"/>
      <c r="G82" s="287"/>
      <c r="H82" s="287"/>
      <c r="I82" s="287"/>
      <c r="J82" s="287"/>
      <c r="K82" s="303"/>
      <c r="L82" s="303"/>
      <c r="M82" s="303"/>
      <c r="N82" s="307"/>
      <c r="O82" s="307"/>
      <c r="P82" s="430"/>
      <c r="Q82" s="318"/>
      <c r="R82" s="318"/>
      <c r="S82" s="410"/>
      <c r="T82" s="412"/>
      <c r="U82" s="412"/>
      <c r="V82" s="25" t="s">
        <v>207</v>
      </c>
      <c r="W82" s="26">
        <v>1</v>
      </c>
      <c r="X82" s="26">
        <v>0.2</v>
      </c>
      <c r="Y82" s="27">
        <v>0</v>
      </c>
      <c r="Z82" s="120">
        <f t="shared" si="8"/>
        <v>0.2</v>
      </c>
      <c r="AA82" s="420"/>
      <c r="AB82" s="28">
        <v>44197</v>
      </c>
      <c r="AC82" s="92">
        <v>365</v>
      </c>
      <c r="AD82" s="26" t="s">
        <v>60</v>
      </c>
      <c r="AE82" s="123" t="s">
        <v>60</v>
      </c>
      <c r="AF82" s="122">
        <v>5.5E-2</v>
      </c>
      <c r="AG82" s="271"/>
      <c r="AH82" s="271"/>
      <c r="AI82" s="271"/>
      <c r="AJ82" s="253"/>
      <c r="AK82" s="253"/>
      <c r="AL82" s="253"/>
      <c r="AM82" s="245"/>
      <c r="AN82" s="271"/>
      <c r="AO82" s="271"/>
      <c r="AP82" s="428"/>
      <c r="AQ82" s="271"/>
      <c r="AR82" s="253"/>
      <c r="AS82" s="19" t="s">
        <v>66</v>
      </c>
      <c r="AT82" s="25" t="s">
        <v>67</v>
      </c>
      <c r="AU82" s="26" t="s">
        <v>68</v>
      </c>
      <c r="AV82" s="25"/>
      <c r="AW82" s="25"/>
    </row>
    <row r="83" spans="1:49" s="17" customFormat="1" ht="28.5" thickBot="1" x14ac:dyDescent="0.4">
      <c r="A83" s="351"/>
      <c r="B83" s="284"/>
      <c r="C83" s="287"/>
      <c r="D83" s="491"/>
      <c r="E83" s="287"/>
      <c r="F83" s="299"/>
      <c r="G83" s="287"/>
      <c r="H83" s="287"/>
      <c r="I83" s="287"/>
      <c r="J83" s="287"/>
      <c r="K83" s="303"/>
      <c r="L83" s="303"/>
      <c r="M83" s="303"/>
      <c r="N83" s="307"/>
      <c r="O83" s="307"/>
      <c r="P83" s="430"/>
      <c r="Q83" s="318"/>
      <c r="R83" s="318"/>
      <c r="S83" s="410"/>
      <c r="T83" s="412"/>
      <c r="U83" s="412"/>
      <c r="V83" s="25" t="s">
        <v>208</v>
      </c>
      <c r="W83" s="26">
        <v>4</v>
      </c>
      <c r="X83" s="26">
        <v>2</v>
      </c>
      <c r="Y83" s="27">
        <v>0</v>
      </c>
      <c r="Z83" s="120">
        <f t="shared" si="8"/>
        <v>0.5</v>
      </c>
      <c r="AA83" s="420"/>
      <c r="AB83" s="28">
        <v>44197</v>
      </c>
      <c r="AC83" s="92">
        <v>365</v>
      </c>
      <c r="AD83" s="26" t="s">
        <v>60</v>
      </c>
      <c r="AE83" s="123" t="s">
        <v>60</v>
      </c>
      <c r="AF83" s="122">
        <v>5.5E-2</v>
      </c>
      <c r="AG83" s="271"/>
      <c r="AH83" s="271"/>
      <c r="AI83" s="271"/>
      <c r="AJ83" s="253"/>
      <c r="AK83" s="253"/>
      <c r="AL83" s="253"/>
      <c r="AM83" s="245"/>
      <c r="AN83" s="271"/>
      <c r="AO83" s="271"/>
      <c r="AP83" s="428"/>
      <c r="AQ83" s="271"/>
      <c r="AR83" s="253"/>
      <c r="AS83" s="19" t="s">
        <v>66</v>
      </c>
      <c r="AT83" s="25" t="s">
        <v>67</v>
      </c>
      <c r="AU83" s="26" t="s">
        <v>68</v>
      </c>
      <c r="AV83" s="25"/>
      <c r="AW83" s="25"/>
    </row>
    <row r="84" spans="1:49" s="17" customFormat="1" ht="28" x14ac:dyDescent="0.35">
      <c r="A84" s="351"/>
      <c r="B84" s="284"/>
      <c r="C84" s="287"/>
      <c r="D84" s="491"/>
      <c r="E84" s="287"/>
      <c r="F84" s="299"/>
      <c r="G84" s="309" t="s">
        <v>209</v>
      </c>
      <c r="H84" s="309" t="s">
        <v>54</v>
      </c>
      <c r="I84" s="309" t="s">
        <v>81</v>
      </c>
      <c r="J84" s="309" t="s">
        <v>210</v>
      </c>
      <c r="K84" s="415">
        <v>1</v>
      </c>
      <c r="L84" s="417">
        <v>0.25</v>
      </c>
      <c r="M84" s="244">
        <v>0.46</v>
      </c>
      <c r="N84" s="325">
        <v>0</v>
      </c>
      <c r="O84" s="325">
        <v>0</v>
      </c>
      <c r="P84" s="326">
        <f>M84+N84+O84</f>
        <v>0.46</v>
      </c>
      <c r="Q84" s="245">
        <v>0</v>
      </c>
      <c r="R84" s="245">
        <f>+P84/K84</f>
        <v>0.46</v>
      </c>
      <c r="S84" s="409"/>
      <c r="T84" s="412"/>
      <c r="U84" s="412"/>
      <c r="V84" s="25" t="s">
        <v>211</v>
      </c>
      <c r="W84" s="26">
        <v>1</v>
      </c>
      <c r="X84" s="26">
        <v>0</v>
      </c>
      <c r="Y84" s="27">
        <v>0</v>
      </c>
      <c r="Z84" s="120">
        <f>(X84+Y84)/W84</f>
        <v>0</v>
      </c>
      <c r="AA84" s="420"/>
      <c r="AB84" s="28">
        <v>44197</v>
      </c>
      <c r="AC84" s="92">
        <v>365</v>
      </c>
      <c r="AD84" s="26" t="s">
        <v>60</v>
      </c>
      <c r="AE84" s="123" t="s">
        <v>60</v>
      </c>
      <c r="AF84" s="122">
        <v>5.5E-2</v>
      </c>
      <c r="AG84" s="271"/>
      <c r="AH84" s="271"/>
      <c r="AI84" s="271"/>
      <c r="AJ84" s="253"/>
      <c r="AK84" s="253"/>
      <c r="AL84" s="253"/>
      <c r="AM84" s="245"/>
      <c r="AN84" s="271"/>
      <c r="AO84" s="271"/>
      <c r="AP84" s="428"/>
      <c r="AQ84" s="271"/>
      <c r="AR84" s="253"/>
      <c r="AS84" s="19" t="s">
        <v>66</v>
      </c>
      <c r="AT84" s="25" t="s">
        <v>67</v>
      </c>
      <c r="AU84" s="26" t="s">
        <v>68</v>
      </c>
      <c r="AV84" s="25"/>
      <c r="AW84" s="25"/>
    </row>
    <row r="85" spans="1:49" s="17" customFormat="1" ht="28" x14ac:dyDescent="0.35">
      <c r="A85" s="351"/>
      <c r="B85" s="284"/>
      <c r="C85" s="287"/>
      <c r="D85" s="491"/>
      <c r="E85" s="287"/>
      <c r="F85" s="299"/>
      <c r="G85" s="309"/>
      <c r="H85" s="309"/>
      <c r="I85" s="309"/>
      <c r="J85" s="309"/>
      <c r="K85" s="415"/>
      <c r="L85" s="418"/>
      <c r="M85" s="245"/>
      <c r="N85" s="326"/>
      <c r="O85" s="326"/>
      <c r="P85" s="326"/>
      <c r="Q85" s="245"/>
      <c r="R85" s="245"/>
      <c r="S85" s="409"/>
      <c r="T85" s="412"/>
      <c r="U85" s="412"/>
      <c r="V85" s="25" t="s">
        <v>212</v>
      </c>
      <c r="W85" s="26">
        <v>1</v>
      </c>
      <c r="X85" s="26">
        <v>0</v>
      </c>
      <c r="Y85" s="27">
        <v>0</v>
      </c>
      <c r="Z85" s="120">
        <f t="shared" si="8"/>
        <v>0</v>
      </c>
      <c r="AA85" s="420"/>
      <c r="AB85" s="28">
        <v>44197</v>
      </c>
      <c r="AC85" s="92">
        <v>365</v>
      </c>
      <c r="AD85" s="26" t="s">
        <v>60</v>
      </c>
      <c r="AE85" s="123" t="s">
        <v>60</v>
      </c>
      <c r="AF85" s="122">
        <v>5.5E-2</v>
      </c>
      <c r="AG85" s="271"/>
      <c r="AH85" s="271"/>
      <c r="AI85" s="271"/>
      <c r="AJ85" s="253"/>
      <c r="AK85" s="253"/>
      <c r="AL85" s="253"/>
      <c r="AM85" s="245"/>
      <c r="AN85" s="271"/>
      <c r="AO85" s="271"/>
      <c r="AP85" s="428"/>
      <c r="AQ85" s="271"/>
      <c r="AR85" s="253"/>
      <c r="AS85" s="19" t="s">
        <v>66</v>
      </c>
      <c r="AT85" s="25" t="s">
        <v>67</v>
      </c>
      <c r="AU85" s="26" t="s">
        <v>68</v>
      </c>
      <c r="AV85" s="25"/>
      <c r="AW85" s="25"/>
    </row>
    <row r="86" spans="1:49" s="17" customFormat="1" ht="28.5" thickBot="1" x14ac:dyDescent="0.4">
      <c r="A86" s="351"/>
      <c r="B86" s="284"/>
      <c r="C86" s="287"/>
      <c r="D86" s="491"/>
      <c r="E86" s="287"/>
      <c r="F86" s="299"/>
      <c r="G86" s="414"/>
      <c r="H86" s="414"/>
      <c r="I86" s="414"/>
      <c r="J86" s="414"/>
      <c r="K86" s="416"/>
      <c r="L86" s="418"/>
      <c r="M86" s="245"/>
      <c r="N86" s="326"/>
      <c r="O86" s="326"/>
      <c r="P86" s="326"/>
      <c r="Q86" s="245"/>
      <c r="R86" s="245"/>
      <c r="S86" s="409"/>
      <c r="T86" s="413"/>
      <c r="U86" s="333"/>
      <c r="V86" s="63" t="s">
        <v>213</v>
      </c>
      <c r="W86" s="62">
        <v>1</v>
      </c>
      <c r="X86" s="62">
        <v>0</v>
      </c>
      <c r="Y86" s="119">
        <v>0</v>
      </c>
      <c r="Z86" s="120">
        <f t="shared" si="8"/>
        <v>0</v>
      </c>
      <c r="AA86" s="421"/>
      <c r="AB86" s="124">
        <v>44197</v>
      </c>
      <c r="AC86" s="125">
        <v>365</v>
      </c>
      <c r="AD86" s="44" t="s">
        <v>60</v>
      </c>
      <c r="AE86" s="126" t="s">
        <v>60</v>
      </c>
      <c r="AF86" s="127">
        <v>5.5E-2</v>
      </c>
      <c r="AG86" s="272"/>
      <c r="AH86" s="272"/>
      <c r="AI86" s="272"/>
      <c r="AJ86" s="254"/>
      <c r="AK86" s="254"/>
      <c r="AL86" s="254"/>
      <c r="AM86" s="308"/>
      <c r="AN86" s="272"/>
      <c r="AO86" s="272"/>
      <c r="AP86" s="429"/>
      <c r="AQ86" s="272"/>
      <c r="AR86" s="254"/>
      <c r="AS86" s="38" t="s">
        <v>66</v>
      </c>
      <c r="AT86" s="43" t="s">
        <v>67</v>
      </c>
      <c r="AU86" s="44" t="s">
        <v>68</v>
      </c>
      <c r="AV86" s="43"/>
      <c r="AW86" s="43"/>
    </row>
    <row r="87" spans="1:49" s="17" customFormat="1" ht="113.25" customHeight="1" thickBot="1" x14ac:dyDescent="0.4">
      <c r="A87" s="351"/>
      <c r="B87" s="284"/>
      <c r="C87" s="287"/>
      <c r="D87" s="491"/>
      <c r="E87" s="287"/>
      <c r="F87" s="345"/>
      <c r="G87" s="249" t="s">
        <v>214</v>
      </c>
      <c r="H87" s="249"/>
      <c r="I87" s="249"/>
      <c r="J87" s="249"/>
      <c r="K87" s="249"/>
      <c r="L87" s="249"/>
      <c r="M87" s="249"/>
      <c r="N87" s="249"/>
      <c r="O87" s="249"/>
      <c r="P87" s="249"/>
      <c r="Q87" s="232">
        <f>AVERAGE(Q69:Q86)</f>
        <v>0.35199999999999998</v>
      </c>
      <c r="R87" s="232">
        <f>AVERAGE(R69:R86)</f>
        <v>0.55699999999999994</v>
      </c>
      <c r="S87" s="128"/>
      <c r="T87" s="67"/>
      <c r="U87" s="67"/>
      <c r="V87" s="70"/>
      <c r="W87" s="71"/>
      <c r="X87" s="71"/>
      <c r="Y87" s="71"/>
      <c r="Z87" s="71"/>
      <c r="AA87" s="70"/>
      <c r="AB87" s="129"/>
      <c r="AC87" s="130"/>
      <c r="AD87" s="71"/>
      <c r="AE87" s="131"/>
      <c r="AF87" s="127"/>
      <c r="AG87" s="114"/>
      <c r="AH87" s="66"/>
      <c r="AI87" s="66"/>
      <c r="AJ87" s="115"/>
      <c r="AK87" s="115"/>
      <c r="AL87" s="115"/>
      <c r="AM87" s="115"/>
      <c r="AN87" s="66"/>
      <c r="AO87" s="66"/>
      <c r="AP87" s="68"/>
      <c r="AQ87" s="66"/>
      <c r="AR87" s="115"/>
      <c r="AS87" s="71"/>
      <c r="AT87" s="70"/>
      <c r="AU87" s="71"/>
      <c r="AV87" s="70"/>
      <c r="AW87" s="70"/>
    </row>
    <row r="88" spans="1:49" s="17" customFormat="1" ht="42.75" customHeight="1" x14ac:dyDescent="0.35">
      <c r="A88" s="351"/>
      <c r="B88" s="284"/>
      <c r="C88" s="287"/>
      <c r="D88" s="491"/>
      <c r="E88" s="287"/>
      <c r="F88" s="350" t="s">
        <v>215</v>
      </c>
      <c r="G88" s="404" t="s">
        <v>216</v>
      </c>
      <c r="H88" s="404" t="s">
        <v>54</v>
      </c>
      <c r="I88" s="406" t="s">
        <v>81</v>
      </c>
      <c r="J88" s="354" t="s">
        <v>217</v>
      </c>
      <c r="K88" s="293">
        <v>25</v>
      </c>
      <c r="L88" s="284">
        <v>7</v>
      </c>
      <c r="M88" s="284">
        <v>11</v>
      </c>
      <c r="N88" s="284">
        <v>7</v>
      </c>
      <c r="O88" s="284">
        <v>7</v>
      </c>
      <c r="P88" s="284">
        <f>M88+N88</f>
        <v>18</v>
      </c>
      <c r="Q88" s="245">
        <f>+N88/L88</f>
        <v>1</v>
      </c>
      <c r="R88" s="245">
        <f>+P88/K88</f>
        <v>0.72</v>
      </c>
      <c r="S88" s="284" t="s">
        <v>218</v>
      </c>
      <c r="T88" s="256">
        <v>2020130010201</v>
      </c>
      <c r="U88" s="256" t="s">
        <v>219</v>
      </c>
      <c r="V88" s="49" t="s">
        <v>220</v>
      </c>
      <c r="W88" s="41">
        <v>7</v>
      </c>
      <c r="X88" s="81">
        <v>0.4</v>
      </c>
      <c r="Y88" s="51">
        <v>0.4</v>
      </c>
      <c r="Z88" s="120">
        <f>(X88+Y88)</f>
        <v>0.8</v>
      </c>
      <c r="AA88" s="399">
        <f>AVERAGE(Z88:Z103)</f>
        <v>0.57676250000000018</v>
      </c>
      <c r="AB88" s="39">
        <v>44197</v>
      </c>
      <c r="AC88" s="85">
        <v>365</v>
      </c>
      <c r="AD88" s="41" t="s">
        <v>60</v>
      </c>
      <c r="AE88" s="86" t="s">
        <v>60</v>
      </c>
      <c r="AF88" s="241">
        <v>6.25E-2</v>
      </c>
      <c r="AG88" s="402" t="s">
        <v>221</v>
      </c>
      <c r="AH88" s="340" t="s">
        <v>62</v>
      </c>
      <c r="AI88" s="270" t="s">
        <v>63</v>
      </c>
      <c r="AJ88" s="252">
        <v>200600000</v>
      </c>
      <c r="AK88" s="252"/>
      <c r="AL88" s="252">
        <v>0</v>
      </c>
      <c r="AM88" s="132"/>
      <c r="AN88" s="270" t="s">
        <v>63</v>
      </c>
      <c r="AO88" s="270" t="s">
        <v>64</v>
      </c>
      <c r="AP88" s="259"/>
      <c r="AQ88" s="270" t="s">
        <v>65</v>
      </c>
      <c r="AR88" s="270">
        <v>195300000</v>
      </c>
      <c r="AS88" s="19" t="s">
        <v>66</v>
      </c>
      <c r="AT88" s="49" t="s">
        <v>67</v>
      </c>
      <c r="AU88" s="41" t="s">
        <v>68</v>
      </c>
      <c r="AV88" s="49"/>
      <c r="AW88" s="246" t="s">
        <v>414</v>
      </c>
    </row>
    <row r="89" spans="1:49" s="17" customFormat="1" ht="81" customHeight="1" thickBot="1" x14ac:dyDescent="0.4">
      <c r="A89" s="351"/>
      <c r="B89" s="284"/>
      <c r="C89" s="287"/>
      <c r="D89" s="491"/>
      <c r="E89" s="287"/>
      <c r="F89" s="351"/>
      <c r="G89" s="404"/>
      <c r="H89" s="404"/>
      <c r="I89" s="406"/>
      <c r="J89" s="354"/>
      <c r="K89" s="407"/>
      <c r="L89" s="285"/>
      <c r="M89" s="285"/>
      <c r="N89" s="285"/>
      <c r="O89" s="285"/>
      <c r="P89" s="285"/>
      <c r="Q89" s="308"/>
      <c r="R89" s="308"/>
      <c r="S89" s="284"/>
      <c r="T89" s="256"/>
      <c r="U89" s="256"/>
      <c r="V89" s="25" t="s">
        <v>222</v>
      </c>
      <c r="W89" s="26">
        <v>1</v>
      </c>
      <c r="X89" s="26">
        <v>0</v>
      </c>
      <c r="Y89" s="133">
        <v>0.4</v>
      </c>
      <c r="Z89" s="120">
        <f t="shared" ref="Z89:Z91" si="9">(X89+Y89)</f>
        <v>0.4</v>
      </c>
      <c r="AA89" s="400"/>
      <c r="AB89" s="28">
        <v>44197</v>
      </c>
      <c r="AC89" s="92">
        <v>365</v>
      </c>
      <c r="AD89" s="26" t="s">
        <v>60</v>
      </c>
      <c r="AE89" s="93" t="s">
        <v>60</v>
      </c>
      <c r="AF89" s="242">
        <v>6.25E-2</v>
      </c>
      <c r="AG89" s="402"/>
      <c r="AH89" s="383"/>
      <c r="AI89" s="271"/>
      <c r="AJ89" s="253"/>
      <c r="AK89" s="253"/>
      <c r="AL89" s="253"/>
      <c r="AM89" s="115"/>
      <c r="AN89" s="271"/>
      <c r="AO89" s="271"/>
      <c r="AP89" s="259"/>
      <c r="AQ89" s="271"/>
      <c r="AR89" s="271"/>
      <c r="AS89" s="19" t="s">
        <v>66</v>
      </c>
      <c r="AT89" s="25" t="s">
        <v>67</v>
      </c>
      <c r="AU89" s="26" t="s">
        <v>68</v>
      </c>
      <c r="AV89" s="25"/>
      <c r="AW89" s="247"/>
    </row>
    <row r="90" spans="1:49" s="17" customFormat="1" ht="42" customHeight="1" x14ac:dyDescent="0.35">
      <c r="A90" s="351"/>
      <c r="B90" s="284"/>
      <c r="C90" s="287"/>
      <c r="D90" s="491"/>
      <c r="E90" s="287"/>
      <c r="F90" s="351"/>
      <c r="G90" s="403" t="s">
        <v>223</v>
      </c>
      <c r="H90" s="403" t="s">
        <v>54</v>
      </c>
      <c r="I90" s="405" t="s">
        <v>81</v>
      </c>
      <c r="J90" s="353" t="s">
        <v>224</v>
      </c>
      <c r="K90" s="292">
        <v>20</v>
      </c>
      <c r="L90" s="344">
        <v>6</v>
      </c>
      <c r="M90" s="283">
        <v>9</v>
      </c>
      <c r="N90" s="283">
        <v>6</v>
      </c>
      <c r="O90" s="283">
        <v>6</v>
      </c>
      <c r="P90" s="283">
        <f>M90+N90</f>
        <v>15</v>
      </c>
      <c r="Q90" s="244">
        <f>+N90/L90</f>
        <v>1</v>
      </c>
      <c r="R90" s="244">
        <f>+P90/K90</f>
        <v>0.75</v>
      </c>
      <c r="S90" s="284"/>
      <c r="T90" s="256"/>
      <c r="U90" s="256"/>
      <c r="V90" s="25" t="s">
        <v>225</v>
      </c>
      <c r="W90" s="26">
        <v>6</v>
      </c>
      <c r="X90" s="88">
        <v>0.4</v>
      </c>
      <c r="Y90" s="133">
        <v>0.4</v>
      </c>
      <c r="Z90" s="120">
        <f t="shared" si="9"/>
        <v>0.8</v>
      </c>
      <c r="AA90" s="400"/>
      <c r="AB90" s="28">
        <v>44197</v>
      </c>
      <c r="AC90" s="92">
        <v>365</v>
      </c>
      <c r="AD90" s="26" t="s">
        <v>60</v>
      </c>
      <c r="AE90" s="93" t="s">
        <v>60</v>
      </c>
      <c r="AF90" s="242">
        <v>6.25E-2</v>
      </c>
      <c r="AG90" s="402"/>
      <c r="AH90" s="383"/>
      <c r="AI90" s="271"/>
      <c r="AJ90" s="253"/>
      <c r="AK90" s="253"/>
      <c r="AL90" s="253"/>
      <c r="AM90" s="115"/>
      <c r="AN90" s="271"/>
      <c r="AO90" s="271"/>
      <c r="AP90" s="259"/>
      <c r="AQ90" s="271"/>
      <c r="AR90" s="271"/>
      <c r="AS90" s="19" t="s">
        <v>66</v>
      </c>
      <c r="AT90" s="25" t="s">
        <v>67</v>
      </c>
      <c r="AU90" s="26" t="s">
        <v>68</v>
      </c>
      <c r="AV90" s="25"/>
      <c r="AW90" s="246" t="s">
        <v>415</v>
      </c>
    </row>
    <row r="91" spans="1:49" s="17" customFormat="1" ht="81" customHeight="1" thickBot="1" x14ac:dyDescent="0.4">
      <c r="A91" s="351"/>
      <c r="B91" s="284"/>
      <c r="C91" s="287"/>
      <c r="D91" s="491"/>
      <c r="E91" s="287"/>
      <c r="F91" s="351"/>
      <c r="G91" s="404"/>
      <c r="H91" s="404"/>
      <c r="I91" s="406"/>
      <c r="J91" s="354"/>
      <c r="K91" s="407"/>
      <c r="L91" s="345"/>
      <c r="M91" s="285"/>
      <c r="N91" s="285"/>
      <c r="O91" s="285"/>
      <c r="P91" s="285"/>
      <c r="Q91" s="308"/>
      <c r="R91" s="308"/>
      <c r="S91" s="284"/>
      <c r="T91" s="256"/>
      <c r="U91" s="256"/>
      <c r="V91" s="25" t="s">
        <v>226</v>
      </c>
      <c r="W91" s="26">
        <v>1</v>
      </c>
      <c r="X91" s="26">
        <v>0</v>
      </c>
      <c r="Y91" s="133">
        <v>0.4</v>
      </c>
      <c r="Z91" s="120">
        <f t="shared" si="9"/>
        <v>0.4</v>
      </c>
      <c r="AA91" s="400"/>
      <c r="AB91" s="28">
        <v>44197</v>
      </c>
      <c r="AC91" s="92">
        <v>365</v>
      </c>
      <c r="AD91" s="26" t="s">
        <v>60</v>
      </c>
      <c r="AE91" s="93" t="s">
        <v>60</v>
      </c>
      <c r="AF91" s="242">
        <v>6.25E-2</v>
      </c>
      <c r="AG91" s="402"/>
      <c r="AH91" s="383"/>
      <c r="AI91" s="271"/>
      <c r="AJ91" s="253"/>
      <c r="AK91" s="253"/>
      <c r="AL91" s="253"/>
      <c r="AM91" s="115"/>
      <c r="AN91" s="271"/>
      <c r="AO91" s="271"/>
      <c r="AP91" s="259"/>
      <c r="AQ91" s="271"/>
      <c r="AR91" s="271"/>
      <c r="AS91" s="19" t="s">
        <v>66</v>
      </c>
      <c r="AT91" s="25" t="s">
        <v>67</v>
      </c>
      <c r="AU91" s="26" t="s">
        <v>68</v>
      </c>
      <c r="AV91" s="25"/>
      <c r="AW91" s="247"/>
    </row>
    <row r="92" spans="1:49" s="17" customFormat="1" ht="56" x14ac:dyDescent="0.35">
      <c r="A92" s="351"/>
      <c r="B92" s="284"/>
      <c r="C92" s="287"/>
      <c r="D92" s="491"/>
      <c r="E92" s="287"/>
      <c r="F92" s="351"/>
      <c r="G92" s="403" t="s">
        <v>227</v>
      </c>
      <c r="H92" s="403" t="s">
        <v>54</v>
      </c>
      <c r="I92" s="405" t="s">
        <v>228</v>
      </c>
      <c r="J92" s="353" t="s">
        <v>229</v>
      </c>
      <c r="K92" s="344">
        <v>120</v>
      </c>
      <c r="L92" s="283">
        <v>35</v>
      </c>
      <c r="M92" s="283">
        <v>52</v>
      </c>
      <c r="N92" s="283">
        <v>27</v>
      </c>
      <c r="O92" s="283">
        <v>8</v>
      </c>
      <c r="P92" s="283">
        <f>M92+N92+O92</f>
        <v>87</v>
      </c>
      <c r="Q92" s="244">
        <f>(O92+N92)/L92</f>
        <v>1</v>
      </c>
      <c r="R92" s="244">
        <f>+P92/K92</f>
        <v>0.72499999999999998</v>
      </c>
      <c r="S92" s="284"/>
      <c r="T92" s="256"/>
      <c r="U92" s="256"/>
      <c r="V92" s="25" t="s">
        <v>230</v>
      </c>
      <c r="W92" s="26">
        <v>35</v>
      </c>
      <c r="X92" s="88">
        <v>0.31</v>
      </c>
      <c r="Y92" s="134">
        <v>0.54710000000000003</v>
      </c>
      <c r="Z92" s="135">
        <f>X92+Y92</f>
        <v>0.85709999999999997</v>
      </c>
      <c r="AA92" s="400"/>
      <c r="AB92" s="28">
        <v>44197</v>
      </c>
      <c r="AC92" s="92">
        <v>365</v>
      </c>
      <c r="AD92" s="26" t="s">
        <v>60</v>
      </c>
      <c r="AE92" s="93" t="s">
        <v>60</v>
      </c>
      <c r="AF92" s="242">
        <v>6.25E-2</v>
      </c>
      <c r="AG92" s="402"/>
      <c r="AH92" s="383"/>
      <c r="AI92" s="271"/>
      <c r="AJ92" s="253"/>
      <c r="AK92" s="253"/>
      <c r="AL92" s="253"/>
      <c r="AM92" s="115"/>
      <c r="AN92" s="271"/>
      <c r="AO92" s="271"/>
      <c r="AP92" s="259"/>
      <c r="AQ92" s="271"/>
      <c r="AR92" s="271"/>
      <c r="AS92" s="19" t="s">
        <v>66</v>
      </c>
      <c r="AT92" s="25" t="s">
        <v>67</v>
      </c>
      <c r="AU92" s="26" t="s">
        <v>68</v>
      </c>
      <c r="AV92" s="25"/>
      <c r="AW92" s="248" t="s">
        <v>418</v>
      </c>
    </row>
    <row r="93" spans="1:49" s="17" customFormat="1" ht="84" x14ac:dyDescent="0.35">
      <c r="A93" s="351"/>
      <c r="B93" s="284"/>
      <c r="C93" s="287"/>
      <c r="D93" s="491"/>
      <c r="E93" s="287"/>
      <c r="F93" s="351"/>
      <c r="G93" s="404"/>
      <c r="H93" s="404"/>
      <c r="I93" s="406"/>
      <c r="J93" s="354"/>
      <c r="K93" s="299"/>
      <c r="L93" s="284"/>
      <c r="M93" s="284"/>
      <c r="N93" s="284"/>
      <c r="O93" s="284"/>
      <c r="P93" s="284"/>
      <c r="Q93" s="245"/>
      <c r="R93" s="245"/>
      <c r="S93" s="284"/>
      <c r="T93" s="256"/>
      <c r="U93" s="256"/>
      <c r="V93" s="25" t="s">
        <v>231</v>
      </c>
      <c r="W93" s="26">
        <v>1</v>
      </c>
      <c r="X93" s="88">
        <v>0.31</v>
      </c>
      <c r="Y93" s="134">
        <v>0.54710000000000003</v>
      </c>
      <c r="Z93" s="135">
        <f>X93+Y93</f>
        <v>0.85709999999999997</v>
      </c>
      <c r="AA93" s="400"/>
      <c r="AB93" s="28">
        <v>44197</v>
      </c>
      <c r="AC93" s="92">
        <v>365</v>
      </c>
      <c r="AD93" s="26" t="s">
        <v>60</v>
      </c>
      <c r="AE93" s="93" t="s">
        <v>60</v>
      </c>
      <c r="AF93" s="242">
        <v>6.25E-2</v>
      </c>
      <c r="AG93" s="402"/>
      <c r="AH93" s="383"/>
      <c r="AI93" s="271"/>
      <c r="AJ93" s="253"/>
      <c r="AK93" s="253"/>
      <c r="AL93" s="253"/>
      <c r="AM93" s="115"/>
      <c r="AN93" s="271"/>
      <c r="AO93" s="271"/>
      <c r="AP93" s="259"/>
      <c r="AQ93" s="271"/>
      <c r="AR93" s="271"/>
      <c r="AS93" s="19" t="s">
        <v>66</v>
      </c>
      <c r="AT93" s="25" t="s">
        <v>67</v>
      </c>
      <c r="AU93" s="26" t="s">
        <v>68</v>
      </c>
      <c r="AV93" s="25"/>
      <c r="AW93" s="246"/>
    </row>
    <row r="94" spans="1:49" s="17" customFormat="1" ht="95.25" customHeight="1" thickBot="1" x14ac:dyDescent="0.4">
      <c r="A94" s="351"/>
      <c r="B94" s="284"/>
      <c r="C94" s="287"/>
      <c r="D94" s="491"/>
      <c r="E94" s="287"/>
      <c r="F94" s="351"/>
      <c r="G94" s="404"/>
      <c r="H94" s="404"/>
      <c r="I94" s="406"/>
      <c r="J94" s="354"/>
      <c r="K94" s="299"/>
      <c r="L94" s="285"/>
      <c r="M94" s="285"/>
      <c r="N94" s="285"/>
      <c r="O94" s="285"/>
      <c r="P94" s="285"/>
      <c r="Q94" s="308"/>
      <c r="R94" s="308"/>
      <c r="S94" s="284"/>
      <c r="T94" s="256"/>
      <c r="U94" s="256"/>
      <c r="V94" s="25" t="s">
        <v>232</v>
      </c>
      <c r="W94" s="26">
        <v>12</v>
      </c>
      <c r="X94" s="26">
        <v>0</v>
      </c>
      <c r="Y94" s="136">
        <v>0.71399999999999997</v>
      </c>
      <c r="Z94" s="135">
        <f>X94+Y94</f>
        <v>0.71399999999999997</v>
      </c>
      <c r="AA94" s="400"/>
      <c r="AB94" s="28">
        <v>44197</v>
      </c>
      <c r="AC94" s="92">
        <v>365</v>
      </c>
      <c r="AD94" s="26" t="s">
        <v>60</v>
      </c>
      <c r="AE94" s="93" t="s">
        <v>60</v>
      </c>
      <c r="AF94" s="242">
        <v>6.25E-2</v>
      </c>
      <c r="AG94" s="402"/>
      <c r="AH94" s="383"/>
      <c r="AI94" s="271"/>
      <c r="AJ94" s="253"/>
      <c r="AK94" s="253"/>
      <c r="AL94" s="253"/>
      <c r="AM94" s="115"/>
      <c r="AN94" s="271"/>
      <c r="AO94" s="271"/>
      <c r="AP94" s="259"/>
      <c r="AQ94" s="271"/>
      <c r="AR94" s="271"/>
      <c r="AS94" s="19" t="s">
        <v>66</v>
      </c>
      <c r="AT94" s="25" t="s">
        <v>67</v>
      </c>
      <c r="AU94" s="26" t="s">
        <v>68</v>
      </c>
      <c r="AV94" s="25"/>
      <c r="AW94" s="247"/>
    </row>
    <row r="95" spans="1:49" s="17" customFormat="1" ht="85.5" customHeight="1" x14ac:dyDescent="0.35">
      <c r="A95" s="351"/>
      <c r="B95" s="284"/>
      <c r="C95" s="287"/>
      <c r="D95" s="491"/>
      <c r="E95" s="287"/>
      <c r="F95" s="351"/>
      <c r="G95" s="403" t="s">
        <v>233</v>
      </c>
      <c r="H95" s="403" t="s">
        <v>54</v>
      </c>
      <c r="I95" s="353" t="s">
        <v>234</v>
      </c>
      <c r="J95" s="403" t="s">
        <v>235</v>
      </c>
      <c r="K95" s="283">
        <v>9</v>
      </c>
      <c r="L95" s="283">
        <v>1</v>
      </c>
      <c r="M95" s="283">
        <v>8</v>
      </c>
      <c r="N95" s="283">
        <v>1</v>
      </c>
      <c r="O95" s="283">
        <v>1</v>
      </c>
      <c r="P95" s="283">
        <f>M95+N95</f>
        <v>9</v>
      </c>
      <c r="Q95" s="244">
        <f>+N95/L95</f>
        <v>1</v>
      </c>
      <c r="R95" s="244">
        <f>+P95/K95</f>
        <v>1</v>
      </c>
      <c r="S95" s="284"/>
      <c r="T95" s="256"/>
      <c r="U95" s="256"/>
      <c r="V95" s="25" t="s">
        <v>236</v>
      </c>
      <c r="W95" s="26">
        <v>2</v>
      </c>
      <c r="X95" s="88">
        <v>0.37</v>
      </c>
      <c r="Y95" s="133">
        <v>0.4</v>
      </c>
      <c r="Z95" s="120">
        <f t="shared" ref="Z95:Z122" si="10">X95+Y95</f>
        <v>0.77</v>
      </c>
      <c r="AA95" s="400"/>
      <c r="AB95" s="28">
        <v>44197</v>
      </c>
      <c r="AC95" s="92">
        <v>365</v>
      </c>
      <c r="AD95" s="26" t="s">
        <v>60</v>
      </c>
      <c r="AE95" s="93" t="s">
        <v>60</v>
      </c>
      <c r="AF95" s="242">
        <v>6.25E-2</v>
      </c>
      <c r="AG95" s="402"/>
      <c r="AH95" s="383"/>
      <c r="AI95" s="271"/>
      <c r="AJ95" s="253"/>
      <c r="AK95" s="253"/>
      <c r="AL95" s="253"/>
      <c r="AM95" s="115"/>
      <c r="AN95" s="271"/>
      <c r="AO95" s="271"/>
      <c r="AP95" s="259"/>
      <c r="AQ95" s="271"/>
      <c r="AR95" s="271"/>
      <c r="AS95" s="19" t="s">
        <v>66</v>
      </c>
      <c r="AT95" s="25" t="s">
        <v>67</v>
      </c>
      <c r="AU95" s="26" t="s">
        <v>68</v>
      </c>
      <c r="AV95" s="25"/>
      <c r="AW95" s="248" t="s">
        <v>419</v>
      </c>
    </row>
    <row r="96" spans="1:49" s="17" customFormat="1" ht="84.75" customHeight="1" thickBot="1" x14ac:dyDescent="0.4">
      <c r="A96" s="351"/>
      <c r="B96" s="284"/>
      <c r="C96" s="287"/>
      <c r="D96" s="491"/>
      <c r="E96" s="287"/>
      <c r="F96" s="351"/>
      <c r="G96" s="404"/>
      <c r="H96" s="404"/>
      <c r="I96" s="354"/>
      <c r="J96" s="404"/>
      <c r="K96" s="284"/>
      <c r="L96" s="284"/>
      <c r="M96" s="284"/>
      <c r="N96" s="284"/>
      <c r="O96" s="284"/>
      <c r="P96" s="284"/>
      <c r="Q96" s="245"/>
      <c r="R96" s="245"/>
      <c r="S96" s="284"/>
      <c r="T96" s="256"/>
      <c r="U96" s="256"/>
      <c r="V96" s="25" t="s">
        <v>231</v>
      </c>
      <c r="W96" s="26">
        <v>2</v>
      </c>
      <c r="X96" s="88">
        <v>0.15</v>
      </c>
      <c r="Y96" s="133">
        <v>0.55000000000000004</v>
      </c>
      <c r="Z96" s="120">
        <f t="shared" si="10"/>
        <v>0.70000000000000007</v>
      </c>
      <c r="AA96" s="400"/>
      <c r="AB96" s="28">
        <v>44197</v>
      </c>
      <c r="AC96" s="92">
        <v>365</v>
      </c>
      <c r="AD96" s="26" t="s">
        <v>60</v>
      </c>
      <c r="AE96" s="93" t="s">
        <v>60</v>
      </c>
      <c r="AF96" s="242">
        <v>6.25E-2</v>
      </c>
      <c r="AG96" s="402"/>
      <c r="AH96" s="383"/>
      <c r="AI96" s="272"/>
      <c r="AJ96" s="254"/>
      <c r="AK96" s="254"/>
      <c r="AL96" s="254"/>
      <c r="AM96" s="137"/>
      <c r="AN96" s="272"/>
      <c r="AO96" s="272"/>
      <c r="AP96" s="259"/>
      <c r="AQ96" s="272"/>
      <c r="AR96" s="272"/>
      <c r="AS96" s="19" t="s">
        <v>66</v>
      </c>
      <c r="AT96" s="25" t="s">
        <v>67</v>
      </c>
      <c r="AU96" s="26" t="s">
        <v>68</v>
      </c>
      <c r="AV96" s="25"/>
      <c r="AW96" s="246"/>
    </row>
    <row r="97" spans="1:49" s="17" customFormat="1" ht="42.5" thickBot="1" x14ac:dyDescent="0.4">
      <c r="A97" s="351"/>
      <c r="B97" s="284"/>
      <c r="C97" s="287"/>
      <c r="D97" s="491"/>
      <c r="E97" s="287"/>
      <c r="F97" s="351"/>
      <c r="G97" s="404"/>
      <c r="H97" s="404"/>
      <c r="I97" s="357"/>
      <c r="J97" s="404"/>
      <c r="K97" s="285"/>
      <c r="L97" s="285"/>
      <c r="M97" s="285"/>
      <c r="N97" s="285"/>
      <c r="O97" s="285"/>
      <c r="P97" s="285"/>
      <c r="Q97" s="308"/>
      <c r="R97" s="308"/>
      <c r="S97" s="284"/>
      <c r="T97" s="256"/>
      <c r="U97" s="256"/>
      <c r="V97" s="25" t="s">
        <v>237</v>
      </c>
      <c r="W97" s="26">
        <v>7</v>
      </c>
      <c r="X97" s="88">
        <v>0.4</v>
      </c>
      <c r="Y97" s="133">
        <v>0.35</v>
      </c>
      <c r="Z97" s="120">
        <f t="shared" si="10"/>
        <v>0.75</v>
      </c>
      <c r="AA97" s="400"/>
      <c r="AB97" s="28">
        <v>44197</v>
      </c>
      <c r="AC97" s="92">
        <v>365</v>
      </c>
      <c r="AD97" s="26" t="s">
        <v>60</v>
      </c>
      <c r="AE97" s="93" t="s">
        <v>60</v>
      </c>
      <c r="AF97" s="242">
        <v>6.25E-2</v>
      </c>
      <c r="AG97" s="402"/>
      <c r="AH97" s="383"/>
      <c r="AI97" s="271" t="s">
        <v>238</v>
      </c>
      <c r="AJ97" s="252">
        <v>78799999</v>
      </c>
      <c r="AK97" s="252">
        <v>78799999</v>
      </c>
      <c r="AL97" s="252">
        <v>0</v>
      </c>
      <c r="AM97" s="244">
        <f>+AL97/AK97</f>
        <v>0</v>
      </c>
      <c r="AN97" s="271" t="s">
        <v>238</v>
      </c>
      <c r="AO97" s="271" t="s">
        <v>64</v>
      </c>
      <c r="AP97" s="259"/>
      <c r="AQ97" s="271" t="s">
        <v>65</v>
      </c>
      <c r="AR97" s="271">
        <v>0</v>
      </c>
      <c r="AS97" s="19" t="s">
        <v>66</v>
      </c>
      <c r="AT97" s="25" t="s">
        <v>67</v>
      </c>
      <c r="AU97" s="26" t="s">
        <v>68</v>
      </c>
      <c r="AV97" s="25"/>
      <c r="AW97" s="247"/>
    </row>
    <row r="98" spans="1:49" s="17" customFormat="1" ht="65.5" customHeight="1" x14ac:dyDescent="0.35">
      <c r="A98" s="351"/>
      <c r="B98" s="284"/>
      <c r="C98" s="287"/>
      <c r="D98" s="491"/>
      <c r="E98" s="287"/>
      <c r="F98" s="351"/>
      <c r="G98" s="353" t="s">
        <v>239</v>
      </c>
      <c r="H98" s="353" t="s">
        <v>54</v>
      </c>
      <c r="I98" s="353" t="s">
        <v>240</v>
      </c>
      <c r="J98" s="353" t="s">
        <v>241</v>
      </c>
      <c r="K98" s="284">
        <v>6</v>
      </c>
      <c r="L98" s="283">
        <v>1</v>
      </c>
      <c r="M98" s="283">
        <v>3</v>
      </c>
      <c r="N98" s="283">
        <v>0</v>
      </c>
      <c r="O98" s="248">
        <v>9.2999999999999999E-2</v>
      </c>
      <c r="P98" s="283">
        <f>M98+N98</f>
        <v>3</v>
      </c>
      <c r="Q98" s="244">
        <v>0</v>
      </c>
      <c r="R98" s="244">
        <f>+P98/K98</f>
        <v>0.5</v>
      </c>
      <c r="S98" s="284"/>
      <c r="T98" s="256"/>
      <c r="U98" s="256"/>
      <c r="V98" s="25" t="s">
        <v>242</v>
      </c>
      <c r="W98" s="26">
        <v>1</v>
      </c>
      <c r="X98" s="26">
        <v>0.1</v>
      </c>
      <c r="Y98" s="27">
        <v>0.18</v>
      </c>
      <c r="Z98" s="120">
        <f t="shared" si="10"/>
        <v>0.28000000000000003</v>
      </c>
      <c r="AA98" s="400"/>
      <c r="AB98" s="28">
        <v>44197</v>
      </c>
      <c r="AC98" s="92">
        <v>365</v>
      </c>
      <c r="AD98" s="26" t="s">
        <v>60</v>
      </c>
      <c r="AE98" s="93" t="s">
        <v>60</v>
      </c>
      <c r="AF98" s="242">
        <v>6.25E-2</v>
      </c>
      <c r="AG98" s="402"/>
      <c r="AH98" s="383"/>
      <c r="AI98" s="271"/>
      <c r="AJ98" s="253"/>
      <c r="AK98" s="253"/>
      <c r="AL98" s="253"/>
      <c r="AM98" s="245"/>
      <c r="AN98" s="271"/>
      <c r="AO98" s="271"/>
      <c r="AP98" s="259"/>
      <c r="AQ98" s="271"/>
      <c r="AR98" s="271"/>
      <c r="AS98" s="19" t="s">
        <v>66</v>
      </c>
      <c r="AT98" s="25" t="s">
        <v>67</v>
      </c>
      <c r="AU98" s="26" t="s">
        <v>68</v>
      </c>
      <c r="AV98" s="25"/>
      <c r="AW98" s="248" t="s">
        <v>416</v>
      </c>
    </row>
    <row r="99" spans="1:49" s="17" customFormat="1" ht="39" customHeight="1" x14ac:dyDescent="0.35">
      <c r="A99" s="351"/>
      <c r="B99" s="284"/>
      <c r="C99" s="287"/>
      <c r="D99" s="491"/>
      <c r="E99" s="287"/>
      <c r="F99" s="351"/>
      <c r="G99" s="354"/>
      <c r="H99" s="354"/>
      <c r="I99" s="354"/>
      <c r="J99" s="354"/>
      <c r="K99" s="284"/>
      <c r="L99" s="284"/>
      <c r="M99" s="284"/>
      <c r="N99" s="284"/>
      <c r="O99" s="246"/>
      <c r="P99" s="284"/>
      <c r="Q99" s="245"/>
      <c r="R99" s="245"/>
      <c r="S99" s="284"/>
      <c r="T99" s="256"/>
      <c r="U99" s="256"/>
      <c r="V99" s="25" t="s">
        <v>243</v>
      </c>
      <c r="W99" s="26">
        <v>1</v>
      </c>
      <c r="X99" s="26">
        <v>0</v>
      </c>
      <c r="Y99" s="27">
        <v>0</v>
      </c>
      <c r="Z99" s="120">
        <f t="shared" si="10"/>
        <v>0</v>
      </c>
      <c r="AA99" s="400"/>
      <c r="AB99" s="28">
        <v>44197</v>
      </c>
      <c r="AC99" s="92">
        <v>365</v>
      </c>
      <c r="AD99" s="26" t="s">
        <v>60</v>
      </c>
      <c r="AE99" s="93" t="s">
        <v>60</v>
      </c>
      <c r="AF99" s="242">
        <v>6.25E-2</v>
      </c>
      <c r="AG99" s="402"/>
      <c r="AH99" s="383"/>
      <c r="AI99" s="271"/>
      <c r="AJ99" s="253"/>
      <c r="AK99" s="253"/>
      <c r="AL99" s="253"/>
      <c r="AM99" s="245"/>
      <c r="AN99" s="271"/>
      <c r="AO99" s="271"/>
      <c r="AP99" s="259"/>
      <c r="AQ99" s="271"/>
      <c r="AR99" s="271"/>
      <c r="AS99" s="19" t="s">
        <v>66</v>
      </c>
      <c r="AT99" s="25" t="s">
        <v>67</v>
      </c>
      <c r="AU99" s="26" t="s">
        <v>68</v>
      </c>
      <c r="AV99" s="25"/>
      <c r="AW99" s="246"/>
    </row>
    <row r="100" spans="1:49" s="17" customFormat="1" ht="62.5" customHeight="1" thickBot="1" x14ac:dyDescent="0.4">
      <c r="A100" s="351"/>
      <c r="B100" s="284"/>
      <c r="C100" s="287"/>
      <c r="D100" s="491"/>
      <c r="E100" s="287"/>
      <c r="F100" s="351"/>
      <c r="G100" s="357"/>
      <c r="H100" s="357"/>
      <c r="I100" s="357"/>
      <c r="J100" s="357"/>
      <c r="K100" s="285"/>
      <c r="L100" s="285"/>
      <c r="M100" s="285"/>
      <c r="N100" s="285"/>
      <c r="O100" s="247"/>
      <c r="P100" s="285"/>
      <c r="Q100" s="308"/>
      <c r="R100" s="308"/>
      <c r="S100" s="284"/>
      <c r="T100" s="256"/>
      <c r="U100" s="256"/>
      <c r="V100" s="25" t="s">
        <v>244</v>
      </c>
      <c r="W100" s="26">
        <v>1</v>
      </c>
      <c r="X100" s="26">
        <v>0</v>
      </c>
      <c r="Y100" s="27">
        <v>0</v>
      </c>
      <c r="Z100" s="120">
        <f t="shared" si="10"/>
        <v>0</v>
      </c>
      <c r="AA100" s="400"/>
      <c r="AB100" s="28">
        <v>44197</v>
      </c>
      <c r="AC100" s="92">
        <v>365</v>
      </c>
      <c r="AD100" s="26" t="s">
        <v>60</v>
      </c>
      <c r="AE100" s="93" t="s">
        <v>60</v>
      </c>
      <c r="AF100" s="242">
        <v>6.25E-2</v>
      </c>
      <c r="AG100" s="402"/>
      <c r="AH100" s="383"/>
      <c r="AI100" s="271"/>
      <c r="AJ100" s="253"/>
      <c r="AK100" s="253"/>
      <c r="AL100" s="253"/>
      <c r="AM100" s="245"/>
      <c r="AN100" s="271"/>
      <c r="AO100" s="271"/>
      <c r="AP100" s="259"/>
      <c r="AQ100" s="271"/>
      <c r="AR100" s="271"/>
      <c r="AS100" s="19" t="s">
        <v>66</v>
      </c>
      <c r="AT100" s="25" t="s">
        <v>67</v>
      </c>
      <c r="AU100" s="26" t="s">
        <v>68</v>
      </c>
      <c r="AV100" s="25"/>
      <c r="AW100" s="247"/>
    </row>
    <row r="101" spans="1:49" s="17" customFormat="1" ht="84.5" thickBot="1" x14ac:dyDescent="0.4">
      <c r="A101" s="351"/>
      <c r="B101" s="284"/>
      <c r="C101" s="287"/>
      <c r="D101" s="491"/>
      <c r="E101" s="287"/>
      <c r="F101" s="351"/>
      <c r="G101" s="138" t="s">
        <v>245</v>
      </c>
      <c r="H101" s="138" t="s">
        <v>54</v>
      </c>
      <c r="I101" s="138" t="s">
        <v>246</v>
      </c>
      <c r="J101" s="138" t="s">
        <v>247</v>
      </c>
      <c r="K101" s="139">
        <v>20</v>
      </c>
      <c r="L101" s="140">
        <v>5</v>
      </c>
      <c r="M101" s="140">
        <v>10</v>
      </c>
      <c r="N101" s="140">
        <v>5</v>
      </c>
      <c r="O101" s="140">
        <v>5</v>
      </c>
      <c r="P101" s="140">
        <f>M101+O101</f>
        <v>15</v>
      </c>
      <c r="Q101" s="238">
        <f>+N101/L101</f>
        <v>1</v>
      </c>
      <c r="R101" s="238">
        <f>+P101/K101</f>
        <v>0.75</v>
      </c>
      <c r="S101" s="284"/>
      <c r="T101" s="256"/>
      <c r="U101" s="256"/>
      <c r="V101" s="25" t="s">
        <v>248</v>
      </c>
      <c r="W101" s="26">
        <v>5</v>
      </c>
      <c r="X101" s="88">
        <v>0.3</v>
      </c>
      <c r="Y101" s="133">
        <v>0.5</v>
      </c>
      <c r="Z101" s="120">
        <f t="shared" si="10"/>
        <v>0.8</v>
      </c>
      <c r="AA101" s="400"/>
      <c r="AB101" s="28">
        <v>44197</v>
      </c>
      <c r="AC101" s="92">
        <v>365</v>
      </c>
      <c r="AD101" s="26" t="s">
        <v>60</v>
      </c>
      <c r="AE101" s="93" t="s">
        <v>60</v>
      </c>
      <c r="AF101" s="242">
        <v>6.25E-2</v>
      </c>
      <c r="AG101" s="402"/>
      <c r="AH101" s="383"/>
      <c r="AI101" s="271"/>
      <c r="AJ101" s="253"/>
      <c r="AK101" s="253"/>
      <c r="AL101" s="253"/>
      <c r="AM101" s="245"/>
      <c r="AN101" s="271"/>
      <c r="AO101" s="271"/>
      <c r="AP101" s="259"/>
      <c r="AQ101" s="271"/>
      <c r="AR101" s="271"/>
      <c r="AS101" s="19" t="s">
        <v>66</v>
      </c>
      <c r="AT101" s="25" t="s">
        <v>67</v>
      </c>
      <c r="AU101" s="26" t="s">
        <v>68</v>
      </c>
      <c r="AV101" s="25"/>
      <c r="AW101" s="141" t="s">
        <v>420</v>
      </c>
    </row>
    <row r="102" spans="1:49" s="17" customFormat="1" ht="56" x14ac:dyDescent="0.35">
      <c r="A102" s="351"/>
      <c r="B102" s="284"/>
      <c r="C102" s="287"/>
      <c r="D102" s="491"/>
      <c r="E102" s="287"/>
      <c r="F102" s="351"/>
      <c r="G102" s="353" t="s">
        <v>249</v>
      </c>
      <c r="H102" s="353" t="s">
        <v>54</v>
      </c>
      <c r="I102" s="353" t="s">
        <v>250</v>
      </c>
      <c r="J102" s="353" t="s">
        <v>251</v>
      </c>
      <c r="K102" s="283">
        <v>5</v>
      </c>
      <c r="L102" s="283">
        <v>2</v>
      </c>
      <c r="M102" s="283">
        <v>2</v>
      </c>
      <c r="N102" s="283">
        <v>3</v>
      </c>
      <c r="O102" s="283">
        <v>3</v>
      </c>
      <c r="P102" s="283">
        <f>M102+O102</f>
        <v>5</v>
      </c>
      <c r="Q102" s="244">
        <v>1</v>
      </c>
      <c r="R102" s="244">
        <f>+P102/K102</f>
        <v>1</v>
      </c>
      <c r="S102" s="299"/>
      <c r="T102" s="256"/>
      <c r="U102" s="256"/>
      <c r="V102" s="25" t="s">
        <v>252</v>
      </c>
      <c r="W102" s="26">
        <v>2</v>
      </c>
      <c r="X102" s="88">
        <v>0.4</v>
      </c>
      <c r="Y102" s="133">
        <v>0.4</v>
      </c>
      <c r="Z102" s="120">
        <f t="shared" si="10"/>
        <v>0.8</v>
      </c>
      <c r="AA102" s="400"/>
      <c r="AB102" s="28">
        <v>44197</v>
      </c>
      <c r="AC102" s="92">
        <v>365</v>
      </c>
      <c r="AD102" s="26" t="s">
        <v>60</v>
      </c>
      <c r="AE102" s="93" t="s">
        <v>60</v>
      </c>
      <c r="AF102" s="242">
        <v>6.25E-2</v>
      </c>
      <c r="AG102" s="402"/>
      <c r="AH102" s="383"/>
      <c r="AI102" s="271"/>
      <c r="AJ102" s="253"/>
      <c r="AK102" s="253"/>
      <c r="AL102" s="253"/>
      <c r="AM102" s="245"/>
      <c r="AN102" s="271"/>
      <c r="AO102" s="271"/>
      <c r="AP102" s="259"/>
      <c r="AQ102" s="271"/>
      <c r="AR102" s="271"/>
      <c r="AS102" s="19" t="s">
        <v>66</v>
      </c>
      <c r="AT102" s="25" t="s">
        <v>67</v>
      </c>
      <c r="AU102" s="26" t="s">
        <v>68</v>
      </c>
      <c r="AV102" s="25"/>
      <c r="AW102" s="248" t="s">
        <v>417</v>
      </c>
    </row>
    <row r="103" spans="1:49" s="17" customFormat="1" ht="28.5" thickBot="1" x14ac:dyDescent="0.4">
      <c r="A103" s="351"/>
      <c r="B103" s="284"/>
      <c r="C103" s="287"/>
      <c r="D103" s="491"/>
      <c r="E103" s="287"/>
      <c r="F103" s="351"/>
      <c r="G103" s="357"/>
      <c r="H103" s="357"/>
      <c r="I103" s="357"/>
      <c r="J103" s="357"/>
      <c r="K103" s="285"/>
      <c r="L103" s="285"/>
      <c r="M103" s="285"/>
      <c r="N103" s="285"/>
      <c r="O103" s="285"/>
      <c r="P103" s="285"/>
      <c r="Q103" s="308"/>
      <c r="R103" s="308"/>
      <c r="S103" s="299"/>
      <c r="T103" s="256"/>
      <c r="U103" s="256"/>
      <c r="V103" s="32" t="s">
        <v>253</v>
      </c>
      <c r="W103" s="33">
        <v>1</v>
      </c>
      <c r="X103" s="33">
        <v>0</v>
      </c>
      <c r="Y103" s="142">
        <v>0.3</v>
      </c>
      <c r="Z103" s="120">
        <f t="shared" si="10"/>
        <v>0.3</v>
      </c>
      <c r="AA103" s="401"/>
      <c r="AB103" s="35">
        <v>44197</v>
      </c>
      <c r="AC103" s="143">
        <v>365</v>
      </c>
      <c r="AD103" s="44" t="s">
        <v>60</v>
      </c>
      <c r="AE103" s="106" t="s">
        <v>60</v>
      </c>
      <c r="AF103" s="243">
        <v>6.25E-2</v>
      </c>
      <c r="AG103" s="402"/>
      <c r="AH103" s="384"/>
      <c r="AI103" s="272"/>
      <c r="AJ103" s="254"/>
      <c r="AK103" s="254"/>
      <c r="AL103" s="254"/>
      <c r="AM103" s="308"/>
      <c r="AN103" s="272"/>
      <c r="AO103" s="272"/>
      <c r="AP103" s="259"/>
      <c r="AQ103" s="272"/>
      <c r="AR103" s="272"/>
      <c r="AS103" s="19" t="s">
        <v>66</v>
      </c>
      <c r="AT103" s="32" t="s">
        <v>67</v>
      </c>
      <c r="AU103" s="33" t="s">
        <v>68</v>
      </c>
      <c r="AV103" s="32"/>
      <c r="AW103" s="247"/>
    </row>
    <row r="104" spans="1:49" s="17" customFormat="1" ht="42.75" customHeight="1" x14ac:dyDescent="0.35">
      <c r="A104" s="351"/>
      <c r="B104" s="284"/>
      <c r="C104" s="287"/>
      <c r="D104" s="491"/>
      <c r="E104" s="287"/>
      <c r="F104" s="351"/>
      <c r="G104" s="353" t="s">
        <v>254</v>
      </c>
      <c r="H104" s="353" t="s">
        <v>54</v>
      </c>
      <c r="I104" s="353" t="s">
        <v>250</v>
      </c>
      <c r="J104" s="353" t="s">
        <v>255</v>
      </c>
      <c r="K104" s="283">
        <v>4</v>
      </c>
      <c r="L104" s="283">
        <v>1</v>
      </c>
      <c r="M104" s="283">
        <v>2</v>
      </c>
      <c r="N104" s="283">
        <v>1</v>
      </c>
      <c r="O104" s="283">
        <v>0</v>
      </c>
      <c r="P104" s="283">
        <f>M104+N104</f>
        <v>3</v>
      </c>
      <c r="Q104" s="244">
        <f>+N104/L104</f>
        <v>1</v>
      </c>
      <c r="R104" s="244">
        <f>+P104/K104</f>
        <v>0.75</v>
      </c>
      <c r="S104" s="391" t="s">
        <v>256</v>
      </c>
      <c r="T104" s="331">
        <v>2021130010223</v>
      </c>
      <c r="U104" s="331" t="s">
        <v>257</v>
      </c>
      <c r="V104" s="18" t="s">
        <v>258</v>
      </c>
      <c r="W104" s="19">
        <v>1</v>
      </c>
      <c r="X104" s="19">
        <v>0.2</v>
      </c>
      <c r="Y104" s="20">
        <v>0.42499999999999999</v>
      </c>
      <c r="Z104" s="144">
        <f t="shared" si="10"/>
        <v>0.625</v>
      </c>
      <c r="AA104" s="392">
        <f>AVERAGE(Z104:Z122)</f>
        <v>0.35810526315789476</v>
      </c>
      <c r="AB104" s="22">
        <v>44197</v>
      </c>
      <c r="AC104" s="145">
        <v>365</v>
      </c>
      <c r="AD104" s="41" t="s">
        <v>60</v>
      </c>
      <c r="AE104" s="146" t="s">
        <v>60</v>
      </c>
      <c r="AF104" s="122">
        <v>5.2600000000000001E-2</v>
      </c>
      <c r="AG104" s="271" t="s">
        <v>221</v>
      </c>
      <c r="AH104" s="270" t="s">
        <v>62</v>
      </c>
      <c r="AI104" s="270" t="s">
        <v>63</v>
      </c>
      <c r="AJ104" s="252">
        <v>99400000</v>
      </c>
      <c r="AK104" s="132"/>
      <c r="AL104" s="132"/>
      <c r="AM104" s="132"/>
      <c r="AN104" s="270" t="s">
        <v>63</v>
      </c>
      <c r="AO104" s="270" t="s">
        <v>64</v>
      </c>
      <c r="AP104" s="367"/>
      <c r="AQ104" s="252" t="s">
        <v>65</v>
      </c>
      <c r="AR104" s="252">
        <v>99400000</v>
      </c>
      <c r="AS104" s="19" t="s">
        <v>66</v>
      </c>
      <c r="AT104" s="18" t="s">
        <v>67</v>
      </c>
      <c r="AU104" s="19" t="s">
        <v>68</v>
      </c>
      <c r="AV104" s="18"/>
      <c r="AW104" s="248"/>
    </row>
    <row r="105" spans="1:49" s="17" customFormat="1" ht="28.5" thickBot="1" x14ac:dyDescent="0.4">
      <c r="A105" s="351"/>
      <c r="B105" s="284"/>
      <c r="C105" s="287"/>
      <c r="D105" s="491"/>
      <c r="E105" s="287"/>
      <c r="F105" s="351"/>
      <c r="G105" s="354"/>
      <c r="H105" s="354"/>
      <c r="I105" s="354"/>
      <c r="J105" s="354"/>
      <c r="K105" s="284"/>
      <c r="L105" s="285"/>
      <c r="M105" s="285"/>
      <c r="N105" s="285"/>
      <c r="O105" s="285"/>
      <c r="P105" s="285"/>
      <c r="Q105" s="308"/>
      <c r="R105" s="308"/>
      <c r="S105" s="329"/>
      <c r="T105" s="332"/>
      <c r="U105" s="332"/>
      <c r="V105" s="25" t="s">
        <v>253</v>
      </c>
      <c r="W105" s="26">
        <v>1</v>
      </c>
      <c r="X105" s="26">
        <v>0</v>
      </c>
      <c r="Y105" s="133">
        <v>0.1</v>
      </c>
      <c r="Z105" s="120">
        <f t="shared" si="10"/>
        <v>0.1</v>
      </c>
      <c r="AA105" s="393"/>
      <c r="AB105" s="28">
        <v>44197</v>
      </c>
      <c r="AC105" s="92">
        <v>365</v>
      </c>
      <c r="AD105" s="26" t="s">
        <v>60</v>
      </c>
      <c r="AE105" s="123" t="s">
        <v>60</v>
      </c>
      <c r="AF105" s="122">
        <v>5.2600000000000001E-2</v>
      </c>
      <c r="AG105" s="271"/>
      <c r="AH105" s="271"/>
      <c r="AI105" s="271"/>
      <c r="AJ105" s="253"/>
      <c r="AK105" s="115"/>
      <c r="AL105" s="115"/>
      <c r="AM105" s="115"/>
      <c r="AN105" s="271"/>
      <c r="AO105" s="271"/>
      <c r="AP105" s="368"/>
      <c r="AQ105" s="253"/>
      <c r="AR105" s="253"/>
      <c r="AS105" s="19" t="s">
        <v>66</v>
      </c>
      <c r="AT105" s="25" t="s">
        <v>67</v>
      </c>
      <c r="AU105" s="26" t="s">
        <v>68</v>
      </c>
      <c r="AV105" s="25"/>
      <c r="AW105" s="247"/>
    </row>
    <row r="106" spans="1:49" s="17" customFormat="1" ht="28" x14ac:dyDescent="0.35">
      <c r="A106" s="351"/>
      <c r="B106" s="284"/>
      <c r="C106" s="287"/>
      <c r="D106" s="491"/>
      <c r="E106" s="287"/>
      <c r="F106" s="351"/>
      <c r="G106" s="353" t="s">
        <v>259</v>
      </c>
      <c r="H106" s="353" t="s">
        <v>54</v>
      </c>
      <c r="I106" s="353" t="s">
        <v>260</v>
      </c>
      <c r="J106" s="353" t="s">
        <v>261</v>
      </c>
      <c r="K106" s="283">
        <v>4</v>
      </c>
      <c r="L106" s="283">
        <v>2</v>
      </c>
      <c r="M106" s="283">
        <v>2</v>
      </c>
      <c r="N106" s="283">
        <v>1</v>
      </c>
      <c r="O106" s="283">
        <v>0</v>
      </c>
      <c r="P106" s="283">
        <f>M106+N106+O106</f>
        <v>3</v>
      </c>
      <c r="Q106" s="244">
        <f>+N106/L106</f>
        <v>0.5</v>
      </c>
      <c r="R106" s="244">
        <f>+P106/K106</f>
        <v>0.75</v>
      </c>
      <c r="S106" s="329"/>
      <c r="T106" s="332"/>
      <c r="U106" s="332"/>
      <c r="V106" s="25" t="s">
        <v>262</v>
      </c>
      <c r="W106" s="26" t="s">
        <v>263</v>
      </c>
      <c r="X106" s="26">
        <v>0.2</v>
      </c>
      <c r="Y106" s="27">
        <v>0.2</v>
      </c>
      <c r="Z106" s="120">
        <f t="shared" si="10"/>
        <v>0.4</v>
      </c>
      <c r="AA106" s="393"/>
      <c r="AB106" s="28">
        <v>44197</v>
      </c>
      <c r="AC106" s="92">
        <v>365</v>
      </c>
      <c r="AD106" s="26" t="s">
        <v>60</v>
      </c>
      <c r="AE106" s="123" t="s">
        <v>60</v>
      </c>
      <c r="AF106" s="122">
        <v>5.2600000000000001E-2</v>
      </c>
      <c r="AG106" s="271"/>
      <c r="AH106" s="271"/>
      <c r="AI106" s="271"/>
      <c r="AJ106" s="253"/>
      <c r="AK106" s="115"/>
      <c r="AL106" s="115"/>
      <c r="AM106" s="115"/>
      <c r="AN106" s="271"/>
      <c r="AO106" s="271"/>
      <c r="AP106" s="368"/>
      <c r="AQ106" s="253"/>
      <c r="AR106" s="253"/>
      <c r="AS106" s="19" t="s">
        <v>66</v>
      </c>
      <c r="AT106" s="25" t="s">
        <v>67</v>
      </c>
      <c r="AU106" s="26" t="s">
        <v>68</v>
      </c>
      <c r="AV106" s="25"/>
      <c r="AW106" s="248"/>
    </row>
    <row r="107" spans="1:49" s="17" customFormat="1" ht="56" x14ac:dyDescent="0.35">
      <c r="A107" s="351"/>
      <c r="B107" s="284"/>
      <c r="C107" s="287"/>
      <c r="D107" s="491"/>
      <c r="E107" s="287"/>
      <c r="F107" s="351"/>
      <c r="G107" s="354"/>
      <c r="H107" s="354"/>
      <c r="I107" s="354"/>
      <c r="J107" s="354"/>
      <c r="K107" s="284"/>
      <c r="L107" s="284"/>
      <c r="M107" s="284"/>
      <c r="N107" s="284"/>
      <c r="O107" s="284"/>
      <c r="P107" s="284"/>
      <c r="Q107" s="245"/>
      <c r="R107" s="245"/>
      <c r="S107" s="329"/>
      <c r="T107" s="332"/>
      <c r="U107" s="332"/>
      <c r="V107" s="25" t="s">
        <v>264</v>
      </c>
      <c r="W107" s="26">
        <v>1</v>
      </c>
      <c r="X107" s="26">
        <v>0</v>
      </c>
      <c r="Y107" s="27">
        <v>0</v>
      </c>
      <c r="Z107" s="120">
        <f t="shared" si="10"/>
        <v>0</v>
      </c>
      <c r="AA107" s="393"/>
      <c r="AB107" s="28">
        <v>44197</v>
      </c>
      <c r="AC107" s="92">
        <v>365</v>
      </c>
      <c r="AD107" s="26" t="s">
        <v>60</v>
      </c>
      <c r="AE107" s="123" t="s">
        <v>60</v>
      </c>
      <c r="AF107" s="122">
        <v>5.2600000000000001E-2</v>
      </c>
      <c r="AG107" s="271"/>
      <c r="AH107" s="271"/>
      <c r="AI107" s="271"/>
      <c r="AJ107" s="253"/>
      <c r="AK107" s="115"/>
      <c r="AL107" s="115"/>
      <c r="AM107" s="115"/>
      <c r="AN107" s="271"/>
      <c r="AO107" s="271"/>
      <c r="AP107" s="368"/>
      <c r="AQ107" s="253"/>
      <c r="AR107" s="253"/>
      <c r="AS107" s="19" t="s">
        <v>66</v>
      </c>
      <c r="AT107" s="25" t="s">
        <v>67</v>
      </c>
      <c r="AU107" s="26" t="s">
        <v>68</v>
      </c>
      <c r="AV107" s="25"/>
      <c r="AW107" s="246"/>
    </row>
    <row r="108" spans="1:49" s="17" customFormat="1" ht="42" x14ac:dyDescent="0.35">
      <c r="A108" s="351"/>
      <c r="B108" s="284"/>
      <c r="C108" s="287"/>
      <c r="D108" s="491"/>
      <c r="E108" s="287"/>
      <c r="F108" s="351"/>
      <c r="G108" s="354"/>
      <c r="H108" s="354"/>
      <c r="I108" s="354"/>
      <c r="J108" s="354"/>
      <c r="K108" s="284"/>
      <c r="L108" s="284"/>
      <c r="M108" s="284"/>
      <c r="N108" s="284"/>
      <c r="O108" s="284"/>
      <c r="P108" s="284"/>
      <c r="Q108" s="245"/>
      <c r="R108" s="245"/>
      <c r="S108" s="329"/>
      <c r="T108" s="332"/>
      <c r="U108" s="332"/>
      <c r="V108" s="25" t="s">
        <v>265</v>
      </c>
      <c r="W108" s="26">
        <v>1</v>
      </c>
      <c r="X108" s="26">
        <v>0</v>
      </c>
      <c r="Y108" s="27">
        <v>0</v>
      </c>
      <c r="Z108" s="120">
        <f t="shared" si="10"/>
        <v>0</v>
      </c>
      <c r="AA108" s="393"/>
      <c r="AB108" s="28">
        <v>44197</v>
      </c>
      <c r="AC108" s="92">
        <v>365</v>
      </c>
      <c r="AD108" s="26" t="s">
        <v>60</v>
      </c>
      <c r="AE108" s="123" t="s">
        <v>60</v>
      </c>
      <c r="AF108" s="122">
        <v>5.2600000000000001E-2</v>
      </c>
      <c r="AG108" s="271"/>
      <c r="AH108" s="271"/>
      <c r="AI108" s="271"/>
      <c r="AJ108" s="253"/>
      <c r="AK108" s="115"/>
      <c r="AL108" s="115"/>
      <c r="AM108" s="115"/>
      <c r="AN108" s="271"/>
      <c r="AO108" s="271"/>
      <c r="AP108" s="368"/>
      <c r="AQ108" s="253"/>
      <c r="AR108" s="253"/>
      <c r="AS108" s="19" t="s">
        <v>66</v>
      </c>
      <c r="AT108" s="25" t="s">
        <v>67</v>
      </c>
      <c r="AU108" s="26" t="s">
        <v>68</v>
      </c>
      <c r="AV108" s="25"/>
      <c r="AW108" s="246"/>
    </row>
    <row r="109" spans="1:49" s="17" customFormat="1" ht="98" x14ac:dyDescent="0.35">
      <c r="A109" s="351"/>
      <c r="B109" s="284"/>
      <c r="C109" s="287"/>
      <c r="D109" s="491"/>
      <c r="E109" s="287"/>
      <c r="F109" s="351"/>
      <c r="G109" s="354"/>
      <c r="H109" s="354"/>
      <c r="I109" s="354"/>
      <c r="J109" s="354"/>
      <c r="K109" s="284"/>
      <c r="L109" s="284"/>
      <c r="M109" s="284"/>
      <c r="N109" s="284"/>
      <c r="O109" s="284"/>
      <c r="P109" s="284"/>
      <c r="Q109" s="245"/>
      <c r="R109" s="245"/>
      <c r="S109" s="329"/>
      <c r="T109" s="332"/>
      <c r="U109" s="332"/>
      <c r="V109" s="25" t="s">
        <v>266</v>
      </c>
      <c r="W109" s="26">
        <v>1</v>
      </c>
      <c r="X109" s="26">
        <v>0.127</v>
      </c>
      <c r="Y109" s="27">
        <v>0.67700000000000005</v>
      </c>
      <c r="Z109" s="120">
        <f t="shared" si="10"/>
        <v>0.80400000000000005</v>
      </c>
      <c r="AA109" s="393"/>
      <c r="AB109" s="28">
        <v>44197</v>
      </c>
      <c r="AC109" s="92">
        <v>365</v>
      </c>
      <c r="AD109" s="26" t="s">
        <v>60</v>
      </c>
      <c r="AE109" s="123" t="s">
        <v>60</v>
      </c>
      <c r="AF109" s="122">
        <v>5.2600000000000001E-2</v>
      </c>
      <c r="AG109" s="271"/>
      <c r="AH109" s="271"/>
      <c r="AI109" s="271"/>
      <c r="AJ109" s="253"/>
      <c r="AK109" s="115"/>
      <c r="AL109" s="115"/>
      <c r="AM109" s="115"/>
      <c r="AN109" s="271"/>
      <c r="AO109" s="271"/>
      <c r="AP109" s="368"/>
      <c r="AQ109" s="253"/>
      <c r="AR109" s="253"/>
      <c r="AS109" s="19" t="s">
        <v>66</v>
      </c>
      <c r="AT109" s="25" t="s">
        <v>67</v>
      </c>
      <c r="AU109" s="26" t="s">
        <v>68</v>
      </c>
      <c r="AV109" s="25"/>
      <c r="AW109" s="246"/>
    </row>
    <row r="110" spans="1:49" s="17" customFormat="1" ht="42" customHeight="1" x14ac:dyDescent="0.35">
      <c r="A110" s="351"/>
      <c r="B110" s="284"/>
      <c r="C110" s="287"/>
      <c r="D110" s="491"/>
      <c r="E110" s="287"/>
      <c r="F110" s="351"/>
      <c r="G110" s="354"/>
      <c r="H110" s="354"/>
      <c r="I110" s="354"/>
      <c r="J110" s="354"/>
      <c r="K110" s="284"/>
      <c r="L110" s="284"/>
      <c r="M110" s="284"/>
      <c r="N110" s="284"/>
      <c r="O110" s="284"/>
      <c r="P110" s="284"/>
      <c r="Q110" s="245"/>
      <c r="R110" s="245"/>
      <c r="S110" s="329"/>
      <c r="T110" s="332"/>
      <c r="U110" s="332"/>
      <c r="V110" s="25" t="s">
        <v>267</v>
      </c>
      <c r="W110" s="26">
        <v>1</v>
      </c>
      <c r="X110" s="26">
        <v>0</v>
      </c>
      <c r="Y110" s="27">
        <v>0</v>
      </c>
      <c r="Z110" s="120">
        <f t="shared" si="10"/>
        <v>0</v>
      </c>
      <c r="AA110" s="393"/>
      <c r="AB110" s="28">
        <v>44197</v>
      </c>
      <c r="AC110" s="92">
        <v>365</v>
      </c>
      <c r="AD110" s="26" t="s">
        <v>60</v>
      </c>
      <c r="AE110" s="123" t="s">
        <v>60</v>
      </c>
      <c r="AF110" s="122">
        <v>5.2600000000000001E-2</v>
      </c>
      <c r="AG110" s="271"/>
      <c r="AH110" s="271"/>
      <c r="AI110" s="271"/>
      <c r="AJ110" s="253"/>
      <c r="AK110" s="115"/>
      <c r="AL110" s="115"/>
      <c r="AM110" s="115"/>
      <c r="AN110" s="271"/>
      <c r="AO110" s="271"/>
      <c r="AP110" s="368"/>
      <c r="AQ110" s="253"/>
      <c r="AR110" s="253"/>
      <c r="AS110" s="19" t="s">
        <v>66</v>
      </c>
      <c r="AT110" s="25" t="s">
        <v>67</v>
      </c>
      <c r="AU110" s="26" t="s">
        <v>68</v>
      </c>
      <c r="AV110" s="25"/>
      <c r="AW110" s="246"/>
    </row>
    <row r="111" spans="1:49" s="17" customFormat="1" ht="42.65" customHeight="1" thickBot="1" x14ac:dyDescent="0.4">
      <c r="A111" s="351"/>
      <c r="B111" s="284"/>
      <c r="C111" s="287"/>
      <c r="D111" s="491"/>
      <c r="E111" s="287"/>
      <c r="F111" s="351"/>
      <c r="G111" s="357"/>
      <c r="H111" s="357"/>
      <c r="I111" s="357"/>
      <c r="J111" s="357"/>
      <c r="K111" s="285"/>
      <c r="L111" s="285"/>
      <c r="M111" s="285"/>
      <c r="N111" s="285"/>
      <c r="O111" s="285"/>
      <c r="P111" s="285"/>
      <c r="Q111" s="308"/>
      <c r="R111" s="308"/>
      <c r="S111" s="329"/>
      <c r="T111" s="332"/>
      <c r="U111" s="332"/>
      <c r="V111" s="25" t="s">
        <v>268</v>
      </c>
      <c r="W111" s="26">
        <v>1</v>
      </c>
      <c r="X111" s="26">
        <v>0</v>
      </c>
      <c r="Y111" s="27">
        <v>0</v>
      </c>
      <c r="Z111" s="120">
        <f t="shared" si="10"/>
        <v>0</v>
      </c>
      <c r="AA111" s="393"/>
      <c r="AB111" s="28">
        <v>44197</v>
      </c>
      <c r="AC111" s="92">
        <v>365</v>
      </c>
      <c r="AD111" s="26" t="s">
        <v>60</v>
      </c>
      <c r="AE111" s="123" t="s">
        <v>60</v>
      </c>
      <c r="AF111" s="122">
        <v>5.2600000000000001E-2</v>
      </c>
      <c r="AG111" s="271"/>
      <c r="AH111" s="271"/>
      <c r="AI111" s="271"/>
      <c r="AJ111" s="253"/>
      <c r="AK111" s="115"/>
      <c r="AL111" s="115"/>
      <c r="AM111" s="115"/>
      <c r="AN111" s="271"/>
      <c r="AO111" s="271"/>
      <c r="AP111" s="368"/>
      <c r="AQ111" s="253"/>
      <c r="AR111" s="253"/>
      <c r="AS111" s="19" t="s">
        <v>66</v>
      </c>
      <c r="AT111" s="25" t="s">
        <v>67</v>
      </c>
      <c r="AU111" s="26" t="s">
        <v>68</v>
      </c>
      <c r="AV111" s="25"/>
      <c r="AW111" s="247"/>
    </row>
    <row r="112" spans="1:49" s="17" customFormat="1" ht="98" x14ac:dyDescent="0.35">
      <c r="A112" s="351"/>
      <c r="B112" s="284"/>
      <c r="C112" s="287"/>
      <c r="D112" s="491"/>
      <c r="E112" s="287"/>
      <c r="F112" s="351"/>
      <c r="G112" s="353" t="s">
        <v>269</v>
      </c>
      <c r="H112" s="353" t="s">
        <v>54</v>
      </c>
      <c r="I112" s="353" t="s">
        <v>240</v>
      </c>
      <c r="J112" s="353" t="s">
        <v>270</v>
      </c>
      <c r="K112" s="283">
        <v>4</v>
      </c>
      <c r="L112" s="283">
        <v>2</v>
      </c>
      <c r="M112" s="283">
        <v>2</v>
      </c>
      <c r="N112" s="283">
        <v>1</v>
      </c>
      <c r="O112" s="283">
        <v>0</v>
      </c>
      <c r="P112" s="283">
        <f>M112+N112+O112</f>
        <v>3</v>
      </c>
      <c r="Q112" s="244">
        <f>+N112/L112</f>
        <v>0.5</v>
      </c>
      <c r="R112" s="244">
        <f>+P112/K112</f>
        <v>0.75</v>
      </c>
      <c r="S112" s="329"/>
      <c r="T112" s="332"/>
      <c r="U112" s="332"/>
      <c r="V112" s="25" t="s">
        <v>271</v>
      </c>
      <c r="W112" s="26">
        <v>1</v>
      </c>
      <c r="X112" s="26">
        <v>0.25</v>
      </c>
      <c r="Y112" s="27">
        <v>0.75</v>
      </c>
      <c r="Z112" s="120">
        <f t="shared" si="10"/>
        <v>1</v>
      </c>
      <c r="AA112" s="393"/>
      <c r="AB112" s="28">
        <v>44197</v>
      </c>
      <c r="AC112" s="92">
        <v>365</v>
      </c>
      <c r="AD112" s="26" t="s">
        <v>60</v>
      </c>
      <c r="AE112" s="123" t="s">
        <v>60</v>
      </c>
      <c r="AF112" s="122">
        <v>5.2600000000000001E-2</v>
      </c>
      <c r="AG112" s="271"/>
      <c r="AH112" s="271"/>
      <c r="AI112" s="271"/>
      <c r="AJ112" s="253"/>
      <c r="AK112" s="115"/>
      <c r="AL112" s="115"/>
      <c r="AM112" s="115"/>
      <c r="AN112" s="271"/>
      <c r="AO112" s="271"/>
      <c r="AP112" s="368"/>
      <c r="AQ112" s="253"/>
      <c r="AR112" s="253"/>
      <c r="AS112" s="19" t="s">
        <v>66</v>
      </c>
      <c r="AT112" s="25" t="s">
        <v>67</v>
      </c>
      <c r="AU112" s="26" t="s">
        <v>68</v>
      </c>
      <c r="AV112" s="25"/>
      <c r="AW112" s="248"/>
    </row>
    <row r="113" spans="1:49" s="17" customFormat="1" ht="126.5" thickBot="1" x14ac:dyDescent="0.4">
      <c r="A113" s="351"/>
      <c r="B113" s="284"/>
      <c r="C113" s="287"/>
      <c r="D113" s="491"/>
      <c r="E113" s="287"/>
      <c r="F113" s="351"/>
      <c r="G113" s="354"/>
      <c r="H113" s="354"/>
      <c r="I113" s="354"/>
      <c r="J113" s="354"/>
      <c r="K113" s="284"/>
      <c r="L113" s="284"/>
      <c r="M113" s="284"/>
      <c r="N113" s="284"/>
      <c r="O113" s="284"/>
      <c r="P113" s="284"/>
      <c r="Q113" s="245"/>
      <c r="R113" s="245"/>
      <c r="S113" s="329"/>
      <c r="T113" s="332"/>
      <c r="U113" s="332"/>
      <c r="V113" s="25" t="s">
        <v>272</v>
      </c>
      <c r="W113" s="26">
        <v>1</v>
      </c>
      <c r="X113" s="26">
        <v>0</v>
      </c>
      <c r="Y113" s="133">
        <v>1</v>
      </c>
      <c r="Z113" s="120">
        <f t="shared" si="10"/>
        <v>1</v>
      </c>
      <c r="AA113" s="393"/>
      <c r="AB113" s="28">
        <v>44197</v>
      </c>
      <c r="AC113" s="92">
        <v>365</v>
      </c>
      <c r="AD113" s="26" t="s">
        <v>60</v>
      </c>
      <c r="AE113" s="123" t="s">
        <v>60</v>
      </c>
      <c r="AF113" s="122">
        <v>5.2600000000000001E-2</v>
      </c>
      <c r="AG113" s="271"/>
      <c r="AH113" s="271"/>
      <c r="AI113" s="272"/>
      <c r="AJ113" s="254"/>
      <c r="AK113" s="137"/>
      <c r="AL113" s="137"/>
      <c r="AM113" s="137"/>
      <c r="AN113" s="272"/>
      <c r="AO113" s="272"/>
      <c r="AP113" s="368"/>
      <c r="AQ113" s="254"/>
      <c r="AR113" s="254"/>
      <c r="AS113" s="19" t="s">
        <v>66</v>
      </c>
      <c r="AT113" s="25" t="s">
        <v>67</v>
      </c>
      <c r="AU113" s="26" t="s">
        <v>68</v>
      </c>
      <c r="AV113" s="25"/>
      <c r="AW113" s="246"/>
    </row>
    <row r="114" spans="1:49" s="17" customFormat="1" ht="28" x14ac:dyDescent="0.35">
      <c r="A114" s="351"/>
      <c r="B114" s="284"/>
      <c r="C114" s="287"/>
      <c r="D114" s="491"/>
      <c r="E114" s="287"/>
      <c r="F114" s="351"/>
      <c r="G114" s="354"/>
      <c r="H114" s="354"/>
      <c r="I114" s="354"/>
      <c r="J114" s="354"/>
      <c r="K114" s="284"/>
      <c r="L114" s="284"/>
      <c r="M114" s="284"/>
      <c r="N114" s="284"/>
      <c r="O114" s="284"/>
      <c r="P114" s="284"/>
      <c r="Q114" s="245"/>
      <c r="R114" s="245"/>
      <c r="S114" s="329"/>
      <c r="T114" s="332"/>
      <c r="U114" s="332"/>
      <c r="V114" s="25" t="s">
        <v>273</v>
      </c>
      <c r="W114" s="26">
        <v>1</v>
      </c>
      <c r="X114" s="26">
        <v>0.21</v>
      </c>
      <c r="Y114" s="27">
        <v>0.46500000000000002</v>
      </c>
      <c r="Z114" s="144">
        <f t="shared" si="10"/>
        <v>0.67500000000000004</v>
      </c>
      <c r="AA114" s="393"/>
      <c r="AB114" s="28">
        <v>44197</v>
      </c>
      <c r="AC114" s="92">
        <v>365</v>
      </c>
      <c r="AD114" s="26" t="s">
        <v>60</v>
      </c>
      <c r="AE114" s="123" t="s">
        <v>60</v>
      </c>
      <c r="AF114" s="122">
        <v>5.2600000000000001E-2</v>
      </c>
      <c r="AG114" s="271"/>
      <c r="AH114" s="271"/>
      <c r="AI114" s="270" t="s">
        <v>238</v>
      </c>
      <c r="AJ114" s="252">
        <v>1</v>
      </c>
      <c r="AK114" s="132"/>
      <c r="AL114" s="132"/>
      <c r="AM114" s="132"/>
      <c r="AN114" s="270" t="s">
        <v>238</v>
      </c>
      <c r="AO114" s="270" t="s">
        <v>64</v>
      </c>
      <c r="AP114" s="368"/>
      <c r="AQ114" s="252" t="s">
        <v>65</v>
      </c>
      <c r="AR114" s="270">
        <v>0</v>
      </c>
      <c r="AS114" s="19" t="s">
        <v>66</v>
      </c>
      <c r="AT114" s="25" t="s">
        <v>67</v>
      </c>
      <c r="AU114" s="26" t="s">
        <v>68</v>
      </c>
      <c r="AV114" s="25"/>
      <c r="AW114" s="246"/>
    </row>
    <row r="115" spans="1:49" s="17" customFormat="1" ht="84" customHeight="1" x14ac:dyDescent="0.35">
      <c r="A115" s="351"/>
      <c r="B115" s="284"/>
      <c r="C115" s="287"/>
      <c r="D115" s="491"/>
      <c r="E115" s="287"/>
      <c r="F115" s="351"/>
      <c r="G115" s="354"/>
      <c r="H115" s="354"/>
      <c r="I115" s="354"/>
      <c r="J115" s="354"/>
      <c r="K115" s="284"/>
      <c r="L115" s="284"/>
      <c r="M115" s="284"/>
      <c r="N115" s="284"/>
      <c r="O115" s="284"/>
      <c r="P115" s="284"/>
      <c r="Q115" s="245"/>
      <c r="R115" s="245"/>
      <c r="S115" s="329"/>
      <c r="T115" s="332"/>
      <c r="U115" s="332"/>
      <c r="V115" s="25" t="s">
        <v>274</v>
      </c>
      <c r="W115" s="26">
        <v>1</v>
      </c>
      <c r="X115" s="26">
        <v>0</v>
      </c>
      <c r="Y115" s="27">
        <v>0</v>
      </c>
      <c r="Z115" s="120">
        <f t="shared" si="10"/>
        <v>0</v>
      </c>
      <c r="AA115" s="393"/>
      <c r="AB115" s="28">
        <v>44197</v>
      </c>
      <c r="AC115" s="92">
        <v>365</v>
      </c>
      <c r="AD115" s="26" t="s">
        <v>60</v>
      </c>
      <c r="AE115" s="123" t="s">
        <v>60</v>
      </c>
      <c r="AF115" s="122">
        <v>5.2600000000000001E-2</v>
      </c>
      <c r="AG115" s="271"/>
      <c r="AH115" s="271"/>
      <c r="AI115" s="271"/>
      <c r="AJ115" s="253"/>
      <c r="AK115" s="115"/>
      <c r="AL115" s="115"/>
      <c r="AM115" s="115"/>
      <c r="AN115" s="271"/>
      <c r="AO115" s="271"/>
      <c r="AP115" s="368"/>
      <c r="AQ115" s="253"/>
      <c r="AR115" s="271"/>
      <c r="AS115" s="19" t="s">
        <v>66</v>
      </c>
      <c r="AT115" s="25" t="s">
        <v>67</v>
      </c>
      <c r="AU115" s="26" t="s">
        <v>68</v>
      </c>
      <c r="AV115" s="25"/>
      <c r="AW115" s="246"/>
    </row>
    <row r="116" spans="1:49" s="17" customFormat="1" ht="84" customHeight="1" x14ac:dyDescent="0.35">
      <c r="A116" s="351"/>
      <c r="B116" s="284"/>
      <c r="C116" s="287"/>
      <c r="D116" s="491"/>
      <c r="E116" s="287"/>
      <c r="F116" s="351"/>
      <c r="G116" s="354"/>
      <c r="H116" s="354"/>
      <c r="I116" s="354"/>
      <c r="J116" s="354"/>
      <c r="K116" s="284"/>
      <c r="L116" s="284"/>
      <c r="M116" s="284"/>
      <c r="N116" s="284"/>
      <c r="O116" s="284"/>
      <c r="P116" s="284"/>
      <c r="Q116" s="245"/>
      <c r="R116" s="245"/>
      <c r="S116" s="329"/>
      <c r="T116" s="332"/>
      <c r="U116" s="332"/>
      <c r="V116" s="25" t="s">
        <v>275</v>
      </c>
      <c r="W116" s="26">
        <v>1</v>
      </c>
      <c r="X116" s="26">
        <v>0</v>
      </c>
      <c r="Y116" s="27">
        <v>0</v>
      </c>
      <c r="Z116" s="120">
        <f t="shared" si="10"/>
        <v>0</v>
      </c>
      <c r="AA116" s="393"/>
      <c r="AB116" s="28">
        <v>44197</v>
      </c>
      <c r="AC116" s="92">
        <v>365</v>
      </c>
      <c r="AD116" s="26" t="s">
        <v>60</v>
      </c>
      <c r="AE116" s="123" t="s">
        <v>60</v>
      </c>
      <c r="AF116" s="122">
        <v>5.2600000000000001E-2</v>
      </c>
      <c r="AG116" s="271"/>
      <c r="AH116" s="271"/>
      <c r="AI116" s="271"/>
      <c r="AJ116" s="253"/>
      <c r="AK116" s="115"/>
      <c r="AL116" s="115"/>
      <c r="AM116" s="115"/>
      <c r="AN116" s="271"/>
      <c r="AO116" s="271"/>
      <c r="AP116" s="368"/>
      <c r="AQ116" s="253"/>
      <c r="AR116" s="271"/>
      <c r="AS116" s="19" t="s">
        <v>66</v>
      </c>
      <c r="AT116" s="25" t="s">
        <v>67</v>
      </c>
      <c r="AU116" s="26" t="s">
        <v>68</v>
      </c>
      <c r="AV116" s="25"/>
      <c r="AW116" s="246"/>
    </row>
    <row r="117" spans="1:49" s="17" customFormat="1" ht="70.5" thickBot="1" x14ac:dyDescent="0.4">
      <c r="A117" s="351"/>
      <c r="B117" s="284"/>
      <c r="C117" s="287"/>
      <c r="D117" s="491"/>
      <c r="E117" s="287"/>
      <c r="F117" s="351"/>
      <c r="G117" s="357"/>
      <c r="H117" s="357"/>
      <c r="I117" s="357"/>
      <c r="J117" s="357"/>
      <c r="K117" s="285"/>
      <c r="L117" s="285"/>
      <c r="M117" s="285"/>
      <c r="N117" s="285"/>
      <c r="O117" s="285"/>
      <c r="P117" s="285"/>
      <c r="Q117" s="308"/>
      <c r="R117" s="308"/>
      <c r="S117" s="329"/>
      <c r="T117" s="332"/>
      <c r="U117" s="332"/>
      <c r="V117" s="25" t="s">
        <v>276</v>
      </c>
      <c r="W117" s="26">
        <v>1</v>
      </c>
      <c r="X117" s="26">
        <v>0</v>
      </c>
      <c r="Y117" s="27">
        <v>0</v>
      </c>
      <c r="Z117" s="120">
        <f t="shared" si="10"/>
        <v>0</v>
      </c>
      <c r="AA117" s="393"/>
      <c r="AB117" s="28">
        <v>44197</v>
      </c>
      <c r="AC117" s="92">
        <v>365</v>
      </c>
      <c r="AD117" s="26" t="s">
        <v>60</v>
      </c>
      <c r="AE117" s="123" t="s">
        <v>60</v>
      </c>
      <c r="AF117" s="122">
        <v>5.2600000000000001E-2</v>
      </c>
      <c r="AG117" s="271"/>
      <c r="AH117" s="271"/>
      <c r="AI117" s="271"/>
      <c r="AJ117" s="253"/>
      <c r="AK117" s="115"/>
      <c r="AL117" s="115"/>
      <c r="AM117" s="115"/>
      <c r="AN117" s="271"/>
      <c r="AO117" s="271"/>
      <c r="AP117" s="368"/>
      <c r="AQ117" s="253"/>
      <c r="AR117" s="271"/>
      <c r="AS117" s="19" t="s">
        <v>66</v>
      </c>
      <c r="AT117" s="25" t="s">
        <v>67</v>
      </c>
      <c r="AU117" s="26" t="s">
        <v>68</v>
      </c>
      <c r="AV117" s="25"/>
      <c r="AW117" s="247"/>
    </row>
    <row r="118" spans="1:49" s="17" customFormat="1" ht="42" x14ac:dyDescent="0.35">
      <c r="A118" s="351"/>
      <c r="B118" s="284"/>
      <c r="C118" s="287"/>
      <c r="D118" s="491"/>
      <c r="E118" s="287"/>
      <c r="F118" s="351"/>
      <c r="G118" s="353" t="s">
        <v>277</v>
      </c>
      <c r="H118" s="353" t="s">
        <v>54</v>
      </c>
      <c r="I118" s="353" t="s">
        <v>250</v>
      </c>
      <c r="J118" s="353" t="s">
        <v>278</v>
      </c>
      <c r="K118" s="283">
        <v>1</v>
      </c>
      <c r="L118" s="283">
        <v>1</v>
      </c>
      <c r="M118" s="283">
        <v>0</v>
      </c>
      <c r="N118" s="283">
        <v>0</v>
      </c>
      <c r="O118" s="322">
        <v>0</v>
      </c>
      <c r="P118" s="244">
        <f>M118+O118</f>
        <v>0</v>
      </c>
      <c r="Q118" s="244">
        <v>0</v>
      </c>
      <c r="R118" s="244"/>
      <c r="S118" s="329"/>
      <c r="T118" s="332"/>
      <c r="U118" s="332"/>
      <c r="V118" s="25" t="s">
        <v>279</v>
      </c>
      <c r="W118" s="26">
        <v>1</v>
      </c>
      <c r="X118" s="26">
        <v>0.2</v>
      </c>
      <c r="Y118" s="27">
        <v>0.8</v>
      </c>
      <c r="Z118" s="120">
        <f t="shared" si="10"/>
        <v>1</v>
      </c>
      <c r="AA118" s="393"/>
      <c r="AB118" s="28">
        <v>44197</v>
      </c>
      <c r="AC118" s="92">
        <v>365</v>
      </c>
      <c r="AD118" s="26" t="s">
        <v>60</v>
      </c>
      <c r="AE118" s="123" t="s">
        <v>60</v>
      </c>
      <c r="AF118" s="122">
        <v>5.2600000000000001E-2</v>
      </c>
      <c r="AG118" s="271"/>
      <c r="AH118" s="271"/>
      <c r="AI118" s="271"/>
      <c r="AJ118" s="253"/>
      <c r="AK118" s="115"/>
      <c r="AL118" s="115"/>
      <c r="AM118" s="115"/>
      <c r="AN118" s="271"/>
      <c r="AO118" s="271"/>
      <c r="AP118" s="368"/>
      <c r="AQ118" s="253"/>
      <c r="AR118" s="271"/>
      <c r="AS118" s="19" t="s">
        <v>66</v>
      </c>
      <c r="AT118" s="25" t="s">
        <v>67</v>
      </c>
      <c r="AU118" s="26" t="s">
        <v>68</v>
      </c>
      <c r="AV118" s="25"/>
      <c r="AW118" s="244"/>
    </row>
    <row r="119" spans="1:49" s="17" customFormat="1" ht="42.5" x14ac:dyDescent="0.35">
      <c r="A119" s="351"/>
      <c r="B119" s="284"/>
      <c r="C119" s="287"/>
      <c r="D119" s="491"/>
      <c r="E119" s="287"/>
      <c r="F119" s="351"/>
      <c r="G119" s="354"/>
      <c r="H119" s="354"/>
      <c r="I119" s="354"/>
      <c r="J119" s="354"/>
      <c r="K119" s="284"/>
      <c r="L119" s="284"/>
      <c r="M119" s="284"/>
      <c r="N119" s="284"/>
      <c r="O119" s="323"/>
      <c r="P119" s="245"/>
      <c r="Q119" s="245"/>
      <c r="R119" s="245"/>
      <c r="S119" s="329"/>
      <c r="T119" s="332"/>
      <c r="U119" s="332"/>
      <c r="V119" s="147" t="s">
        <v>280</v>
      </c>
      <c r="W119" s="148">
        <v>1</v>
      </c>
      <c r="X119" s="148">
        <v>0</v>
      </c>
      <c r="Y119" s="149">
        <v>1</v>
      </c>
      <c r="Z119" s="120">
        <f t="shared" si="10"/>
        <v>1</v>
      </c>
      <c r="AA119" s="393"/>
      <c r="AB119" s="28">
        <v>44197</v>
      </c>
      <c r="AC119" s="92">
        <v>365</v>
      </c>
      <c r="AD119" s="26" t="s">
        <v>60</v>
      </c>
      <c r="AE119" s="123" t="s">
        <v>60</v>
      </c>
      <c r="AF119" s="122">
        <v>5.2600000000000001E-2</v>
      </c>
      <c r="AG119" s="271"/>
      <c r="AH119" s="271"/>
      <c r="AI119" s="271"/>
      <c r="AJ119" s="253"/>
      <c r="AK119" s="115"/>
      <c r="AL119" s="115"/>
      <c r="AM119" s="115"/>
      <c r="AN119" s="271"/>
      <c r="AO119" s="271"/>
      <c r="AP119" s="368"/>
      <c r="AQ119" s="253"/>
      <c r="AR119" s="271"/>
      <c r="AS119" s="19" t="s">
        <v>66</v>
      </c>
      <c r="AT119" s="25" t="s">
        <v>67</v>
      </c>
      <c r="AU119" s="148" t="s">
        <v>68</v>
      </c>
      <c r="AV119" s="147"/>
      <c r="AW119" s="245"/>
    </row>
    <row r="120" spans="1:49" s="17" customFormat="1" ht="28" x14ac:dyDescent="0.35">
      <c r="A120" s="351"/>
      <c r="B120" s="284"/>
      <c r="C120" s="287"/>
      <c r="D120" s="491"/>
      <c r="E120" s="287"/>
      <c r="F120" s="351"/>
      <c r="G120" s="354"/>
      <c r="H120" s="354"/>
      <c r="I120" s="354"/>
      <c r="J120" s="354"/>
      <c r="K120" s="284"/>
      <c r="L120" s="284"/>
      <c r="M120" s="284"/>
      <c r="N120" s="284"/>
      <c r="O120" s="323"/>
      <c r="P120" s="245"/>
      <c r="Q120" s="245"/>
      <c r="R120" s="245"/>
      <c r="S120" s="329"/>
      <c r="T120" s="332"/>
      <c r="U120" s="332"/>
      <c r="V120" s="25" t="s">
        <v>281</v>
      </c>
      <c r="W120" s="26">
        <v>1</v>
      </c>
      <c r="X120" s="26">
        <v>0</v>
      </c>
      <c r="Y120" s="133">
        <v>0.2</v>
      </c>
      <c r="Z120" s="120">
        <f t="shared" si="10"/>
        <v>0.2</v>
      </c>
      <c r="AA120" s="393"/>
      <c r="AB120" s="28">
        <v>44197</v>
      </c>
      <c r="AC120" s="92">
        <v>365</v>
      </c>
      <c r="AD120" s="26" t="s">
        <v>60</v>
      </c>
      <c r="AE120" s="123" t="s">
        <v>60</v>
      </c>
      <c r="AF120" s="122">
        <v>5.2600000000000001E-2</v>
      </c>
      <c r="AG120" s="271"/>
      <c r="AH120" s="271"/>
      <c r="AI120" s="271"/>
      <c r="AJ120" s="253"/>
      <c r="AK120" s="115"/>
      <c r="AL120" s="115"/>
      <c r="AM120" s="115"/>
      <c r="AN120" s="271"/>
      <c r="AO120" s="271"/>
      <c r="AP120" s="368"/>
      <c r="AQ120" s="253"/>
      <c r="AR120" s="271"/>
      <c r="AS120" s="19" t="s">
        <v>66</v>
      </c>
      <c r="AT120" s="25" t="s">
        <v>67</v>
      </c>
      <c r="AU120" s="26" t="s">
        <v>68</v>
      </c>
      <c r="AV120" s="25"/>
      <c r="AW120" s="245"/>
    </row>
    <row r="121" spans="1:49" s="17" customFormat="1" ht="28" x14ac:dyDescent="0.35">
      <c r="A121" s="351"/>
      <c r="B121" s="284"/>
      <c r="C121" s="287"/>
      <c r="D121" s="491"/>
      <c r="E121" s="287"/>
      <c r="F121" s="351"/>
      <c r="G121" s="354"/>
      <c r="H121" s="354"/>
      <c r="I121" s="354"/>
      <c r="J121" s="354"/>
      <c r="K121" s="284"/>
      <c r="L121" s="284"/>
      <c r="M121" s="284"/>
      <c r="N121" s="284"/>
      <c r="O121" s="323"/>
      <c r="P121" s="245"/>
      <c r="Q121" s="245"/>
      <c r="R121" s="245"/>
      <c r="S121" s="329"/>
      <c r="T121" s="332"/>
      <c r="U121" s="332"/>
      <c r="V121" s="25" t="s">
        <v>282</v>
      </c>
      <c r="W121" s="26">
        <v>1</v>
      </c>
      <c r="X121" s="26">
        <v>0</v>
      </c>
      <c r="Y121" s="27">
        <v>0</v>
      </c>
      <c r="Z121" s="120">
        <f t="shared" si="10"/>
        <v>0</v>
      </c>
      <c r="AA121" s="393"/>
      <c r="AB121" s="28">
        <v>44197</v>
      </c>
      <c r="AC121" s="92">
        <v>365</v>
      </c>
      <c r="AD121" s="26" t="s">
        <v>60</v>
      </c>
      <c r="AE121" s="123" t="s">
        <v>60</v>
      </c>
      <c r="AF121" s="122">
        <v>5.2600000000000001E-2</v>
      </c>
      <c r="AG121" s="271"/>
      <c r="AH121" s="271"/>
      <c r="AI121" s="271"/>
      <c r="AJ121" s="253"/>
      <c r="AK121" s="115"/>
      <c r="AL121" s="115"/>
      <c r="AM121" s="115"/>
      <c r="AN121" s="271"/>
      <c r="AO121" s="271"/>
      <c r="AP121" s="368"/>
      <c r="AQ121" s="253"/>
      <c r="AR121" s="271"/>
      <c r="AS121" s="19" t="s">
        <v>66</v>
      </c>
      <c r="AT121" s="25" t="s">
        <v>67</v>
      </c>
      <c r="AU121" s="26" t="s">
        <v>68</v>
      </c>
      <c r="AV121" s="25"/>
      <c r="AW121" s="245"/>
    </row>
    <row r="122" spans="1:49" s="17" customFormat="1" ht="28.5" thickBot="1" x14ac:dyDescent="0.4">
      <c r="A122" s="351"/>
      <c r="B122" s="284"/>
      <c r="C122" s="287"/>
      <c r="D122" s="491"/>
      <c r="E122" s="287"/>
      <c r="F122" s="351"/>
      <c r="G122" s="357"/>
      <c r="H122" s="357"/>
      <c r="I122" s="357"/>
      <c r="J122" s="357"/>
      <c r="K122" s="285"/>
      <c r="L122" s="285"/>
      <c r="M122" s="285"/>
      <c r="N122" s="285"/>
      <c r="O122" s="324"/>
      <c r="P122" s="308"/>
      <c r="Q122" s="245"/>
      <c r="R122" s="245"/>
      <c r="S122" s="329"/>
      <c r="T122" s="356"/>
      <c r="U122" s="356"/>
      <c r="V122" s="32" t="s">
        <v>213</v>
      </c>
      <c r="W122" s="33">
        <v>1</v>
      </c>
      <c r="X122" s="33">
        <v>0</v>
      </c>
      <c r="Y122" s="34">
        <v>0</v>
      </c>
      <c r="Z122" s="120">
        <f t="shared" si="10"/>
        <v>0</v>
      </c>
      <c r="AA122" s="394"/>
      <c r="AB122" s="57">
        <v>44197</v>
      </c>
      <c r="AC122" s="125">
        <v>365</v>
      </c>
      <c r="AD122" s="44" t="s">
        <v>60</v>
      </c>
      <c r="AE122" s="126" t="s">
        <v>60</v>
      </c>
      <c r="AF122" s="127">
        <v>5.2600000000000001E-2</v>
      </c>
      <c r="AG122" s="271"/>
      <c r="AH122" s="271"/>
      <c r="AI122" s="271"/>
      <c r="AJ122" s="253"/>
      <c r="AK122" s="115"/>
      <c r="AL122" s="115"/>
      <c r="AM122" s="115"/>
      <c r="AN122" s="272"/>
      <c r="AO122" s="272"/>
      <c r="AP122" s="369"/>
      <c r="AQ122" s="254"/>
      <c r="AR122" s="272"/>
      <c r="AS122" s="19" t="s">
        <v>66</v>
      </c>
      <c r="AT122" s="43" t="s">
        <v>67</v>
      </c>
      <c r="AU122" s="44" t="s">
        <v>68</v>
      </c>
      <c r="AV122" s="43"/>
      <c r="AW122" s="245"/>
    </row>
    <row r="123" spans="1:49" s="17" customFormat="1" ht="84.75" customHeight="1" thickBot="1" x14ac:dyDescent="0.4">
      <c r="A123" s="351"/>
      <c r="B123" s="284"/>
      <c r="C123" s="287"/>
      <c r="D123" s="491"/>
      <c r="E123" s="287"/>
      <c r="F123" s="352"/>
      <c r="G123" s="362" t="s">
        <v>283</v>
      </c>
      <c r="H123" s="363"/>
      <c r="I123" s="363"/>
      <c r="J123" s="363"/>
      <c r="K123" s="363"/>
      <c r="L123" s="363"/>
      <c r="M123" s="363"/>
      <c r="N123" s="363"/>
      <c r="O123" s="363"/>
      <c r="P123" s="363"/>
      <c r="Q123" s="231">
        <f>AVERAGE(Q88:Q122)</f>
        <v>0.72727272727272729</v>
      </c>
      <c r="R123" s="231">
        <f>AVERAGE(R88:R122)</f>
        <v>0.76950000000000007</v>
      </c>
      <c r="S123" s="355"/>
      <c r="T123" s="395" t="s">
        <v>284</v>
      </c>
      <c r="U123" s="396"/>
      <c r="V123" s="397"/>
      <c r="W123" s="397"/>
      <c r="X123" s="397"/>
      <c r="Y123" s="396"/>
      <c r="Z123" s="398"/>
      <c r="AA123" s="150">
        <f>AVERAGE(AA88:AA122)</f>
        <v>0.4674338815789475</v>
      </c>
      <c r="AB123" s="35"/>
      <c r="AC123" s="143"/>
      <c r="AD123" s="33"/>
      <c r="AE123" s="151"/>
      <c r="AF123" s="152"/>
      <c r="AG123" s="153"/>
      <c r="AH123" s="154"/>
      <c r="AI123" s="154"/>
      <c r="AJ123" s="155"/>
      <c r="AK123" s="115"/>
      <c r="AL123" s="115"/>
      <c r="AM123" s="115"/>
      <c r="AN123" s="66"/>
      <c r="AO123" s="66"/>
      <c r="AP123" s="116"/>
      <c r="AQ123" s="115"/>
      <c r="AR123" s="66"/>
      <c r="AS123" s="19"/>
      <c r="AT123" s="70"/>
      <c r="AU123" s="71"/>
      <c r="AV123" s="70"/>
      <c r="AW123" s="70"/>
    </row>
    <row r="124" spans="1:49" s="17" customFormat="1" ht="28" customHeight="1" x14ac:dyDescent="0.35">
      <c r="A124" s="351"/>
      <c r="B124" s="284"/>
      <c r="C124" s="287"/>
      <c r="D124" s="491"/>
      <c r="E124" s="287"/>
      <c r="F124" s="283" t="s">
        <v>285</v>
      </c>
      <c r="G124" s="286" t="s">
        <v>286</v>
      </c>
      <c r="H124" s="286" t="s">
        <v>54</v>
      </c>
      <c r="I124" s="300" t="s">
        <v>240</v>
      </c>
      <c r="J124" s="286" t="s">
        <v>287</v>
      </c>
      <c r="K124" s="302">
        <v>4</v>
      </c>
      <c r="L124" s="302">
        <v>1</v>
      </c>
      <c r="M124" s="304">
        <v>1.55</v>
      </c>
      <c r="N124" s="304">
        <v>0.34</v>
      </c>
      <c r="O124" s="304">
        <v>0.34</v>
      </c>
      <c r="P124" s="304">
        <f>M124+N124+O124</f>
        <v>2.23</v>
      </c>
      <c r="Q124" s="244">
        <f>(+N124+O124)/L124</f>
        <v>0.68</v>
      </c>
      <c r="R124" s="244">
        <f>+P124/K124</f>
        <v>0.5575</v>
      </c>
      <c r="S124" s="344" t="s">
        <v>288</v>
      </c>
      <c r="T124" s="374">
        <v>2021130010198</v>
      </c>
      <c r="U124" s="377" t="s">
        <v>289</v>
      </c>
      <c r="V124" s="156" t="s">
        <v>290</v>
      </c>
      <c r="W124" s="41">
        <v>2</v>
      </c>
      <c r="X124" s="157">
        <v>0.8</v>
      </c>
      <c r="Y124" s="158">
        <v>0.15</v>
      </c>
      <c r="Z124" s="159">
        <f>(X124+Y124)/W124</f>
        <v>0.47500000000000003</v>
      </c>
      <c r="AA124" s="380">
        <f>AVERAGE(Z124:Z129,Z134:Z135)</f>
        <v>0.50284722222222222</v>
      </c>
      <c r="AB124" s="39">
        <v>44197</v>
      </c>
      <c r="AC124" s="85">
        <v>365</v>
      </c>
      <c r="AD124" s="41" t="s">
        <v>60</v>
      </c>
      <c r="AE124" s="86" t="s">
        <v>60</v>
      </c>
      <c r="AF124" s="40">
        <v>7.6999999999999999E-2</v>
      </c>
      <c r="AG124" s="340" t="s">
        <v>61</v>
      </c>
      <c r="AH124" s="270" t="s">
        <v>62</v>
      </c>
      <c r="AI124" s="270" t="s">
        <v>291</v>
      </c>
      <c r="AJ124" s="370">
        <v>500000000</v>
      </c>
      <c r="AK124" s="370">
        <v>500000000</v>
      </c>
      <c r="AL124" s="370">
        <v>0</v>
      </c>
      <c r="AM124" s="244">
        <f>+AL124/AK124</f>
        <v>0</v>
      </c>
      <c r="AN124" s="270" t="s">
        <v>291</v>
      </c>
      <c r="AO124" s="270" t="s">
        <v>64</v>
      </c>
      <c r="AP124" s="367"/>
      <c r="AQ124" s="270" t="s">
        <v>65</v>
      </c>
      <c r="AR124" s="252">
        <v>23100000</v>
      </c>
      <c r="AS124" s="19" t="s">
        <v>66</v>
      </c>
      <c r="AT124" s="49" t="s">
        <v>67</v>
      </c>
      <c r="AU124" s="41" t="s">
        <v>68</v>
      </c>
      <c r="AV124" s="49"/>
      <c r="AW124" s="49"/>
    </row>
    <row r="125" spans="1:49" s="17" customFormat="1" ht="42" x14ac:dyDescent="0.35">
      <c r="A125" s="351"/>
      <c r="B125" s="284"/>
      <c r="C125" s="287"/>
      <c r="D125" s="491"/>
      <c r="E125" s="287"/>
      <c r="F125" s="284"/>
      <c r="G125" s="287"/>
      <c r="H125" s="287"/>
      <c r="I125" s="301"/>
      <c r="J125" s="287"/>
      <c r="K125" s="303"/>
      <c r="L125" s="303"/>
      <c r="M125" s="305"/>
      <c r="N125" s="305"/>
      <c r="O125" s="305"/>
      <c r="P125" s="305"/>
      <c r="Q125" s="245"/>
      <c r="R125" s="245"/>
      <c r="S125" s="299"/>
      <c r="T125" s="375"/>
      <c r="U125" s="378"/>
      <c r="V125" s="160" t="s">
        <v>292</v>
      </c>
      <c r="W125" s="26">
        <v>2</v>
      </c>
      <c r="X125" s="56">
        <v>0.75</v>
      </c>
      <c r="Y125" s="161">
        <v>0.2</v>
      </c>
      <c r="Z125" s="159">
        <f t="shared" ref="Z125:Z136" si="11">(X125+Y125)/W125</f>
        <v>0.47499999999999998</v>
      </c>
      <c r="AA125" s="381"/>
      <c r="AB125" s="28">
        <v>44197</v>
      </c>
      <c r="AC125" s="92">
        <v>365</v>
      </c>
      <c r="AD125" s="26" t="s">
        <v>60</v>
      </c>
      <c r="AE125" s="93" t="s">
        <v>60</v>
      </c>
      <c r="AF125" s="55">
        <v>7.6999999999999999E-2</v>
      </c>
      <c r="AG125" s="383"/>
      <c r="AH125" s="271"/>
      <c r="AI125" s="271"/>
      <c r="AJ125" s="365"/>
      <c r="AK125" s="365"/>
      <c r="AL125" s="365"/>
      <c r="AM125" s="245"/>
      <c r="AN125" s="271"/>
      <c r="AO125" s="271"/>
      <c r="AP125" s="368"/>
      <c r="AQ125" s="271"/>
      <c r="AR125" s="253"/>
      <c r="AS125" s="19" t="s">
        <v>66</v>
      </c>
      <c r="AT125" s="25" t="s">
        <v>67</v>
      </c>
      <c r="AU125" s="26" t="s">
        <v>68</v>
      </c>
      <c r="AV125" s="25"/>
      <c r="AW125" s="25"/>
    </row>
    <row r="126" spans="1:49" s="17" customFormat="1" ht="42" x14ac:dyDescent="0.35">
      <c r="A126" s="351"/>
      <c r="B126" s="284"/>
      <c r="C126" s="287"/>
      <c r="D126" s="491"/>
      <c r="E126" s="287"/>
      <c r="F126" s="284"/>
      <c r="G126" s="287"/>
      <c r="H126" s="287"/>
      <c r="I126" s="301"/>
      <c r="J126" s="287"/>
      <c r="K126" s="303"/>
      <c r="L126" s="303"/>
      <c r="M126" s="305"/>
      <c r="N126" s="305"/>
      <c r="O126" s="305"/>
      <c r="P126" s="305"/>
      <c r="Q126" s="245"/>
      <c r="R126" s="245"/>
      <c r="S126" s="299"/>
      <c r="T126" s="375"/>
      <c r="U126" s="378"/>
      <c r="V126" s="160" t="s">
        <v>293</v>
      </c>
      <c r="W126" s="26">
        <v>2</v>
      </c>
      <c r="X126" s="92">
        <v>0</v>
      </c>
      <c r="Y126" s="162">
        <v>1</v>
      </c>
      <c r="Z126" s="159">
        <f t="shared" si="11"/>
        <v>0.5</v>
      </c>
      <c r="AA126" s="381"/>
      <c r="AB126" s="28">
        <v>44197</v>
      </c>
      <c r="AC126" s="92">
        <v>365</v>
      </c>
      <c r="AD126" s="26" t="s">
        <v>60</v>
      </c>
      <c r="AE126" s="93" t="s">
        <v>60</v>
      </c>
      <c r="AF126" s="55">
        <v>7.6999999999999999E-2</v>
      </c>
      <c r="AG126" s="383"/>
      <c r="AH126" s="271"/>
      <c r="AI126" s="271"/>
      <c r="AJ126" s="365"/>
      <c r="AK126" s="365"/>
      <c r="AL126" s="365"/>
      <c r="AM126" s="245"/>
      <c r="AN126" s="271"/>
      <c r="AO126" s="271"/>
      <c r="AP126" s="368"/>
      <c r="AQ126" s="271"/>
      <c r="AR126" s="253"/>
      <c r="AS126" s="19" t="s">
        <v>66</v>
      </c>
      <c r="AT126" s="25" t="s">
        <v>67</v>
      </c>
      <c r="AU126" s="26" t="s">
        <v>68</v>
      </c>
      <c r="AV126" s="25"/>
      <c r="AW126" s="25"/>
    </row>
    <row r="127" spans="1:49" s="17" customFormat="1" ht="28.5" customHeight="1" thickBot="1" x14ac:dyDescent="0.4">
      <c r="A127" s="351"/>
      <c r="B127" s="284"/>
      <c r="C127" s="287"/>
      <c r="D127" s="491"/>
      <c r="E127" s="287"/>
      <c r="F127" s="284"/>
      <c r="G127" s="287"/>
      <c r="H127" s="287"/>
      <c r="I127" s="301"/>
      <c r="J127" s="287"/>
      <c r="K127" s="303"/>
      <c r="L127" s="303"/>
      <c r="M127" s="305"/>
      <c r="N127" s="305"/>
      <c r="O127" s="305"/>
      <c r="P127" s="305"/>
      <c r="Q127" s="245"/>
      <c r="R127" s="245"/>
      <c r="S127" s="299"/>
      <c r="T127" s="375"/>
      <c r="U127" s="378"/>
      <c r="V127" s="160" t="s">
        <v>294</v>
      </c>
      <c r="W127" s="26">
        <v>4</v>
      </c>
      <c r="X127" s="56">
        <v>0.08</v>
      </c>
      <c r="Y127" s="161">
        <v>0.38</v>
      </c>
      <c r="Z127" s="159">
        <f t="shared" si="11"/>
        <v>0.115</v>
      </c>
      <c r="AA127" s="381"/>
      <c r="AB127" s="28">
        <v>44197</v>
      </c>
      <c r="AC127" s="92">
        <v>365</v>
      </c>
      <c r="AD127" s="26" t="s">
        <v>60</v>
      </c>
      <c r="AE127" s="93" t="s">
        <v>60</v>
      </c>
      <c r="AF127" s="55">
        <v>7.6999999999999999E-2</v>
      </c>
      <c r="AG127" s="383"/>
      <c r="AH127" s="271"/>
      <c r="AI127" s="272"/>
      <c r="AJ127" s="366"/>
      <c r="AK127" s="366"/>
      <c r="AL127" s="366"/>
      <c r="AM127" s="308"/>
      <c r="AN127" s="272"/>
      <c r="AO127" s="272"/>
      <c r="AP127" s="368"/>
      <c r="AQ127" s="272"/>
      <c r="AR127" s="254"/>
      <c r="AS127" s="19" t="s">
        <v>66</v>
      </c>
      <c r="AT127" s="25" t="s">
        <v>67</v>
      </c>
      <c r="AU127" s="26" t="s">
        <v>68</v>
      </c>
      <c r="AV127" s="25"/>
      <c r="AW127" s="25"/>
    </row>
    <row r="128" spans="1:49" s="17" customFormat="1" ht="28.5" thickBot="1" x14ac:dyDescent="0.4">
      <c r="A128" s="351"/>
      <c r="B128" s="284"/>
      <c r="C128" s="287"/>
      <c r="D128" s="491"/>
      <c r="E128" s="287"/>
      <c r="F128" s="284"/>
      <c r="G128" s="288"/>
      <c r="H128" s="288"/>
      <c r="I128" s="493"/>
      <c r="J128" s="288"/>
      <c r="K128" s="310"/>
      <c r="L128" s="310"/>
      <c r="M128" s="314"/>
      <c r="N128" s="314"/>
      <c r="O128" s="314"/>
      <c r="P128" s="314"/>
      <c r="Q128" s="308"/>
      <c r="R128" s="308"/>
      <c r="S128" s="299"/>
      <c r="T128" s="375"/>
      <c r="U128" s="378"/>
      <c r="V128" s="160" t="s">
        <v>295</v>
      </c>
      <c r="W128" s="26">
        <v>36</v>
      </c>
      <c r="X128" s="56">
        <v>5</v>
      </c>
      <c r="Y128" s="161">
        <v>14</v>
      </c>
      <c r="Z128" s="159">
        <f t="shared" si="11"/>
        <v>0.52777777777777779</v>
      </c>
      <c r="AA128" s="381"/>
      <c r="AB128" s="28">
        <v>44197</v>
      </c>
      <c r="AC128" s="92">
        <v>365</v>
      </c>
      <c r="AD128" s="26" t="s">
        <v>60</v>
      </c>
      <c r="AE128" s="93" t="s">
        <v>60</v>
      </c>
      <c r="AF128" s="55">
        <v>7.6999999999999999E-2</v>
      </c>
      <c r="AG128" s="383"/>
      <c r="AH128" s="271"/>
      <c r="AI128" s="270" t="s">
        <v>296</v>
      </c>
      <c r="AJ128" s="370">
        <v>1</v>
      </c>
      <c r="AK128" s="370"/>
      <c r="AL128" s="370"/>
      <c r="AM128" s="163"/>
      <c r="AN128" s="270" t="s">
        <v>296</v>
      </c>
      <c r="AO128" s="270" t="s">
        <v>64</v>
      </c>
      <c r="AP128" s="368"/>
      <c r="AQ128" s="270" t="s">
        <v>65</v>
      </c>
      <c r="AR128" s="252">
        <v>0</v>
      </c>
      <c r="AS128" s="19" t="s">
        <v>66</v>
      </c>
      <c r="AT128" s="25" t="s">
        <v>67</v>
      </c>
      <c r="AU128" s="26" t="s">
        <v>68</v>
      </c>
      <c r="AV128" s="25"/>
      <c r="AW128" s="25"/>
    </row>
    <row r="129" spans="1:49" s="17" customFormat="1" ht="42" x14ac:dyDescent="0.35">
      <c r="A129" s="351"/>
      <c r="B129" s="284"/>
      <c r="C129" s="287"/>
      <c r="D129" s="491"/>
      <c r="E129" s="287"/>
      <c r="F129" s="284"/>
      <c r="G129" s="286" t="s">
        <v>297</v>
      </c>
      <c r="H129" s="286" t="s">
        <v>54</v>
      </c>
      <c r="I129" s="286" t="s">
        <v>260</v>
      </c>
      <c r="J129" s="286" t="s">
        <v>298</v>
      </c>
      <c r="K129" s="302">
        <v>4</v>
      </c>
      <c r="L129" s="302">
        <v>1</v>
      </c>
      <c r="M129" s="304">
        <v>0.75</v>
      </c>
      <c r="N129" s="304">
        <v>0.08</v>
      </c>
      <c r="O129" s="304">
        <v>7.0000000000000007E-2</v>
      </c>
      <c r="P129" s="304">
        <f>M129+N129+O129</f>
        <v>0.89999999999999991</v>
      </c>
      <c r="Q129" s="385">
        <f>(N129+O129)/L129</f>
        <v>0.15000000000000002</v>
      </c>
      <c r="R129" s="385">
        <f>+P129/K129</f>
        <v>0.22499999999999998</v>
      </c>
      <c r="S129" s="299"/>
      <c r="T129" s="375"/>
      <c r="U129" s="378"/>
      <c r="V129" s="160" t="s">
        <v>299</v>
      </c>
      <c r="W129" s="26">
        <v>1</v>
      </c>
      <c r="X129" s="56">
        <v>0.15</v>
      </c>
      <c r="Y129" s="161">
        <v>0.6</v>
      </c>
      <c r="Z129" s="159">
        <f t="shared" si="11"/>
        <v>0.75</v>
      </c>
      <c r="AA129" s="381"/>
      <c r="AB129" s="28">
        <v>44197</v>
      </c>
      <c r="AC129" s="92">
        <v>365</v>
      </c>
      <c r="AD129" s="26" t="s">
        <v>60</v>
      </c>
      <c r="AE129" s="93" t="s">
        <v>60</v>
      </c>
      <c r="AF129" s="55">
        <v>7.6999999999999999E-2</v>
      </c>
      <c r="AG129" s="383"/>
      <c r="AH129" s="271"/>
      <c r="AI129" s="271"/>
      <c r="AJ129" s="365"/>
      <c r="AK129" s="365"/>
      <c r="AL129" s="365"/>
      <c r="AM129" s="164"/>
      <c r="AN129" s="271"/>
      <c r="AO129" s="271"/>
      <c r="AP129" s="368"/>
      <c r="AQ129" s="271"/>
      <c r="AR129" s="253"/>
      <c r="AS129" s="19" t="s">
        <v>66</v>
      </c>
      <c r="AT129" s="25" t="s">
        <v>67</v>
      </c>
      <c r="AU129" s="26" t="s">
        <v>68</v>
      </c>
      <c r="AV129" s="25"/>
      <c r="AW129" s="25"/>
    </row>
    <row r="130" spans="1:49" s="17" customFormat="1" ht="68.25" customHeight="1" x14ac:dyDescent="0.35">
      <c r="A130" s="351"/>
      <c r="B130" s="284"/>
      <c r="C130" s="287"/>
      <c r="D130" s="491"/>
      <c r="E130" s="287"/>
      <c r="F130" s="284"/>
      <c r="G130" s="287"/>
      <c r="H130" s="287"/>
      <c r="I130" s="287"/>
      <c r="J130" s="287"/>
      <c r="K130" s="303"/>
      <c r="L130" s="303"/>
      <c r="M130" s="305"/>
      <c r="N130" s="305"/>
      <c r="O130" s="305"/>
      <c r="P130" s="305"/>
      <c r="Q130" s="386"/>
      <c r="R130" s="386"/>
      <c r="S130" s="299"/>
      <c r="T130" s="375"/>
      <c r="U130" s="378"/>
      <c r="V130" s="160" t="s">
        <v>300</v>
      </c>
      <c r="W130" s="26">
        <v>1</v>
      </c>
      <c r="X130" s="56">
        <v>0.15</v>
      </c>
      <c r="Y130" s="161">
        <v>0</v>
      </c>
      <c r="Z130" s="159">
        <f t="shared" si="11"/>
        <v>0.15</v>
      </c>
      <c r="AA130" s="381"/>
      <c r="AB130" s="28">
        <v>44197</v>
      </c>
      <c r="AC130" s="92">
        <v>365</v>
      </c>
      <c r="AD130" s="26" t="s">
        <v>60</v>
      </c>
      <c r="AE130" s="93" t="s">
        <v>60</v>
      </c>
      <c r="AF130" s="55">
        <v>7.6999999999999999E-2</v>
      </c>
      <c r="AG130" s="383"/>
      <c r="AH130" s="271"/>
      <c r="AI130" s="271"/>
      <c r="AJ130" s="365"/>
      <c r="AK130" s="365"/>
      <c r="AL130" s="365"/>
      <c r="AM130" s="164"/>
      <c r="AN130" s="271"/>
      <c r="AO130" s="271"/>
      <c r="AP130" s="368"/>
      <c r="AQ130" s="271"/>
      <c r="AR130" s="253"/>
      <c r="AS130" s="19" t="s">
        <v>66</v>
      </c>
      <c r="AT130" s="25" t="s">
        <v>67</v>
      </c>
      <c r="AU130" s="26" t="s">
        <v>68</v>
      </c>
      <c r="AV130" s="25"/>
      <c r="AW130" s="25"/>
    </row>
    <row r="131" spans="1:49" s="17" customFormat="1" ht="28" x14ac:dyDescent="0.35">
      <c r="A131" s="351"/>
      <c r="B131" s="284"/>
      <c r="C131" s="287"/>
      <c r="D131" s="491"/>
      <c r="E131" s="287"/>
      <c r="F131" s="284"/>
      <c r="G131" s="287"/>
      <c r="H131" s="287"/>
      <c r="I131" s="287"/>
      <c r="J131" s="287"/>
      <c r="K131" s="303"/>
      <c r="L131" s="303"/>
      <c r="M131" s="305"/>
      <c r="N131" s="305"/>
      <c r="O131" s="305"/>
      <c r="P131" s="305"/>
      <c r="Q131" s="386"/>
      <c r="R131" s="386"/>
      <c r="S131" s="299"/>
      <c r="T131" s="375"/>
      <c r="U131" s="378"/>
      <c r="V131" s="160" t="s">
        <v>301</v>
      </c>
      <c r="W131" s="26">
        <v>1</v>
      </c>
      <c r="X131" s="56">
        <v>0.15</v>
      </c>
      <c r="Y131" s="161">
        <v>0</v>
      </c>
      <c r="Z131" s="159">
        <f t="shared" si="11"/>
        <v>0.15</v>
      </c>
      <c r="AA131" s="381"/>
      <c r="AB131" s="28">
        <v>44197</v>
      </c>
      <c r="AC131" s="92">
        <v>365</v>
      </c>
      <c r="AD131" s="26" t="s">
        <v>60</v>
      </c>
      <c r="AE131" s="93" t="s">
        <v>60</v>
      </c>
      <c r="AF131" s="55">
        <v>7.6999999999999999E-2</v>
      </c>
      <c r="AG131" s="383"/>
      <c r="AH131" s="271"/>
      <c r="AI131" s="271"/>
      <c r="AJ131" s="365"/>
      <c r="AK131" s="365"/>
      <c r="AL131" s="365"/>
      <c r="AM131" s="164"/>
      <c r="AN131" s="271"/>
      <c r="AO131" s="271"/>
      <c r="AP131" s="368"/>
      <c r="AQ131" s="271"/>
      <c r="AR131" s="253"/>
      <c r="AS131" s="19" t="s">
        <v>66</v>
      </c>
      <c r="AT131" s="25" t="s">
        <v>67</v>
      </c>
      <c r="AU131" s="26" t="s">
        <v>68</v>
      </c>
      <c r="AV131" s="25"/>
      <c r="AW131" s="25"/>
    </row>
    <row r="132" spans="1:49" s="17" customFormat="1" ht="42.5" thickBot="1" x14ac:dyDescent="0.4">
      <c r="A132" s="351"/>
      <c r="B132" s="284"/>
      <c r="C132" s="287"/>
      <c r="D132" s="491"/>
      <c r="E132" s="287"/>
      <c r="F132" s="284"/>
      <c r="G132" s="287"/>
      <c r="H132" s="287"/>
      <c r="I132" s="287"/>
      <c r="J132" s="287"/>
      <c r="K132" s="303"/>
      <c r="L132" s="303"/>
      <c r="M132" s="305"/>
      <c r="N132" s="305"/>
      <c r="O132" s="305"/>
      <c r="P132" s="305"/>
      <c r="Q132" s="386"/>
      <c r="R132" s="386"/>
      <c r="S132" s="299"/>
      <c r="T132" s="375"/>
      <c r="U132" s="378"/>
      <c r="V132" s="160" t="s">
        <v>302</v>
      </c>
      <c r="W132" s="26">
        <v>1</v>
      </c>
      <c r="X132" s="56">
        <v>0.15</v>
      </c>
      <c r="Y132" s="161">
        <v>0</v>
      </c>
      <c r="Z132" s="159">
        <f t="shared" si="11"/>
        <v>0.15</v>
      </c>
      <c r="AA132" s="381"/>
      <c r="AB132" s="28">
        <v>44197</v>
      </c>
      <c r="AC132" s="92">
        <v>365</v>
      </c>
      <c r="AD132" s="26" t="s">
        <v>60</v>
      </c>
      <c r="AE132" s="93" t="s">
        <v>60</v>
      </c>
      <c r="AF132" s="55">
        <v>7.6999999999999999E-2</v>
      </c>
      <c r="AG132" s="383"/>
      <c r="AH132" s="271"/>
      <c r="AI132" s="272"/>
      <c r="AJ132" s="366"/>
      <c r="AK132" s="366"/>
      <c r="AL132" s="366"/>
      <c r="AM132" s="165"/>
      <c r="AN132" s="272"/>
      <c r="AO132" s="272"/>
      <c r="AP132" s="368"/>
      <c r="AQ132" s="272"/>
      <c r="AR132" s="254"/>
      <c r="AS132" s="19" t="s">
        <v>66</v>
      </c>
      <c r="AT132" s="25" t="s">
        <v>67</v>
      </c>
      <c r="AU132" s="26" t="s">
        <v>68</v>
      </c>
      <c r="AV132" s="25"/>
      <c r="AW132" s="25"/>
    </row>
    <row r="133" spans="1:49" s="17" customFormat="1" ht="84.5" thickBot="1" x14ac:dyDescent="0.4">
      <c r="A133" s="351"/>
      <c r="B133" s="284"/>
      <c r="C133" s="287"/>
      <c r="D133" s="491"/>
      <c r="E133" s="287"/>
      <c r="F133" s="284"/>
      <c r="G133" s="288"/>
      <c r="H133" s="288"/>
      <c r="I133" s="288"/>
      <c r="J133" s="288"/>
      <c r="K133" s="310"/>
      <c r="L133" s="310"/>
      <c r="M133" s="314"/>
      <c r="N133" s="314"/>
      <c r="O133" s="314"/>
      <c r="P133" s="314"/>
      <c r="Q133" s="387"/>
      <c r="R133" s="387"/>
      <c r="S133" s="299"/>
      <c r="T133" s="375"/>
      <c r="U133" s="378"/>
      <c r="V133" s="160" t="s">
        <v>303</v>
      </c>
      <c r="W133" s="26">
        <v>1</v>
      </c>
      <c r="X133" s="56">
        <v>0.15</v>
      </c>
      <c r="Y133" s="161">
        <v>0</v>
      </c>
      <c r="Z133" s="159">
        <f t="shared" si="11"/>
        <v>0.15</v>
      </c>
      <c r="AA133" s="381"/>
      <c r="AB133" s="28">
        <v>44197</v>
      </c>
      <c r="AC133" s="92">
        <v>365</v>
      </c>
      <c r="AD133" s="26" t="s">
        <v>304</v>
      </c>
      <c r="AE133" s="93" t="s">
        <v>60</v>
      </c>
      <c r="AF133" s="55">
        <v>7.6999999999999999E-2</v>
      </c>
      <c r="AG133" s="383"/>
      <c r="AH133" s="271"/>
      <c r="AI133" s="271" t="s">
        <v>73</v>
      </c>
      <c r="AJ133" s="365">
        <v>900000000</v>
      </c>
      <c r="AK133" s="365">
        <v>900000000</v>
      </c>
      <c r="AL133" s="365">
        <v>0</v>
      </c>
      <c r="AM133" s="245">
        <f>+AL133/AK133</f>
        <v>0</v>
      </c>
      <c r="AN133" s="271" t="s">
        <v>73</v>
      </c>
      <c r="AO133" s="271" t="s">
        <v>64</v>
      </c>
      <c r="AP133" s="368"/>
      <c r="AQ133" s="271" t="s">
        <v>65</v>
      </c>
      <c r="AR133" s="253">
        <v>205800000</v>
      </c>
      <c r="AS133" s="19" t="s">
        <v>66</v>
      </c>
      <c r="AT133" s="25" t="s">
        <v>67</v>
      </c>
      <c r="AU133" s="26" t="s">
        <v>68</v>
      </c>
      <c r="AV133" s="25"/>
      <c r="AW133" s="25"/>
    </row>
    <row r="134" spans="1:49" s="17" customFormat="1" ht="56" x14ac:dyDescent="0.35">
      <c r="A134" s="351"/>
      <c r="B134" s="284"/>
      <c r="C134" s="287"/>
      <c r="D134" s="491"/>
      <c r="E134" s="287"/>
      <c r="F134" s="284"/>
      <c r="G134" s="286" t="s">
        <v>305</v>
      </c>
      <c r="H134" s="286" t="s">
        <v>54</v>
      </c>
      <c r="I134" s="286" t="s">
        <v>260</v>
      </c>
      <c r="J134" s="286" t="s">
        <v>306</v>
      </c>
      <c r="K134" s="302">
        <v>2</v>
      </c>
      <c r="L134" s="302">
        <v>1</v>
      </c>
      <c r="M134" s="304">
        <v>1.1499999999999999</v>
      </c>
      <c r="N134" s="304">
        <v>0.31</v>
      </c>
      <c r="O134" s="304">
        <v>0.37</v>
      </c>
      <c r="P134" s="304">
        <f>M134+N134+O134</f>
        <v>1.83</v>
      </c>
      <c r="Q134" s="244">
        <f>+(N134+O134)/L134</f>
        <v>0.67999999999999994</v>
      </c>
      <c r="R134" s="244">
        <f>+P134/K134</f>
        <v>0.91500000000000004</v>
      </c>
      <c r="S134" s="299"/>
      <c r="T134" s="375"/>
      <c r="U134" s="378"/>
      <c r="V134" s="160" t="s">
        <v>307</v>
      </c>
      <c r="W134" s="26">
        <v>1</v>
      </c>
      <c r="X134" s="26">
        <v>0.5</v>
      </c>
      <c r="Y134" s="27">
        <v>0.18</v>
      </c>
      <c r="Z134" s="159">
        <f t="shared" si="11"/>
        <v>0.67999999999999994</v>
      </c>
      <c r="AA134" s="381"/>
      <c r="AB134" s="28">
        <v>44197</v>
      </c>
      <c r="AC134" s="92">
        <v>365</v>
      </c>
      <c r="AD134" s="26" t="s">
        <v>60</v>
      </c>
      <c r="AE134" s="93" t="s">
        <v>60</v>
      </c>
      <c r="AF134" s="55">
        <v>7.6999999999999999E-2</v>
      </c>
      <c r="AG134" s="383"/>
      <c r="AH134" s="271"/>
      <c r="AI134" s="271"/>
      <c r="AJ134" s="365"/>
      <c r="AK134" s="365"/>
      <c r="AL134" s="365"/>
      <c r="AM134" s="245"/>
      <c r="AN134" s="271"/>
      <c r="AO134" s="271"/>
      <c r="AP134" s="368"/>
      <c r="AQ134" s="271"/>
      <c r="AR134" s="253"/>
      <c r="AS134" s="19" t="s">
        <v>66</v>
      </c>
      <c r="AT134" s="25" t="s">
        <v>67</v>
      </c>
      <c r="AU134" s="26" t="s">
        <v>68</v>
      </c>
      <c r="AV134" s="25"/>
      <c r="AW134" s="25"/>
    </row>
    <row r="135" spans="1:49" s="17" customFormat="1" ht="28" x14ac:dyDescent="0.35">
      <c r="A135" s="351"/>
      <c r="B135" s="284"/>
      <c r="C135" s="287"/>
      <c r="D135" s="491"/>
      <c r="E135" s="287"/>
      <c r="F135" s="284"/>
      <c r="G135" s="287"/>
      <c r="H135" s="287"/>
      <c r="I135" s="287"/>
      <c r="J135" s="287"/>
      <c r="K135" s="303"/>
      <c r="L135" s="303"/>
      <c r="M135" s="305"/>
      <c r="N135" s="305"/>
      <c r="O135" s="305"/>
      <c r="P135" s="305"/>
      <c r="Q135" s="245"/>
      <c r="R135" s="245"/>
      <c r="S135" s="299"/>
      <c r="T135" s="375"/>
      <c r="U135" s="378"/>
      <c r="V135" s="160" t="s">
        <v>308</v>
      </c>
      <c r="W135" s="26">
        <v>1</v>
      </c>
      <c r="X135" s="26">
        <v>0.5</v>
      </c>
      <c r="Y135" s="27">
        <v>0</v>
      </c>
      <c r="Z135" s="159">
        <f t="shared" si="11"/>
        <v>0.5</v>
      </c>
      <c r="AA135" s="381"/>
      <c r="AB135" s="28">
        <v>44197</v>
      </c>
      <c r="AC135" s="92">
        <v>365</v>
      </c>
      <c r="AD135" s="26" t="s">
        <v>60</v>
      </c>
      <c r="AE135" s="93" t="s">
        <v>60</v>
      </c>
      <c r="AF135" s="55">
        <v>7.6999999999999999E-2</v>
      </c>
      <c r="AG135" s="383"/>
      <c r="AH135" s="271"/>
      <c r="AI135" s="271"/>
      <c r="AJ135" s="365"/>
      <c r="AK135" s="365"/>
      <c r="AL135" s="365"/>
      <c r="AM135" s="245"/>
      <c r="AN135" s="271"/>
      <c r="AO135" s="271"/>
      <c r="AP135" s="368"/>
      <c r="AQ135" s="271"/>
      <c r="AR135" s="253"/>
      <c r="AS135" s="19" t="s">
        <v>66</v>
      </c>
      <c r="AT135" s="25" t="s">
        <v>309</v>
      </c>
      <c r="AU135" s="26" t="s">
        <v>169</v>
      </c>
      <c r="AV135" s="25"/>
      <c r="AW135" s="25"/>
    </row>
    <row r="136" spans="1:49" s="17" customFormat="1" ht="28.5" thickBot="1" x14ac:dyDescent="0.4">
      <c r="A136" s="351"/>
      <c r="B136" s="284"/>
      <c r="C136" s="287"/>
      <c r="D136" s="491"/>
      <c r="E136" s="287"/>
      <c r="F136" s="284"/>
      <c r="G136" s="288"/>
      <c r="H136" s="288"/>
      <c r="I136" s="288"/>
      <c r="J136" s="288"/>
      <c r="K136" s="310"/>
      <c r="L136" s="310"/>
      <c r="M136" s="314"/>
      <c r="N136" s="314"/>
      <c r="O136" s="314"/>
      <c r="P136" s="314"/>
      <c r="Q136" s="308"/>
      <c r="R136" s="308"/>
      <c r="S136" s="299"/>
      <c r="T136" s="376"/>
      <c r="U136" s="379"/>
      <c r="V136" s="166" t="s">
        <v>310</v>
      </c>
      <c r="W136" s="26">
        <v>1</v>
      </c>
      <c r="X136" s="26">
        <v>0.5</v>
      </c>
      <c r="Y136" s="27">
        <v>0</v>
      </c>
      <c r="Z136" s="159">
        <f t="shared" si="11"/>
        <v>0.5</v>
      </c>
      <c r="AA136" s="382"/>
      <c r="AB136" s="35">
        <v>44197</v>
      </c>
      <c r="AC136" s="143">
        <v>365</v>
      </c>
      <c r="AD136" s="44" t="s">
        <v>60</v>
      </c>
      <c r="AE136" s="106" t="s">
        <v>60</v>
      </c>
      <c r="AF136" s="107">
        <v>7.6999999999999999E-2</v>
      </c>
      <c r="AG136" s="384"/>
      <c r="AH136" s="272"/>
      <c r="AI136" s="272"/>
      <c r="AJ136" s="366"/>
      <c r="AK136" s="366"/>
      <c r="AL136" s="366"/>
      <c r="AM136" s="308"/>
      <c r="AN136" s="272"/>
      <c r="AO136" s="272"/>
      <c r="AP136" s="369"/>
      <c r="AQ136" s="272"/>
      <c r="AR136" s="254"/>
      <c r="AS136" s="71" t="s">
        <v>66</v>
      </c>
      <c r="AT136" s="32" t="s">
        <v>67</v>
      </c>
      <c r="AU136" s="33" t="s">
        <v>68</v>
      </c>
      <c r="AV136" s="32"/>
      <c r="AW136" s="32"/>
    </row>
    <row r="137" spans="1:49" s="17" customFormat="1" ht="99.75" customHeight="1" thickBot="1" x14ac:dyDescent="0.4">
      <c r="A137" s="351"/>
      <c r="B137" s="284"/>
      <c r="C137" s="287"/>
      <c r="D137" s="491"/>
      <c r="E137" s="287"/>
      <c r="F137" s="285"/>
      <c r="G137" s="388" t="s">
        <v>311</v>
      </c>
      <c r="H137" s="389"/>
      <c r="I137" s="389"/>
      <c r="J137" s="389"/>
      <c r="K137" s="389"/>
      <c r="L137" s="389"/>
      <c r="M137" s="389"/>
      <c r="N137" s="389"/>
      <c r="O137" s="389"/>
      <c r="P137" s="390"/>
      <c r="Q137" s="233">
        <f>AVERAGE(Q124:Q136)</f>
        <v>0.5033333333333333</v>
      </c>
      <c r="R137" s="233">
        <f>AVERAGE(R124:R136)</f>
        <v>0.5658333333333333</v>
      </c>
      <c r="S137" s="345"/>
      <c r="T137" s="371" t="s">
        <v>312</v>
      </c>
      <c r="U137" s="372"/>
      <c r="V137" s="372"/>
      <c r="W137" s="372"/>
      <c r="X137" s="372"/>
      <c r="Y137" s="372"/>
      <c r="Z137" s="373"/>
      <c r="AA137" s="167">
        <f>+AA124</f>
        <v>0.50284722222222222</v>
      </c>
      <c r="AB137" s="129"/>
      <c r="AC137" s="130"/>
      <c r="AD137" s="168"/>
      <c r="AE137" s="62"/>
      <c r="AF137" s="113"/>
      <c r="AG137" s="114"/>
      <c r="AH137" s="66"/>
      <c r="AI137" s="66"/>
      <c r="AJ137" s="164"/>
      <c r="AK137" s="164"/>
      <c r="AL137" s="164"/>
      <c r="AM137" s="164"/>
      <c r="AN137" s="66"/>
      <c r="AO137" s="67"/>
      <c r="AP137" s="68"/>
      <c r="AQ137" s="67"/>
      <c r="AR137" s="69"/>
      <c r="AS137" s="71"/>
      <c r="AT137" s="70"/>
      <c r="AU137" s="71"/>
      <c r="AV137" s="70"/>
      <c r="AW137" s="70"/>
    </row>
    <row r="138" spans="1:49" s="17" customFormat="1" ht="82.5" customHeight="1" x14ac:dyDescent="0.35">
      <c r="A138" s="351"/>
      <c r="B138" s="284"/>
      <c r="C138" s="287"/>
      <c r="D138" s="491"/>
      <c r="E138" s="287"/>
      <c r="F138" s="350" t="s">
        <v>313</v>
      </c>
      <c r="G138" s="353" t="s">
        <v>314</v>
      </c>
      <c r="H138" s="353" t="s">
        <v>54</v>
      </c>
      <c r="I138" s="353" t="s">
        <v>315</v>
      </c>
      <c r="J138" s="353" t="s">
        <v>316</v>
      </c>
      <c r="K138" s="283">
        <v>90</v>
      </c>
      <c r="L138" s="283">
        <v>30</v>
      </c>
      <c r="M138" s="283">
        <v>49</v>
      </c>
      <c r="N138" s="283">
        <v>9</v>
      </c>
      <c r="O138" s="283">
        <v>5</v>
      </c>
      <c r="P138" s="283">
        <f>M138+N138+O138</f>
        <v>63</v>
      </c>
      <c r="Q138" s="244">
        <f>(N138+O138)/L138</f>
        <v>0.46666666666666667</v>
      </c>
      <c r="R138" s="244">
        <f>+P138/K138</f>
        <v>0.7</v>
      </c>
      <c r="S138" s="328" t="s">
        <v>317</v>
      </c>
      <c r="T138" s="331">
        <v>2020130010179</v>
      </c>
      <c r="U138" s="331" t="s">
        <v>318</v>
      </c>
      <c r="V138" s="18" t="s">
        <v>319</v>
      </c>
      <c r="W138" s="19">
        <v>1</v>
      </c>
      <c r="X138" s="19">
        <v>1</v>
      </c>
      <c r="Y138" s="169">
        <v>1</v>
      </c>
      <c r="Z138" s="51">
        <v>1</v>
      </c>
      <c r="AA138" s="341">
        <f>AVERAGE(Z138:Z154)</f>
        <v>0.67254901960784319</v>
      </c>
      <c r="AB138" s="22">
        <v>44589</v>
      </c>
      <c r="AC138" s="145">
        <v>365</v>
      </c>
      <c r="AD138" s="157">
        <v>4</v>
      </c>
      <c r="AE138" s="62">
        <v>4</v>
      </c>
      <c r="AF138" s="63">
        <v>0.02</v>
      </c>
      <c r="AG138" s="340" t="s">
        <v>320</v>
      </c>
      <c r="AH138" s="270" t="s">
        <v>321</v>
      </c>
      <c r="AI138" s="270" t="s">
        <v>63</v>
      </c>
      <c r="AJ138" s="252">
        <v>150000000</v>
      </c>
      <c r="AK138" s="252">
        <v>150000000</v>
      </c>
      <c r="AL138" s="252">
        <v>75000000</v>
      </c>
      <c r="AM138" s="244">
        <f>+AL138/AK138</f>
        <v>0.5</v>
      </c>
      <c r="AN138" s="270" t="s">
        <v>63</v>
      </c>
      <c r="AO138" s="331" t="s">
        <v>64</v>
      </c>
      <c r="AP138" s="334"/>
      <c r="AQ138" s="331" t="s">
        <v>65</v>
      </c>
      <c r="AR138" s="337">
        <v>86800000</v>
      </c>
      <c r="AS138" s="41" t="s">
        <v>66</v>
      </c>
      <c r="AT138" s="18" t="s">
        <v>67</v>
      </c>
      <c r="AU138" s="19" t="s">
        <v>68</v>
      </c>
      <c r="AV138" s="18"/>
      <c r="AW138" s="18"/>
    </row>
    <row r="139" spans="1:49" s="17" customFormat="1" ht="80.25" customHeight="1" x14ac:dyDescent="0.35">
      <c r="A139" s="351"/>
      <c r="B139" s="284"/>
      <c r="C139" s="287"/>
      <c r="D139" s="491"/>
      <c r="E139" s="287"/>
      <c r="F139" s="351"/>
      <c r="G139" s="354"/>
      <c r="H139" s="354"/>
      <c r="I139" s="354"/>
      <c r="J139" s="354"/>
      <c r="K139" s="284"/>
      <c r="L139" s="284"/>
      <c r="M139" s="284"/>
      <c r="N139" s="284"/>
      <c r="O139" s="284"/>
      <c r="P139" s="284"/>
      <c r="Q139" s="245"/>
      <c r="R139" s="245"/>
      <c r="S139" s="329"/>
      <c r="T139" s="332"/>
      <c r="U139" s="332"/>
      <c r="V139" s="170" t="s">
        <v>322</v>
      </c>
      <c r="W139" s="171">
        <v>4</v>
      </c>
      <c r="X139" s="171">
        <v>1</v>
      </c>
      <c r="Y139" s="172">
        <v>2</v>
      </c>
      <c r="Z139" s="133">
        <f t="shared" ref="Z139:Z154" si="12">(X139+Y139)/W139</f>
        <v>0.75</v>
      </c>
      <c r="AA139" s="342"/>
      <c r="AB139" s="28">
        <v>44596</v>
      </c>
      <c r="AC139" s="173">
        <v>120</v>
      </c>
      <c r="AD139" s="26">
        <v>80</v>
      </c>
      <c r="AE139" s="123">
        <v>20</v>
      </c>
      <c r="AF139" s="174">
        <v>0.02</v>
      </c>
      <c r="AG139" s="271"/>
      <c r="AH139" s="271"/>
      <c r="AI139" s="271"/>
      <c r="AJ139" s="253"/>
      <c r="AK139" s="253"/>
      <c r="AL139" s="253"/>
      <c r="AM139" s="245"/>
      <c r="AN139" s="271"/>
      <c r="AO139" s="332"/>
      <c r="AP139" s="335"/>
      <c r="AQ139" s="332"/>
      <c r="AR139" s="338"/>
      <c r="AS139" s="19" t="s">
        <v>66</v>
      </c>
      <c r="AT139" s="170" t="s">
        <v>67</v>
      </c>
      <c r="AU139" s="171" t="s">
        <v>68</v>
      </c>
      <c r="AV139" s="170"/>
      <c r="AW139" s="170"/>
    </row>
    <row r="140" spans="1:49" s="17" customFormat="1" ht="50" x14ac:dyDescent="0.35">
      <c r="A140" s="351"/>
      <c r="B140" s="284"/>
      <c r="C140" s="287"/>
      <c r="D140" s="491"/>
      <c r="E140" s="287"/>
      <c r="F140" s="351"/>
      <c r="G140" s="354"/>
      <c r="H140" s="354"/>
      <c r="I140" s="354"/>
      <c r="J140" s="354"/>
      <c r="K140" s="284"/>
      <c r="L140" s="284"/>
      <c r="M140" s="284"/>
      <c r="N140" s="284"/>
      <c r="O140" s="284"/>
      <c r="P140" s="284"/>
      <c r="Q140" s="245"/>
      <c r="R140" s="245"/>
      <c r="S140" s="329"/>
      <c r="T140" s="332"/>
      <c r="U140" s="332"/>
      <c r="V140" s="170" t="s">
        <v>323</v>
      </c>
      <c r="W140" s="171">
        <v>4</v>
      </c>
      <c r="X140" s="171">
        <v>2</v>
      </c>
      <c r="Y140" s="172">
        <v>2</v>
      </c>
      <c r="Z140" s="133">
        <f t="shared" si="12"/>
        <v>1</v>
      </c>
      <c r="AA140" s="342"/>
      <c r="AB140" s="28">
        <v>44593</v>
      </c>
      <c r="AC140" s="173">
        <v>365</v>
      </c>
      <c r="AD140" s="26">
        <v>30</v>
      </c>
      <c r="AE140" s="123">
        <v>7</v>
      </c>
      <c r="AF140" s="174">
        <v>0.1</v>
      </c>
      <c r="AG140" s="271"/>
      <c r="AH140" s="271"/>
      <c r="AI140" s="271"/>
      <c r="AJ140" s="253"/>
      <c r="AK140" s="253"/>
      <c r="AL140" s="253"/>
      <c r="AM140" s="245"/>
      <c r="AN140" s="271"/>
      <c r="AO140" s="332"/>
      <c r="AP140" s="335"/>
      <c r="AQ140" s="332"/>
      <c r="AR140" s="338"/>
      <c r="AS140" s="19" t="s">
        <v>66</v>
      </c>
      <c r="AT140" s="170" t="s">
        <v>67</v>
      </c>
      <c r="AU140" s="171" t="s">
        <v>68</v>
      </c>
      <c r="AV140" s="170"/>
      <c r="AW140" s="170"/>
    </row>
    <row r="141" spans="1:49" s="17" customFormat="1" ht="50.15" customHeight="1" x14ac:dyDescent="0.35">
      <c r="A141" s="351"/>
      <c r="B141" s="284"/>
      <c r="C141" s="287"/>
      <c r="D141" s="491"/>
      <c r="E141" s="287"/>
      <c r="F141" s="351"/>
      <c r="G141" s="354"/>
      <c r="H141" s="354"/>
      <c r="I141" s="354"/>
      <c r="J141" s="354"/>
      <c r="K141" s="284"/>
      <c r="L141" s="284"/>
      <c r="M141" s="284"/>
      <c r="N141" s="284"/>
      <c r="O141" s="284"/>
      <c r="P141" s="284"/>
      <c r="Q141" s="245"/>
      <c r="R141" s="245"/>
      <c r="S141" s="329"/>
      <c r="T141" s="332"/>
      <c r="U141" s="332"/>
      <c r="V141" s="170" t="s">
        <v>324</v>
      </c>
      <c r="W141" s="171">
        <v>30</v>
      </c>
      <c r="X141" s="171">
        <v>7</v>
      </c>
      <c r="Y141" s="172">
        <v>15</v>
      </c>
      <c r="Z141" s="133">
        <f t="shared" si="12"/>
        <v>0.73333333333333328</v>
      </c>
      <c r="AA141" s="342"/>
      <c r="AB141" s="28">
        <v>44589</v>
      </c>
      <c r="AC141" s="173">
        <v>365</v>
      </c>
      <c r="AD141" s="26">
        <v>30</v>
      </c>
      <c r="AE141" s="123">
        <v>7</v>
      </c>
      <c r="AF141" s="174">
        <v>0.1</v>
      </c>
      <c r="AG141" s="271"/>
      <c r="AH141" s="271"/>
      <c r="AI141" s="271"/>
      <c r="AJ141" s="253"/>
      <c r="AK141" s="253"/>
      <c r="AL141" s="253"/>
      <c r="AM141" s="245"/>
      <c r="AN141" s="271"/>
      <c r="AO141" s="332"/>
      <c r="AP141" s="335"/>
      <c r="AQ141" s="332"/>
      <c r="AR141" s="338"/>
      <c r="AS141" s="19" t="s">
        <v>66</v>
      </c>
      <c r="AT141" s="170" t="s">
        <v>67</v>
      </c>
      <c r="AU141" s="171" t="s">
        <v>68</v>
      </c>
      <c r="AV141" s="170"/>
      <c r="AW141" s="170"/>
    </row>
    <row r="142" spans="1:49" s="17" customFormat="1" ht="37.5" x14ac:dyDescent="0.35">
      <c r="A142" s="351"/>
      <c r="B142" s="284"/>
      <c r="C142" s="287"/>
      <c r="D142" s="491"/>
      <c r="E142" s="287"/>
      <c r="F142" s="351"/>
      <c r="G142" s="354"/>
      <c r="H142" s="354"/>
      <c r="I142" s="354"/>
      <c r="J142" s="354"/>
      <c r="K142" s="284"/>
      <c r="L142" s="284"/>
      <c r="M142" s="284"/>
      <c r="N142" s="284"/>
      <c r="O142" s="284"/>
      <c r="P142" s="284"/>
      <c r="Q142" s="245"/>
      <c r="R142" s="245"/>
      <c r="S142" s="329"/>
      <c r="T142" s="332"/>
      <c r="U142" s="332"/>
      <c r="V142" s="170" t="s">
        <v>325</v>
      </c>
      <c r="W142" s="171">
        <v>30</v>
      </c>
      <c r="X142" s="171">
        <v>2</v>
      </c>
      <c r="Y142" s="172">
        <v>10</v>
      </c>
      <c r="Z142" s="133">
        <f t="shared" si="12"/>
        <v>0.4</v>
      </c>
      <c r="AA142" s="342"/>
      <c r="AB142" s="28">
        <v>44593</v>
      </c>
      <c r="AC142" s="173">
        <v>365</v>
      </c>
      <c r="AD142" s="26">
        <v>30</v>
      </c>
      <c r="AE142" s="123">
        <v>2</v>
      </c>
      <c r="AF142" s="174">
        <v>0.1</v>
      </c>
      <c r="AG142" s="271"/>
      <c r="AH142" s="271"/>
      <c r="AI142" s="271"/>
      <c r="AJ142" s="253"/>
      <c r="AK142" s="253"/>
      <c r="AL142" s="253"/>
      <c r="AM142" s="245"/>
      <c r="AN142" s="271"/>
      <c r="AO142" s="332"/>
      <c r="AP142" s="335"/>
      <c r="AQ142" s="332"/>
      <c r="AR142" s="338"/>
      <c r="AS142" s="19" t="s">
        <v>66</v>
      </c>
      <c r="AT142" s="170" t="s">
        <v>67</v>
      </c>
      <c r="AU142" s="171" t="s">
        <v>68</v>
      </c>
      <c r="AV142" s="170"/>
      <c r="AW142" s="170"/>
    </row>
    <row r="143" spans="1:49" s="17" customFormat="1" ht="37.5" x14ac:dyDescent="0.35">
      <c r="A143" s="351"/>
      <c r="B143" s="284"/>
      <c r="C143" s="287"/>
      <c r="D143" s="491"/>
      <c r="E143" s="287"/>
      <c r="F143" s="351"/>
      <c r="G143" s="354"/>
      <c r="H143" s="354"/>
      <c r="I143" s="354"/>
      <c r="J143" s="354"/>
      <c r="K143" s="284"/>
      <c r="L143" s="284"/>
      <c r="M143" s="284"/>
      <c r="N143" s="284"/>
      <c r="O143" s="284"/>
      <c r="P143" s="284"/>
      <c r="Q143" s="245"/>
      <c r="R143" s="245"/>
      <c r="S143" s="329"/>
      <c r="T143" s="332"/>
      <c r="U143" s="332"/>
      <c r="V143" s="170" t="s">
        <v>326</v>
      </c>
      <c r="W143" s="171">
        <v>4</v>
      </c>
      <c r="X143" s="171">
        <v>2</v>
      </c>
      <c r="Y143" s="172">
        <v>1</v>
      </c>
      <c r="Z143" s="133">
        <f t="shared" si="12"/>
        <v>0.75</v>
      </c>
      <c r="AA143" s="342"/>
      <c r="AB143" s="28">
        <v>44607</v>
      </c>
      <c r="AC143" s="173">
        <v>240</v>
      </c>
      <c r="AD143" s="26">
        <v>500</v>
      </c>
      <c r="AE143" s="123">
        <v>120</v>
      </c>
      <c r="AF143" s="174">
        <v>0.1</v>
      </c>
      <c r="AG143" s="271"/>
      <c r="AH143" s="271"/>
      <c r="AI143" s="271"/>
      <c r="AJ143" s="253"/>
      <c r="AK143" s="253"/>
      <c r="AL143" s="253"/>
      <c r="AM143" s="245"/>
      <c r="AN143" s="271"/>
      <c r="AO143" s="332"/>
      <c r="AP143" s="335"/>
      <c r="AQ143" s="332"/>
      <c r="AR143" s="338"/>
      <c r="AS143" s="19" t="s">
        <v>66</v>
      </c>
      <c r="AT143" s="170" t="s">
        <v>67</v>
      </c>
      <c r="AU143" s="171" t="s">
        <v>68</v>
      </c>
      <c r="AV143" s="170"/>
      <c r="AW143" s="170"/>
    </row>
    <row r="144" spans="1:49" s="17" customFormat="1" ht="33.75" customHeight="1" x14ac:dyDescent="0.35">
      <c r="A144" s="351"/>
      <c r="B144" s="284"/>
      <c r="C144" s="287"/>
      <c r="D144" s="491"/>
      <c r="E144" s="287"/>
      <c r="F144" s="351"/>
      <c r="G144" s="354"/>
      <c r="H144" s="354"/>
      <c r="I144" s="354"/>
      <c r="J144" s="354"/>
      <c r="K144" s="284"/>
      <c r="L144" s="284"/>
      <c r="M144" s="284"/>
      <c r="N144" s="284"/>
      <c r="O144" s="284"/>
      <c r="P144" s="284"/>
      <c r="Q144" s="245"/>
      <c r="R144" s="245"/>
      <c r="S144" s="329"/>
      <c r="T144" s="332"/>
      <c r="U144" s="332"/>
      <c r="V144" s="170" t="s">
        <v>327</v>
      </c>
      <c r="W144" s="171">
        <v>4</v>
      </c>
      <c r="X144" s="171">
        <v>0</v>
      </c>
      <c r="Y144" s="172">
        <v>0</v>
      </c>
      <c r="Z144" s="133">
        <f t="shared" si="12"/>
        <v>0</v>
      </c>
      <c r="AA144" s="342"/>
      <c r="AB144" s="28">
        <v>44696</v>
      </c>
      <c r="AC144" s="173">
        <v>200</v>
      </c>
      <c r="AD144" s="26">
        <v>200</v>
      </c>
      <c r="AE144" s="123">
        <v>0</v>
      </c>
      <c r="AF144" s="174">
        <v>0.04</v>
      </c>
      <c r="AG144" s="271"/>
      <c r="AH144" s="271"/>
      <c r="AI144" s="271"/>
      <c r="AJ144" s="253"/>
      <c r="AK144" s="253"/>
      <c r="AL144" s="253"/>
      <c r="AM144" s="245"/>
      <c r="AN144" s="271"/>
      <c r="AO144" s="332"/>
      <c r="AP144" s="335"/>
      <c r="AQ144" s="332"/>
      <c r="AR144" s="338"/>
      <c r="AS144" s="19" t="s">
        <v>66</v>
      </c>
      <c r="AT144" s="170" t="s">
        <v>67</v>
      </c>
      <c r="AU144" s="171" t="s">
        <v>68</v>
      </c>
      <c r="AV144" s="170"/>
      <c r="AW144" s="170"/>
    </row>
    <row r="145" spans="1:49" s="17" customFormat="1" ht="32.25" customHeight="1" x14ac:dyDescent="0.35">
      <c r="A145" s="351"/>
      <c r="B145" s="284"/>
      <c r="C145" s="287"/>
      <c r="D145" s="491"/>
      <c r="E145" s="287"/>
      <c r="F145" s="351"/>
      <c r="G145" s="354"/>
      <c r="H145" s="354"/>
      <c r="I145" s="354"/>
      <c r="J145" s="354"/>
      <c r="K145" s="284"/>
      <c r="L145" s="284"/>
      <c r="M145" s="284"/>
      <c r="N145" s="284"/>
      <c r="O145" s="284"/>
      <c r="P145" s="284"/>
      <c r="Q145" s="245"/>
      <c r="R145" s="245"/>
      <c r="S145" s="329"/>
      <c r="T145" s="332"/>
      <c r="U145" s="332"/>
      <c r="V145" s="170" t="s">
        <v>328</v>
      </c>
      <c r="W145" s="171">
        <v>1</v>
      </c>
      <c r="X145" s="171">
        <v>1</v>
      </c>
      <c r="Y145" s="172">
        <v>1</v>
      </c>
      <c r="Z145" s="133">
        <v>1</v>
      </c>
      <c r="AA145" s="342"/>
      <c r="AB145" s="28">
        <v>44607</v>
      </c>
      <c r="AC145" s="173">
        <v>1</v>
      </c>
      <c r="AD145" s="26">
        <v>0</v>
      </c>
      <c r="AE145" s="123">
        <v>0</v>
      </c>
      <c r="AF145" s="174">
        <v>0.02</v>
      </c>
      <c r="AG145" s="271"/>
      <c r="AH145" s="271"/>
      <c r="AI145" s="271"/>
      <c r="AJ145" s="253"/>
      <c r="AK145" s="253"/>
      <c r="AL145" s="253"/>
      <c r="AM145" s="245"/>
      <c r="AN145" s="271"/>
      <c r="AO145" s="332"/>
      <c r="AP145" s="335"/>
      <c r="AQ145" s="332"/>
      <c r="AR145" s="338"/>
      <c r="AS145" s="19" t="s">
        <v>66</v>
      </c>
      <c r="AT145" s="170" t="s">
        <v>67</v>
      </c>
      <c r="AU145" s="171" t="s">
        <v>68</v>
      </c>
      <c r="AV145" s="170"/>
      <c r="AW145" s="170"/>
    </row>
    <row r="146" spans="1:49" s="17" customFormat="1" ht="43.5" customHeight="1" x14ac:dyDescent="0.35">
      <c r="A146" s="351"/>
      <c r="B146" s="284"/>
      <c r="C146" s="287"/>
      <c r="D146" s="491"/>
      <c r="E146" s="287"/>
      <c r="F146" s="351"/>
      <c r="G146" s="354"/>
      <c r="H146" s="354"/>
      <c r="I146" s="354"/>
      <c r="J146" s="354"/>
      <c r="K146" s="284"/>
      <c r="L146" s="284"/>
      <c r="M146" s="284"/>
      <c r="N146" s="284"/>
      <c r="O146" s="284"/>
      <c r="P146" s="284"/>
      <c r="Q146" s="245"/>
      <c r="R146" s="245"/>
      <c r="S146" s="329"/>
      <c r="T146" s="332"/>
      <c r="U146" s="332"/>
      <c r="V146" s="170" t="s">
        <v>329</v>
      </c>
      <c r="W146" s="171">
        <v>1</v>
      </c>
      <c r="X146" s="171">
        <v>1</v>
      </c>
      <c r="Y146" s="172">
        <v>1</v>
      </c>
      <c r="Z146" s="133">
        <v>1</v>
      </c>
      <c r="AA146" s="342"/>
      <c r="AB146" s="28">
        <v>44607</v>
      </c>
      <c r="AC146" s="173">
        <v>10</v>
      </c>
      <c r="AD146" s="26">
        <v>0</v>
      </c>
      <c r="AE146" s="123">
        <v>0</v>
      </c>
      <c r="AF146" s="174">
        <v>0.03</v>
      </c>
      <c r="AG146" s="271"/>
      <c r="AH146" s="271"/>
      <c r="AI146" s="271"/>
      <c r="AJ146" s="253"/>
      <c r="AK146" s="253"/>
      <c r="AL146" s="253"/>
      <c r="AM146" s="245"/>
      <c r="AN146" s="271"/>
      <c r="AO146" s="332"/>
      <c r="AP146" s="335"/>
      <c r="AQ146" s="332"/>
      <c r="AR146" s="338"/>
      <c r="AS146" s="19" t="s">
        <v>66</v>
      </c>
      <c r="AT146" s="170" t="s">
        <v>67</v>
      </c>
      <c r="AU146" s="171" t="s">
        <v>68</v>
      </c>
      <c r="AV146" s="170"/>
      <c r="AW146" s="170"/>
    </row>
    <row r="147" spans="1:49" s="17" customFormat="1" ht="46" customHeight="1" x14ac:dyDescent="0.35">
      <c r="A147" s="351"/>
      <c r="B147" s="284"/>
      <c r="C147" s="287"/>
      <c r="D147" s="491"/>
      <c r="E147" s="287"/>
      <c r="F147" s="351"/>
      <c r="G147" s="354"/>
      <c r="H147" s="354"/>
      <c r="I147" s="354"/>
      <c r="J147" s="354"/>
      <c r="K147" s="284"/>
      <c r="L147" s="284"/>
      <c r="M147" s="284"/>
      <c r="N147" s="284"/>
      <c r="O147" s="284"/>
      <c r="P147" s="284"/>
      <c r="Q147" s="245"/>
      <c r="R147" s="245"/>
      <c r="S147" s="329"/>
      <c r="T147" s="332"/>
      <c r="U147" s="332"/>
      <c r="V147" s="170" t="s">
        <v>330</v>
      </c>
      <c r="W147" s="171">
        <v>1</v>
      </c>
      <c r="X147" s="171">
        <v>0</v>
      </c>
      <c r="Y147" s="172">
        <v>1</v>
      </c>
      <c r="Z147" s="133">
        <f t="shared" si="12"/>
        <v>1</v>
      </c>
      <c r="AA147" s="342"/>
      <c r="AB147" s="28">
        <v>44701</v>
      </c>
      <c r="AC147" s="173">
        <v>10</v>
      </c>
      <c r="AD147" s="26">
        <v>0</v>
      </c>
      <c r="AE147" s="123">
        <v>0</v>
      </c>
      <c r="AF147" s="174">
        <v>0.02</v>
      </c>
      <c r="AG147" s="271"/>
      <c r="AH147" s="271"/>
      <c r="AI147" s="271"/>
      <c r="AJ147" s="253"/>
      <c r="AK147" s="253"/>
      <c r="AL147" s="253"/>
      <c r="AM147" s="245"/>
      <c r="AN147" s="271"/>
      <c r="AO147" s="332"/>
      <c r="AP147" s="335"/>
      <c r="AQ147" s="332"/>
      <c r="AR147" s="338"/>
      <c r="AS147" s="19" t="s">
        <v>66</v>
      </c>
      <c r="AT147" s="170" t="s">
        <v>67</v>
      </c>
      <c r="AU147" s="171" t="s">
        <v>68</v>
      </c>
      <c r="AV147" s="170"/>
      <c r="AW147" s="170"/>
    </row>
    <row r="148" spans="1:49" s="17" customFormat="1" ht="56.5" customHeight="1" thickBot="1" x14ac:dyDescent="0.4">
      <c r="A148" s="351"/>
      <c r="B148" s="284"/>
      <c r="C148" s="287"/>
      <c r="D148" s="491"/>
      <c r="E148" s="287"/>
      <c r="F148" s="351"/>
      <c r="G148" s="354"/>
      <c r="H148" s="354"/>
      <c r="I148" s="354"/>
      <c r="J148" s="354"/>
      <c r="K148" s="284"/>
      <c r="L148" s="285"/>
      <c r="M148" s="285"/>
      <c r="N148" s="285"/>
      <c r="O148" s="285"/>
      <c r="P148" s="285"/>
      <c r="Q148" s="245"/>
      <c r="R148" s="245"/>
      <c r="S148" s="329"/>
      <c r="T148" s="332"/>
      <c r="U148" s="332"/>
      <c r="V148" s="170" t="s">
        <v>331</v>
      </c>
      <c r="W148" s="171">
        <v>10</v>
      </c>
      <c r="X148" s="171">
        <v>4</v>
      </c>
      <c r="Y148" s="172">
        <v>5</v>
      </c>
      <c r="Z148" s="133">
        <f t="shared" si="12"/>
        <v>0.9</v>
      </c>
      <c r="AA148" s="342"/>
      <c r="AB148" s="28">
        <v>44589</v>
      </c>
      <c r="AC148" s="173">
        <v>200</v>
      </c>
      <c r="AD148" s="26">
        <v>2000</v>
      </c>
      <c r="AE148" s="123">
        <v>190</v>
      </c>
      <c r="AF148" s="174">
        <v>0.05</v>
      </c>
      <c r="AG148" s="271"/>
      <c r="AH148" s="271"/>
      <c r="AI148" s="271"/>
      <c r="AJ148" s="253"/>
      <c r="AK148" s="253"/>
      <c r="AL148" s="253"/>
      <c r="AM148" s="245"/>
      <c r="AN148" s="271"/>
      <c r="AO148" s="332"/>
      <c r="AP148" s="335"/>
      <c r="AQ148" s="332"/>
      <c r="AR148" s="338"/>
      <c r="AS148" s="19" t="s">
        <v>66</v>
      </c>
      <c r="AT148" s="170" t="s">
        <v>67</v>
      </c>
      <c r="AU148" s="171" t="s">
        <v>68</v>
      </c>
      <c r="AV148" s="170"/>
      <c r="AW148" s="170"/>
    </row>
    <row r="149" spans="1:49" s="17" customFormat="1" ht="56.5" thickBot="1" x14ac:dyDescent="0.4">
      <c r="A149" s="351"/>
      <c r="B149" s="284"/>
      <c r="C149" s="287"/>
      <c r="D149" s="491"/>
      <c r="E149" s="287"/>
      <c r="F149" s="351"/>
      <c r="G149" s="175" t="s">
        <v>332</v>
      </c>
      <c r="H149" s="175" t="s">
        <v>54</v>
      </c>
      <c r="I149" s="176" t="s">
        <v>333</v>
      </c>
      <c r="J149" s="175" t="s">
        <v>334</v>
      </c>
      <c r="K149" s="177">
        <v>90</v>
      </c>
      <c r="L149" s="140">
        <v>30</v>
      </c>
      <c r="M149" s="140">
        <v>38</v>
      </c>
      <c r="N149" s="140">
        <v>0</v>
      </c>
      <c r="O149" s="140">
        <v>5</v>
      </c>
      <c r="P149" s="178">
        <f>M149+N149+O149</f>
        <v>43</v>
      </c>
      <c r="Q149" s="239">
        <f>+(N149+O149)/L149</f>
        <v>0.16666666666666666</v>
      </c>
      <c r="R149" s="240">
        <f>+P149/K149</f>
        <v>0.4777777777777778</v>
      </c>
      <c r="S149" s="329"/>
      <c r="T149" s="332"/>
      <c r="U149" s="332"/>
      <c r="V149" s="179" t="s">
        <v>335</v>
      </c>
      <c r="W149" s="171">
        <v>30</v>
      </c>
      <c r="X149" s="171">
        <v>0</v>
      </c>
      <c r="Y149" s="172">
        <v>5</v>
      </c>
      <c r="Z149" s="133">
        <f t="shared" si="12"/>
        <v>0.16666666666666666</v>
      </c>
      <c r="AA149" s="342"/>
      <c r="AB149" s="28">
        <v>44752</v>
      </c>
      <c r="AC149" s="173">
        <v>10</v>
      </c>
      <c r="AD149" s="171">
        <v>30</v>
      </c>
      <c r="AE149" s="180">
        <v>0</v>
      </c>
      <c r="AF149" s="174">
        <v>0.08</v>
      </c>
      <c r="AG149" s="271"/>
      <c r="AH149" s="271"/>
      <c r="AI149" s="271"/>
      <c r="AJ149" s="253"/>
      <c r="AK149" s="253"/>
      <c r="AL149" s="253"/>
      <c r="AM149" s="245"/>
      <c r="AN149" s="271"/>
      <c r="AO149" s="332"/>
      <c r="AP149" s="335"/>
      <c r="AQ149" s="332"/>
      <c r="AR149" s="338"/>
      <c r="AS149" s="19" t="s">
        <v>336</v>
      </c>
      <c r="AT149" s="170"/>
      <c r="AU149" s="171"/>
      <c r="AV149" s="170"/>
      <c r="AW149" s="170"/>
    </row>
    <row r="150" spans="1:49" s="17" customFormat="1" ht="42" x14ac:dyDescent="0.35">
      <c r="A150" s="351"/>
      <c r="B150" s="284"/>
      <c r="C150" s="287"/>
      <c r="D150" s="491"/>
      <c r="E150" s="287"/>
      <c r="F150" s="351"/>
      <c r="G150" s="353" t="s">
        <v>337</v>
      </c>
      <c r="H150" s="353" t="s">
        <v>54</v>
      </c>
      <c r="I150" s="353" t="s">
        <v>240</v>
      </c>
      <c r="J150" s="353" t="s">
        <v>338</v>
      </c>
      <c r="K150" s="283">
        <v>3</v>
      </c>
      <c r="L150" s="283">
        <v>1</v>
      </c>
      <c r="M150" s="283">
        <v>1</v>
      </c>
      <c r="N150" s="283">
        <v>0</v>
      </c>
      <c r="O150" s="283">
        <v>0</v>
      </c>
      <c r="P150" s="344">
        <f>M150+N150+O150</f>
        <v>1</v>
      </c>
      <c r="Q150" s="244">
        <f>+(N150+O150)/L150</f>
        <v>0</v>
      </c>
      <c r="R150" s="346">
        <f>1/3</f>
        <v>0.33333333333333331</v>
      </c>
      <c r="S150" s="329"/>
      <c r="T150" s="332"/>
      <c r="U150" s="332"/>
      <c r="V150" s="25" t="s">
        <v>339</v>
      </c>
      <c r="W150" s="26">
        <v>1</v>
      </c>
      <c r="X150" s="26">
        <v>0</v>
      </c>
      <c r="Y150" s="161">
        <v>1</v>
      </c>
      <c r="Z150" s="133">
        <f t="shared" si="12"/>
        <v>1</v>
      </c>
      <c r="AA150" s="342"/>
      <c r="AB150" s="28">
        <v>44752</v>
      </c>
      <c r="AC150" s="173">
        <v>30</v>
      </c>
      <c r="AD150" s="26">
        <v>30</v>
      </c>
      <c r="AE150" s="123">
        <v>0</v>
      </c>
      <c r="AF150" s="160">
        <v>0.03</v>
      </c>
      <c r="AG150" s="271"/>
      <c r="AH150" s="271"/>
      <c r="AI150" s="271"/>
      <c r="AJ150" s="253"/>
      <c r="AK150" s="253"/>
      <c r="AL150" s="253"/>
      <c r="AM150" s="245"/>
      <c r="AN150" s="271"/>
      <c r="AO150" s="332"/>
      <c r="AP150" s="335"/>
      <c r="AQ150" s="332"/>
      <c r="AR150" s="338"/>
      <c r="AS150" s="19" t="s">
        <v>66</v>
      </c>
      <c r="AT150" s="25" t="s">
        <v>67</v>
      </c>
      <c r="AU150" s="26" t="s">
        <v>68</v>
      </c>
      <c r="AV150" s="25"/>
      <c r="AW150" s="25"/>
    </row>
    <row r="151" spans="1:49" s="17" customFormat="1" ht="42" x14ac:dyDescent="0.35">
      <c r="A151" s="351"/>
      <c r="B151" s="284"/>
      <c r="C151" s="287"/>
      <c r="D151" s="491"/>
      <c r="E151" s="287"/>
      <c r="F151" s="351"/>
      <c r="G151" s="354"/>
      <c r="H151" s="354"/>
      <c r="I151" s="354"/>
      <c r="J151" s="354"/>
      <c r="K151" s="284"/>
      <c r="L151" s="284"/>
      <c r="M151" s="284"/>
      <c r="N151" s="284"/>
      <c r="O151" s="284"/>
      <c r="P151" s="299"/>
      <c r="Q151" s="245"/>
      <c r="R151" s="347"/>
      <c r="S151" s="329"/>
      <c r="T151" s="332"/>
      <c r="U151" s="332"/>
      <c r="V151" s="25" t="s">
        <v>340</v>
      </c>
      <c r="W151" s="26">
        <v>1</v>
      </c>
      <c r="X151" s="26">
        <v>0</v>
      </c>
      <c r="Y151" s="161">
        <v>0</v>
      </c>
      <c r="Z151" s="133">
        <f t="shared" si="12"/>
        <v>0</v>
      </c>
      <c r="AA151" s="342"/>
      <c r="AB151" s="28">
        <v>44752</v>
      </c>
      <c r="AC151" s="173">
        <v>4</v>
      </c>
      <c r="AD151" s="26">
        <v>30</v>
      </c>
      <c r="AE151" s="123">
        <v>0</v>
      </c>
      <c r="AF151" s="160">
        <v>0.1</v>
      </c>
      <c r="AG151" s="271"/>
      <c r="AH151" s="271"/>
      <c r="AI151" s="271"/>
      <c r="AJ151" s="253"/>
      <c r="AK151" s="253"/>
      <c r="AL151" s="253"/>
      <c r="AM151" s="245"/>
      <c r="AN151" s="271"/>
      <c r="AO151" s="332"/>
      <c r="AP151" s="335"/>
      <c r="AQ151" s="332"/>
      <c r="AR151" s="338"/>
      <c r="AS151" s="19" t="s">
        <v>66</v>
      </c>
      <c r="AT151" s="25" t="s">
        <v>67</v>
      </c>
      <c r="AU151" s="26" t="s">
        <v>68</v>
      </c>
      <c r="AV151" s="25"/>
      <c r="AW151" s="25"/>
    </row>
    <row r="152" spans="1:49" s="17" customFormat="1" ht="49.5" customHeight="1" thickBot="1" x14ac:dyDescent="0.4">
      <c r="A152" s="351"/>
      <c r="B152" s="284"/>
      <c r="C152" s="287"/>
      <c r="D152" s="491"/>
      <c r="E152" s="287"/>
      <c r="F152" s="351"/>
      <c r="G152" s="357"/>
      <c r="H152" s="357"/>
      <c r="I152" s="357"/>
      <c r="J152" s="357"/>
      <c r="K152" s="285"/>
      <c r="L152" s="285"/>
      <c r="M152" s="285"/>
      <c r="N152" s="285"/>
      <c r="O152" s="285"/>
      <c r="P152" s="345"/>
      <c r="Q152" s="308"/>
      <c r="R152" s="348"/>
      <c r="S152" s="329"/>
      <c r="T152" s="332"/>
      <c r="U152" s="332"/>
      <c r="V152" s="25" t="s">
        <v>295</v>
      </c>
      <c r="W152" s="26">
        <v>10</v>
      </c>
      <c r="X152" s="26">
        <v>0</v>
      </c>
      <c r="Y152" s="161">
        <v>0</v>
      </c>
      <c r="Z152" s="133">
        <f t="shared" si="12"/>
        <v>0</v>
      </c>
      <c r="AA152" s="342"/>
      <c r="AB152" s="28">
        <v>44752</v>
      </c>
      <c r="AC152" s="173">
        <v>30</v>
      </c>
      <c r="AD152" s="26">
        <v>0</v>
      </c>
      <c r="AE152" s="123">
        <v>0</v>
      </c>
      <c r="AF152" s="160">
        <v>0.03</v>
      </c>
      <c r="AG152" s="271"/>
      <c r="AH152" s="271"/>
      <c r="AI152" s="271"/>
      <c r="AJ152" s="253"/>
      <c r="AK152" s="253"/>
      <c r="AL152" s="253"/>
      <c r="AM152" s="245"/>
      <c r="AN152" s="271"/>
      <c r="AO152" s="332"/>
      <c r="AP152" s="335"/>
      <c r="AQ152" s="332"/>
      <c r="AR152" s="338"/>
      <c r="AS152" s="19" t="s">
        <v>66</v>
      </c>
      <c r="AT152" s="25" t="s">
        <v>67</v>
      </c>
      <c r="AU152" s="26" t="s">
        <v>68</v>
      </c>
      <c r="AV152" s="25"/>
      <c r="AW152" s="25"/>
    </row>
    <row r="153" spans="1:49" s="17" customFormat="1" ht="42" x14ac:dyDescent="0.35">
      <c r="A153" s="351"/>
      <c r="B153" s="284"/>
      <c r="C153" s="287"/>
      <c r="D153" s="491"/>
      <c r="E153" s="287"/>
      <c r="F153" s="351"/>
      <c r="G153" s="353" t="s">
        <v>341</v>
      </c>
      <c r="H153" s="353" t="s">
        <v>54</v>
      </c>
      <c r="I153" s="353" t="s">
        <v>342</v>
      </c>
      <c r="J153" s="353" t="s">
        <v>343</v>
      </c>
      <c r="K153" s="283">
        <v>41</v>
      </c>
      <c r="L153" s="283">
        <v>15</v>
      </c>
      <c r="M153" s="283">
        <v>16</v>
      </c>
      <c r="N153" s="283">
        <v>0</v>
      </c>
      <c r="O153" s="283">
        <v>5</v>
      </c>
      <c r="P153" s="283">
        <f>M153+N153+O153</f>
        <v>21</v>
      </c>
      <c r="Q153" s="349">
        <f>+(N153+O153)/L153</f>
        <v>0.33333333333333331</v>
      </c>
      <c r="R153" s="349">
        <f>+P153/K153</f>
        <v>0.51219512195121952</v>
      </c>
      <c r="S153" s="329"/>
      <c r="T153" s="332"/>
      <c r="U153" s="332"/>
      <c r="V153" s="43" t="s">
        <v>344</v>
      </c>
      <c r="W153" s="44">
        <v>10</v>
      </c>
      <c r="X153" s="44">
        <v>1</v>
      </c>
      <c r="Y153" s="181">
        <v>13</v>
      </c>
      <c r="Z153" s="133">
        <f t="shared" si="12"/>
        <v>1.4</v>
      </c>
      <c r="AA153" s="342"/>
      <c r="AB153" s="28">
        <v>44621</v>
      </c>
      <c r="AC153" s="173">
        <v>300</v>
      </c>
      <c r="AD153" s="26">
        <v>10</v>
      </c>
      <c r="AE153" s="123">
        <v>1</v>
      </c>
      <c r="AF153" s="160">
        <v>0.08</v>
      </c>
      <c r="AG153" s="271"/>
      <c r="AH153" s="271"/>
      <c r="AI153" s="271"/>
      <c r="AJ153" s="253"/>
      <c r="AK153" s="253"/>
      <c r="AL153" s="253"/>
      <c r="AM153" s="245"/>
      <c r="AN153" s="271"/>
      <c r="AO153" s="332"/>
      <c r="AP153" s="335"/>
      <c r="AQ153" s="332"/>
      <c r="AR153" s="338"/>
      <c r="AS153" s="19" t="s">
        <v>66</v>
      </c>
      <c r="AT153" s="25" t="s">
        <v>67</v>
      </c>
      <c r="AU153" s="26" t="s">
        <v>68</v>
      </c>
      <c r="AV153" s="25"/>
      <c r="AW153" s="25"/>
    </row>
    <row r="154" spans="1:49" s="17" customFormat="1" ht="51.75" customHeight="1" thickBot="1" x14ac:dyDescent="0.4">
      <c r="A154" s="351"/>
      <c r="B154" s="284"/>
      <c r="C154" s="287"/>
      <c r="D154" s="491"/>
      <c r="E154" s="287"/>
      <c r="F154" s="351"/>
      <c r="G154" s="357"/>
      <c r="H154" s="357"/>
      <c r="I154" s="357"/>
      <c r="J154" s="357"/>
      <c r="K154" s="285"/>
      <c r="L154" s="285"/>
      <c r="M154" s="285"/>
      <c r="N154" s="285"/>
      <c r="O154" s="285"/>
      <c r="P154" s="285"/>
      <c r="Q154" s="285"/>
      <c r="R154" s="285"/>
      <c r="S154" s="329"/>
      <c r="T154" s="356"/>
      <c r="U154" s="356"/>
      <c r="V154" s="32" t="s">
        <v>345</v>
      </c>
      <c r="W154" s="33">
        <v>15</v>
      </c>
      <c r="X154" s="33">
        <v>0</v>
      </c>
      <c r="Y154" s="182">
        <v>5</v>
      </c>
      <c r="Z154" s="142">
        <f t="shared" si="12"/>
        <v>0.33333333333333331</v>
      </c>
      <c r="AA154" s="343"/>
      <c r="AB154" s="57">
        <v>44698</v>
      </c>
      <c r="AC154" s="125">
        <v>180</v>
      </c>
      <c r="AD154" s="33">
        <v>15</v>
      </c>
      <c r="AE154" s="183">
        <v>0</v>
      </c>
      <c r="AF154" s="166">
        <v>0.08</v>
      </c>
      <c r="AG154" s="272"/>
      <c r="AH154" s="272"/>
      <c r="AI154" s="272"/>
      <c r="AJ154" s="254"/>
      <c r="AK154" s="254"/>
      <c r="AL154" s="254"/>
      <c r="AM154" s="308"/>
      <c r="AN154" s="272"/>
      <c r="AO154" s="333"/>
      <c r="AP154" s="336"/>
      <c r="AQ154" s="333"/>
      <c r="AR154" s="339"/>
      <c r="AS154" s="38" t="s">
        <v>66</v>
      </c>
      <c r="AT154" s="43" t="s">
        <v>67</v>
      </c>
      <c r="AU154" s="44" t="s">
        <v>68</v>
      </c>
      <c r="AV154" s="43"/>
      <c r="AW154" s="43"/>
    </row>
    <row r="155" spans="1:49" s="17" customFormat="1" ht="121.5" customHeight="1" thickBot="1" x14ac:dyDescent="0.4">
      <c r="A155" s="351"/>
      <c r="B155" s="284"/>
      <c r="C155" s="287"/>
      <c r="D155" s="491"/>
      <c r="E155" s="287"/>
      <c r="F155" s="352"/>
      <c r="G155" s="362" t="s">
        <v>346</v>
      </c>
      <c r="H155" s="363"/>
      <c r="I155" s="363"/>
      <c r="J155" s="363"/>
      <c r="K155" s="363"/>
      <c r="L155" s="363"/>
      <c r="M155" s="363"/>
      <c r="N155" s="363"/>
      <c r="O155" s="363"/>
      <c r="P155" s="364"/>
      <c r="Q155" s="234">
        <f>AVERAGE(Q138:Q154)</f>
        <v>0.24166666666666664</v>
      </c>
      <c r="R155" s="184">
        <f>AVERAGE(R138:R154)</f>
        <v>0.50582655826558265</v>
      </c>
      <c r="S155" s="355"/>
      <c r="T155" s="358" t="s">
        <v>347</v>
      </c>
      <c r="U155" s="359"/>
      <c r="V155" s="359"/>
      <c r="W155" s="359"/>
      <c r="X155" s="359"/>
      <c r="Y155" s="360"/>
      <c r="Z155" s="361"/>
      <c r="AA155" s="185">
        <f>+AA138</f>
        <v>0.67254901960784319</v>
      </c>
      <c r="AB155" s="129"/>
      <c r="AC155" s="186"/>
      <c r="AD155" s="71"/>
      <c r="AE155" s="187"/>
      <c r="AF155" s="188"/>
      <c r="AG155" s="66"/>
      <c r="AH155" s="66"/>
      <c r="AI155" s="66"/>
      <c r="AJ155" s="115"/>
      <c r="AK155" s="115"/>
      <c r="AL155" s="115"/>
      <c r="AM155" s="115"/>
      <c r="AN155" s="66"/>
      <c r="AO155" s="67"/>
      <c r="AP155" s="68"/>
      <c r="AQ155" s="67"/>
      <c r="AR155" s="69"/>
      <c r="AS155" s="71"/>
      <c r="AT155" s="70"/>
      <c r="AU155" s="71"/>
      <c r="AV155" s="70"/>
      <c r="AW155" s="70"/>
    </row>
    <row r="156" spans="1:49" s="17" customFormat="1" ht="42.75" customHeight="1" x14ac:dyDescent="0.35">
      <c r="A156" s="351"/>
      <c r="B156" s="284"/>
      <c r="C156" s="287"/>
      <c r="D156" s="491"/>
      <c r="E156" s="287"/>
      <c r="F156" s="283" t="s">
        <v>348</v>
      </c>
      <c r="G156" s="286" t="s">
        <v>349</v>
      </c>
      <c r="H156" s="286" t="s">
        <v>54</v>
      </c>
      <c r="I156" s="300" t="s">
        <v>250</v>
      </c>
      <c r="J156" s="286" t="s">
        <v>350</v>
      </c>
      <c r="K156" s="302">
        <v>1</v>
      </c>
      <c r="L156" s="302">
        <v>1</v>
      </c>
      <c r="M156" s="304">
        <v>0.6</v>
      </c>
      <c r="N156" s="304">
        <v>0.2</v>
      </c>
      <c r="O156" s="304">
        <v>0.1</v>
      </c>
      <c r="P156" s="306">
        <f>M156+N156+O156</f>
        <v>0.9</v>
      </c>
      <c r="Q156" s="318">
        <f>+(N156+O156)/L156</f>
        <v>0.30000000000000004</v>
      </c>
      <c r="R156" s="318">
        <f>+P156/K156</f>
        <v>0.9</v>
      </c>
      <c r="S156" s="328" t="s">
        <v>351</v>
      </c>
      <c r="T156" s="256">
        <v>2021130010217</v>
      </c>
      <c r="U156" s="256" t="s">
        <v>352</v>
      </c>
      <c r="V156" s="49" t="s">
        <v>353</v>
      </c>
      <c r="W156" s="41">
        <v>1</v>
      </c>
      <c r="X156" s="189">
        <v>1</v>
      </c>
      <c r="Y156" s="190">
        <v>1</v>
      </c>
      <c r="Z156" s="191">
        <v>1</v>
      </c>
      <c r="AA156" s="311">
        <f>AVERAGE(Z156:Z177)</f>
        <v>0.38863636363636367</v>
      </c>
      <c r="AB156" s="192">
        <v>44562</v>
      </c>
      <c r="AC156" s="193">
        <v>30</v>
      </c>
      <c r="AD156" s="19" t="s">
        <v>60</v>
      </c>
      <c r="AE156" s="19" t="s">
        <v>60</v>
      </c>
      <c r="AF156" s="24">
        <v>0.05</v>
      </c>
      <c r="AG156" s="270" t="s">
        <v>354</v>
      </c>
      <c r="AH156" s="270" t="s">
        <v>355</v>
      </c>
      <c r="AI156" s="270" t="s">
        <v>63</v>
      </c>
      <c r="AJ156" s="252">
        <v>250000000</v>
      </c>
      <c r="AK156" s="252">
        <v>250000000</v>
      </c>
      <c r="AL156" s="252">
        <v>125000000</v>
      </c>
      <c r="AM156" s="244">
        <f>+AL156/AK156</f>
        <v>0.5</v>
      </c>
      <c r="AN156" s="252" t="s">
        <v>63</v>
      </c>
      <c r="AO156" s="256" t="s">
        <v>64</v>
      </c>
      <c r="AP156" s="259"/>
      <c r="AQ156" s="256" t="s">
        <v>65</v>
      </c>
      <c r="AR156" s="268">
        <v>242700000</v>
      </c>
      <c r="AS156" s="19" t="s">
        <v>66</v>
      </c>
      <c r="AT156" s="49" t="s">
        <v>67</v>
      </c>
      <c r="AU156" s="41" t="s">
        <v>68</v>
      </c>
      <c r="AV156" s="49"/>
      <c r="AW156" s="49"/>
    </row>
    <row r="157" spans="1:49" s="17" customFormat="1" ht="42" x14ac:dyDescent="0.35">
      <c r="A157" s="351"/>
      <c r="B157" s="284"/>
      <c r="C157" s="287"/>
      <c r="D157" s="491"/>
      <c r="E157" s="287"/>
      <c r="F157" s="284"/>
      <c r="G157" s="287"/>
      <c r="H157" s="287"/>
      <c r="I157" s="301"/>
      <c r="J157" s="287"/>
      <c r="K157" s="303"/>
      <c r="L157" s="303"/>
      <c r="M157" s="305"/>
      <c r="N157" s="305"/>
      <c r="O157" s="305"/>
      <c r="P157" s="307"/>
      <c r="Q157" s="318"/>
      <c r="R157" s="318"/>
      <c r="S157" s="329"/>
      <c r="T157" s="256"/>
      <c r="U157" s="256"/>
      <c r="V157" s="25" t="s">
        <v>356</v>
      </c>
      <c r="W157" s="26">
        <v>1</v>
      </c>
      <c r="X157" s="189">
        <v>1</v>
      </c>
      <c r="Y157" s="190">
        <v>1</v>
      </c>
      <c r="Z157" s="191">
        <v>1</v>
      </c>
      <c r="AA157" s="312"/>
      <c r="AB157" s="194">
        <v>44562</v>
      </c>
      <c r="AC157" s="195">
        <v>30</v>
      </c>
      <c r="AD157" s="26" t="s">
        <v>60</v>
      </c>
      <c r="AE157" s="26" t="s">
        <v>60</v>
      </c>
      <c r="AF157" s="196">
        <v>0.02</v>
      </c>
      <c r="AG157" s="271"/>
      <c r="AH157" s="271"/>
      <c r="AI157" s="271"/>
      <c r="AJ157" s="253"/>
      <c r="AK157" s="253"/>
      <c r="AL157" s="253"/>
      <c r="AM157" s="245"/>
      <c r="AN157" s="253"/>
      <c r="AO157" s="256"/>
      <c r="AP157" s="259"/>
      <c r="AQ157" s="256"/>
      <c r="AR157" s="268"/>
      <c r="AS157" s="19" t="s">
        <v>66</v>
      </c>
      <c r="AT157" s="25" t="s">
        <v>67</v>
      </c>
      <c r="AU157" s="26" t="s">
        <v>68</v>
      </c>
      <c r="AV157" s="25"/>
      <c r="AW157" s="25"/>
    </row>
    <row r="158" spans="1:49" s="17" customFormat="1" ht="28" x14ac:dyDescent="0.35">
      <c r="A158" s="351"/>
      <c r="B158" s="284"/>
      <c r="C158" s="287"/>
      <c r="D158" s="491"/>
      <c r="E158" s="287"/>
      <c r="F158" s="284"/>
      <c r="G158" s="287"/>
      <c r="H158" s="287"/>
      <c r="I158" s="301"/>
      <c r="J158" s="287"/>
      <c r="K158" s="303"/>
      <c r="L158" s="303"/>
      <c r="M158" s="305"/>
      <c r="N158" s="305"/>
      <c r="O158" s="305"/>
      <c r="P158" s="307"/>
      <c r="Q158" s="318"/>
      <c r="R158" s="318"/>
      <c r="S158" s="329"/>
      <c r="T158" s="256"/>
      <c r="U158" s="256"/>
      <c r="V158" s="25" t="s">
        <v>357</v>
      </c>
      <c r="W158" s="26">
        <v>1</v>
      </c>
      <c r="X158" s="189">
        <v>0.5</v>
      </c>
      <c r="Y158" s="190">
        <v>0.5</v>
      </c>
      <c r="Z158" s="191">
        <v>0.5</v>
      </c>
      <c r="AA158" s="312"/>
      <c r="AB158" s="194">
        <v>44562</v>
      </c>
      <c r="AC158" s="195">
        <v>90</v>
      </c>
      <c r="AD158" s="26" t="s">
        <v>60</v>
      </c>
      <c r="AE158" s="26" t="s">
        <v>60</v>
      </c>
      <c r="AF158" s="196">
        <v>0.03</v>
      </c>
      <c r="AG158" s="271"/>
      <c r="AH158" s="271"/>
      <c r="AI158" s="271"/>
      <c r="AJ158" s="253"/>
      <c r="AK158" s="253"/>
      <c r="AL158" s="253"/>
      <c r="AM158" s="245"/>
      <c r="AN158" s="253"/>
      <c r="AO158" s="256"/>
      <c r="AP158" s="259"/>
      <c r="AQ158" s="256"/>
      <c r="AR158" s="268"/>
      <c r="AS158" s="19" t="s">
        <v>66</v>
      </c>
      <c r="AT158" s="25" t="s">
        <v>67</v>
      </c>
      <c r="AU158" s="26" t="s">
        <v>68</v>
      </c>
      <c r="AV158" s="25"/>
      <c r="AW158" s="25"/>
    </row>
    <row r="159" spans="1:49" s="17" customFormat="1" ht="28" x14ac:dyDescent="0.35">
      <c r="A159" s="351"/>
      <c r="B159" s="284"/>
      <c r="C159" s="287"/>
      <c r="D159" s="491"/>
      <c r="E159" s="287"/>
      <c r="F159" s="284"/>
      <c r="G159" s="287"/>
      <c r="H159" s="287"/>
      <c r="I159" s="301"/>
      <c r="J159" s="287"/>
      <c r="K159" s="303"/>
      <c r="L159" s="303"/>
      <c r="M159" s="305"/>
      <c r="N159" s="305"/>
      <c r="O159" s="305"/>
      <c r="P159" s="307"/>
      <c r="Q159" s="318"/>
      <c r="R159" s="318"/>
      <c r="S159" s="329"/>
      <c r="T159" s="256"/>
      <c r="U159" s="256"/>
      <c r="V159" s="25" t="s">
        <v>358</v>
      </c>
      <c r="W159" s="26">
        <v>1</v>
      </c>
      <c r="X159" s="189">
        <v>1</v>
      </c>
      <c r="Y159" s="190">
        <v>1</v>
      </c>
      <c r="Z159" s="191">
        <v>1</v>
      </c>
      <c r="AA159" s="312"/>
      <c r="AB159" s="194">
        <v>44562</v>
      </c>
      <c r="AC159" s="195">
        <v>90</v>
      </c>
      <c r="AD159" s="26" t="s">
        <v>60</v>
      </c>
      <c r="AE159" s="26" t="s">
        <v>60</v>
      </c>
      <c r="AF159" s="196">
        <v>0.05</v>
      </c>
      <c r="AG159" s="271"/>
      <c r="AH159" s="271"/>
      <c r="AI159" s="271"/>
      <c r="AJ159" s="253"/>
      <c r="AK159" s="253"/>
      <c r="AL159" s="253"/>
      <c r="AM159" s="245"/>
      <c r="AN159" s="253"/>
      <c r="AO159" s="256"/>
      <c r="AP159" s="259"/>
      <c r="AQ159" s="256"/>
      <c r="AR159" s="268"/>
      <c r="AS159" s="19" t="s">
        <v>66</v>
      </c>
      <c r="AT159" s="25" t="s">
        <v>67</v>
      </c>
      <c r="AU159" s="26" t="s">
        <v>68</v>
      </c>
      <c r="AV159" s="25"/>
      <c r="AW159" s="25"/>
    </row>
    <row r="160" spans="1:49" s="17" customFormat="1" ht="28" x14ac:dyDescent="0.35">
      <c r="A160" s="351"/>
      <c r="B160" s="284"/>
      <c r="C160" s="287"/>
      <c r="D160" s="491"/>
      <c r="E160" s="287"/>
      <c r="F160" s="284"/>
      <c r="G160" s="287"/>
      <c r="H160" s="287"/>
      <c r="I160" s="301"/>
      <c r="J160" s="287"/>
      <c r="K160" s="303"/>
      <c r="L160" s="303"/>
      <c r="M160" s="305"/>
      <c r="N160" s="305"/>
      <c r="O160" s="305"/>
      <c r="P160" s="307"/>
      <c r="Q160" s="318"/>
      <c r="R160" s="318"/>
      <c r="S160" s="329"/>
      <c r="T160" s="256"/>
      <c r="U160" s="256"/>
      <c r="V160" s="25" t="s">
        <v>359</v>
      </c>
      <c r="W160" s="26">
        <v>2</v>
      </c>
      <c r="X160" s="189">
        <v>0.5</v>
      </c>
      <c r="Y160" s="190">
        <v>0.5</v>
      </c>
      <c r="Z160" s="191">
        <v>0.5</v>
      </c>
      <c r="AA160" s="312"/>
      <c r="AB160" s="194">
        <v>44593</v>
      </c>
      <c r="AC160" s="195">
        <v>120</v>
      </c>
      <c r="AD160" s="26" t="s">
        <v>60</v>
      </c>
      <c r="AE160" s="26" t="s">
        <v>60</v>
      </c>
      <c r="AF160" s="196">
        <v>0.03</v>
      </c>
      <c r="AG160" s="271"/>
      <c r="AH160" s="271"/>
      <c r="AI160" s="271"/>
      <c r="AJ160" s="253"/>
      <c r="AK160" s="253"/>
      <c r="AL160" s="253"/>
      <c r="AM160" s="245"/>
      <c r="AN160" s="253"/>
      <c r="AO160" s="256"/>
      <c r="AP160" s="259"/>
      <c r="AQ160" s="256"/>
      <c r="AR160" s="268"/>
      <c r="AS160" s="19" t="s">
        <v>66</v>
      </c>
      <c r="AT160" s="25" t="s">
        <v>67</v>
      </c>
      <c r="AU160" s="26" t="s">
        <v>68</v>
      </c>
      <c r="AV160" s="25"/>
      <c r="AW160" s="25"/>
    </row>
    <row r="161" spans="1:49" s="17" customFormat="1" ht="28" x14ac:dyDescent="0.35">
      <c r="A161" s="351"/>
      <c r="B161" s="284"/>
      <c r="C161" s="287"/>
      <c r="D161" s="491"/>
      <c r="E161" s="287"/>
      <c r="F161" s="284"/>
      <c r="G161" s="287"/>
      <c r="H161" s="287"/>
      <c r="I161" s="301"/>
      <c r="J161" s="287"/>
      <c r="K161" s="303"/>
      <c r="L161" s="303"/>
      <c r="M161" s="305"/>
      <c r="N161" s="305"/>
      <c r="O161" s="305"/>
      <c r="P161" s="307"/>
      <c r="Q161" s="318"/>
      <c r="R161" s="318"/>
      <c r="S161" s="329"/>
      <c r="T161" s="256"/>
      <c r="U161" s="256"/>
      <c r="V161" s="25" t="s">
        <v>360</v>
      </c>
      <c r="W161" s="26">
        <v>1</v>
      </c>
      <c r="X161" s="189">
        <v>0.15</v>
      </c>
      <c r="Y161" s="190">
        <v>0.15</v>
      </c>
      <c r="Z161" s="191">
        <v>0.3</v>
      </c>
      <c r="AA161" s="312"/>
      <c r="AB161" s="194">
        <v>44593</v>
      </c>
      <c r="AC161" s="195">
        <v>280</v>
      </c>
      <c r="AD161" s="26" t="s">
        <v>60</v>
      </c>
      <c r="AE161" s="26" t="s">
        <v>60</v>
      </c>
      <c r="AF161" s="196">
        <v>0.05</v>
      </c>
      <c r="AG161" s="271"/>
      <c r="AH161" s="271"/>
      <c r="AI161" s="271"/>
      <c r="AJ161" s="253"/>
      <c r="AK161" s="253"/>
      <c r="AL161" s="253"/>
      <c r="AM161" s="245"/>
      <c r="AN161" s="253"/>
      <c r="AO161" s="256"/>
      <c r="AP161" s="259"/>
      <c r="AQ161" s="256"/>
      <c r="AR161" s="268"/>
      <c r="AS161" s="19" t="s">
        <v>66</v>
      </c>
      <c r="AT161" s="25" t="s">
        <v>67</v>
      </c>
      <c r="AU161" s="26" t="s">
        <v>68</v>
      </c>
      <c r="AV161" s="25"/>
      <c r="AW161" s="25"/>
    </row>
    <row r="162" spans="1:49" s="17" customFormat="1" ht="28.5" thickBot="1" x14ac:dyDescent="0.4">
      <c r="A162" s="351"/>
      <c r="B162" s="284"/>
      <c r="C162" s="287"/>
      <c r="D162" s="491"/>
      <c r="E162" s="287"/>
      <c r="F162" s="284"/>
      <c r="G162" s="287"/>
      <c r="H162" s="287"/>
      <c r="I162" s="301"/>
      <c r="J162" s="287"/>
      <c r="K162" s="303"/>
      <c r="L162" s="303"/>
      <c r="M162" s="305"/>
      <c r="N162" s="305"/>
      <c r="O162" s="305"/>
      <c r="P162" s="307"/>
      <c r="Q162" s="318"/>
      <c r="R162" s="318"/>
      <c r="S162" s="329"/>
      <c r="T162" s="256"/>
      <c r="U162" s="256"/>
      <c r="V162" s="25" t="s">
        <v>361</v>
      </c>
      <c r="W162" s="26">
        <v>4</v>
      </c>
      <c r="X162" s="189">
        <v>0</v>
      </c>
      <c r="Y162" s="190">
        <v>0</v>
      </c>
      <c r="Z162" s="191">
        <v>0</v>
      </c>
      <c r="AA162" s="312"/>
      <c r="AB162" s="194">
        <v>44713</v>
      </c>
      <c r="AC162" s="195">
        <v>120</v>
      </c>
      <c r="AD162" s="26" t="s">
        <v>60</v>
      </c>
      <c r="AE162" s="26" t="s">
        <v>60</v>
      </c>
      <c r="AF162" s="196">
        <v>0.05</v>
      </c>
      <c r="AG162" s="271"/>
      <c r="AH162" s="271"/>
      <c r="AI162" s="271"/>
      <c r="AJ162" s="253"/>
      <c r="AK162" s="253"/>
      <c r="AL162" s="253"/>
      <c r="AM162" s="245"/>
      <c r="AN162" s="253"/>
      <c r="AO162" s="256"/>
      <c r="AP162" s="259"/>
      <c r="AQ162" s="256"/>
      <c r="AR162" s="268"/>
      <c r="AS162" s="19" t="s">
        <v>66</v>
      </c>
      <c r="AT162" s="25" t="s">
        <v>67</v>
      </c>
      <c r="AU162" s="26" t="s">
        <v>68</v>
      </c>
      <c r="AV162" s="25"/>
      <c r="AW162" s="25"/>
    </row>
    <row r="163" spans="1:49" s="17" customFormat="1" ht="42" x14ac:dyDescent="0.35">
      <c r="A163" s="351"/>
      <c r="B163" s="284"/>
      <c r="C163" s="287"/>
      <c r="D163" s="491"/>
      <c r="E163" s="287"/>
      <c r="F163" s="284"/>
      <c r="G163" s="286" t="s">
        <v>362</v>
      </c>
      <c r="H163" s="286" t="s">
        <v>54</v>
      </c>
      <c r="I163" s="286" t="s">
        <v>250</v>
      </c>
      <c r="J163" s="286" t="s">
        <v>363</v>
      </c>
      <c r="K163" s="302">
        <v>7</v>
      </c>
      <c r="L163" s="302">
        <v>1</v>
      </c>
      <c r="M163" s="302">
        <v>2</v>
      </c>
      <c r="N163" s="304">
        <v>0.1</v>
      </c>
      <c r="O163" s="304">
        <v>0.2</v>
      </c>
      <c r="P163" s="304">
        <f>M163+N163+O163</f>
        <v>2.3000000000000003</v>
      </c>
      <c r="Q163" s="244">
        <f>+(N163+O163)/L163</f>
        <v>0.30000000000000004</v>
      </c>
      <c r="R163" s="244">
        <f>+P163/K163</f>
        <v>0.32857142857142863</v>
      </c>
      <c r="S163" s="329"/>
      <c r="T163" s="256"/>
      <c r="U163" s="256"/>
      <c r="V163" s="25" t="s">
        <v>364</v>
      </c>
      <c r="W163" s="26">
        <v>2</v>
      </c>
      <c r="X163" s="189">
        <v>0.5</v>
      </c>
      <c r="Y163" s="190">
        <v>0.5</v>
      </c>
      <c r="Z163" s="191">
        <v>0.5</v>
      </c>
      <c r="AA163" s="312"/>
      <c r="AB163" s="194">
        <v>44562</v>
      </c>
      <c r="AC163" s="195">
        <v>280</v>
      </c>
      <c r="AD163" s="26" t="s">
        <v>60</v>
      </c>
      <c r="AE163" s="26" t="s">
        <v>60</v>
      </c>
      <c r="AF163" s="196">
        <v>0.05</v>
      </c>
      <c r="AG163" s="271"/>
      <c r="AH163" s="271"/>
      <c r="AI163" s="271"/>
      <c r="AJ163" s="253"/>
      <c r="AK163" s="253"/>
      <c r="AL163" s="253"/>
      <c r="AM163" s="245"/>
      <c r="AN163" s="253"/>
      <c r="AO163" s="256"/>
      <c r="AP163" s="259"/>
      <c r="AQ163" s="256"/>
      <c r="AR163" s="268"/>
      <c r="AS163" s="19" t="s">
        <v>66</v>
      </c>
      <c r="AT163" s="25" t="s">
        <v>67</v>
      </c>
      <c r="AU163" s="26" t="s">
        <v>68</v>
      </c>
      <c r="AV163" s="25"/>
      <c r="AW163" s="25"/>
    </row>
    <row r="164" spans="1:49" s="17" customFormat="1" ht="42" x14ac:dyDescent="0.35">
      <c r="A164" s="351"/>
      <c r="B164" s="284"/>
      <c r="C164" s="287"/>
      <c r="D164" s="491"/>
      <c r="E164" s="287"/>
      <c r="F164" s="284"/>
      <c r="G164" s="287"/>
      <c r="H164" s="287"/>
      <c r="I164" s="287"/>
      <c r="J164" s="287"/>
      <c r="K164" s="303"/>
      <c r="L164" s="303"/>
      <c r="M164" s="303"/>
      <c r="N164" s="305"/>
      <c r="O164" s="305"/>
      <c r="P164" s="305"/>
      <c r="Q164" s="245"/>
      <c r="R164" s="245"/>
      <c r="S164" s="329"/>
      <c r="T164" s="256"/>
      <c r="U164" s="256"/>
      <c r="V164" s="25" t="s">
        <v>365</v>
      </c>
      <c r="W164" s="26">
        <v>1</v>
      </c>
      <c r="X164" s="189">
        <v>0</v>
      </c>
      <c r="Y164" s="190">
        <v>0</v>
      </c>
      <c r="Z164" s="191">
        <v>0</v>
      </c>
      <c r="AA164" s="312"/>
      <c r="AB164" s="194">
        <v>44713</v>
      </c>
      <c r="AC164" s="195">
        <v>120</v>
      </c>
      <c r="AD164" s="26" t="s">
        <v>60</v>
      </c>
      <c r="AE164" s="26" t="s">
        <v>60</v>
      </c>
      <c r="AF164" s="196">
        <v>0.03</v>
      </c>
      <c r="AG164" s="271"/>
      <c r="AH164" s="271"/>
      <c r="AI164" s="271"/>
      <c r="AJ164" s="253"/>
      <c r="AK164" s="253"/>
      <c r="AL164" s="253"/>
      <c r="AM164" s="245"/>
      <c r="AN164" s="253"/>
      <c r="AO164" s="256"/>
      <c r="AP164" s="259"/>
      <c r="AQ164" s="256"/>
      <c r="AR164" s="268"/>
      <c r="AS164" s="19" t="s">
        <v>66</v>
      </c>
      <c r="AT164" s="25" t="s">
        <v>67</v>
      </c>
      <c r="AU164" s="26" t="s">
        <v>68</v>
      </c>
      <c r="AV164" s="25"/>
      <c r="AW164" s="25"/>
    </row>
    <row r="165" spans="1:49" s="17" customFormat="1" ht="28" x14ac:dyDescent="0.35">
      <c r="A165" s="351"/>
      <c r="B165" s="284"/>
      <c r="C165" s="287"/>
      <c r="D165" s="491"/>
      <c r="E165" s="287"/>
      <c r="F165" s="284"/>
      <c r="G165" s="287"/>
      <c r="H165" s="287"/>
      <c r="I165" s="287"/>
      <c r="J165" s="287"/>
      <c r="K165" s="303"/>
      <c r="L165" s="303"/>
      <c r="M165" s="303"/>
      <c r="N165" s="305"/>
      <c r="O165" s="305"/>
      <c r="P165" s="305"/>
      <c r="Q165" s="245"/>
      <c r="R165" s="245"/>
      <c r="S165" s="329"/>
      <c r="T165" s="256"/>
      <c r="U165" s="256"/>
      <c r="V165" s="25" t="s">
        <v>366</v>
      </c>
      <c r="W165" s="26">
        <v>1</v>
      </c>
      <c r="X165" s="189">
        <v>0</v>
      </c>
      <c r="Y165" s="190">
        <v>0</v>
      </c>
      <c r="Z165" s="191">
        <v>0</v>
      </c>
      <c r="AA165" s="312"/>
      <c r="AB165" s="194">
        <v>44774</v>
      </c>
      <c r="AC165" s="195">
        <v>30</v>
      </c>
      <c r="AD165" s="26" t="s">
        <v>60</v>
      </c>
      <c r="AE165" s="26" t="s">
        <v>60</v>
      </c>
      <c r="AF165" s="196">
        <v>0.02</v>
      </c>
      <c r="AG165" s="271"/>
      <c r="AH165" s="271"/>
      <c r="AI165" s="271"/>
      <c r="AJ165" s="253"/>
      <c r="AK165" s="253"/>
      <c r="AL165" s="253"/>
      <c r="AM165" s="245"/>
      <c r="AN165" s="253"/>
      <c r="AO165" s="256"/>
      <c r="AP165" s="259"/>
      <c r="AQ165" s="256"/>
      <c r="AR165" s="268"/>
      <c r="AS165" s="19" t="s">
        <v>66</v>
      </c>
      <c r="AT165" s="25" t="s">
        <v>67</v>
      </c>
      <c r="AU165" s="26" t="s">
        <v>68</v>
      </c>
      <c r="AV165" s="25"/>
      <c r="AW165" s="25"/>
    </row>
    <row r="166" spans="1:49" s="17" customFormat="1" ht="28" x14ac:dyDescent="0.35">
      <c r="A166" s="351"/>
      <c r="B166" s="284"/>
      <c r="C166" s="287"/>
      <c r="D166" s="491"/>
      <c r="E166" s="287"/>
      <c r="F166" s="284"/>
      <c r="G166" s="287"/>
      <c r="H166" s="287"/>
      <c r="I166" s="287"/>
      <c r="J166" s="287"/>
      <c r="K166" s="303"/>
      <c r="L166" s="303"/>
      <c r="M166" s="303"/>
      <c r="N166" s="305"/>
      <c r="O166" s="305"/>
      <c r="P166" s="305"/>
      <c r="Q166" s="245"/>
      <c r="R166" s="245"/>
      <c r="S166" s="329"/>
      <c r="T166" s="256"/>
      <c r="U166" s="256"/>
      <c r="V166" s="25" t="s">
        <v>367</v>
      </c>
      <c r="W166" s="26">
        <v>1</v>
      </c>
      <c r="X166" s="189">
        <v>0</v>
      </c>
      <c r="Y166" s="190">
        <v>0</v>
      </c>
      <c r="Z166" s="191">
        <v>0</v>
      </c>
      <c r="AA166" s="312"/>
      <c r="AB166" s="194">
        <v>44774</v>
      </c>
      <c r="AC166" s="195">
        <v>120</v>
      </c>
      <c r="AD166" s="26" t="s">
        <v>60</v>
      </c>
      <c r="AE166" s="26" t="s">
        <v>60</v>
      </c>
      <c r="AF166" s="196">
        <v>0.05</v>
      </c>
      <c r="AG166" s="271"/>
      <c r="AH166" s="271"/>
      <c r="AI166" s="271"/>
      <c r="AJ166" s="253"/>
      <c r="AK166" s="253"/>
      <c r="AL166" s="253"/>
      <c r="AM166" s="245"/>
      <c r="AN166" s="253"/>
      <c r="AO166" s="256"/>
      <c r="AP166" s="259"/>
      <c r="AQ166" s="256"/>
      <c r="AR166" s="268"/>
      <c r="AS166" s="19" t="s">
        <v>66</v>
      </c>
      <c r="AT166" s="25" t="s">
        <v>67</v>
      </c>
      <c r="AU166" s="26" t="s">
        <v>68</v>
      </c>
      <c r="AV166" s="25"/>
      <c r="AW166" s="25"/>
    </row>
    <row r="167" spans="1:49" s="17" customFormat="1" ht="42.5" thickBot="1" x14ac:dyDescent="0.4">
      <c r="A167" s="351"/>
      <c r="B167" s="284"/>
      <c r="C167" s="287"/>
      <c r="D167" s="491"/>
      <c r="E167" s="287"/>
      <c r="F167" s="284"/>
      <c r="G167" s="288"/>
      <c r="H167" s="288"/>
      <c r="I167" s="288"/>
      <c r="J167" s="288"/>
      <c r="K167" s="310"/>
      <c r="L167" s="310"/>
      <c r="M167" s="310"/>
      <c r="N167" s="314"/>
      <c r="O167" s="314"/>
      <c r="P167" s="314"/>
      <c r="Q167" s="308"/>
      <c r="R167" s="308"/>
      <c r="S167" s="329"/>
      <c r="T167" s="256"/>
      <c r="U167" s="256"/>
      <c r="V167" s="25" t="s">
        <v>368</v>
      </c>
      <c r="W167" s="26">
        <v>1</v>
      </c>
      <c r="X167" s="189">
        <v>0</v>
      </c>
      <c r="Y167" s="190">
        <v>0</v>
      </c>
      <c r="Z167" s="191">
        <v>0</v>
      </c>
      <c r="AA167" s="312"/>
      <c r="AB167" s="194">
        <v>44774</v>
      </c>
      <c r="AC167" s="195">
        <v>120</v>
      </c>
      <c r="AD167" s="26" t="s">
        <v>60</v>
      </c>
      <c r="AE167" s="26" t="s">
        <v>60</v>
      </c>
      <c r="AF167" s="196">
        <v>0.05</v>
      </c>
      <c r="AG167" s="271"/>
      <c r="AH167" s="271"/>
      <c r="AI167" s="271"/>
      <c r="AJ167" s="253"/>
      <c r="AK167" s="253"/>
      <c r="AL167" s="253"/>
      <c r="AM167" s="245"/>
      <c r="AN167" s="253"/>
      <c r="AO167" s="256"/>
      <c r="AP167" s="259"/>
      <c r="AQ167" s="256"/>
      <c r="AR167" s="268"/>
      <c r="AS167" s="19" t="s">
        <v>66</v>
      </c>
      <c r="AT167" s="25" t="s">
        <v>67</v>
      </c>
      <c r="AU167" s="26" t="s">
        <v>68</v>
      </c>
      <c r="AV167" s="25"/>
      <c r="AW167" s="25"/>
    </row>
    <row r="168" spans="1:49" s="17" customFormat="1" ht="56" x14ac:dyDescent="0.35">
      <c r="A168" s="351"/>
      <c r="B168" s="284"/>
      <c r="C168" s="287"/>
      <c r="D168" s="491"/>
      <c r="E168" s="287"/>
      <c r="F168" s="284"/>
      <c r="G168" s="286" t="s">
        <v>369</v>
      </c>
      <c r="H168" s="286" t="s">
        <v>54</v>
      </c>
      <c r="I168" s="286" t="s">
        <v>250</v>
      </c>
      <c r="J168" s="286" t="s">
        <v>370</v>
      </c>
      <c r="K168" s="302">
        <v>1</v>
      </c>
      <c r="L168" s="302" t="s">
        <v>424</v>
      </c>
      <c r="M168" s="304">
        <v>0.95</v>
      </c>
      <c r="N168" s="304">
        <v>0.45</v>
      </c>
      <c r="O168" s="304">
        <v>0.15</v>
      </c>
      <c r="P168" s="304">
        <f>M168+0.03</f>
        <v>0.98</v>
      </c>
      <c r="Q168" s="244">
        <f>+(N168+O168)/1</f>
        <v>0.6</v>
      </c>
      <c r="R168" s="244">
        <v>1</v>
      </c>
      <c r="S168" s="329"/>
      <c r="T168" s="256"/>
      <c r="U168" s="256"/>
      <c r="V168" s="25" t="s">
        <v>371</v>
      </c>
      <c r="W168" s="26">
        <v>1</v>
      </c>
      <c r="X168" s="189">
        <v>1</v>
      </c>
      <c r="Y168" s="190">
        <v>1</v>
      </c>
      <c r="Z168" s="191">
        <v>1</v>
      </c>
      <c r="AA168" s="312"/>
      <c r="AB168" s="194">
        <v>44562</v>
      </c>
      <c r="AC168" s="195">
        <v>30</v>
      </c>
      <c r="AD168" s="26" t="s">
        <v>60</v>
      </c>
      <c r="AE168" s="26" t="s">
        <v>60</v>
      </c>
      <c r="AF168" s="196">
        <v>0.05</v>
      </c>
      <c r="AG168" s="271"/>
      <c r="AH168" s="271"/>
      <c r="AI168" s="271"/>
      <c r="AJ168" s="253"/>
      <c r="AK168" s="253"/>
      <c r="AL168" s="253"/>
      <c r="AM168" s="245"/>
      <c r="AN168" s="253"/>
      <c r="AO168" s="256"/>
      <c r="AP168" s="259"/>
      <c r="AQ168" s="256"/>
      <c r="AR168" s="268"/>
      <c r="AS168" s="19" t="s">
        <v>66</v>
      </c>
      <c r="AT168" s="25" t="s">
        <v>67</v>
      </c>
      <c r="AU168" s="26" t="s">
        <v>68</v>
      </c>
      <c r="AV168" s="25"/>
      <c r="AW168" s="248" t="s">
        <v>421</v>
      </c>
    </row>
    <row r="169" spans="1:49" s="17" customFormat="1" ht="56" x14ac:dyDescent="0.35">
      <c r="A169" s="351"/>
      <c r="B169" s="284"/>
      <c r="C169" s="287"/>
      <c r="D169" s="491"/>
      <c r="E169" s="287"/>
      <c r="F169" s="284"/>
      <c r="G169" s="287"/>
      <c r="H169" s="287"/>
      <c r="I169" s="287"/>
      <c r="J169" s="287"/>
      <c r="K169" s="303"/>
      <c r="L169" s="303"/>
      <c r="M169" s="305"/>
      <c r="N169" s="305"/>
      <c r="O169" s="305"/>
      <c r="P169" s="305"/>
      <c r="Q169" s="245"/>
      <c r="R169" s="245"/>
      <c r="S169" s="329"/>
      <c r="T169" s="256"/>
      <c r="U169" s="256"/>
      <c r="V169" s="25" t="s">
        <v>372</v>
      </c>
      <c r="W169" s="26">
        <v>1</v>
      </c>
      <c r="X169" s="189">
        <v>1</v>
      </c>
      <c r="Y169" s="190">
        <v>1</v>
      </c>
      <c r="Z169" s="191">
        <v>1</v>
      </c>
      <c r="AA169" s="312"/>
      <c r="AB169" s="194">
        <v>44562</v>
      </c>
      <c r="AC169" s="195">
        <v>30</v>
      </c>
      <c r="AD169" s="26" t="s">
        <v>60</v>
      </c>
      <c r="AE169" s="26" t="s">
        <v>60</v>
      </c>
      <c r="AF169" s="196">
        <v>0.05</v>
      </c>
      <c r="AG169" s="271"/>
      <c r="AH169" s="271"/>
      <c r="AI169" s="271"/>
      <c r="AJ169" s="253"/>
      <c r="AK169" s="253"/>
      <c r="AL169" s="253"/>
      <c r="AM169" s="245"/>
      <c r="AN169" s="253"/>
      <c r="AO169" s="256"/>
      <c r="AP169" s="259"/>
      <c r="AQ169" s="256"/>
      <c r="AR169" s="268"/>
      <c r="AS169" s="19" t="s">
        <v>66</v>
      </c>
      <c r="AT169" s="25" t="s">
        <v>67</v>
      </c>
      <c r="AU169" s="26" t="s">
        <v>68</v>
      </c>
      <c r="AV169" s="25"/>
      <c r="AW169" s="246"/>
    </row>
    <row r="170" spans="1:49" s="17" customFormat="1" ht="98" x14ac:dyDescent="0.35">
      <c r="A170" s="351"/>
      <c r="B170" s="284"/>
      <c r="C170" s="287"/>
      <c r="D170" s="491"/>
      <c r="E170" s="287"/>
      <c r="F170" s="284"/>
      <c r="G170" s="287"/>
      <c r="H170" s="287"/>
      <c r="I170" s="287"/>
      <c r="J170" s="287"/>
      <c r="K170" s="303"/>
      <c r="L170" s="303"/>
      <c r="M170" s="305"/>
      <c r="N170" s="305"/>
      <c r="O170" s="305"/>
      <c r="P170" s="305"/>
      <c r="Q170" s="245"/>
      <c r="R170" s="245"/>
      <c r="S170" s="329"/>
      <c r="T170" s="256"/>
      <c r="U170" s="256"/>
      <c r="V170" s="25" t="s">
        <v>373</v>
      </c>
      <c r="W170" s="26">
        <v>4</v>
      </c>
      <c r="X170" s="189">
        <v>0.25</v>
      </c>
      <c r="Y170" s="197">
        <v>0.25</v>
      </c>
      <c r="Z170" s="191">
        <v>0.25</v>
      </c>
      <c r="AA170" s="312"/>
      <c r="AB170" s="194">
        <v>44562</v>
      </c>
      <c r="AC170" s="195">
        <v>360</v>
      </c>
      <c r="AD170" s="26" t="s">
        <v>60</v>
      </c>
      <c r="AE170" s="26" t="s">
        <v>60</v>
      </c>
      <c r="AF170" s="196">
        <v>0.05</v>
      </c>
      <c r="AG170" s="271"/>
      <c r="AH170" s="271"/>
      <c r="AI170" s="271"/>
      <c r="AJ170" s="253"/>
      <c r="AK170" s="253"/>
      <c r="AL170" s="253"/>
      <c r="AM170" s="245"/>
      <c r="AN170" s="253"/>
      <c r="AO170" s="256"/>
      <c r="AP170" s="259"/>
      <c r="AQ170" s="256"/>
      <c r="AR170" s="268"/>
      <c r="AS170" s="19" t="s">
        <v>66</v>
      </c>
      <c r="AT170" s="25" t="s">
        <v>67</v>
      </c>
      <c r="AU170" s="26" t="s">
        <v>68</v>
      </c>
      <c r="AV170" s="25"/>
      <c r="AW170" s="246"/>
    </row>
    <row r="171" spans="1:49" s="17" customFormat="1" ht="56" x14ac:dyDescent="0.35">
      <c r="A171" s="351"/>
      <c r="B171" s="284"/>
      <c r="C171" s="287"/>
      <c r="D171" s="491"/>
      <c r="E171" s="287"/>
      <c r="F171" s="284"/>
      <c r="G171" s="287"/>
      <c r="H171" s="287"/>
      <c r="I171" s="287"/>
      <c r="J171" s="287"/>
      <c r="K171" s="303"/>
      <c r="L171" s="303"/>
      <c r="M171" s="305"/>
      <c r="N171" s="305"/>
      <c r="O171" s="305"/>
      <c r="P171" s="305"/>
      <c r="Q171" s="245"/>
      <c r="R171" s="245"/>
      <c r="S171" s="329"/>
      <c r="T171" s="256"/>
      <c r="U171" s="256"/>
      <c r="V171" s="25" t="s">
        <v>374</v>
      </c>
      <c r="W171" s="26">
        <v>1</v>
      </c>
      <c r="X171" s="189">
        <v>0</v>
      </c>
      <c r="Y171" s="190">
        <v>0</v>
      </c>
      <c r="Z171" s="191">
        <v>0</v>
      </c>
      <c r="AA171" s="312"/>
      <c r="AB171" s="194">
        <v>44652</v>
      </c>
      <c r="AC171" s="195">
        <v>365</v>
      </c>
      <c r="AD171" s="26" t="s">
        <v>60</v>
      </c>
      <c r="AE171" s="26" t="s">
        <v>60</v>
      </c>
      <c r="AF171" s="196">
        <v>7.0000000000000007E-2</v>
      </c>
      <c r="AG171" s="271"/>
      <c r="AH171" s="271"/>
      <c r="AI171" s="271"/>
      <c r="AJ171" s="253"/>
      <c r="AK171" s="253"/>
      <c r="AL171" s="253"/>
      <c r="AM171" s="245"/>
      <c r="AN171" s="253"/>
      <c r="AO171" s="256"/>
      <c r="AP171" s="259"/>
      <c r="AQ171" s="256"/>
      <c r="AR171" s="268"/>
      <c r="AS171" s="19" t="s">
        <v>66</v>
      </c>
      <c r="AT171" s="25" t="s">
        <v>67</v>
      </c>
      <c r="AU171" s="26" t="s">
        <v>68</v>
      </c>
      <c r="AV171" s="25"/>
      <c r="AW171" s="246"/>
    </row>
    <row r="172" spans="1:49" s="17" customFormat="1" ht="56.5" thickBot="1" x14ac:dyDescent="0.4">
      <c r="A172" s="351"/>
      <c r="B172" s="284"/>
      <c r="C172" s="287"/>
      <c r="D172" s="491"/>
      <c r="E172" s="287"/>
      <c r="F172" s="284"/>
      <c r="G172" s="287"/>
      <c r="H172" s="287"/>
      <c r="I172" s="287"/>
      <c r="J172" s="287"/>
      <c r="K172" s="303"/>
      <c r="L172" s="310"/>
      <c r="M172" s="314"/>
      <c r="N172" s="314"/>
      <c r="O172" s="314"/>
      <c r="P172" s="314"/>
      <c r="Q172" s="308"/>
      <c r="R172" s="308"/>
      <c r="S172" s="329"/>
      <c r="T172" s="256"/>
      <c r="U172" s="256"/>
      <c r="V172" s="25" t="s">
        <v>375</v>
      </c>
      <c r="W172" s="26">
        <v>1</v>
      </c>
      <c r="X172" s="189">
        <v>0</v>
      </c>
      <c r="Y172" s="190"/>
      <c r="Z172" s="191">
        <v>0</v>
      </c>
      <c r="AA172" s="312"/>
      <c r="AB172" s="194">
        <v>44562</v>
      </c>
      <c r="AC172" s="195">
        <v>180</v>
      </c>
      <c r="AD172" s="26" t="s">
        <v>60</v>
      </c>
      <c r="AE172" s="26" t="s">
        <v>60</v>
      </c>
      <c r="AF172" s="196">
        <v>0.03</v>
      </c>
      <c r="AG172" s="271"/>
      <c r="AH172" s="271"/>
      <c r="AI172" s="271"/>
      <c r="AJ172" s="253"/>
      <c r="AK172" s="253"/>
      <c r="AL172" s="253"/>
      <c r="AM172" s="245"/>
      <c r="AN172" s="253"/>
      <c r="AO172" s="256"/>
      <c r="AP172" s="259"/>
      <c r="AQ172" s="256"/>
      <c r="AR172" s="268"/>
      <c r="AS172" s="19" t="s">
        <v>66</v>
      </c>
      <c r="AT172" s="25" t="s">
        <v>67</v>
      </c>
      <c r="AU172" s="26" t="s">
        <v>68</v>
      </c>
      <c r="AV172" s="25"/>
      <c r="AW172" s="247"/>
    </row>
    <row r="173" spans="1:49" s="17" customFormat="1" ht="56" x14ac:dyDescent="0.35">
      <c r="A173" s="351"/>
      <c r="B173" s="284"/>
      <c r="C173" s="287"/>
      <c r="D173" s="491"/>
      <c r="E173" s="287"/>
      <c r="F173" s="299"/>
      <c r="G173" s="309" t="s">
        <v>376</v>
      </c>
      <c r="H173" s="309" t="s">
        <v>377</v>
      </c>
      <c r="I173" s="309" t="s">
        <v>378</v>
      </c>
      <c r="J173" s="309" t="s">
        <v>379</v>
      </c>
      <c r="K173" s="318">
        <v>1</v>
      </c>
      <c r="L173" s="319">
        <v>1</v>
      </c>
      <c r="M173" s="322">
        <v>1</v>
      </c>
      <c r="N173" s="325">
        <v>0.3</v>
      </c>
      <c r="O173" s="325">
        <v>0.26</v>
      </c>
      <c r="P173" s="322">
        <f>M173+N173</f>
        <v>1.3</v>
      </c>
      <c r="Q173" s="244">
        <f>+(N173+O173)/L173</f>
        <v>0.56000000000000005</v>
      </c>
      <c r="R173" s="244">
        <v>1</v>
      </c>
      <c r="S173" s="329"/>
      <c r="T173" s="256"/>
      <c r="U173" s="256"/>
      <c r="V173" s="25" t="s">
        <v>380</v>
      </c>
      <c r="W173" s="26">
        <v>1</v>
      </c>
      <c r="X173" s="189">
        <v>1</v>
      </c>
      <c r="Y173" s="190">
        <v>1</v>
      </c>
      <c r="Z173" s="191">
        <v>1</v>
      </c>
      <c r="AA173" s="312"/>
      <c r="AB173" s="194">
        <v>44562</v>
      </c>
      <c r="AC173" s="195">
        <v>30</v>
      </c>
      <c r="AD173" s="26" t="s">
        <v>60</v>
      </c>
      <c r="AE173" s="26" t="s">
        <v>60</v>
      </c>
      <c r="AF173" s="196">
        <v>7.0000000000000007E-2</v>
      </c>
      <c r="AG173" s="271"/>
      <c r="AH173" s="271"/>
      <c r="AI173" s="271"/>
      <c r="AJ173" s="253"/>
      <c r="AK173" s="253"/>
      <c r="AL173" s="253"/>
      <c r="AM173" s="245"/>
      <c r="AN173" s="253"/>
      <c r="AO173" s="256"/>
      <c r="AP173" s="259"/>
      <c r="AQ173" s="256"/>
      <c r="AR173" s="268"/>
      <c r="AS173" s="19" t="s">
        <v>66</v>
      </c>
      <c r="AT173" s="25" t="s">
        <v>67</v>
      </c>
      <c r="AU173" s="26" t="s">
        <v>68</v>
      </c>
      <c r="AV173" s="25"/>
      <c r="AW173" s="248" t="s">
        <v>422</v>
      </c>
    </row>
    <row r="174" spans="1:49" s="17" customFormat="1" ht="28" x14ac:dyDescent="0.35">
      <c r="A174" s="351"/>
      <c r="B174" s="284"/>
      <c r="C174" s="287"/>
      <c r="D174" s="491"/>
      <c r="E174" s="287"/>
      <c r="F174" s="299"/>
      <c r="G174" s="309"/>
      <c r="H174" s="309"/>
      <c r="I174" s="309"/>
      <c r="J174" s="309"/>
      <c r="K174" s="318"/>
      <c r="L174" s="320"/>
      <c r="M174" s="323"/>
      <c r="N174" s="326"/>
      <c r="O174" s="326"/>
      <c r="P174" s="323"/>
      <c r="Q174" s="245"/>
      <c r="R174" s="245"/>
      <c r="S174" s="329"/>
      <c r="T174" s="256"/>
      <c r="U174" s="256"/>
      <c r="V174" s="25" t="s">
        <v>381</v>
      </c>
      <c r="W174" s="26">
        <v>1</v>
      </c>
      <c r="X174" s="189">
        <v>0.25</v>
      </c>
      <c r="Y174" s="190">
        <v>1</v>
      </c>
      <c r="Z174" s="191">
        <v>0.25</v>
      </c>
      <c r="AA174" s="312"/>
      <c r="AB174" s="194">
        <v>44645</v>
      </c>
      <c r="AC174" s="195">
        <v>60</v>
      </c>
      <c r="AD174" s="26" t="s">
        <v>60</v>
      </c>
      <c r="AE174" s="26" t="s">
        <v>60</v>
      </c>
      <c r="AF174" s="196">
        <v>0.05</v>
      </c>
      <c r="AG174" s="271"/>
      <c r="AH174" s="271"/>
      <c r="AI174" s="271"/>
      <c r="AJ174" s="253"/>
      <c r="AK174" s="253"/>
      <c r="AL174" s="253"/>
      <c r="AM174" s="245"/>
      <c r="AN174" s="253"/>
      <c r="AO174" s="256"/>
      <c r="AP174" s="259"/>
      <c r="AQ174" s="256"/>
      <c r="AR174" s="268"/>
      <c r="AS174" s="19" t="s">
        <v>66</v>
      </c>
      <c r="AT174" s="25" t="s">
        <v>67</v>
      </c>
      <c r="AU174" s="26" t="s">
        <v>68</v>
      </c>
      <c r="AV174" s="25"/>
      <c r="AW174" s="246"/>
    </row>
    <row r="175" spans="1:49" s="17" customFormat="1" ht="42" x14ac:dyDescent="0.35">
      <c r="A175" s="351"/>
      <c r="B175" s="284"/>
      <c r="C175" s="287"/>
      <c r="D175" s="491"/>
      <c r="E175" s="287"/>
      <c r="F175" s="299"/>
      <c r="G175" s="309"/>
      <c r="H175" s="309"/>
      <c r="I175" s="309"/>
      <c r="J175" s="309"/>
      <c r="K175" s="318"/>
      <c r="L175" s="320"/>
      <c r="M175" s="323"/>
      <c r="N175" s="326"/>
      <c r="O175" s="326"/>
      <c r="P175" s="323"/>
      <c r="Q175" s="245"/>
      <c r="R175" s="245"/>
      <c r="S175" s="329"/>
      <c r="T175" s="256"/>
      <c r="U175" s="256"/>
      <c r="V175" s="25" t="s">
        <v>382</v>
      </c>
      <c r="W175" s="26">
        <v>1</v>
      </c>
      <c r="X175" s="189">
        <v>0.25</v>
      </c>
      <c r="Y175" s="190">
        <v>0.25</v>
      </c>
      <c r="Z175" s="191">
        <v>0.25</v>
      </c>
      <c r="AA175" s="312"/>
      <c r="AB175" s="194">
        <v>44562</v>
      </c>
      <c r="AC175" s="195">
        <v>350</v>
      </c>
      <c r="AD175" s="26" t="s">
        <v>60</v>
      </c>
      <c r="AE175" s="26" t="s">
        <v>60</v>
      </c>
      <c r="AF175" s="196">
        <v>0.05</v>
      </c>
      <c r="AG175" s="271"/>
      <c r="AH175" s="271"/>
      <c r="AI175" s="271"/>
      <c r="AJ175" s="253"/>
      <c r="AK175" s="253"/>
      <c r="AL175" s="253"/>
      <c r="AM175" s="245"/>
      <c r="AN175" s="253"/>
      <c r="AO175" s="256"/>
      <c r="AP175" s="259"/>
      <c r="AQ175" s="256"/>
      <c r="AR175" s="268"/>
      <c r="AS175" s="19" t="s">
        <v>66</v>
      </c>
      <c r="AT175" s="25" t="s">
        <v>67</v>
      </c>
      <c r="AU175" s="26" t="s">
        <v>68</v>
      </c>
      <c r="AV175" s="25"/>
      <c r="AW175" s="246"/>
    </row>
    <row r="176" spans="1:49" s="17" customFormat="1" ht="42" x14ac:dyDescent="0.35">
      <c r="A176" s="351"/>
      <c r="B176" s="284"/>
      <c r="C176" s="287"/>
      <c r="D176" s="491"/>
      <c r="E176" s="287"/>
      <c r="F176" s="299"/>
      <c r="G176" s="309"/>
      <c r="H176" s="309"/>
      <c r="I176" s="309"/>
      <c r="J176" s="309"/>
      <c r="K176" s="318"/>
      <c r="L176" s="320"/>
      <c r="M176" s="323"/>
      <c r="N176" s="326"/>
      <c r="O176" s="326"/>
      <c r="P176" s="323"/>
      <c r="Q176" s="245"/>
      <c r="R176" s="245"/>
      <c r="S176" s="329"/>
      <c r="T176" s="256"/>
      <c r="U176" s="256"/>
      <c r="V176" s="25" t="s">
        <v>383</v>
      </c>
      <c r="W176" s="26">
        <v>1</v>
      </c>
      <c r="X176" s="189">
        <v>0</v>
      </c>
      <c r="Y176" s="190">
        <v>0</v>
      </c>
      <c r="Z176" s="191">
        <v>0</v>
      </c>
      <c r="AA176" s="312"/>
      <c r="AB176" s="194">
        <v>44713</v>
      </c>
      <c r="AC176" s="195">
        <v>180</v>
      </c>
      <c r="AD176" s="26" t="s">
        <v>60</v>
      </c>
      <c r="AE176" s="26" t="s">
        <v>60</v>
      </c>
      <c r="AF176" s="196">
        <v>0.05</v>
      </c>
      <c r="AG176" s="271"/>
      <c r="AH176" s="271"/>
      <c r="AI176" s="271"/>
      <c r="AJ176" s="253"/>
      <c r="AK176" s="253"/>
      <c r="AL176" s="253"/>
      <c r="AM176" s="245"/>
      <c r="AN176" s="253"/>
      <c r="AO176" s="256"/>
      <c r="AP176" s="259"/>
      <c r="AQ176" s="256"/>
      <c r="AR176" s="268"/>
      <c r="AS176" s="19" t="s">
        <v>66</v>
      </c>
      <c r="AT176" s="25" t="s">
        <v>67</v>
      </c>
      <c r="AU176" s="26" t="s">
        <v>68</v>
      </c>
      <c r="AV176" s="25"/>
      <c r="AW176" s="246"/>
    </row>
    <row r="177" spans="1:49" s="17" customFormat="1" ht="28.5" thickBot="1" x14ac:dyDescent="0.4">
      <c r="A177" s="351"/>
      <c r="B177" s="285"/>
      <c r="C177" s="288"/>
      <c r="D177" s="492"/>
      <c r="E177" s="288"/>
      <c r="F177" s="299"/>
      <c r="G177" s="309"/>
      <c r="H177" s="309"/>
      <c r="I177" s="309"/>
      <c r="J177" s="309"/>
      <c r="K177" s="318"/>
      <c r="L177" s="321"/>
      <c r="M177" s="324"/>
      <c r="N177" s="327"/>
      <c r="O177" s="327"/>
      <c r="P177" s="324"/>
      <c r="Q177" s="308"/>
      <c r="R177" s="308"/>
      <c r="S177" s="329"/>
      <c r="T177" s="256"/>
      <c r="U177" s="256"/>
      <c r="V177" s="198" t="s">
        <v>384</v>
      </c>
      <c r="W177" s="44">
        <v>1</v>
      </c>
      <c r="X177" s="199">
        <v>0</v>
      </c>
      <c r="Y177" s="190">
        <v>0</v>
      </c>
      <c r="Z177" s="120">
        <v>0</v>
      </c>
      <c r="AA177" s="313"/>
      <c r="AB177" s="200">
        <v>44713</v>
      </c>
      <c r="AC177" s="201">
        <v>180</v>
      </c>
      <c r="AD177" s="44" t="s">
        <v>60</v>
      </c>
      <c r="AE177" s="44" t="s">
        <v>60</v>
      </c>
      <c r="AF177" s="202">
        <v>0.05</v>
      </c>
      <c r="AG177" s="272"/>
      <c r="AH177" s="272"/>
      <c r="AI177" s="272"/>
      <c r="AJ177" s="254"/>
      <c r="AK177" s="254"/>
      <c r="AL177" s="254"/>
      <c r="AM177" s="308"/>
      <c r="AN177" s="254"/>
      <c r="AO177" s="257"/>
      <c r="AP177" s="260"/>
      <c r="AQ177" s="257"/>
      <c r="AR177" s="269"/>
      <c r="AS177" s="71" t="s">
        <v>66</v>
      </c>
      <c r="AT177" s="32" t="s">
        <v>67</v>
      </c>
      <c r="AU177" s="33" t="s">
        <v>68</v>
      </c>
      <c r="AV177" s="32"/>
      <c r="AW177" s="247"/>
    </row>
    <row r="178" spans="1:49" s="17" customFormat="1" ht="90.75" customHeight="1" thickBot="1" x14ac:dyDescent="0.4">
      <c r="A178" s="351"/>
      <c r="B178" s="203"/>
      <c r="C178" s="204"/>
      <c r="D178" s="205"/>
      <c r="E178" s="206"/>
      <c r="F178" s="285"/>
      <c r="G178" s="315" t="s">
        <v>385</v>
      </c>
      <c r="H178" s="316"/>
      <c r="I178" s="316"/>
      <c r="J178" s="316"/>
      <c r="K178" s="316"/>
      <c r="L178" s="316"/>
      <c r="M178" s="316"/>
      <c r="N178" s="316"/>
      <c r="O178" s="316"/>
      <c r="P178" s="317"/>
      <c r="Q178" s="235">
        <f>AVERAGE(Q156:Q177)</f>
        <v>0.44000000000000006</v>
      </c>
      <c r="R178" s="235">
        <f>AVERAGE(R156:R177)</f>
        <v>0.80714285714285716</v>
      </c>
      <c r="S178" s="330"/>
      <c r="T178" s="280" t="s">
        <v>386</v>
      </c>
      <c r="U178" s="281"/>
      <c r="V178" s="281"/>
      <c r="W178" s="281"/>
      <c r="X178" s="281"/>
      <c r="Y178" s="281"/>
      <c r="Z178" s="282"/>
      <c r="AA178" s="207">
        <f>+AA156</f>
        <v>0.38863636363636367</v>
      </c>
      <c r="AB178" s="208"/>
      <c r="AC178" s="195"/>
      <c r="AD178" s="26"/>
      <c r="AE178" s="26"/>
      <c r="AF178" s="209"/>
      <c r="AG178" s="114"/>
      <c r="AH178" s="66"/>
      <c r="AI178" s="66"/>
      <c r="AJ178" s="115"/>
      <c r="AK178" s="115"/>
      <c r="AL178" s="115"/>
      <c r="AM178" s="115"/>
      <c r="AN178" s="115"/>
      <c r="AO178" s="67"/>
      <c r="AP178" s="68"/>
      <c r="AQ178" s="67"/>
      <c r="AR178" s="69"/>
      <c r="AS178" s="71"/>
      <c r="AT178" s="70"/>
      <c r="AU178" s="71"/>
      <c r="AV178" s="70"/>
      <c r="AW178" s="70"/>
    </row>
    <row r="179" spans="1:49" s="17" customFormat="1" ht="42.75" customHeight="1" x14ac:dyDescent="0.35">
      <c r="A179" s="351"/>
      <c r="B179" s="283" t="s">
        <v>387</v>
      </c>
      <c r="C179" s="286" t="s">
        <v>388</v>
      </c>
      <c r="D179" s="289" t="s">
        <v>389</v>
      </c>
      <c r="E179" s="289" t="s">
        <v>390</v>
      </c>
      <c r="F179" s="292" t="s">
        <v>391</v>
      </c>
      <c r="G179" s="286" t="s">
        <v>392</v>
      </c>
      <c r="H179" s="286" t="s">
        <v>54</v>
      </c>
      <c r="I179" s="294">
        <v>0</v>
      </c>
      <c r="J179" s="286" t="s">
        <v>393</v>
      </c>
      <c r="K179" s="261">
        <v>1</v>
      </c>
      <c r="L179" s="263" t="s">
        <v>423</v>
      </c>
      <c r="M179" s="265">
        <v>0.67</v>
      </c>
      <c r="N179" s="265">
        <v>0.31</v>
      </c>
      <c r="O179" s="265">
        <v>0.3</v>
      </c>
      <c r="P179" s="265">
        <f>M179+0.12</f>
        <v>0.79</v>
      </c>
      <c r="Q179" s="261">
        <f>N179+O179</f>
        <v>0.61</v>
      </c>
      <c r="R179" s="261">
        <f>M179+0.12</f>
        <v>0.79</v>
      </c>
      <c r="S179" s="274" t="s">
        <v>394</v>
      </c>
      <c r="T179" s="277">
        <v>2020130010203</v>
      </c>
      <c r="U179" s="256" t="s">
        <v>395</v>
      </c>
      <c r="V179" s="18" t="s">
        <v>396</v>
      </c>
      <c r="W179" s="19">
        <v>1</v>
      </c>
      <c r="X179" s="19">
        <v>0.31</v>
      </c>
      <c r="Y179" s="27">
        <v>0.3</v>
      </c>
      <c r="Z179" s="21">
        <f>+X179+Y179/W179</f>
        <v>0.61</v>
      </c>
      <c r="AA179" s="278">
        <f>AVERAGE(Z179:Z189)</f>
        <v>0.6100000000000001</v>
      </c>
      <c r="AB179" s="22">
        <v>44197</v>
      </c>
      <c r="AC179" s="23">
        <v>365</v>
      </c>
      <c r="AD179" s="19" t="s">
        <v>60</v>
      </c>
      <c r="AE179" s="19" t="s">
        <v>60</v>
      </c>
      <c r="AF179" s="42">
        <v>9.0999999999999998E-2</v>
      </c>
      <c r="AG179" s="270" t="s">
        <v>61</v>
      </c>
      <c r="AH179" s="270" t="s">
        <v>62</v>
      </c>
      <c r="AI179" s="270" t="s">
        <v>291</v>
      </c>
      <c r="AJ179" s="252">
        <v>1300000000</v>
      </c>
      <c r="AK179" s="252">
        <v>1300000000</v>
      </c>
      <c r="AL179" s="252">
        <v>0</v>
      </c>
      <c r="AM179" s="244">
        <f>+AL179/AK179</f>
        <v>0</v>
      </c>
      <c r="AN179" s="252" t="s">
        <v>291</v>
      </c>
      <c r="AO179" s="255" t="s">
        <v>64</v>
      </c>
      <c r="AP179" s="258"/>
      <c r="AQ179" s="255" t="s">
        <v>65</v>
      </c>
      <c r="AR179" s="267">
        <v>298500000</v>
      </c>
      <c r="AS179" s="41" t="s">
        <v>66</v>
      </c>
      <c r="AT179" s="18" t="s">
        <v>67</v>
      </c>
      <c r="AU179" s="19" t="s">
        <v>68</v>
      </c>
      <c r="AV179" s="18"/>
      <c r="AW179" s="248" t="s">
        <v>425</v>
      </c>
    </row>
    <row r="180" spans="1:49" s="17" customFormat="1" ht="42" x14ac:dyDescent="0.35">
      <c r="A180" s="351"/>
      <c r="B180" s="284"/>
      <c r="C180" s="287"/>
      <c r="D180" s="290"/>
      <c r="E180" s="290"/>
      <c r="F180" s="293"/>
      <c r="G180" s="287"/>
      <c r="H180" s="287"/>
      <c r="I180" s="295"/>
      <c r="J180" s="287"/>
      <c r="K180" s="262"/>
      <c r="L180" s="264"/>
      <c r="M180" s="266"/>
      <c r="N180" s="266"/>
      <c r="O180" s="266"/>
      <c r="P180" s="266"/>
      <c r="Q180" s="262"/>
      <c r="R180" s="262"/>
      <c r="S180" s="275"/>
      <c r="T180" s="277"/>
      <c r="U180" s="256"/>
      <c r="V180" s="25" t="s">
        <v>397</v>
      </c>
      <c r="W180" s="26">
        <v>1</v>
      </c>
      <c r="X180" s="26">
        <v>0.31</v>
      </c>
      <c r="Y180" s="27">
        <v>0.3</v>
      </c>
      <c r="Z180" s="21">
        <f t="shared" ref="Z180:Z189" si="13">+X180+Y180/W180</f>
        <v>0.61</v>
      </c>
      <c r="AA180" s="279"/>
      <c r="AB180" s="28">
        <v>44197</v>
      </c>
      <c r="AC180" s="54">
        <v>365</v>
      </c>
      <c r="AD180" s="19" t="s">
        <v>60</v>
      </c>
      <c r="AE180" s="19" t="s">
        <v>60</v>
      </c>
      <c r="AF180" s="42">
        <v>9.0999999999999998E-2</v>
      </c>
      <c r="AG180" s="271"/>
      <c r="AH180" s="271"/>
      <c r="AI180" s="271"/>
      <c r="AJ180" s="253"/>
      <c r="AK180" s="253"/>
      <c r="AL180" s="253"/>
      <c r="AM180" s="245"/>
      <c r="AN180" s="253"/>
      <c r="AO180" s="256"/>
      <c r="AP180" s="259"/>
      <c r="AQ180" s="256"/>
      <c r="AR180" s="268"/>
      <c r="AS180" s="19" t="s">
        <v>66</v>
      </c>
      <c r="AT180" s="25" t="s">
        <v>67</v>
      </c>
      <c r="AU180" s="26" t="s">
        <v>68</v>
      </c>
      <c r="AV180" s="25"/>
      <c r="AW180" s="246"/>
    </row>
    <row r="181" spans="1:49" s="17" customFormat="1" ht="101.25" customHeight="1" x14ac:dyDescent="0.35">
      <c r="A181" s="351"/>
      <c r="B181" s="284"/>
      <c r="C181" s="287"/>
      <c r="D181" s="290"/>
      <c r="E181" s="290"/>
      <c r="F181" s="293"/>
      <c r="G181" s="287"/>
      <c r="H181" s="287"/>
      <c r="I181" s="295"/>
      <c r="J181" s="287"/>
      <c r="K181" s="262"/>
      <c r="L181" s="264"/>
      <c r="M181" s="266"/>
      <c r="N181" s="266"/>
      <c r="O181" s="266"/>
      <c r="P181" s="266"/>
      <c r="Q181" s="262"/>
      <c r="R181" s="262"/>
      <c r="S181" s="275"/>
      <c r="T181" s="277"/>
      <c r="U181" s="256"/>
      <c r="V181" s="25" t="s">
        <v>398</v>
      </c>
      <c r="W181" s="26">
        <v>1</v>
      </c>
      <c r="X181" s="26">
        <v>0.31</v>
      </c>
      <c r="Y181" s="27">
        <v>0.3</v>
      </c>
      <c r="Z181" s="21">
        <f t="shared" si="13"/>
        <v>0.61</v>
      </c>
      <c r="AA181" s="279"/>
      <c r="AB181" s="28">
        <v>44197</v>
      </c>
      <c r="AC181" s="54">
        <v>365</v>
      </c>
      <c r="AD181" s="19" t="s">
        <v>60</v>
      </c>
      <c r="AE181" s="19" t="s">
        <v>60</v>
      </c>
      <c r="AF181" s="42">
        <v>9.0999999999999998E-2</v>
      </c>
      <c r="AG181" s="271"/>
      <c r="AH181" s="271"/>
      <c r="AI181" s="271"/>
      <c r="AJ181" s="253"/>
      <c r="AK181" s="253"/>
      <c r="AL181" s="253"/>
      <c r="AM181" s="245"/>
      <c r="AN181" s="253"/>
      <c r="AO181" s="256"/>
      <c r="AP181" s="259"/>
      <c r="AQ181" s="256"/>
      <c r="AR181" s="268"/>
      <c r="AS181" s="19" t="s">
        <v>66</v>
      </c>
      <c r="AT181" s="25" t="s">
        <v>67</v>
      </c>
      <c r="AU181" s="26" t="s">
        <v>68</v>
      </c>
      <c r="AV181" s="25"/>
      <c r="AW181" s="246"/>
    </row>
    <row r="182" spans="1:49" s="17" customFormat="1" ht="98.25" customHeight="1" x14ac:dyDescent="0.35">
      <c r="A182" s="351"/>
      <c r="B182" s="284"/>
      <c r="C182" s="287"/>
      <c r="D182" s="290"/>
      <c r="E182" s="290"/>
      <c r="F182" s="293"/>
      <c r="G182" s="287"/>
      <c r="H182" s="287"/>
      <c r="I182" s="295"/>
      <c r="J182" s="287"/>
      <c r="K182" s="262"/>
      <c r="L182" s="264"/>
      <c r="M182" s="266"/>
      <c r="N182" s="266"/>
      <c r="O182" s="266"/>
      <c r="P182" s="266"/>
      <c r="Q182" s="262"/>
      <c r="R182" s="262"/>
      <c r="S182" s="275"/>
      <c r="T182" s="277"/>
      <c r="U182" s="256"/>
      <c r="V182" s="25" t="s">
        <v>399</v>
      </c>
      <c r="W182" s="26">
        <v>1</v>
      </c>
      <c r="X182" s="26">
        <v>0.31</v>
      </c>
      <c r="Y182" s="27">
        <v>0.3</v>
      </c>
      <c r="Z182" s="21">
        <f t="shared" si="13"/>
        <v>0.61</v>
      </c>
      <c r="AA182" s="279"/>
      <c r="AB182" s="28">
        <v>44197</v>
      </c>
      <c r="AC182" s="54">
        <v>365</v>
      </c>
      <c r="AD182" s="19" t="s">
        <v>60</v>
      </c>
      <c r="AE182" s="19" t="s">
        <v>60</v>
      </c>
      <c r="AF182" s="42">
        <v>9.0999999999999998E-2</v>
      </c>
      <c r="AG182" s="271"/>
      <c r="AH182" s="271"/>
      <c r="AI182" s="271"/>
      <c r="AJ182" s="253"/>
      <c r="AK182" s="253"/>
      <c r="AL182" s="253"/>
      <c r="AM182" s="245"/>
      <c r="AN182" s="253"/>
      <c r="AO182" s="256"/>
      <c r="AP182" s="259"/>
      <c r="AQ182" s="256"/>
      <c r="AR182" s="268"/>
      <c r="AS182" s="19" t="s">
        <v>66</v>
      </c>
      <c r="AT182" s="25" t="s">
        <v>67</v>
      </c>
      <c r="AU182" s="26" t="s">
        <v>68</v>
      </c>
      <c r="AV182" s="25"/>
      <c r="AW182" s="246"/>
    </row>
    <row r="183" spans="1:49" s="17" customFormat="1" ht="110.25" customHeight="1" x14ac:dyDescent="0.35">
      <c r="A183" s="351"/>
      <c r="B183" s="284"/>
      <c r="C183" s="287"/>
      <c r="D183" s="290"/>
      <c r="E183" s="290"/>
      <c r="F183" s="293"/>
      <c r="G183" s="287"/>
      <c r="H183" s="287"/>
      <c r="I183" s="295"/>
      <c r="J183" s="287"/>
      <c r="K183" s="262"/>
      <c r="L183" s="264"/>
      <c r="M183" s="266"/>
      <c r="N183" s="266"/>
      <c r="O183" s="266"/>
      <c r="P183" s="266"/>
      <c r="Q183" s="262"/>
      <c r="R183" s="262"/>
      <c r="S183" s="275"/>
      <c r="T183" s="277"/>
      <c r="U183" s="256"/>
      <c r="V183" s="25" t="s">
        <v>400</v>
      </c>
      <c r="W183" s="26">
        <v>1</v>
      </c>
      <c r="X183" s="26">
        <v>0.31</v>
      </c>
      <c r="Y183" s="27">
        <v>0.3</v>
      </c>
      <c r="Z183" s="21">
        <f t="shared" si="13"/>
        <v>0.61</v>
      </c>
      <c r="AA183" s="279"/>
      <c r="AB183" s="28">
        <v>44197</v>
      </c>
      <c r="AC183" s="54">
        <v>365</v>
      </c>
      <c r="AD183" s="19" t="s">
        <v>60</v>
      </c>
      <c r="AE183" s="19" t="s">
        <v>60</v>
      </c>
      <c r="AF183" s="42">
        <v>9.0999999999999998E-2</v>
      </c>
      <c r="AG183" s="271"/>
      <c r="AH183" s="271"/>
      <c r="AI183" s="271"/>
      <c r="AJ183" s="253"/>
      <c r="AK183" s="253"/>
      <c r="AL183" s="253"/>
      <c r="AM183" s="245"/>
      <c r="AN183" s="253"/>
      <c r="AO183" s="256"/>
      <c r="AP183" s="259"/>
      <c r="AQ183" s="256"/>
      <c r="AR183" s="268"/>
      <c r="AS183" s="19" t="s">
        <v>66</v>
      </c>
      <c r="AT183" s="25" t="s">
        <v>401</v>
      </c>
      <c r="AU183" s="26" t="s">
        <v>169</v>
      </c>
      <c r="AV183" s="25"/>
      <c r="AW183" s="246"/>
    </row>
    <row r="184" spans="1:49" s="17" customFormat="1" ht="93.75" customHeight="1" x14ac:dyDescent="0.35">
      <c r="A184" s="351"/>
      <c r="B184" s="284"/>
      <c r="C184" s="287"/>
      <c r="D184" s="290"/>
      <c r="E184" s="290"/>
      <c r="F184" s="293"/>
      <c r="G184" s="287"/>
      <c r="H184" s="287"/>
      <c r="I184" s="295"/>
      <c r="J184" s="287"/>
      <c r="K184" s="262"/>
      <c r="L184" s="264"/>
      <c r="M184" s="266"/>
      <c r="N184" s="266"/>
      <c r="O184" s="266"/>
      <c r="P184" s="266"/>
      <c r="Q184" s="262"/>
      <c r="R184" s="262"/>
      <c r="S184" s="275"/>
      <c r="T184" s="277"/>
      <c r="U184" s="256"/>
      <c r="V184" s="25" t="s">
        <v>402</v>
      </c>
      <c r="W184" s="26">
        <v>1</v>
      </c>
      <c r="X184" s="26">
        <v>0.31</v>
      </c>
      <c r="Y184" s="27">
        <v>0.3</v>
      </c>
      <c r="Z184" s="21">
        <f t="shared" si="13"/>
        <v>0.61</v>
      </c>
      <c r="AA184" s="279"/>
      <c r="AB184" s="28">
        <v>44197</v>
      </c>
      <c r="AC184" s="54">
        <v>365</v>
      </c>
      <c r="AD184" s="19" t="s">
        <v>60</v>
      </c>
      <c r="AE184" s="19" t="s">
        <v>60</v>
      </c>
      <c r="AF184" s="42">
        <v>9.0999999999999998E-2</v>
      </c>
      <c r="AG184" s="271"/>
      <c r="AH184" s="271"/>
      <c r="AI184" s="271"/>
      <c r="AJ184" s="253"/>
      <c r="AK184" s="253"/>
      <c r="AL184" s="253"/>
      <c r="AM184" s="245"/>
      <c r="AN184" s="253"/>
      <c r="AO184" s="256"/>
      <c r="AP184" s="259"/>
      <c r="AQ184" s="256"/>
      <c r="AR184" s="268"/>
      <c r="AS184" s="19" t="s">
        <v>66</v>
      </c>
      <c r="AT184" s="25" t="s">
        <v>67</v>
      </c>
      <c r="AU184" s="26" t="s">
        <v>68</v>
      </c>
      <c r="AV184" s="25"/>
      <c r="AW184" s="246"/>
    </row>
    <row r="185" spans="1:49" s="17" customFormat="1" ht="77.25" customHeight="1" x14ac:dyDescent="0.35">
      <c r="A185" s="351"/>
      <c r="B185" s="284"/>
      <c r="C185" s="287"/>
      <c r="D185" s="290"/>
      <c r="E185" s="290"/>
      <c r="F185" s="293"/>
      <c r="G185" s="287"/>
      <c r="H185" s="287"/>
      <c r="I185" s="295"/>
      <c r="J185" s="287"/>
      <c r="K185" s="262"/>
      <c r="L185" s="264"/>
      <c r="M185" s="266"/>
      <c r="N185" s="266"/>
      <c r="O185" s="266"/>
      <c r="P185" s="266"/>
      <c r="Q185" s="262"/>
      <c r="R185" s="262"/>
      <c r="S185" s="275"/>
      <c r="T185" s="277"/>
      <c r="U185" s="256"/>
      <c r="V185" s="25" t="s">
        <v>403</v>
      </c>
      <c r="W185" s="26">
        <v>1</v>
      </c>
      <c r="X185" s="26">
        <v>0.31</v>
      </c>
      <c r="Y185" s="27">
        <v>0.3</v>
      </c>
      <c r="Z185" s="21">
        <f t="shared" si="13"/>
        <v>0.61</v>
      </c>
      <c r="AA185" s="279"/>
      <c r="AB185" s="28">
        <v>44197</v>
      </c>
      <c r="AC185" s="54">
        <v>365</v>
      </c>
      <c r="AD185" s="19" t="s">
        <v>60</v>
      </c>
      <c r="AE185" s="19" t="s">
        <v>60</v>
      </c>
      <c r="AF185" s="42">
        <v>9.0999999999999998E-2</v>
      </c>
      <c r="AG185" s="271"/>
      <c r="AH185" s="271"/>
      <c r="AI185" s="271"/>
      <c r="AJ185" s="253"/>
      <c r="AK185" s="253"/>
      <c r="AL185" s="253"/>
      <c r="AM185" s="245"/>
      <c r="AN185" s="253"/>
      <c r="AO185" s="256"/>
      <c r="AP185" s="259"/>
      <c r="AQ185" s="256"/>
      <c r="AR185" s="268"/>
      <c r="AS185" s="19" t="s">
        <v>66</v>
      </c>
      <c r="AT185" s="25" t="s">
        <v>401</v>
      </c>
      <c r="AU185" s="26" t="s">
        <v>77</v>
      </c>
      <c r="AV185" s="25"/>
      <c r="AW185" s="246"/>
    </row>
    <row r="186" spans="1:49" s="17" customFormat="1" ht="96.75" customHeight="1" x14ac:dyDescent="0.35">
      <c r="A186" s="351"/>
      <c r="B186" s="284"/>
      <c r="C186" s="287"/>
      <c r="D186" s="290"/>
      <c r="E186" s="290"/>
      <c r="F186" s="293"/>
      <c r="G186" s="287"/>
      <c r="H186" s="287"/>
      <c r="I186" s="295"/>
      <c r="J186" s="287"/>
      <c r="K186" s="262"/>
      <c r="L186" s="264"/>
      <c r="M186" s="266"/>
      <c r="N186" s="266"/>
      <c r="O186" s="266"/>
      <c r="P186" s="266"/>
      <c r="Q186" s="262"/>
      <c r="R186" s="262"/>
      <c r="S186" s="275"/>
      <c r="T186" s="277"/>
      <c r="U186" s="256"/>
      <c r="V186" s="25" t="s">
        <v>404</v>
      </c>
      <c r="W186" s="26">
        <v>1</v>
      </c>
      <c r="X186" s="26">
        <v>0.31</v>
      </c>
      <c r="Y186" s="27">
        <v>0.3</v>
      </c>
      <c r="Z186" s="21">
        <f t="shared" si="13"/>
        <v>0.61</v>
      </c>
      <c r="AA186" s="279"/>
      <c r="AB186" s="28">
        <v>44197</v>
      </c>
      <c r="AC186" s="54">
        <v>365</v>
      </c>
      <c r="AD186" s="19" t="s">
        <v>60</v>
      </c>
      <c r="AE186" s="19" t="s">
        <v>60</v>
      </c>
      <c r="AF186" s="42">
        <v>9.0999999999999998E-2</v>
      </c>
      <c r="AG186" s="271"/>
      <c r="AH186" s="271"/>
      <c r="AI186" s="271"/>
      <c r="AJ186" s="253"/>
      <c r="AK186" s="253"/>
      <c r="AL186" s="253"/>
      <c r="AM186" s="245"/>
      <c r="AN186" s="253"/>
      <c r="AO186" s="256"/>
      <c r="AP186" s="259"/>
      <c r="AQ186" s="256"/>
      <c r="AR186" s="268"/>
      <c r="AS186" s="19" t="s">
        <v>66</v>
      </c>
      <c r="AT186" s="25" t="s">
        <v>67</v>
      </c>
      <c r="AU186" s="26" t="s">
        <v>68</v>
      </c>
      <c r="AV186" s="25"/>
      <c r="AW186" s="246"/>
    </row>
    <row r="187" spans="1:49" s="17" customFormat="1" ht="90.75" customHeight="1" x14ac:dyDescent="0.35">
      <c r="A187" s="351"/>
      <c r="B187" s="284"/>
      <c r="C187" s="287"/>
      <c r="D187" s="290"/>
      <c r="E187" s="290"/>
      <c r="F187" s="293"/>
      <c r="G187" s="287"/>
      <c r="H187" s="287"/>
      <c r="I187" s="295"/>
      <c r="J187" s="287"/>
      <c r="K187" s="262"/>
      <c r="L187" s="264"/>
      <c r="M187" s="266"/>
      <c r="N187" s="266"/>
      <c r="O187" s="266"/>
      <c r="P187" s="266"/>
      <c r="Q187" s="262"/>
      <c r="R187" s="262"/>
      <c r="S187" s="275"/>
      <c r="T187" s="277"/>
      <c r="U187" s="256"/>
      <c r="V187" s="25" t="s">
        <v>405</v>
      </c>
      <c r="W187" s="26">
        <v>1</v>
      </c>
      <c r="X187" s="26">
        <v>0.31</v>
      </c>
      <c r="Y187" s="27">
        <v>0.3</v>
      </c>
      <c r="Z187" s="21">
        <f t="shared" si="13"/>
        <v>0.61</v>
      </c>
      <c r="AA187" s="279"/>
      <c r="AB187" s="28">
        <v>44197</v>
      </c>
      <c r="AC187" s="54">
        <v>365</v>
      </c>
      <c r="AD187" s="19" t="s">
        <v>60</v>
      </c>
      <c r="AE187" s="19" t="s">
        <v>60</v>
      </c>
      <c r="AF187" s="42">
        <v>9.0999999999999998E-2</v>
      </c>
      <c r="AG187" s="271"/>
      <c r="AH187" s="271"/>
      <c r="AI187" s="271"/>
      <c r="AJ187" s="253"/>
      <c r="AK187" s="253"/>
      <c r="AL187" s="253"/>
      <c r="AM187" s="245"/>
      <c r="AN187" s="253"/>
      <c r="AO187" s="256"/>
      <c r="AP187" s="259"/>
      <c r="AQ187" s="256"/>
      <c r="AR187" s="268"/>
      <c r="AS187" s="19" t="s">
        <v>66</v>
      </c>
      <c r="AT187" s="25" t="s">
        <v>401</v>
      </c>
      <c r="AU187" s="26" t="s">
        <v>169</v>
      </c>
      <c r="AV187" s="25"/>
      <c r="AW187" s="246"/>
    </row>
    <row r="188" spans="1:49" s="17" customFormat="1" ht="83.25" customHeight="1" x14ac:dyDescent="0.35">
      <c r="A188" s="351"/>
      <c r="B188" s="284"/>
      <c r="C188" s="287"/>
      <c r="D188" s="290"/>
      <c r="E188" s="290"/>
      <c r="F188" s="293"/>
      <c r="G188" s="287"/>
      <c r="H188" s="287"/>
      <c r="I188" s="295"/>
      <c r="J188" s="287"/>
      <c r="K188" s="262"/>
      <c r="L188" s="264"/>
      <c r="M188" s="266"/>
      <c r="N188" s="266"/>
      <c r="O188" s="266"/>
      <c r="P188" s="266"/>
      <c r="Q188" s="262"/>
      <c r="R188" s="262"/>
      <c r="S188" s="275"/>
      <c r="T188" s="277"/>
      <c r="U188" s="256"/>
      <c r="V188" s="25" t="s">
        <v>406</v>
      </c>
      <c r="W188" s="26">
        <v>1</v>
      </c>
      <c r="X188" s="26">
        <v>0.31</v>
      </c>
      <c r="Y188" s="27">
        <v>0.3</v>
      </c>
      <c r="Z188" s="21">
        <f>+X188+Y188/W188</f>
        <v>0.61</v>
      </c>
      <c r="AA188" s="279"/>
      <c r="AB188" s="28">
        <v>44197</v>
      </c>
      <c r="AC188" s="54">
        <v>365</v>
      </c>
      <c r="AD188" s="19" t="s">
        <v>60</v>
      </c>
      <c r="AE188" s="19" t="s">
        <v>60</v>
      </c>
      <c r="AF188" s="42">
        <v>9.0999999999999998E-2</v>
      </c>
      <c r="AG188" s="271"/>
      <c r="AH188" s="271"/>
      <c r="AI188" s="271"/>
      <c r="AJ188" s="253"/>
      <c r="AK188" s="253"/>
      <c r="AL188" s="253"/>
      <c r="AM188" s="245"/>
      <c r="AN188" s="253"/>
      <c r="AO188" s="256"/>
      <c r="AP188" s="259"/>
      <c r="AQ188" s="256"/>
      <c r="AR188" s="268"/>
      <c r="AS188" s="19" t="s">
        <v>66</v>
      </c>
      <c r="AT188" s="25" t="s">
        <v>407</v>
      </c>
      <c r="AU188" s="26" t="s">
        <v>77</v>
      </c>
      <c r="AV188" s="25"/>
      <c r="AW188" s="246"/>
    </row>
    <row r="189" spans="1:49" s="17" customFormat="1" ht="99" customHeight="1" thickBot="1" x14ac:dyDescent="0.4">
      <c r="A189" s="352"/>
      <c r="B189" s="285"/>
      <c r="C189" s="288"/>
      <c r="D189" s="291"/>
      <c r="E189" s="291"/>
      <c r="F189" s="293"/>
      <c r="G189" s="287"/>
      <c r="H189" s="287"/>
      <c r="I189" s="295"/>
      <c r="J189" s="287"/>
      <c r="K189" s="262"/>
      <c r="L189" s="264"/>
      <c r="M189" s="266"/>
      <c r="N189" s="266"/>
      <c r="O189" s="266"/>
      <c r="P189" s="266"/>
      <c r="Q189" s="262"/>
      <c r="R189" s="262"/>
      <c r="S189" s="275"/>
      <c r="T189" s="277"/>
      <c r="U189" s="256"/>
      <c r="V189" s="43" t="s">
        <v>213</v>
      </c>
      <c r="W189" s="44">
        <v>1</v>
      </c>
      <c r="X189" s="44">
        <v>0.31</v>
      </c>
      <c r="Y189" s="27">
        <v>0.3</v>
      </c>
      <c r="Z189" s="21">
        <f t="shared" si="13"/>
        <v>0.61</v>
      </c>
      <c r="AA189" s="279"/>
      <c r="AB189" s="35">
        <v>44197</v>
      </c>
      <c r="AC189" s="36">
        <v>365</v>
      </c>
      <c r="AD189" s="33" t="s">
        <v>60</v>
      </c>
      <c r="AE189" s="33" t="s">
        <v>60</v>
      </c>
      <c r="AF189" s="210">
        <v>9.0999999999999998E-2</v>
      </c>
      <c r="AG189" s="272"/>
      <c r="AH189" s="272"/>
      <c r="AI189" s="272"/>
      <c r="AJ189" s="253"/>
      <c r="AK189" s="253"/>
      <c r="AL189" s="273"/>
      <c r="AM189" s="251"/>
      <c r="AN189" s="254"/>
      <c r="AO189" s="257"/>
      <c r="AP189" s="260"/>
      <c r="AQ189" s="257"/>
      <c r="AR189" s="269"/>
      <c r="AS189" s="38" t="s">
        <v>66</v>
      </c>
      <c r="AT189" s="32" t="s">
        <v>67</v>
      </c>
      <c r="AU189" s="33" t="s">
        <v>68</v>
      </c>
      <c r="AV189" s="32"/>
      <c r="AW189" s="246"/>
    </row>
    <row r="190" spans="1:49" s="17" customFormat="1" ht="70.5" customHeight="1" thickBot="1" x14ac:dyDescent="0.45">
      <c r="A190" s="17" t="s">
        <v>408</v>
      </c>
      <c r="F190" s="293"/>
      <c r="G190" s="296" t="s">
        <v>409</v>
      </c>
      <c r="H190" s="297"/>
      <c r="I190" s="297"/>
      <c r="J190" s="297"/>
      <c r="K190" s="297"/>
      <c r="L190" s="297"/>
      <c r="M190" s="297"/>
      <c r="N190" s="297"/>
      <c r="O190" s="297"/>
      <c r="P190" s="298"/>
      <c r="Q190" s="236">
        <f>AVERAGE(Q179)</f>
        <v>0.61</v>
      </c>
      <c r="R190" s="236">
        <f>AVERAGE(R179)</f>
        <v>0.79</v>
      </c>
      <c r="S190" s="276"/>
      <c r="T190" s="250" t="s">
        <v>410</v>
      </c>
      <c r="U190" s="250"/>
      <c r="V190" s="250"/>
      <c r="W190" s="250"/>
      <c r="X190" s="250"/>
      <c r="Y190" s="250"/>
      <c r="Z190" s="250"/>
      <c r="AA190" s="211">
        <f>+AA179</f>
        <v>0.6100000000000001</v>
      </c>
      <c r="AC190" s="212"/>
      <c r="AF190" s="213"/>
      <c r="AI190" s="214"/>
      <c r="AJ190" s="215">
        <f>SUM(AJ2:AJ189)</f>
        <v>6891634819</v>
      </c>
      <c r="AK190" s="215">
        <f>SUM(AK2:AK189)</f>
        <v>7067634817</v>
      </c>
      <c r="AL190" s="216">
        <f>SUM(AL2:AL189)</f>
        <v>1289367409</v>
      </c>
      <c r="AM190" s="217"/>
      <c r="AN190" s="218"/>
      <c r="AP190" s="213"/>
      <c r="AR190" s="218"/>
      <c r="AT190" s="213"/>
      <c r="AV190" s="213"/>
      <c r="AW190" s="213"/>
    </row>
    <row r="191" spans="1:49" s="17" customFormat="1" ht="51" customHeight="1" x14ac:dyDescent="0.5">
      <c r="I191" s="219"/>
      <c r="N191" s="249" t="s">
        <v>411</v>
      </c>
      <c r="O191" s="249"/>
      <c r="P191" s="249"/>
      <c r="Q191" s="237">
        <f>AVERAGE(Q32,Q68,Q87,Q123,Q137,Q155,Q178,Q190)</f>
        <v>0.47539575757575758</v>
      </c>
      <c r="R191" s="237">
        <f>AVERAGE(R32,R68,R87,R123,R137,R155,R178,R190)</f>
        <v>0.63615400100012909</v>
      </c>
      <c r="S191" s="220"/>
      <c r="T191" s="220"/>
      <c r="U191" s="220"/>
      <c r="V191" s="213"/>
      <c r="X191" s="250" t="s">
        <v>412</v>
      </c>
      <c r="Y191" s="250"/>
      <c r="Z191" s="250"/>
      <c r="AA191" s="221">
        <f>AVERAGE(AA32,AA68,AA123,AA137,AA155,AA178,AA190)</f>
        <v>0.52099029761442472</v>
      </c>
      <c r="AC191" s="212"/>
      <c r="AF191" s="213"/>
      <c r="AI191" s="214" t="s">
        <v>413</v>
      </c>
      <c r="AJ191" s="222"/>
      <c r="AK191" s="222"/>
      <c r="AL191" s="223">
        <f>+AL190/AK190</f>
        <v>0.18243265850389509</v>
      </c>
      <c r="AM191" s="224"/>
      <c r="AN191" s="218"/>
      <c r="AP191" s="213"/>
      <c r="AR191" s="218"/>
      <c r="AT191" s="213"/>
      <c r="AV191" s="213"/>
      <c r="AW191" s="213"/>
    </row>
    <row r="192" spans="1:49" s="17" customFormat="1" x14ac:dyDescent="0.35">
      <c r="I192" s="219"/>
      <c r="S192" s="220"/>
      <c r="T192" s="220"/>
      <c r="U192" s="220"/>
      <c r="V192" s="213"/>
      <c r="AA192" s="213"/>
      <c r="AC192" s="212"/>
      <c r="AF192" s="213"/>
      <c r="AJ192" s="218"/>
      <c r="AK192" s="218"/>
      <c r="AL192" s="218"/>
      <c r="AM192" s="218"/>
      <c r="AN192" s="218"/>
      <c r="AP192" s="213"/>
      <c r="AR192" s="218"/>
      <c r="AT192" s="213"/>
      <c r="AV192" s="213"/>
      <c r="AW192" s="213"/>
    </row>
    <row r="193" spans="9:49" s="17" customFormat="1" x14ac:dyDescent="0.35">
      <c r="I193" s="219"/>
      <c r="S193" s="220"/>
      <c r="T193" s="220"/>
      <c r="U193" s="220"/>
      <c r="V193" s="213"/>
      <c r="AA193" s="213"/>
      <c r="AC193" s="212"/>
      <c r="AF193" s="213"/>
      <c r="AJ193" s="218"/>
      <c r="AK193" s="218"/>
      <c r="AL193" s="218"/>
      <c r="AM193" s="218"/>
      <c r="AN193" s="218"/>
      <c r="AP193" s="213"/>
      <c r="AR193" s="218"/>
      <c r="AT193" s="213"/>
      <c r="AV193" s="213"/>
      <c r="AW193" s="213"/>
    </row>
    <row r="194" spans="9:49" s="17" customFormat="1" x14ac:dyDescent="0.35">
      <c r="I194" s="219"/>
      <c r="S194" s="220"/>
      <c r="T194" s="220"/>
      <c r="U194" s="220"/>
      <c r="V194" s="213"/>
      <c r="AA194" s="213"/>
      <c r="AC194" s="212"/>
      <c r="AF194" s="213"/>
      <c r="AJ194" s="218"/>
      <c r="AK194" s="218"/>
      <c r="AL194" s="218"/>
      <c r="AM194" s="218"/>
      <c r="AN194" s="218"/>
      <c r="AP194" s="213"/>
      <c r="AR194" s="218"/>
      <c r="AT194" s="213"/>
      <c r="AV194" s="213"/>
      <c r="AW194" s="213"/>
    </row>
    <row r="195" spans="9:49" s="17" customFormat="1" x14ac:dyDescent="0.35">
      <c r="I195" s="219"/>
      <c r="S195" s="220"/>
      <c r="T195" s="220"/>
      <c r="U195" s="220"/>
      <c r="V195" s="213"/>
      <c r="AA195" s="213"/>
      <c r="AC195" s="212"/>
      <c r="AF195" s="213"/>
      <c r="AJ195" s="218"/>
      <c r="AK195" s="218"/>
      <c r="AL195" s="218"/>
      <c r="AM195" s="218"/>
      <c r="AN195" s="218"/>
      <c r="AP195" s="213"/>
      <c r="AR195" s="218"/>
      <c r="AT195" s="213"/>
      <c r="AV195" s="213"/>
      <c r="AW195" s="213"/>
    </row>
    <row r="196" spans="9:49" s="17" customFormat="1" x14ac:dyDescent="0.35">
      <c r="I196" s="219"/>
      <c r="S196" s="220"/>
      <c r="T196" s="220"/>
      <c r="U196" s="220"/>
      <c r="V196" s="213"/>
      <c r="AA196" s="213"/>
      <c r="AC196" s="212"/>
      <c r="AF196" s="213"/>
      <c r="AJ196" s="218"/>
      <c r="AK196" s="218"/>
      <c r="AL196" s="218"/>
      <c r="AM196" s="218"/>
      <c r="AN196" s="218"/>
      <c r="AP196" s="213"/>
      <c r="AR196" s="218"/>
      <c r="AT196" s="213"/>
      <c r="AV196" s="213"/>
      <c r="AW196" s="213"/>
    </row>
    <row r="197" spans="9:49" s="17" customFormat="1" x14ac:dyDescent="0.35">
      <c r="I197" s="219"/>
      <c r="S197" s="220"/>
      <c r="T197" s="220"/>
      <c r="U197" s="220"/>
      <c r="V197" s="213"/>
      <c r="AA197" s="213"/>
      <c r="AC197" s="212"/>
      <c r="AF197" s="213"/>
      <c r="AJ197" s="218"/>
      <c r="AK197" s="218"/>
      <c r="AL197" s="218"/>
      <c r="AM197" s="218"/>
      <c r="AN197" s="218"/>
      <c r="AP197" s="213"/>
      <c r="AR197" s="218"/>
      <c r="AT197" s="213"/>
      <c r="AV197" s="213"/>
      <c r="AW197" s="213"/>
    </row>
    <row r="198" spans="9:49" s="17" customFormat="1" x14ac:dyDescent="0.35">
      <c r="I198" s="219"/>
      <c r="S198" s="220"/>
      <c r="T198" s="220"/>
      <c r="U198" s="220"/>
      <c r="V198" s="213"/>
      <c r="AA198" s="213"/>
      <c r="AC198" s="212"/>
      <c r="AF198" s="213"/>
      <c r="AJ198" s="218"/>
      <c r="AK198" s="218"/>
      <c r="AL198" s="218"/>
      <c r="AM198" s="218"/>
      <c r="AN198" s="218"/>
      <c r="AP198" s="213"/>
      <c r="AR198" s="218"/>
      <c r="AT198" s="213"/>
      <c r="AV198" s="213"/>
      <c r="AW198" s="213"/>
    </row>
    <row r="199" spans="9:49" s="17" customFormat="1" x14ac:dyDescent="0.35">
      <c r="I199" s="219"/>
      <c r="S199" s="220"/>
      <c r="T199" s="220"/>
      <c r="U199" s="220"/>
      <c r="V199" s="213"/>
      <c r="AA199" s="213"/>
      <c r="AC199" s="212"/>
      <c r="AF199" s="213"/>
      <c r="AJ199" s="218"/>
      <c r="AK199" s="218"/>
      <c r="AL199" s="218"/>
      <c r="AM199" s="218"/>
      <c r="AN199" s="218"/>
      <c r="AP199" s="213"/>
      <c r="AR199" s="218"/>
      <c r="AT199" s="213"/>
      <c r="AV199" s="213"/>
      <c r="AW199" s="213"/>
    </row>
  </sheetData>
  <mergeCells count="778">
    <mergeCell ref="AW168:AW172"/>
    <mergeCell ref="AW173:AW177"/>
    <mergeCell ref="AW179:AW189"/>
    <mergeCell ref="G2:G11"/>
    <mergeCell ref="H2:H11"/>
    <mergeCell ref="I2:I11"/>
    <mergeCell ref="J2:J11"/>
    <mergeCell ref="K2:K11"/>
    <mergeCell ref="L2:L11"/>
    <mergeCell ref="I12:I17"/>
    <mergeCell ref="J12:J17"/>
    <mergeCell ref="K12:K17"/>
    <mergeCell ref="AO2:AO5"/>
    <mergeCell ref="AP2:AP5"/>
    <mergeCell ref="AQ2:AQ5"/>
    <mergeCell ref="AR2:AR5"/>
    <mergeCell ref="AI6:AI11"/>
    <mergeCell ref="AJ6:AJ11"/>
    <mergeCell ref="AK6:AK11"/>
    <mergeCell ref="AL6:AL11"/>
    <mergeCell ref="AM6:AM11"/>
    <mergeCell ref="AN6:AN11"/>
    <mergeCell ref="AI2:AI5"/>
    <mergeCell ref="AJ2:AJ5"/>
    <mergeCell ref="A2:A189"/>
    <mergeCell ref="B2:B177"/>
    <mergeCell ref="C2:C177"/>
    <mergeCell ref="D2:D177"/>
    <mergeCell ref="E2:E177"/>
    <mergeCell ref="F2:F32"/>
    <mergeCell ref="F88:F123"/>
    <mergeCell ref="G12:G17"/>
    <mergeCell ref="H12:H17"/>
    <mergeCell ref="G27:G29"/>
    <mergeCell ref="H27:H29"/>
    <mergeCell ref="G63:G67"/>
    <mergeCell ref="H63:H67"/>
    <mergeCell ref="G98:G100"/>
    <mergeCell ref="H98:H100"/>
    <mergeCell ref="G123:P123"/>
    <mergeCell ref="F124:F137"/>
    <mergeCell ref="G124:G128"/>
    <mergeCell ref="H124:H128"/>
    <mergeCell ref="I124:I128"/>
    <mergeCell ref="J124:J128"/>
    <mergeCell ref="K124:K128"/>
    <mergeCell ref="L124:L128"/>
    <mergeCell ref="M124:M128"/>
    <mergeCell ref="AK2:AK5"/>
    <mergeCell ref="AL2:AL5"/>
    <mergeCell ref="AM2:AM5"/>
    <mergeCell ref="AN2:AN5"/>
    <mergeCell ref="AO6:AO11"/>
    <mergeCell ref="AP6:AP11"/>
    <mergeCell ref="AQ6:AQ11"/>
    <mergeCell ref="AR6:AR11"/>
    <mergeCell ref="L12:L17"/>
    <mergeCell ref="S2:S11"/>
    <mergeCell ref="T2:T11"/>
    <mergeCell ref="U2:U11"/>
    <mergeCell ref="AA2:AA11"/>
    <mergeCell ref="AG2:AG11"/>
    <mergeCell ref="AH2:AH11"/>
    <mergeCell ref="M2:M11"/>
    <mergeCell ref="N2:N11"/>
    <mergeCell ref="O2:O11"/>
    <mergeCell ref="P2:P11"/>
    <mergeCell ref="Q2:Q11"/>
    <mergeCell ref="R2:R11"/>
    <mergeCell ref="O12:O17"/>
    <mergeCell ref="P12:P17"/>
    <mergeCell ref="Q12:Q17"/>
    <mergeCell ref="R12:R17"/>
    <mergeCell ref="AO12:AO17"/>
    <mergeCell ref="AP12:AP17"/>
    <mergeCell ref="AQ12:AQ17"/>
    <mergeCell ref="AR12:AR17"/>
    <mergeCell ref="G18:G22"/>
    <mergeCell ref="H18:H22"/>
    <mergeCell ref="I18:I22"/>
    <mergeCell ref="J18:J22"/>
    <mergeCell ref="K18:K22"/>
    <mergeCell ref="L18:L22"/>
    <mergeCell ref="AI12:AI17"/>
    <mergeCell ref="AJ12:AJ17"/>
    <mergeCell ref="AK12:AK17"/>
    <mergeCell ref="AL12:AL17"/>
    <mergeCell ref="AM12:AM17"/>
    <mergeCell ref="AN12:AN17"/>
    <mergeCell ref="S12:S17"/>
    <mergeCell ref="T12:T17"/>
    <mergeCell ref="U12:U17"/>
    <mergeCell ref="AA12:AA17"/>
    <mergeCell ref="AG12:AG17"/>
    <mergeCell ref="AH12:AH17"/>
    <mergeCell ref="M12:M17"/>
    <mergeCell ref="N12:N17"/>
    <mergeCell ref="AR18:AR31"/>
    <mergeCell ref="G23:G26"/>
    <mergeCell ref="H23:H26"/>
    <mergeCell ref="I23:I26"/>
    <mergeCell ref="J23:J26"/>
    <mergeCell ref="K23:K26"/>
    <mergeCell ref="L23:L26"/>
    <mergeCell ref="AI18:AI31"/>
    <mergeCell ref="AJ18:AJ31"/>
    <mergeCell ref="AK18:AK31"/>
    <mergeCell ref="AL18:AL31"/>
    <mergeCell ref="AM18:AM31"/>
    <mergeCell ref="AN18:AN31"/>
    <mergeCell ref="S18:S32"/>
    <mergeCell ref="T18:T31"/>
    <mergeCell ref="U18:U31"/>
    <mergeCell ref="AA18:AA29"/>
    <mergeCell ref="AG18:AG31"/>
    <mergeCell ref="AH18:AH31"/>
    <mergeCell ref="M18:M22"/>
    <mergeCell ref="N18:N22"/>
    <mergeCell ref="O18:O22"/>
    <mergeCell ref="P18:P22"/>
    <mergeCell ref="AQ18:AQ31"/>
    <mergeCell ref="R18:R22"/>
    <mergeCell ref="M27:M29"/>
    <mergeCell ref="N27:N29"/>
    <mergeCell ref="O27:O29"/>
    <mergeCell ref="P27:P29"/>
    <mergeCell ref="Q27:Q29"/>
    <mergeCell ref="R27:R29"/>
    <mergeCell ref="P30:P31"/>
    <mergeCell ref="Q30:Q31"/>
    <mergeCell ref="R30:R31"/>
    <mergeCell ref="Q18:Q22"/>
    <mergeCell ref="M23:M26"/>
    <mergeCell ref="N23:N26"/>
    <mergeCell ref="O23:O26"/>
    <mergeCell ref="P23:P26"/>
    <mergeCell ref="Q23:Q26"/>
    <mergeCell ref="R23:R26"/>
    <mergeCell ref="AO18:AO31"/>
    <mergeCell ref="AP18:AP31"/>
    <mergeCell ref="I27:I29"/>
    <mergeCell ref="J27:J29"/>
    <mergeCell ref="K27:K29"/>
    <mergeCell ref="L27:L29"/>
    <mergeCell ref="M30:M31"/>
    <mergeCell ref="N30:N31"/>
    <mergeCell ref="O30:O31"/>
    <mergeCell ref="G30:G31"/>
    <mergeCell ref="H30:H31"/>
    <mergeCell ref="I30:I31"/>
    <mergeCell ref="J30:J31"/>
    <mergeCell ref="K30:K31"/>
    <mergeCell ref="L30:L31"/>
    <mergeCell ref="T32:Z32"/>
    <mergeCell ref="F33:F68"/>
    <mergeCell ref="G33:G36"/>
    <mergeCell ref="H33:H36"/>
    <mergeCell ref="I33:I36"/>
    <mergeCell ref="J33:J36"/>
    <mergeCell ref="K33:K36"/>
    <mergeCell ref="L33:L36"/>
    <mergeCell ref="M33:M36"/>
    <mergeCell ref="P33:P36"/>
    <mergeCell ref="Q33:Q36"/>
    <mergeCell ref="R33:R36"/>
    <mergeCell ref="S33:S53"/>
    <mergeCell ref="N37:N40"/>
    <mergeCell ref="O37:O40"/>
    <mergeCell ref="P37:P40"/>
    <mergeCell ref="Q37:Q40"/>
    <mergeCell ref="G32:P32"/>
    <mergeCell ref="R37:R40"/>
    <mergeCell ref="G41:G43"/>
    <mergeCell ref="H41:H43"/>
    <mergeCell ref="I41:I43"/>
    <mergeCell ref="J41:J43"/>
    <mergeCell ref="K41:K43"/>
    <mergeCell ref="AP33:AP53"/>
    <mergeCell ref="AQ33:AQ53"/>
    <mergeCell ref="AR33:AR53"/>
    <mergeCell ref="G37:G40"/>
    <mergeCell ref="H37:H40"/>
    <mergeCell ref="I37:I40"/>
    <mergeCell ref="J37:J40"/>
    <mergeCell ref="K37:K40"/>
    <mergeCell ref="L37:L40"/>
    <mergeCell ref="M37:M40"/>
    <mergeCell ref="AJ33:AJ53"/>
    <mergeCell ref="AK33:AK53"/>
    <mergeCell ref="AL33:AL53"/>
    <mergeCell ref="AM33:AM53"/>
    <mergeCell ref="AN33:AN53"/>
    <mergeCell ref="AO33:AO53"/>
    <mergeCell ref="T33:T53"/>
    <mergeCell ref="U33:U53"/>
    <mergeCell ref="AA33:AA53"/>
    <mergeCell ref="AG33:AG53"/>
    <mergeCell ref="AH33:AH53"/>
    <mergeCell ref="AI33:AI53"/>
    <mergeCell ref="N33:N36"/>
    <mergeCell ref="O33:O36"/>
    <mergeCell ref="L41:L43"/>
    <mergeCell ref="M41:M43"/>
    <mergeCell ref="N41:N43"/>
    <mergeCell ref="O41:O43"/>
    <mergeCell ref="P41:P43"/>
    <mergeCell ref="Q41:Q43"/>
    <mergeCell ref="R41:R43"/>
    <mergeCell ref="G44:G47"/>
    <mergeCell ref="H44:H47"/>
    <mergeCell ref="I44:I47"/>
    <mergeCell ref="J44:J47"/>
    <mergeCell ref="K44:K47"/>
    <mergeCell ref="L44:L47"/>
    <mergeCell ref="M44:M47"/>
    <mergeCell ref="N44:N47"/>
    <mergeCell ref="O44:O47"/>
    <mergeCell ref="P44:P47"/>
    <mergeCell ref="Q44:Q47"/>
    <mergeCell ref="R44:R47"/>
    <mergeCell ref="R48:R50"/>
    <mergeCell ref="G51:G53"/>
    <mergeCell ref="H51:H53"/>
    <mergeCell ref="I51:I53"/>
    <mergeCell ref="J51:J53"/>
    <mergeCell ref="K51:K53"/>
    <mergeCell ref="L51:L53"/>
    <mergeCell ref="M51:M53"/>
    <mergeCell ref="N51:N53"/>
    <mergeCell ref="O51:O53"/>
    <mergeCell ref="L48:L50"/>
    <mergeCell ref="M48:M50"/>
    <mergeCell ref="N48:N50"/>
    <mergeCell ref="O48:O50"/>
    <mergeCell ref="P48:P50"/>
    <mergeCell ref="Q48:Q50"/>
    <mergeCell ref="G48:G50"/>
    <mergeCell ref="H48:H50"/>
    <mergeCell ref="I48:I50"/>
    <mergeCell ref="J48:J50"/>
    <mergeCell ref="K48:K50"/>
    <mergeCell ref="AP54:AP67"/>
    <mergeCell ref="P63:P67"/>
    <mergeCell ref="Q63:Q67"/>
    <mergeCell ref="R63:R67"/>
    <mergeCell ref="G68:P68"/>
    <mergeCell ref="T68:Z68"/>
    <mergeCell ref="L54:L56"/>
    <mergeCell ref="M54:M56"/>
    <mergeCell ref="P54:P56"/>
    <mergeCell ref="Q54:Q56"/>
    <mergeCell ref="R54:R56"/>
    <mergeCell ref="G54:G56"/>
    <mergeCell ref="H54:H56"/>
    <mergeCell ref="I54:I56"/>
    <mergeCell ref="J54:J56"/>
    <mergeCell ref="K54:K56"/>
    <mergeCell ref="R57:R62"/>
    <mergeCell ref="S54:S68"/>
    <mergeCell ref="N57:N62"/>
    <mergeCell ref="O57:O62"/>
    <mergeCell ref="P57:P62"/>
    <mergeCell ref="Q57:Q62"/>
    <mergeCell ref="P51:P53"/>
    <mergeCell ref="Q51:Q53"/>
    <mergeCell ref="R51:R53"/>
    <mergeCell ref="I84:I86"/>
    <mergeCell ref="AQ54:AQ67"/>
    <mergeCell ref="AR54:AR67"/>
    <mergeCell ref="G57:G62"/>
    <mergeCell ref="H57:H62"/>
    <mergeCell ref="I57:I62"/>
    <mergeCell ref="J57:J62"/>
    <mergeCell ref="K57:K62"/>
    <mergeCell ref="L57:L62"/>
    <mergeCell ref="M57:M62"/>
    <mergeCell ref="AJ54:AJ67"/>
    <mergeCell ref="AK54:AK67"/>
    <mergeCell ref="AL54:AL67"/>
    <mergeCell ref="AM54:AM67"/>
    <mergeCell ref="AN54:AN67"/>
    <mergeCell ref="AO54:AO67"/>
    <mergeCell ref="T54:T67"/>
    <mergeCell ref="U54:U67"/>
    <mergeCell ref="AA54:AA67"/>
    <mergeCell ref="AG54:AG67"/>
    <mergeCell ref="AH54:AH67"/>
    <mergeCell ref="AI54:AI67"/>
    <mergeCell ref="N54:N56"/>
    <mergeCell ref="O54:O56"/>
    <mergeCell ref="O76:O80"/>
    <mergeCell ref="I63:I67"/>
    <mergeCell ref="J63:J67"/>
    <mergeCell ref="K63:K67"/>
    <mergeCell ref="L63:L67"/>
    <mergeCell ref="M63:M67"/>
    <mergeCell ref="N63:N67"/>
    <mergeCell ref="O63:O67"/>
    <mergeCell ref="F69:F87"/>
    <mergeCell ref="G69:G73"/>
    <mergeCell ref="H69:H73"/>
    <mergeCell ref="I69:I73"/>
    <mergeCell ref="J69:J73"/>
    <mergeCell ref="N81:N83"/>
    <mergeCell ref="O81:O83"/>
    <mergeCell ref="M76:M80"/>
    <mergeCell ref="N76:N80"/>
    <mergeCell ref="G87:P87"/>
    <mergeCell ref="P81:P83"/>
    <mergeCell ref="J76:J80"/>
    <mergeCell ref="K76:K80"/>
    <mergeCell ref="L76:L80"/>
    <mergeCell ref="G84:G86"/>
    <mergeCell ref="H84:H86"/>
    <mergeCell ref="G76:G80"/>
    <mergeCell ref="H76:H80"/>
    <mergeCell ref="I76:I80"/>
    <mergeCell ref="K74:K75"/>
    <mergeCell ref="L74:L75"/>
    <mergeCell ref="K81:K83"/>
    <mergeCell ref="L81:L83"/>
    <mergeCell ref="M81:M83"/>
    <mergeCell ref="G74:G75"/>
    <mergeCell ref="H74:H75"/>
    <mergeCell ref="I74:I75"/>
    <mergeCell ref="J74:J75"/>
    <mergeCell ref="G81:G83"/>
    <mergeCell ref="H81:H83"/>
    <mergeCell ref="I81:I83"/>
    <mergeCell ref="J81:J83"/>
    <mergeCell ref="AP69:AP86"/>
    <mergeCell ref="AQ69:AQ77"/>
    <mergeCell ref="AR69:AR77"/>
    <mergeCell ref="AM78:AM86"/>
    <mergeCell ref="AN78:AN86"/>
    <mergeCell ref="AO78:AO86"/>
    <mergeCell ref="AQ78:AQ86"/>
    <mergeCell ref="AG69:AG86"/>
    <mergeCell ref="AH69:AH86"/>
    <mergeCell ref="AI69:AI77"/>
    <mergeCell ref="AJ69:AJ77"/>
    <mergeCell ref="AK69:AK77"/>
    <mergeCell ref="AL69:AL77"/>
    <mergeCell ref="AI78:AI86"/>
    <mergeCell ref="AJ78:AJ86"/>
    <mergeCell ref="AK78:AK86"/>
    <mergeCell ref="AL78:AL86"/>
    <mergeCell ref="AR78:AR86"/>
    <mergeCell ref="AO69:AO77"/>
    <mergeCell ref="AM69:AM77"/>
    <mergeCell ref="AN69:AN77"/>
    <mergeCell ref="J84:J86"/>
    <mergeCell ref="K84:K86"/>
    <mergeCell ref="L84:L86"/>
    <mergeCell ref="M84:M86"/>
    <mergeCell ref="N84:N86"/>
    <mergeCell ref="O84:O86"/>
    <mergeCell ref="U69:U86"/>
    <mergeCell ref="AA69:AA86"/>
    <mergeCell ref="K69:K73"/>
    <mergeCell ref="L69:L73"/>
    <mergeCell ref="M69:M73"/>
    <mergeCell ref="N69:N73"/>
    <mergeCell ref="O69:O73"/>
    <mergeCell ref="P69:P73"/>
    <mergeCell ref="M74:M75"/>
    <mergeCell ref="N74:N75"/>
    <mergeCell ref="O74:O75"/>
    <mergeCell ref="P74:P75"/>
    <mergeCell ref="Q74:Q75"/>
    <mergeCell ref="R74:R75"/>
    <mergeCell ref="Q81:Q83"/>
    <mergeCell ref="R81:R83"/>
    <mergeCell ref="P84:P86"/>
    <mergeCell ref="Q84:Q86"/>
    <mergeCell ref="R84:R86"/>
    <mergeCell ref="Q69:Q73"/>
    <mergeCell ref="R69:R73"/>
    <mergeCell ref="S69:S86"/>
    <mergeCell ref="T69:T86"/>
    <mergeCell ref="P76:P80"/>
    <mergeCell ref="P102:P103"/>
    <mergeCell ref="Q102:Q103"/>
    <mergeCell ref="R102:R103"/>
    <mergeCell ref="P92:P94"/>
    <mergeCell ref="Q92:Q94"/>
    <mergeCell ref="Q76:Q80"/>
    <mergeCell ref="R76:R80"/>
    <mergeCell ref="G88:G89"/>
    <mergeCell ref="H88:H89"/>
    <mergeCell ref="I88:I89"/>
    <mergeCell ref="J88:J89"/>
    <mergeCell ref="K88:K89"/>
    <mergeCell ref="L88:L89"/>
    <mergeCell ref="H90:H91"/>
    <mergeCell ref="I90:I91"/>
    <mergeCell ref="J90:J91"/>
    <mergeCell ref="K90:K91"/>
    <mergeCell ref="L90:L91"/>
    <mergeCell ref="G90:G91"/>
    <mergeCell ref="G95:G97"/>
    <mergeCell ref="H95:H97"/>
    <mergeCell ref="I95:I97"/>
    <mergeCell ref="J95:J97"/>
    <mergeCell ref="K95:K97"/>
    <mergeCell ref="L95:L97"/>
    <mergeCell ref="O95:O97"/>
    <mergeCell ref="L92:L94"/>
    <mergeCell ref="M92:M94"/>
    <mergeCell ref="N92:N94"/>
    <mergeCell ref="O92:O94"/>
    <mergeCell ref="G92:G94"/>
    <mergeCell ref="H92:H94"/>
    <mergeCell ref="I92:I94"/>
    <mergeCell ref="J92:J94"/>
    <mergeCell ref="K92:K94"/>
    <mergeCell ref="AA88:AA103"/>
    <mergeCell ref="AG88:AG103"/>
    <mergeCell ref="AH88:AH103"/>
    <mergeCell ref="M88:M89"/>
    <mergeCell ref="N88:N89"/>
    <mergeCell ref="O88:O89"/>
    <mergeCell ref="P88:P89"/>
    <mergeCell ref="Q88:Q89"/>
    <mergeCell ref="R88:R89"/>
    <mergeCell ref="N90:N91"/>
    <mergeCell ref="O90:O91"/>
    <mergeCell ref="P90:P91"/>
    <mergeCell ref="Q90:Q91"/>
    <mergeCell ref="R90:R91"/>
    <mergeCell ref="M98:M100"/>
    <mergeCell ref="N98:N100"/>
    <mergeCell ref="O98:O100"/>
    <mergeCell ref="P98:P100"/>
    <mergeCell ref="Q98:Q100"/>
    <mergeCell ref="R98:R100"/>
    <mergeCell ref="M90:M91"/>
    <mergeCell ref="R92:R94"/>
    <mergeCell ref="M95:M97"/>
    <mergeCell ref="N95:N97"/>
    <mergeCell ref="AL97:AL103"/>
    <mergeCell ref="AM97:AM103"/>
    <mergeCell ref="AN97:AN103"/>
    <mergeCell ref="AO97:AO103"/>
    <mergeCell ref="AQ97:AQ103"/>
    <mergeCell ref="AR97:AR103"/>
    <mergeCell ref="P95:P97"/>
    <mergeCell ref="Q95:Q97"/>
    <mergeCell ref="R95:R97"/>
    <mergeCell ref="AI97:AI103"/>
    <mergeCell ref="AJ97:AJ103"/>
    <mergeCell ref="AK97:AK103"/>
    <mergeCell ref="AP88:AP103"/>
    <mergeCell ref="AQ88:AQ96"/>
    <mergeCell ref="AR88:AR96"/>
    <mergeCell ref="AI88:AI96"/>
    <mergeCell ref="AJ88:AJ96"/>
    <mergeCell ref="AK88:AK96"/>
    <mergeCell ref="AL88:AL96"/>
    <mergeCell ref="AN88:AN96"/>
    <mergeCell ref="AO88:AO96"/>
    <mergeCell ref="S88:S103"/>
    <mergeCell ref="T88:T103"/>
    <mergeCell ref="U88:U103"/>
    <mergeCell ref="I98:I100"/>
    <mergeCell ref="J98:J100"/>
    <mergeCell ref="K98:K100"/>
    <mergeCell ref="L98:L100"/>
    <mergeCell ref="M102:M103"/>
    <mergeCell ref="N102:N103"/>
    <mergeCell ref="O102:O103"/>
    <mergeCell ref="G102:G103"/>
    <mergeCell ref="H102:H103"/>
    <mergeCell ref="I102:I103"/>
    <mergeCell ref="J102:J103"/>
    <mergeCell ref="K102:K103"/>
    <mergeCell ref="L102:L103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AP104:AP122"/>
    <mergeCell ref="AQ104:AQ113"/>
    <mergeCell ref="AJ114:AJ122"/>
    <mergeCell ref="AN114:AN122"/>
    <mergeCell ref="AO114:AO122"/>
    <mergeCell ref="AQ114:AQ122"/>
    <mergeCell ref="S104:S123"/>
    <mergeCell ref="T104:T122"/>
    <mergeCell ref="U104:U122"/>
    <mergeCell ref="AA104:AA122"/>
    <mergeCell ref="AG104:AG122"/>
    <mergeCell ref="AH104:AH122"/>
    <mergeCell ref="T123:Z123"/>
    <mergeCell ref="P106:P111"/>
    <mergeCell ref="Q106:Q111"/>
    <mergeCell ref="R106:R111"/>
    <mergeCell ref="G112:G117"/>
    <mergeCell ref="H112:H117"/>
    <mergeCell ref="I112:I117"/>
    <mergeCell ref="J112:J117"/>
    <mergeCell ref="K112:K117"/>
    <mergeCell ref="L112:L117"/>
    <mergeCell ref="M112:M117"/>
    <mergeCell ref="G106:G111"/>
    <mergeCell ref="H106:H111"/>
    <mergeCell ref="I106:I111"/>
    <mergeCell ref="J106:J111"/>
    <mergeCell ref="K106:K111"/>
    <mergeCell ref="L106:L111"/>
    <mergeCell ref="M106:M111"/>
    <mergeCell ref="N106:N111"/>
    <mergeCell ref="O106:O111"/>
    <mergeCell ref="AR114:AR122"/>
    <mergeCell ref="G118:G122"/>
    <mergeCell ref="H118:H122"/>
    <mergeCell ref="I118:I122"/>
    <mergeCell ref="J118:J122"/>
    <mergeCell ref="K118:K122"/>
    <mergeCell ref="L118:L122"/>
    <mergeCell ref="M118:M122"/>
    <mergeCell ref="N118:N122"/>
    <mergeCell ref="O118:O122"/>
    <mergeCell ref="N112:N117"/>
    <mergeCell ref="O112:O117"/>
    <mergeCell ref="P112:P117"/>
    <mergeCell ref="Q112:Q117"/>
    <mergeCell ref="R112:R117"/>
    <mergeCell ref="AI114:AI122"/>
    <mergeCell ref="P118:P122"/>
    <mergeCell ref="Q118:Q122"/>
    <mergeCell ref="R118:R122"/>
    <mergeCell ref="AR104:AR113"/>
    <mergeCell ref="AI104:AI113"/>
    <mergeCell ref="AJ104:AJ113"/>
    <mergeCell ref="AN104:AN113"/>
    <mergeCell ref="AO104:AO113"/>
    <mergeCell ref="N124:N128"/>
    <mergeCell ref="O124:O128"/>
    <mergeCell ref="P124:P128"/>
    <mergeCell ref="Q124:Q128"/>
    <mergeCell ref="R124:R128"/>
    <mergeCell ref="S124:S137"/>
    <mergeCell ref="P129:P133"/>
    <mergeCell ref="Q129:Q133"/>
    <mergeCell ref="R129:R133"/>
    <mergeCell ref="O134:O136"/>
    <mergeCell ref="G137:P137"/>
    <mergeCell ref="T137:Z137"/>
    <mergeCell ref="AN124:AN127"/>
    <mergeCell ref="AO124:AO127"/>
    <mergeCell ref="T124:T136"/>
    <mergeCell ref="U124:U136"/>
    <mergeCell ref="AA124:AA136"/>
    <mergeCell ref="AG124:AG136"/>
    <mergeCell ref="AH124:AH136"/>
    <mergeCell ref="AI124:AI127"/>
    <mergeCell ref="AI133:AI136"/>
    <mergeCell ref="AR128:AR132"/>
    <mergeCell ref="G129:G133"/>
    <mergeCell ref="H129:H133"/>
    <mergeCell ref="I129:I133"/>
    <mergeCell ref="J129:J133"/>
    <mergeCell ref="K129:K133"/>
    <mergeCell ref="L129:L133"/>
    <mergeCell ref="M129:M133"/>
    <mergeCell ref="N129:N133"/>
    <mergeCell ref="O129:O133"/>
    <mergeCell ref="AP124:AP136"/>
    <mergeCell ref="AQ124:AQ127"/>
    <mergeCell ref="AR124:AR127"/>
    <mergeCell ref="AI128:AI132"/>
    <mergeCell ref="AJ128:AJ132"/>
    <mergeCell ref="AK128:AK132"/>
    <mergeCell ref="AL128:AL132"/>
    <mergeCell ref="AN128:AN132"/>
    <mergeCell ref="AO128:AO132"/>
    <mergeCell ref="AQ128:AQ132"/>
    <mergeCell ref="AJ124:AJ127"/>
    <mergeCell ref="AK124:AK127"/>
    <mergeCell ref="AL124:AL127"/>
    <mergeCell ref="AM124:AM127"/>
    <mergeCell ref="AQ133:AQ136"/>
    <mergeCell ref="AR133:AR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AJ133:AJ136"/>
    <mergeCell ref="AK133:AK136"/>
    <mergeCell ref="AL133:AL136"/>
    <mergeCell ref="AM133:AM136"/>
    <mergeCell ref="AN133:AN136"/>
    <mergeCell ref="AO133:AO136"/>
    <mergeCell ref="P134:P136"/>
    <mergeCell ref="Q134:Q136"/>
    <mergeCell ref="R134:R136"/>
    <mergeCell ref="N153:N154"/>
    <mergeCell ref="O153:O154"/>
    <mergeCell ref="P153:P154"/>
    <mergeCell ref="Q153:Q154"/>
    <mergeCell ref="R153:R154"/>
    <mergeCell ref="K153:K154"/>
    <mergeCell ref="F138:F155"/>
    <mergeCell ref="G138:G148"/>
    <mergeCell ref="H138:H148"/>
    <mergeCell ref="I138:I148"/>
    <mergeCell ref="J138:J148"/>
    <mergeCell ref="Q138:Q148"/>
    <mergeCell ref="R138:R148"/>
    <mergeCell ref="G150:G152"/>
    <mergeCell ref="H150:H152"/>
    <mergeCell ref="I150:I152"/>
    <mergeCell ref="J150:J152"/>
    <mergeCell ref="G153:G154"/>
    <mergeCell ref="H153:H154"/>
    <mergeCell ref="I153:I154"/>
    <mergeCell ref="J153:J154"/>
    <mergeCell ref="L153:L154"/>
    <mergeCell ref="G155:P155"/>
    <mergeCell ref="AR138:AR154"/>
    <mergeCell ref="AG138:AG154"/>
    <mergeCell ref="AH138:AH154"/>
    <mergeCell ref="AI138:AI154"/>
    <mergeCell ref="AJ138:AJ154"/>
    <mergeCell ref="AK138:AK154"/>
    <mergeCell ref="AL138:AL154"/>
    <mergeCell ref="AA138:AA154"/>
    <mergeCell ref="K138:K148"/>
    <mergeCell ref="L138:L148"/>
    <mergeCell ref="M138:M148"/>
    <mergeCell ref="N138:N148"/>
    <mergeCell ref="O138:O148"/>
    <mergeCell ref="P138:P148"/>
    <mergeCell ref="AM138:AM154"/>
    <mergeCell ref="M150:M152"/>
    <mergeCell ref="N150:N152"/>
    <mergeCell ref="O150:O152"/>
    <mergeCell ref="P150:P152"/>
    <mergeCell ref="Q150:Q152"/>
    <mergeCell ref="R150:R152"/>
    <mergeCell ref="K150:K152"/>
    <mergeCell ref="L150:L152"/>
    <mergeCell ref="M153:M154"/>
    <mergeCell ref="O156:O162"/>
    <mergeCell ref="R163:R167"/>
    <mergeCell ref="Q156:Q162"/>
    <mergeCell ref="R156:R162"/>
    <mergeCell ref="S156:S178"/>
    <mergeCell ref="AN138:AN154"/>
    <mergeCell ref="AO138:AO154"/>
    <mergeCell ref="AP138:AP154"/>
    <mergeCell ref="AQ138:AQ154"/>
    <mergeCell ref="S138:S155"/>
    <mergeCell ref="T138:T154"/>
    <mergeCell ref="T155:Z155"/>
    <mergeCell ref="U138:U154"/>
    <mergeCell ref="G178:P178"/>
    <mergeCell ref="I173:I177"/>
    <mergeCell ref="J173:J177"/>
    <mergeCell ref="K173:K177"/>
    <mergeCell ref="L173:L177"/>
    <mergeCell ref="M173:M177"/>
    <mergeCell ref="P168:P172"/>
    <mergeCell ref="AP156:AP177"/>
    <mergeCell ref="G168:G172"/>
    <mergeCell ref="H168:H172"/>
    <mergeCell ref="I168:I172"/>
    <mergeCell ref="J168:J172"/>
    <mergeCell ref="K168:K172"/>
    <mergeCell ref="L168:L172"/>
    <mergeCell ref="M168:M172"/>
    <mergeCell ref="N168:N172"/>
    <mergeCell ref="O168:O172"/>
    <mergeCell ref="N173:N177"/>
    <mergeCell ref="O173:O177"/>
    <mergeCell ref="P173:P177"/>
    <mergeCell ref="Q173:Q177"/>
    <mergeCell ref="R173:R177"/>
    <mergeCell ref="AG156:AG177"/>
    <mergeCell ref="AH156:AH177"/>
    <mergeCell ref="AQ156:AQ177"/>
    <mergeCell ref="AR156:AR177"/>
    <mergeCell ref="G163:G167"/>
    <mergeCell ref="H163:H167"/>
    <mergeCell ref="I163:I167"/>
    <mergeCell ref="J163:J167"/>
    <mergeCell ref="K163:K167"/>
    <mergeCell ref="L163:L167"/>
    <mergeCell ref="M163:M167"/>
    <mergeCell ref="AJ156:AJ177"/>
    <mergeCell ref="AK156:AK177"/>
    <mergeCell ref="AL156:AL177"/>
    <mergeCell ref="AM156:AM177"/>
    <mergeCell ref="AN156:AN177"/>
    <mergeCell ref="AO156:AO177"/>
    <mergeCell ref="T156:T177"/>
    <mergeCell ref="U156:U177"/>
    <mergeCell ref="AA156:AA177"/>
    <mergeCell ref="N163:N167"/>
    <mergeCell ref="O163:O167"/>
    <mergeCell ref="P163:P167"/>
    <mergeCell ref="Q163:Q167"/>
    <mergeCell ref="AI156:AI177"/>
    <mergeCell ref="N156:N162"/>
    <mergeCell ref="T178:Z178"/>
    <mergeCell ref="B179:B189"/>
    <mergeCell ref="C179:C189"/>
    <mergeCell ref="D179:D189"/>
    <mergeCell ref="E179:E189"/>
    <mergeCell ref="F179:F190"/>
    <mergeCell ref="G179:G189"/>
    <mergeCell ref="H179:H189"/>
    <mergeCell ref="I179:I189"/>
    <mergeCell ref="J179:J189"/>
    <mergeCell ref="G190:P190"/>
    <mergeCell ref="F156:F178"/>
    <mergeCell ref="G156:G162"/>
    <mergeCell ref="H156:H162"/>
    <mergeCell ref="I156:I162"/>
    <mergeCell ref="J156:J162"/>
    <mergeCell ref="K156:K162"/>
    <mergeCell ref="L156:L162"/>
    <mergeCell ref="M156:M162"/>
    <mergeCell ref="P156:P162"/>
    <mergeCell ref="Q168:Q172"/>
    <mergeCell ref="R168:R172"/>
    <mergeCell ref="G173:G177"/>
    <mergeCell ref="H173:H177"/>
    <mergeCell ref="AR179:AR189"/>
    <mergeCell ref="AG179:AG189"/>
    <mergeCell ref="AH179:AH189"/>
    <mergeCell ref="AI179:AI189"/>
    <mergeCell ref="AJ179:AJ189"/>
    <mergeCell ref="AK179:AK189"/>
    <mergeCell ref="AL179:AL189"/>
    <mergeCell ref="Q179:Q189"/>
    <mergeCell ref="R179:R189"/>
    <mergeCell ref="S179:S190"/>
    <mergeCell ref="T179:T189"/>
    <mergeCell ref="U179:U189"/>
    <mergeCell ref="AA179:AA189"/>
    <mergeCell ref="T190:Z190"/>
    <mergeCell ref="N191:P191"/>
    <mergeCell ref="X191:Z191"/>
    <mergeCell ref="AM179:AM189"/>
    <mergeCell ref="AN179:AN189"/>
    <mergeCell ref="AO179:AO189"/>
    <mergeCell ref="AP179:AP189"/>
    <mergeCell ref="AQ179:AQ189"/>
    <mergeCell ref="K179:K189"/>
    <mergeCell ref="L179:L189"/>
    <mergeCell ref="M179:M189"/>
    <mergeCell ref="N179:N189"/>
    <mergeCell ref="O179:O189"/>
    <mergeCell ref="P179:P189"/>
    <mergeCell ref="AW118:AW122"/>
    <mergeCell ref="AW88:AW89"/>
    <mergeCell ref="AW90:AW91"/>
    <mergeCell ref="AW92:AW94"/>
    <mergeCell ref="AW95:AW97"/>
    <mergeCell ref="AW98:AW100"/>
    <mergeCell ref="AW102:AW103"/>
    <mergeCell ref="AW104:AW105"/>
    <mergeCell ref="AW106:AW111"/>
    <mergeCell ref="AW112:AW117"/>
  </mergeCell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 PA JUN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 garcia turizo</dc:creator>
  <cp:lastModifiedBy>LUZ  MARINA SEVERICHE MONROY</cp:lastModifiedBy>
  <dcterms:created xsi:type="dcterms:W3CDTF">2022-07-12T17:00:55Z</dcterms:created>
  <dcterms:modified xsi:type="dcterms:W3CDTF">2022-07-15T19:52:27Z</dcterms:modified>
</cp:coreProperties>
</file>