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225"/>
  <workbookPr defaultThemeVersion="166925"/>
  <mc:AlternateContent xmlns:mc="http://schemas.openxmlformats.org/markup-compatibility/2006">
    <mc:Choice Requires="x15">
      <x15ac:absPath xmlns:x15ac="http://schemas.microsoft.com/office/spreadsheetml/2010/11/ac" url="C:\Users\luzma\OneDrive\Escritorio\SEGUIMIENTOS PLANES DE ACCION A JUNIO 30 DE 2022\"/>
    </mc:Choice>
  </mc:AlternateContent>
  <xr:revisionPtr revIDLastSave="0" documentId="8_{360D6D79-4AA6-497E-80F2-E8F878F3307B}" xr6:coauthVersionLast="47" xr6:coauthVersionMax="47" xr10:uidLastSave="{00000000-0000-0000-0000-000000000000}"/>
  <bookViews>
    <workbookView xWindow="-110" yWindow="-110" windowWidth="19420" windowHeight="10420" xr2:uid="{00000000-000D-0000-FFFF-FFFF00000000}"/>
  </bookViews>
  <sheets>
    <sheet name="2022" sheetId="1" r:id="rId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AB35" i="1" l="1"/>
  <c r="R41" i="1" l="1"/>
  <c r="R38" i="1"/>
  <c r="R35" i="1"/>
  <c r="T35" i="1" s="1"/>
  <c r="R30" i="1"/>
  <c r="R27" i="1"/>
  <c r="R25" i="1"/>
  <c r="S25" i="1" s="1"/>
  <c r="R21" i="1"/>
  <c r="R18" i="1"/>
  <c r="R14" i="1"/>
  <c r="R13" i="1"/>
  <c r="R8" i="1"/>
  <c r="R4" i="1"/>
  <c r="S35" i="1" l="1"/>
  <c r="AF42" i="1"/>
  <c r="AF38" i="1"/>
  <c r="AA39" i="1"/>
  <c r="AF18" i="1"/>
  <c r="AU39" i="1"/>
  <c r="AS39" i="1"/>
  <c r="AU36" i="1"/>
  <c r="AU31" i="1"/>
  <c r="AT28" i="1" l="1"/>
  <c r="AS21" i="1"/>
  <c r="AT12" i="1" l="1"/>
  <c r="AT7" i="1"/>
  <c r="S30" i="1" l="1"/>
  <c r="T30" i="1"/>
  <c r="S27" i="1"/>
  <c r="S29" i="1" s="1"/>
  <c r="T18" i="1"/>
  <c r="T29" i="1" s="1"/>
  <c r="S41" i="1" l="1"/>
  <c r="T41" i="1" s="1"/>
  <c r="AB41" i="1"/>
  <c r="AB30" i="1"/>
  <c r="AB27" i="1"/>
  <c r="AB25" i="1"/>
  <c r="AB20" i="1"/>
  <c r="AB19" i="1"/>
  <c r="AB14" i="1"/>
  <c r="AB13" i="1"/>
  <c r="AB11" i="1"/>
  <c r="AB10" i="1"/>
  <c r="AB8" i="1"/>
  <c r="AB7" i="1"/>
  <c r="T4" i="1"/>
  <c r="S4" i="1"/>
  <c r="S45" i="1" l="1"/>
  <c r="S17" i="1"/>
  <c r="S46" i="1" s="1"/>
  <c r="AB4" i="1" l="1"/>
  <c r="AP45" i="1" l="1"/>
  <c r="AO45" i="1"/>
  <c r="AQ39" i="1"/>
  <c r="AQ32" i="1"/>
  <c r="AQ31" i="1"/>
  <c r="AQ24" i="1"/>
  <c r="AQ20" i="1"/>
  <c r="AQ19" i="1"/>
  <c r="AQ6" i="1"/>
  <c r="AQ5" i="1"/>
  <c r="AQ4" i="1"/>
  <c r="AB36" i="1"/>
  <c r="AB29" i="1"/>
  <c r="AB17" i="1"/>
  <c r="T42" i="1"/>
  <c r="T45" i="1" s="1"/>
  <c r="AQ45" i="1" l="1"/>
  <c r="AB45" i="1"/>
  <c r="AB46" i="1" s="1"/>
  <c r="T17" i="1"/>
  <c r="T46" i="1" s="1"/>
  <c r="AJ15" i="1" l="1"/>
  <c r="AJ12" i="1"/>
  <c r="AJ28" i="1" l="1"/>
  <c r="AJ27"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HP</author>
  </authors>
  <commentList>
    <comment ref="AJ23" authorId="0" shapeId="0" xr:uid="{00000000-0006-0000-0000-000001000000}">
      <text>
        <r>
          <rPr>
            <b/>
            <sz val="9"/>
            <color indexed="81"/>
            <rFont val="Tahoma"/>
            <family val="2"/>
          </rPr>
          <t>HP:</t>
        </r>
        <r>
          <rPr>
            <sz val="9"/>
            <color indexed="81"/>
            <rFont val="Tahoma"/>
            <family val="2"/>
          </rPr>
          <t xml:space="preserve">
SE TOMARON $65.688.063,50</t>
        </r>
      </text>
    </comment>
  </commentList>
</comments>
</file>

<file path=xl/sharedStrings.xml><?xml version="1.0" encoding="utf-8"?>
<sst xmlns="http://schemas.openxmlformats.org/spreadsheetml/2006/main" count="445" uniqueCount="231">
  <si>
    <t>¿Requiere contratación?</t>
  </si>
  <si>
    <t>Código Presupuestal</t>
  </si>
  <si>
    <t>Rubro Presupuestal</t>
  </si>
  <si>
    <t>Fuente Presupuestal</t>
  </si>
  <si>
    <t>Apropiación Definitiva
(en pesos)</t>
  </si>
  <si>
    <t>Fuente de Financiación</t>
  </si>
  <si>
    <t>Nombre del Responable</t>
  </si>
  <si>
    <t xml:space="preserve">Dependencia Responsable </t>
  </si>
  <si>
    <t>Porcentaje de avance Actividad Proyecto</t>
  </si>
  <si>
    <t xml:space="preserve">Fecha de Terminación </t>
  </si>
  <si>
    <t xml:space="preserve">Fecha de inicio </t>
  </si>
  <si>
    <t>Valor Absoluto de la Actividad del  Proyecto 2022</t>
  </si>
  <si>
    <t>Actividades de Proyecto</t>
  </si>
  <si>
    <t>Código de proyecto BPIM</t>
  </si>
  <si>
    <t>PROYECTO</t>
  </si>
  <si>
    <t>PROGRAMACIÓN META A 2022</t>
  </si>
  <si>
    <t>Valor Absoluto de la Meta Producto 2020-2023</t>
  </si>
  <si>
    <t>Descripción de la Meta Producto 2020-2023</t>
  </si>
  <si>
    <t>Línea Base 2019 
Según PDD</t>
  </si>
  <si>
    <t>UNIDAD DE MEDIDA DEL INDICADOR DE PRODUCTO</t>
  </si>
  <si>
    <t>Indicador de Producto</t>
  </si>
  <si>
    <t xml:space="preserve">PROGRAMA </t>
  </si>
  <si>
    <t>Meta de Bienestar 2020-2023</t>
  </si>
  <si>
    <t>Línea Base 2019</t>
  </si>
  <si>
    <t>Indicador de Bienestar</t>
  </si>
  <si>
    <t>LINEA ESTRATEGICA</t>
  </si>
  <si>
    <t>PILAR</t>
  </si>
  <si>
    <t>Tipo de Contración</t>
  </si>
  <si>
    <t>Fecha de Inicio Contratación</t>
  </si>
  <si>
    <t>Beneficiarios Programados</t>
  </si>
  <si>
    <t>Beneficiarios Cubiertos</t>
  </si>
  <si>
    <t>ACUMULADO DE META PRODUCTO A 2021</t>
  </si>
  <si>
    <t>Actualizar y ajustar el Plan Distrital de Gestión de Riesgo</t>
  </si>
  <si>
    <t xml:space="preserve">Contratar la prestación de servicios profesionales y de apoyo a la gestión para el fortalecimiento institucional para la gestión del riesgo del riesgo de desastre y demas actividades propias de la gestión del riesgo </t>
  </si>
  <si>
    <t>Adquisición de elementos tecnológicos, técnicos y de oficina para el fortalecimiento institucional de la oficina asesora  para la gestión del riesgo de desastres</t>
  </si>
  <si>
    <t xml:space="preserve">Adquisición de camioneta con SOAT, mantenimiento, con tecnología adecuada para desarrollar actividades en asentamientos de zonas en alto riesgo como fortalecimiento de la OAGRD </t>
  </si>
  <si>
    <t>Realización y Socialización del catalogo de inventario de riesgos tecnologicos del Distrito</t>
  </si>
  <si>
    <t>Generar 1 servicio de alertas tempranas para la gestión del riesgo de desastres, PREPARACIÓN PARA LA RESPUESTA FRENTE A DESASTRES</t>
  </si>
  <si>
    <t>FORMATO PLAN DE ACCIÓN
DEPENDENCIA: OFICINA ASESORA PARA LA GESTION DEL RIESGO DE DESASTRE - OAGRD
VIGENCIA 2022</t>
  </si>
  <si>
    <t>EXTENSION DEL CONOCIMIENTO DEL RIESGO EN NUESTRO TERRITORIO CARTAGENA DE INDIAS</t>
  </si>
  <si>
    <t>RESILIENTE</t>
  </si>
  <si>
    <t>GESTION DEL RIESGO</t>
  </si>
  <si>
    <t>Inversión territorial per cápita en el sector (miles de pesos)</t>
  </si>
  <si>
    <t>ND</t>
  </si>
  <si>
    <t>Inversión promedio per cápita Distrital para la prevención de desastres</t>
  </si>
  <si>
    <t>CONOCIMIENTO DEL RIESGO</t>
  </si>
  <si>
    <t>Catálogo de inventario de riesgos tecnológicos realizado</t>
  </si>
  <si>
    <t>Inventarios de asentamientos elaborados</t>
  </si>
  <si>
    <t>Sistema de alertas tempranas para la gestión del riesgo de desastres diseñados</t>
  </si>
  <si>
    <t>Estudio ajustado y actualizado</t>
  </si>
  <si>
    <t>1 Plan Distrital de gestión de riesgo ajustado y actualizado</t>
  </si>
  <si>
    <t>20 asentamientos en zona de alto riesgo inventariado</t>
  </si>
  <si>
    <t>1 sistema de alertas tempranas para la gestión del riesgo de desastres</t>
  </si>
  <si>
    <t>asentamientos inventariados</t>
  </si>
  <si>
    <t>sistema de alerta temprana</t>
  </si>
  <si>
    <t xml:space="preserve">estudio </t>
  </si>
  <si>
    <t>AVANCE META BIENESTAR A DICIEMBRE 31 DEL 2021</t>
  </si>
  <si>
    <t>FERNANDO ANTONIO ABELLO RUBIANO</t>
  </si>
  <si>
    <t>OFICINA ASESORA PARA LA GESTION DEL RIESGO DE DESASTRES</t>
  </si>
  <si>
    <t>INVERSION</t>
  </si>
  <si>
    <t>NO</t>
  </si>
  <si>
    <t>SI</t>
  </si>
  <si>
    <t>3 ITEMS</t>
  </si>
  <si>
    <t xml:space="preserve">Adquisición de insumos de papelería y materiales para fortalecimiento institucional de la oficina asesora para la gestión del riesgo de desastres para desarrollar actividades de actualización y ajuste del Plan Distrital de Gestión del Riesgo, </t>
  </si>
  <si>
    <t>Mantenimiento preventivo  y reparación del DRON de la OAGRD como elemento fundamental para la evaluación y análisis de riesgo en el Distrito de Cartagena</t>
  </si>
  <si>
    <t>1 Catálogo del inventario de riesgos tecnológicos</t>
  </si>
  <si>
    <t>catálogo realizado</t>
  </si>
  <si>
    <t>REDUCCION DEL RIESGO</t>
  </si>
  <si>
    <t>APORTES PARA MITIGAR EL RIESGO EN LAS COMUNIDADES DEL DISTRITO DE CARTAGENA DE INDIAS</t>
  </si>
  <si>
    <t>Conttratar la impresión de cartillas para la implementación de la gestión del riesgo en planes de contingencia para establecimientos educativos e impresión de libro de emergencias de la historia reciente en el distrito de Cartagena</t>
  </si>
  <si>
    <t>1.2.4.3.03-070 - SGP LIBRE INVERSION - GESTION DEL RIESGO 5%</t>
  </si>
  <si>
    <t>1.2.1.0.00-001 - ICLD</t>
  </si>
  <si>
    <t>1.2.2.0.00-119 - ICLD FONDO DE RIESGO 1% ICLD</t>
  </si>
  <si>
    <t>1.2.4.3.03- 070 - SGP LIBRE INVERSION - GESTION DEL RIESGO 5%</t>
  </si>
  <si>
    <t>APORTES PARA MITIGAR EL RIESGO EN LAS COMUNIDADES DEL DISTRITO CARTAGENA  DE  INDIAS</t>
  </si>
  <si>
    <t>Tramitar u oficiar ante Infraestructura obras para mitigación y atención a desastres de muros de contención en  las zonas de mitigación priorizadas por Sentencia Judicial y en el Plan Distrital de Gestión del Riesgo</t>
  </si>
  <si>
    <t>2.3.4503.1000.2021130010147</t>
  </si>
  <si>
    <t>2.3.4503.1000.2020130010034</t>
  </si>
  <si>
    <t>Realizar diplomado en gestión de riesgo de desastres y adaptación al cambio climático para fortalecer las competencias del personal del distrito de Cartagena y de quienes conforman y/o participan en el proceso de reducción del riesgo en la comunidad</t>
  </si>
  <si>
    <t>327 establecimientos educativos en servicio de gestión de riesgos y desastres</t>
  </si>
  <si>
    <t>Tramitar u oficiar ante infraestructura obras para mitigación y atención a desastres</t>
  </si>
  <si>
    <t>Número de establecimientos educativos con acciones de gestión del riesgo implementadas</t>
  </si>
  <si>
    <t>establecimientos educativos implementados</t>
  </si>
  <si>
    <t>Número de obras de infraestructura para mitigación y atención a desastres tramitadas</t>
  </si>
  <si>
    <t>Obras de infraestructura para mitigación  tramitadas</t>
  </si>
  <si>
    <t>Personas capacitadas en los programas de gestión del riesgo</t>
  </si>
  <si>
    <t xml:space="preserve">Personas capacitadas </t>
  </si>
  <si>
    <t>4000 personas capacitadas en los programas de gestión del riesgo</t>
  </si>
  <si>
    <t>PRESTACIÓN DE SERVICIO DE TRANSPORTE TERRESTRE ESPECIAL CON CONDUCTOR Y COMBUSTIBLE PARA EL DESPLAZAMIENTO DEL PERSONAL DE LA OFICINA ASESORA PARA LA GESTIÓN DEL RIESGO DE DESASTRES DE LA ALCALDÍA MAYOR DE CARTAGENA, EN EL DESARROLLO DE SUS ACTIVIDADES MISIONALES</t>
  </si>
  <si>
    <t xml:space="preserve">Contratar la prestación de servicios profesionales y de apoyo a la gestión para desarrollar procesos de reduccion de riesgos de desastres y de mas actividades propias de la gestión del riesgo </t>
  </si>
  <si>
    <t>Número de miembros de comunidades con riesgos tcnológicos capacitados</t>
  </si>
  <si>
    <t>comunidades capacitadas</t>
  </si>
  <si>
    <t>2000 miembros de la comunidad capacitados en riesgos tecnológicos</t>
  </si>
  <si>
    <t>MANEJO DE DESASTRES</t>
  </si>
  <si>
    <t>CONTROL DE LOS RIESGOS EN NUESTRO TERRITORIOCARTAGENA DE INDIAS</t>
  </si>
  <si>
    <t>DISMINUIR LA VULNERABILIDAD EN LAS ZONAS DE ALTO RIESGO EN EL DISTRITO DE CARTAGENA</t>
  </si>
  <si>
    <t>FORTALECER LA CAPACIDAD DE RESPUESTA FRENTE A LOS DESASTRES Y EMERGENCIAS EN EL DISTRITO DE CARTAGENA</t>
  </si>
  <si>
    <t>AUMENTAR EL NIVEL DE CONOCIMIENTO DE LA COMUNIDAD EN GENERAL SOBRE LA GESTIÓN DEL RIESGO DE DESASTRE EN EL DISTRITO DE CARTAGENA DE INDIAS</t>
  </si>
  <si>
    <t>1 estrategia de respuesta a las emergencias del Distrito actualizada(Post Coronavirus Covid-19 y cualquier otra pandemia presentada en el distrito de Cartagena.)</t>
  </si>
  <si>
    <t>Estrategia actualizada</t>
  </si>
  <si>
    <t>CONTROL DE LOS RIESGOS EN NUESTRO TERRITORIO CARTAGENA DE INDIAS</t>
  </si>
  <si>
    <t>Contratar el suministro de ayuda humanitaria alimentaria y no alimentaria</t>
  </si>
  <si>
    <t>2.3.4503.1000.2020130010033</t>
  </si>
  <si>
    <t>1.3.1.1.06-086 - DONACIONES</t>
  </si>
  <si>
    <t>Documento actualizado</t>
  </si>
  <si>
    <t>Creación y dotación de 120 Comites Barriales de Emergencia</t>
  </si>
  <si>
    <t>Adquisición y Recarga de extintores para COMBAS</t>
  </si>
  <si>
    <t>Adquisición de dotación para COMBAS</t>
  </si>
  <si>
    <t>Comités barriales de emergencias creados y dotados</t>
  </si>
  <si>
    <t>Combas creados y dotados</t>
  </si>
  <si>
    <t>120 Comités barriales de emergencias creados y dotados</t>
  </si>
  <si>
    <t>Entidades y dependencias capacitadas, simulaciones y simulacros realizados</t>
  </si>
  <si>
    <t>Entidades ydependencias capacitadas</t>
  </si>
  <si>
    <t>100 entidades y dependencias capacitadas en prácticas, simulaciones y simulacros en gestión del riesgo de desastres</t>
  </si>
  <si>
    <t>Continuar con la adopción de la medida de alojamiento temporal de pago de subsidios de arriendos para cada una de las familias relacionadas en el censo elaborado por la oficina asesora para la gestión del riesgo correspondiente a los damnificados 2004-2007-2010-2011, del barrio san francisco tierra bomba, cerro de la popa y demás barrios y sectores del distrito de cartagena, igualmente los ordenados por fallos judiciales, que se reconocen de acuerdo a las planillas de pago que realice la coordinación del Consejo Distrital de Gestión de Riesgo, teniendo en cuenta las circunstancias especiales que obligaron su reubicación.</t>
  </si>
  <si>
    <t>Beneficios económicos a las familias afectadas en los distintos eventos reducidos</t>
  </si>
  <si>
    <t>1620 beneficios económicos otorgados a las familias afectadas de los distintos eventos manejados por la OAGRD reducidos</t>
  </si>
  <si>
    <t>Beneficios económicos reducidos</t>
  </si>
  <si>
    <t>Manual de respuesta ante riesgos tecnológicos elaborado</t>
  </si>
  <si>
    <t>Manual elaborado</t>
  </si>
  <si>
    <t>1 manual de respuestas elaborado e implementado ante riesgos tecnológicos</t>
  </si>
  <si>
    <t>Realización, Socialización e implementación del manual de respuestas ante riesgos tecnológicos</t>
  </si>
  <si>
    <t>Emergencia de riesgos asesoradas</t>
  </si>
  <si>
    <t>Emergencias asesoradas</t>
  </si>
  <si>
    <t>100% de las emergencias de riesgos reguladas</t>
  </si>
  <si>
    <t xml:space="preserve">Regular 100% de las emergencias de riesgos </t>
  </si>
  <si>
    <t>Contrato o convenio interadministrativo para la realización de tala de arboles en estado de riesgo</t>
  </si>
  <si>
    <t>Contratar la prestación de servicios profesionales y de apoyo a la gestión para desarrollar procesos de Manejo de Desastres y demas actividades propias de la Gestión del Riesgo</t>
  </si>
  <si>
    <t>CONTRATACION DIRECTA</t>
  </si>
  <si>
    <t>SELECCIÓN ABREVIADA POR ACUERDO MARCO DE PRECIOS - TIENDA VIRTUAL DEL ESTADO COLOMBIANO</t>
  </si>
  <si>
    <t>DEPENDENCIA DELEGADA APOYO LOGISTICO</t>
  </si>
  <si>
    <t>MINIMA CUANTIA</t>
  </si>
  <si>
    <t>MENOR CUANTIA</t>
  </si>
  <si>
    <t>SELECCIÓN ABREVIADA MENOR CUANTIA</t>
  </si>
  <si>
    <t>MINIMA CUANTIA (DEPENDENCIA DELEGADA)</t>
  </si>
  <si>
    <t>01/01/20222</t>
  </si>
  <si>
    <t>CONVENIO INTERADMINISTRATIVO</t>
  </si>
  <si>
    <t>Realización de inventario y caracterizaciones de los asentamientos en zona de alto riesgo</t>
  </si>
  <si>
    <t xml:space="preserve">CONVENIO </t>
  </si>
  <si>
    <t>REPORTE ASIGNACION PRESUPUESTAL
CDP</t>
  </si>
  <si>
    <t>REPORTE EJECUCIÓN PRESUPUESTAL RP</t>
  </si>
  <si>
    <t>Se suscribieron 23 contratos de prestaciones de servicios profesionales y de apoyo a la gestión</t>
  </si>
  <si>
    <t>Se suscribieron 22 contratos de prestaciones de servicios profesionales y de apoyo a la gestión</t>
  </si>
  <si>
    <t>Se suscribieron 27 contratos de prestaciones de servicios profesionales y de apoyo a la gestión</t>
  </si>
  <si>
    <t>EL DÍA 23/02/2022 FUE ENVIADO A LA SECRETARÍA DE INFRAESTRUCTURA, PARA EL TRAMITE DE ARRIENDO DE MAQUINARIA AMARILLA EL CDP  No. 45 de fecha 21/02/2022 POR VALOR DE $ 150.000.000.</t>
  </si>
  <si>
    <t>Contratar el suministro de elementos de protección personal (EPP)</t>
  </si>
  <si>
    <t>SUMINISTRO DE KIT DE ALIMENTOS CON CDP 44 DEL 8 DE FEBRERO DEL 2022 POR VALOR DE $ 199.948.800, Y FUE ENVIADO A LA UAC A TRAVES DE AMC-OFI-0015079-2022 DE FECHA 14 DE FEBRERO DE 2022, YA QUE ES UNA MENOR CUANTIA, Y POR DELEGACION DEBE SER REVISADO Y SUSCRITO DESDE ESTA DEPENDENCIA</t>
  </si>
  <si>
    <t>Se tiene proyectado para el II trimestre de la vigencia</t>
  </si>
  <si>
    <t>Se tiene proyectado para el II semestre del año por el tipo de contratación</t>
  </si>
  <si>
    <t>Establecimientos educativos con acciones de gestión del riesgo implementadas</t>
  </si>
  <si>
    <t>Capacitaciones en programas de gestión del riesgo de desastres</t>
  </si>
  <si>
    <t>Miembros de comunidades capacitadas en riesgos tecnológicos</t>
  </si>
  <si>
    <t xml:space="preserve">NO </t>
  </si>
  <si>
    <t>Está programado para el II semestre de la vigencia por el tipo de contratación</t>
  </si>
  <si>
    <t xml:space="preserve">INDICAR SI EL RUBRO ESTÁ MARCADO COMO TRAZADOR DE GÉNERO
(SI ó NO) </t>
  </si>
  <si>
    <t>En el 2022 se encuentran en proceso de creación 12 posibles Combas hasta la fecha: Isla de León, Nuevo Bosque, Pozón sectores 20 de Enero, Los Laureles, Los Angeles, San José Obrero y Cabildo indígena Kankuamo, La Esmeralda Uno, Manuela Vergara de Curi, María Cano, La Quinta y Cabildo Indigena CAizeba de Bayunca  impactando a un total de 280 personas</t>
  </si>
  <si>
    <t xml:space="preserve">Durante el primer trimestre se realizaron capacitaciones sobre : Cumplimiento del acuerdo 016 de 2016(certificación de transportes verticales). Protección financiera (pólizas de seguridad teniendo en cuenta el decreto 2157 de 2017. se impactaron a 1.281 personas.  </t>
  </si>
  <si>
    <t>Se capacitó en el primer trimestre de la vigencia 2022 a 104 personas impactadas sobre los riesgos tecnológicos (manejo de sustancias tóxicas, condiciones eléctricas, riesgos mecánicos) de los cuales 43 pertenecen a las instituciones educativas, 44 edificaciones visitadas, 9 combas creados y 8 a particulares</t>
  </si>
  <si>
    <t>En el primer trimestre del 2022, de los 31 protocolos que hay que actualizar se ha avanzado en 17 protocolos y aún se mantienen las mesas de trabajo para el desarrollo de los mismos.</t>
  </si>
  <si>
    <t>Durante el presente año hasta la fecha se han atendido 49 emergencias: 39 incendios los cuales afectaron a 191 personas, 3 caída de árboles afectando a 15 personas, 3 desplome de cubierta afectando a 10 personas, 1 afectación estructural en baranda de puente Román y 1 desplome de vivienda afectando a 11 personas</t>
  </si>
  <si>
    <t>Se solicito para el trámite trimestal de los subsidios de arriendos correspondientes a los damnificados de las distintas olas invernales y eventos acaecidos en el distrito de Cartagena el CDP 33 por valor de $3.199.200.000 de fecha 20 de enero del 2022, generandose el RP 527 de fecha 24 de marzo por valor de $479.700.000. Se atendieron 838 personas de las cuales 553 son mujeres y 285 son hombres (identificador de género) correspondiendole a las mujeres el 66% ($316.602.000)</t>
  </si>
  <si>
    <t xml:space="preserve"> Se solicito para el trámite trimestal de los subsidios de arriendos correspondientes a los damnificados según orden judicial del barrio el Rodeo mediante CDP 41 por valor de $46.200.000 de fecha 8 de febrero del 202, generandose RP 519, 520, 521, 522, 523, 524 y 525 cada uno por $1.650.000</t>
  </si>
  <si>
    <t>EL CATALOGO  FUE REALIZADO Y APROBADO POR EL CONSEJO DE RIESGOS TECNOLÓGICOS, ESTA EN PROCESO PARA MANDAR SER IMPRESO  PARA SU  SOCIALIZACION.</t>
  </si>
  <si>
    <t>Se visitaron 43 instituciones educativas, ASESORÍA TÉCNICA PARA LA IMPLEMENTACIÓN Y ACTUALIZACIÓN DE PGER, EN LAS INSTITUCIONES EDUCATIVAS   CON EL PROPOSITO DE REALIZAR UN ANALISIS DEL ESTADO ACTUAL DE LOS PEGR (I.E MARIA CANO, I.E MANUELA VERGARA DE CURI SEDE YIRA CASTRO, I.E FE Y ALEGRIA EL PROGRESO, SEDE DISTRITAL EL REPOSO, FE Y ALEGRIA SEDE SAN JOSE GONZALEZ VERGARA, INST.EDUCATIVA CLEMENTE MANUEL ZABALA, C.E COLOMBIATON GUSTAVO PULECIO GOMEZ, I.E ROSEDAL, SEDE DE SAN FERNANDO, I.E MERCEDES ABREGO, I.E. REPUBLICA DEL LIBANO, I.E TECNICA DE PASACABALLOS, I.E NUESTRA SEÑORA DEL BUEN AIRE, I.E SEDE MADRE LINDA PASACABALLOS ,  SEDE DE ALBORNOZ, SEDE CIUDAD MEDELLIN, SEDE JORGE ELIECER GAITAI.E. TIERRA BOMBA , I.E. PUNTA ARENA, SEDE VICTORIA PAUTT LEON, SEDE PROGRESO Y LIBERTAD, SEDE DE ZARAGOCILLA SOLEDAD ROMAN DE NUÑE,  I.E RAFAEL NUÑEZ, SEDE SIMON J. VELEZ, SEDE CIUDAD DE SANTA MARTA, SEDE SOCIEDAD AMOR A C/GENA. # 10, I.E MADRE LAURA, SEDE JOSE MARIA DEL CASTILLO Y RADA, I.E FERNANDO DE LA VEGA, SEDE HIJOS DEL CHOFER, SEDE NUESTRA SENORA DEL ROSARIO, SEDE EMILIANO ALCALA ROMERO, SEDE ANA MARIA PEREZ DE OTERO, I.E DE TERNERA, SEDE ANDALUCIA,  LA ESPERANZA C DV ST LA NAVIDAD, SEDE EMMA VILLA DE ESCALLONN, SEDE LA CONSOLATA, SEDE PRIMERO DE MAYO, SEDE RAFAEL TONO, SEDE PRIMERO DE MAYO, SEDE RAFAEL TONO), entre otras .</t>
  </si>
  <si>
    <t>Se procede a continuar con revisión de  la guía para la formulación y actualización planes municipales de gestión del riesgo de desastres (PMGRD), y se desarrolla:
1.Se adelanta revisión reajuste de los riesgos priorizados en diagnóstico y formulación. 2.	Se hace reconocimiento y revisión de las metas y estrategias de los diferentes instrumentos de planeación de desarrollo. 3.	Por medio de la revisión de los documentos de planificación Se inicia con el listado de fichas programas y acciones para el subproceso de conocimiento reducción y manejo de los desastres. Su formulación de los objetivos del componente programático a partir de la revisión y la estructura del Plan Nacional de Gestión del Riesgo de Desastres y en coherencia con la Política Nacional para la Gestión del Riesgo de Desastres. 4. Se inicia  reuniones para evaluar es estado de las secretarias con respecto a la gestión del riesgo y el apoyo institucional de la secretaria de planeación en el área técnica y herramientas tecnológicas. 5, 6. se realiza cuarta sesión AT CONPES 3990 Cartagena con la Unidad Nacional para la gestión del riesgo en el marco de asistencia técnica para la actualización del plan distrital de gestión del riesgo de desastres en riesgos marino costeros con énfasis para Plan de Ordenamiento Territorial. Fecha 16 de febrero. 6. Se realización capacitación de alertas tempranas para las combas al cual asistió 90 lideres comunitarios en emergencias con objetivo de reiniciar el proyecto de la cota inundación para la formulación de los proyectos .                                                             ACTA  DE  ENTREGA DE INFORMACION PARA FORMULAR  ANALISIS PROSPECTIVO Y RIESGO FUTURO DE CADA UNO DE LOS RIESGO PRIORIZADOS.
SE REALIZA ENTREGA EN LA MISMA REUNION DEL DIAGNOSTICO AJUSTADO A LAS DETERMINANADES AMBIENTALES.
•	ENTREGA DE DOCUMENTO AJUSTE DE REVISION GENERAL DE LA AMENAZA POR INUNDACION Y HURACANES.
•	ENTREGA DE ANALISIS GENERAL DEL REMOCION EN MASA.
•	ENTREGA DE ANALISIS RIESGO AOCIADO A LA CONSTRUCCION        AVANCES EN LOS PROYECTOS ETAPA  FICHAS PROGRAMATICAS:
•	AMC- OFI-00228888-2022- AVANCE DE ENTREGA DE DIAGNOSTICO SECRETARIA DE EDUCACION, PROYECTO DE ASEGURAMIENTO.
•	PROYECTO DE MANEJO DE DESASTRES - BORMBEROS
•	REUNION  CON BOMBEROS EN SEDE PRINCIPAL
•	VISITA A ESTACION  LIMBO
•	INFORME DE ANALISIS DEL RIESGO INFORME DE  ESTACION DE SANTA LUCIA. 
•	INFORME DE PROYECTO DE USOS DEL SUELO ( DOCUMENTO DE ANALISIS DEL RIESGO)
•	INFORME DEL PROYECTO DE CAMBIO CLIMATICO , PROTECION DE AREAS PROTEGIDAS Y CONTROL DE ASENTAMIENTOS.
REVISIONES DE ANALISIS DEL RIESGO POR AMENAZA EN LOS BARRIOS CON COMITÉ DE CONOCIMIENTO DEL RIESGO
•	ANALISIS RIESGO VISTA HERMOSA
•	ANALISIS RIESGO DE SAN JOSE DE LOS CAMPANOS
•	ANALISIS DE REISGO EN CALLE FREDONIA
•	ANALISIS DE RIESGO CALLE OLAYA SECTOR RAFAEL NUÑEZ
•	ANALISIS DEL RIESGO EN TIERRA BAJA CANCHA DEL IDER
•	ANALISIS DEL RIESGO EN TIERRA BAJA .
•	PLAN DE TEMPORADA DE LLUVIAS      
•	ANALISIS DE MEMBRILLAL 
•	ANALISIS NUEVA CARTAGENA</t>
  </si>
  <si>
    <t>EL DÍA 10 DE FEBRERO DE 2022, FUE ENVIADO MEDIANTE AMC-OFI-0013557-2022 A APOYO LOGISTICO, PARA EL RESPECTIVO TRAMITE DE REVISIÓN Y ENVIO DEL PROCESO CON SU VISTO BUENO A LA UAC, EL ESTUDIO PREVIO DEL PROCESO, CON SU RESPECTIVO SIMULADOR Y CATALOGO DEL ACUERDO MARCO, CON EL CDP 43 DEL 8/02/2022 POR VALOR DE $251.209.757,42</t>
  </si>
  <si>
    <t>El valor comprometido no es suficiente por lo que se requiere adicion presupuestal por $3.700.000.000, a través de oficio AMC-OFI-0004826-2022 enviado a secretaria general para consolidar necesidades y ser enviado posteriormente a planeación. Se envio oficio AMC-OFI-0038883-2022 enviado a la dirección de presupuesto solicitando que los recursos no ejecutados de la vigencia 2021 sean incorporados para el cumplimiento de esta meta</t>
  </si>
  <si>
    <t>EL 28/01/2022 FUE ENVIADO A APOYO LOGISTICO PARA EL TRAMITE DE ADQUISICIÓN DE TONNER. CDP 37 DE FECHA 28 DE ENERO DE 2022, POR VALOR DE $12.346.664,03  MEDIANTE OFICIO  AMC-OFI-0007756-2022 y Mediante oficio AMC-OFI-0041714-2022 de fecha 01/04/2022 fue enviado el CDP 64 de fecha 31 de marzo del 2022 por valor de $17.653.335,98 y los estudios previos a DAAL, para la contratación, se estima que esta empiece en el segundo trimestre del 2022</t>
  </si>
  <si>
    <t>EL CONTRATO FUE ADJUDICADO AL contratista LUXURY AIR LAND TOYS S.A.S, con NIT No. 900.978.484-3, cuya propuesta seleccionada fue por valor de $10.878.980,  Respaldado por el CDP 35 DEL 26/01/2022 POR VALOR DE $12.000.000 Y RP 512 DEL 22/02/2022 POR VALOR DE $ 10.878.980. Se adiciono el contrato por $3.408.669</t>
  </si>
  <si>
    <t>RESPALDADO POR EL CDP 34 DEL  26 DE ENERO POR VALOR DE $60.061.418,20. SE REALIZO ORDEN DE COMPRA 84971 DEL 8 DE FEBRERO 2022, YA CUENTA CON RP 509 DEL 11/02/2022 POR VALOR DE $59.488.100</t>
  </si>
  <si>
    <t>Durante el primer trimestre se capacito a 43 instituciones educativas sobre simulaciones y simulacros en gestión de riesgos de desastres y a la empresa SACSA-sociedad aeroportuaria de la costa-Aeroportuaria, impactando a un total de 88 personas</t>
  </si>
  <si>
    <t>Se encuentran en  proceso de elaboración de protocolos específicos para accidentes de aeronaves en el distrito de Cartagena, entre las cuales se encuentra el grupo SEI de la sociedad aeroportuaria de la costa, bomberos Cartagena, Datt, Guardacosta y la OAGRD. El día 12 de marzo se realizó reunión con el Datt para la elaboración del plan víal para vehículos de emergencia destinado a la atención de siniestros de aeronaves que ocurran por fuera del perimetro de las instalaciones aeroportuarias</t>
  </si>
  <si>
    <t xml:space="preserve">Mediante oficio AMC-OFI-0041711-2022 de fecha 01/04/2022, Fue enviado el CDP 63 de fecha 31 de marzo del 2022 por valor de $29.253.713 y los Estudios previos a DAAL para la contratación de adquisición de mobiliario, se estima que empiece en el segundo trimestre del 2022 </t>
  </si>
  <si>
    <t>El 22/03/2022 se expidio el respectivo CDP 61 por valor de $30.000.000, en estos momentos el proceso se encuentra en fase de revisión y ajuste de la documentación para enviar el proceso a la UAC, y que pueda ser sometida a Comité de Contratación, se estima que esta contratación se realice en el segundo trimestre del 2022</t>
  </si>
  <si>
    <t>El 22/03/2022 se expidio el respectivo CDP 60 por valor de $40.833.333, en estos momentos el proceso se encuentra en fase de revisión y ajuste de la documentación para enviar el proceso a la UAC, y que pueda ser sometida a Comité de Contratación, se estima que esta contratación se realice en el segundo trimestre del 2022</t>
  </si>
  <si>
    <t xml:space="preserve">Se contrató a la firma Unión Temporal Especiales Colombia Compra 2020 mediante CDP 32 de fecha 20 de enero del 2022  por valor de $65.688.063,50 y RP 516 de fecha 28 de febrero por valor de $57.078.957,20 , actualmente se encuentra en ejecución </t>
  </si>
  <si>
    <t>El 22/03/2022 se expidio el respectivo CDP 62 por valor de $100.000.000, en estos momentos el proceso se encuentra en fase de revisión y ajuste de la documentación para enviar el proceso a la UAC, y que pueda ser sometida a Comité de Contratación, se estima que esta contratación se realice en el segundo trimestre del 2022</t>
  </si>
  <si>
    <t>RESPALDADO CON CDP 42 DEL 8/02/2022 POR VALOR DE $21.400.624,62, se adquirio tapabocas mediante RP 514 de fecha 28 de febrero por valor de $9.360.000 con la firma INVERSIONES SARHEM y RP 515 de fecha 28 de febrero del 2022 por valor de $5.598.914,52 se adquirio alcohol con la firma UNION TEMPORAL UT SS</t>
  </si>
  <si>
    <t>Mediante CDP 58 de fecha 14 de marzo del 2022 por valor de $28.112.543,96 se adquirieron y recargaron a través de RP 526 del 24 marzo por valor de $6.313.120 con la firma Ferricentros y con RP 528 de fecha 25 de marzo del 2022 por valor de $20.652.012,46 con la firma JM Grupon Empresarial SAS</t>
  </si>
  <si>
    <t xml:space="preserve">AVANCE META PRODUCTO  EN EL CUATRIENIO
</t>
  </si>
  <si>
    <t>AVANCE DEL PROGRAMA CONOCIMIENTO DEL RIESGO</t>
  </si>
  <si>
    <t>AVANCE DEL PROGRAMA REDUCCION DEL RIESGO</t>
  </si>
  <si>
    <t>AVANCE DEL PROGRAMA MANEJO DE DESASTRE</t>
  </si>
  <si>
    <t>Objetivo del proyecto</t>
  </si>
  <si>
    <t>AVANCE PROMEDIO DEL PROYECTO DEL PROGRAMA CONOCIMIENTO DEL RIESGO</t>
  </si>
  <si>
    <t>AVANCE PROMEDIO DEL PROYECTO DEL PROGRAMA REDUCCION DEL RIESGO</t>
  </si>
  <si>
    <t>AVANCE PROMEDIO DEL PROYECTO DEL PROGRAMA MANEJO DEL DESASTRE</t>
  </si>
  <si>
    <t>Asignacion definitiva según PREDIS</t>
  </si>
  <si>
    <t>Ejecucion según predis</t>
  </si>
  <si>
    <t>% avance de la ejecucion presupuestal</t>
  </si>
  <si>
    <t>REPORTE META PRODUCTO EJECUTADA A 31 DE MARZO DE 2022</t>
  </si>
  <si>
    <t>META PRODUCTO EJECUTADA A 31 DE MARZO DE 2022</t>
  </si>
  <si>
    <t>REPORTE ACTIVIDAD DE PROYECTO EJECUTADA A 31 DE MARZO DE 2022</t>
  </si>
  <si>
    <t>Observación
Relación de Evidencias A 31 DE MARZO DE 2022</t>
  </si>
  <si>
    <t>ENTREGA DE INFORMACION PARA ANALISIS PROSPECTIVO Y RIESGO FUTURO DE CADA UNO DE LOS RIESGO PRIORIZADOS, ENTREGA DE AVANCES:
•	ENTREGA DE DOCUMENTO AJUSTE DE REVISION GENERAL DE LA AMENAZA POR INUNDACION Y HURACANES.
•	ENTREGA DE ANALISIS GENERAL DE EROSION COSTERA
•	ENTREGA DE ANALISIS GENERAL DEL REMOCION EN MASA.
•	ENTREGA DE ANALISIS RIESGO AOCIADO A LA CONSTRUCCION
•	TABLA DE ACTUALIZACION DE HSITORICOS DE EVENTOS, 
•	TABLA DE  CONSOLIDACION EVENTOS
•	TABLA DE CATEGORIZACION  DE EVENTOS
AVANCES EN LOS PROYECTOS ETAPA  FICHAS PROGRAMATICAS:
•	INFORME DEL PROYECTO DE CAMBIO CLIMATICO, PROTECION DE AREAS PROTEGIDAS Y CONTROL DE ASENTAMIENTOS.
•	REALIZACION DE FICHA PLAN FAMILIAR
•	REALIZACION FICHA DE FPORMACION
•	REALIZACION DE COTA DE INUNDACION PARA COSNTRUCCION DE MAPA SOCIAL</t>
  </si>
  <si>
    <t>Se realizó adicional mediante RP 532 del 06 de abril del 2022 por valor de $3.408.669, RP 533 del 06 de abril del 2022 por valor de $170.811 y RP 534 del 06 de abril del 2022 por valor de $1.121.020</t>
  </si>
  <si>
    <t>Estamos sujetos a la incorporación a realizar por parte de la secretaria de hacienda distrital</t>
  </si>
  <si>
    <t>Se solicito CDP 78 del 10 de mayo del 2022 por valor de $5.569.200 para realización de estudios de suelo para la construcción del muro de cerramiento  en el conjunto Altos de San Pedro Martir del distrito de Cartagena</t>
  </si>
  <si>
    <t>EJECUTADO</t>
  </si>
  <si>
    <t>META PRODUCTO EJECUTADA A 30 DE JUNIO DE 2022</t>
  </si>
  <si>
    <t>Observación
Relación de Evidencias A 30 DE JUNIO DE 2022</t>
  </si>
  <si>
    <t>Se realizarón doce (12) adicionales de contrato de OPS</t>
  </si>
  <si>
    <t>Mediante oficio AMC-OFI-0041711-2022 de fecha 01/04/2022, Fue enviado el CDP y los Estudios previos a DAAL para la contratación, se estima que empiece en el tercer trimestre del 2022</t>
  </si>
  <si>
    <t>Se realizó RP 530 de fecha 06 de abril de 2022 por $12.346.664,03 para tonners con la firma VENEPLAST LTDA y RP 578 de fecha 15 de junio de 2022 por $13.388.400</t>
  </si>
  <si>
    <t>Fue adquirida la camioneta mediante RP 587 del 22 de junio del 2022, a la firma GESTIONES SAS</t>
  </si>
  <si>
    <t>Actualmente se encuentra en proyección de estudios previos, solicitud de cotización y estudios financeros, se estima que esta contratación se realice en el tercer trimestre del 2022</t>
  </si>
  <si>
    <t xml:space="preserve">Esta socialización se realizara de forma digital, por personal de ops de la OAGRD, </t>
  </si>
  <si>
    <t>EVIDENCIAS FOTOGRAFICAS ABRIL A JUNIO 30 DEL 2022</t>
  </si>
  <si>
    <t>Se visitaron 77 instituicones educativas entre oficiales y privadas (I.E.  
CORPORACION EDUCATIVA FUENTE DE VALORES SEDE SAN NICOLAS , ENCANTO DE NIÑOS, ANGELITOS ALEGRES
GIMNACIO NUEVA GRANADA, CORPORACION EDUCATIVA FUENTE DE VALORES , INSTITUCION EDUCATIVA MI NUEVO HOGAR
COLEGIO DE LA SALLE , INSTITUCION EDUCATIVA IVAN ILLICH
CENTRO EDUCATIVO DESCUBRIENDO TALENTO, INSTITUCION EDUCATIVA 1ª DE MAYO, COLEGIO DEL CARIEBE 
INSTITUCION EDUCATIVA ALBORADA INFANTIL DE CHILE 
COLEGIO SANTA LUCIA , I.E. EL LABRADOR , COLEGIO GONZALO JIMENEZ DE QUESADA , COLEGIO CORPORACION EDUCATIVA BLANCA NIEVES , INSTITUCION INFANTIL FEDERICO FROBEL
COLEGIO EDUCANDO CON VALORES, GUARDERIA Y JADIN MI MUNDO MAGICO , COLEGIO DE LAS AMERICAS, COLEGIO POLITECNICO DEL POZON, I.E. SAN FRANCISCO DE ASIS SEDE HIJOS DEL AGRICULTOR, I.E.SAN FRANCISCO DE ASIS (PRINCIPAL), CENTRO DE DESARROLLO JOSE CARMELO VILLAMISAR , I.E. FE Y ALEGRIA SEDE FRATERNITE, I.E. PLAYAS DE ACAPULCO, COLEGIO NAVAL DE CRESPO, COORPORACION ESCULA TALLER DIVERTI ARTE , I.E. ROCHY, I.E. ANA MARIA VELEZ SEDE LOMA FRESCA , I.E. FURGENCIO LEQUERICA VELEZ (PRINCIPAL), CLEGIO MOMPIANO, COORPORACION BEBERLY HILLS SHOOL, INSTITUTO COLOMBO BOLIVARIANO, I.E. VILLA DEL CIELO , COORPORACION COLEGIO LA SALESIANA , FUNDACION EL ROSARIO, I.E. HERMANOS EN CRISTO, I.E. JHON F KENNEDY, COLEGIO SALESIANO SAN PEDRO CLAVER, COLEGIO MONTESORI, ESCUELA PROFESIONAL SALESIANOS, GIMNACIO INTEGRAL CYGNI DE CARTAGENA, COLEGIO MIXTO LA POPA , COLEGIO LA EN SEÑANSA CARTAGENA , CORPORACION COLEGIO FERNANDEZ GUTIERREZ DE PIÑERES, COLEGIO CANADIENSE DE CARTAGENA , COLEGIO EUCARISTUCO DE SANTA TERESA , COLEGIO GIMNACIO BILINGÜE ALTAMAR , COLEGIO HERMANOS DEL NORTE, CORPORACION INSTITUTO LOS ANGELITOS, CORPORACION CENTRO EDUCATIVO EL RODEO, FUNDACION CENTRO EDUCATIVO LAS PALMERAS, INSTITUTO REAL DEL CARIBE , INSTITUTO ANGRO AMERICANO, COLEGIO DIOS ES AMOR SEDE CARTAGENA, CORPORACION EDUCATIVA MADDOX, CENTRO DE EDUCACION EL RECREO, COLEGIO INTEGRAL DEL NORTE, I.E. LICEO DE BOLIVAR SEDE 7 DE AGOSTO, COLEGIO CRISTIANO LUZ Y VERDAD, I.E. NUEVA COLOMBIA, I.E. SAN JOSE DE LOS CAMPANOS, COLEGIO AMOR A MI PATRIA, COLEGIO PEQUEÑOS SABIOS, FUNDACION EDUCATIVA INSTITUTO MEXICO NAZARENO, CORPORACION COLEGIO SAN RAFAEL ARCANGEL, COLEGIO INFANTIL INICIO DE ARCOIRIS, I.E. SEMINARIO DE CARTAGENA SEDE POZON , I.E. EL SALVADOR SEDE EL POZON, CORPORACION COLEGIO EL RODEO, I.E. JUAN JACOBO ROUSSEAU, CENTRO EDUCATIVO INTEGRAL COLOMBIA, CORPORACION INTITUTO DOCENTE DE CARIBE , I.E. NUEVA AMERICA</t>
  </si>
  <si>
    <t>El proceso fue ajustado y fue aprobado en comite de contratación el 16/06/2022, ya tiene numeración SA-MC-OAGRD-UAC-047-2022 y fue publicado en SECOP II, el plazo para presentar oferta ence el 22 de julio de 2022 según cronograma</t>
  </si>
  <si>
    <t>Se capacitó en el mes de abril a junio 30 del 2022 a 154 personas impactadas sobre el tema de protección financiera (37 personas en las edificaciones, 43 en instituciones educativa, 12 personas de la comunidad y 62 personas pertenecientes a los COMBAS). También se impactarón a 1289 personas en  temas como: RESIDUOS SÓLIDOS
RIESGOS TECNOLÓGICOS, PRIMEROS AUXILIOS, FORTALECIMIENTOS PROCESOS OAGRD, CONTINGENCIA FAMILIAR
LEY 1523/2012, MAPA DE RIESGO COMUNITARIO, ACTUALIZACION DE LOS MAPAS DE RIESGOS, PROTOCOLO PARA EL MANEJO DE EMERGENCIAS POR ABEJAS Y AVISPAS, PLAN DE CONTINGENCIA TEMPORADA DE LLUVIAS, PROTOCOLO PARA LA ATENCION DE EMERGENCIA, LINEAMIENTOS PARA UNA EVACUACION SEGURA</t>
  </si>
  <si>
    <t>Se realizarón quince (15) adicionales de contrato de OPS</t>
  </si>
  <si>
    <t>Se capacitó en el mes de abril a junio del 2022 a 294 personas impactadas sobre los riesgos tecnológicos (manejo de sustancias tóxicas, condiciones eléctricas, riesgos mecánicos) de los cuales 43 pertenecen a las instituciones educativas, 37 a edificaciones visitadas, 62 combas creados y 163 a miembros de la comunidades</t>
  </si>
  <si>
    <t>Durante el mes de abril y hasta junio del 2022, se pudo avanzar en la actualización de 2 protocolos, aún continúan las mesas de trabajo para el desarrollo de los mismos.</t>
  </si>
  <si>
    <t>Mediante RP 590 del 28 de junio del 2022 por valor de $105.155.990,16 a través de la firma UNION TEMPORAL CARIBE A&amp;A se adquirieron 900 kits de alimentos como ayuda humanitaria alimentaria. Se solicito CDP 86 de fecha  del 08 de junio del 2022 por valor de $27.461.201 para contratar el suministro de colchonetas; El 28 de junio de 2022, se publico en la TVEC, evento de cotización No. 132803, para CONTRATAR EL SUMINISTRO DE COLCHONETAS COMO ELEMENTOS DE ASISTENCIA NO ALIMENTARIA PARA LA ATENCIÓN DE LOS RIESGOS DEL DISTRITO y CDP 66 de fecha 07 de abril del 2022 por valor de $99.710.949, el proceso será publicado en el Secop II la primera semana de Julio.</t>
  </si>
  <si>
    <t xml:space="preserve">Para el segundo trimestre del 2022 se crearon 12 COMBAS, correspondientes a los barrios: NUEVO BOSQUE, ISLA DE LEON, POZON SECTOR LOS ANGELES, POZON SECTOR VEINTE DE ENERO, POZON SECTOR LOS LAURELES, LA QUINTA, LA ESMERALDA 1, MARIA CANO, 	PARQUE HEREDIA, LA CANDELARIA, CABILDO INDIGENA CAIZEBA y SAN JOSE OBRERO </t>
  </si>
  <si>
    <t xml:space="preserve">Durante el segundo trimestre se han atendido a 30 entidades, dependencias capacitando a 116 personas en  simulacros de respuesta a emergencias: MADRES COMUNITARIAS SAN FRANCISCO, 
MADRES COMUNITARIAS DE SAN JOSE DE LOS CAMPANOS ,  FUNCIONARIOS DE LA OAGRD.  ESCUELA TALLER
CORPORACION EDUCATIVA FUENTE DE VALORES SEDE SAN NICOLAS  , ENCANTO DE NIÑOS, ANGELITOS ALEGRES, GIMNACIO NUEVA GRANADA, CORPORACION EDUCATIVA FUENTE DE VALORES 
INSTITUCION EDUCATIVA MI NUEVO HOGAR, COLEGIO DE LA SALLE 
INSTITUCION EDUCATIVA IVAN ILLICH, CENTRO EDUCATIVO DESCUBRIENDO TALENTO, INSTITUCION EDUCATIVA 1ª DE MAYO
COLEGIO DEL CARIBE, INSTITUCION EDUCATIVA ALBORADA INFANTIL DE CHILE , COLEGIO SANTA LUCIA , I.E. EL LABRADOR 
COLEGIO GONZALO JIMENEZ DE QUESADA , COLEGIO CORPORACION EDUCATIVA BLANCA NIEVES , INSTITUCION INFANTIL FEDERICO FROBEL, COLEGIO EDUCANDO CON VALORES , GUARDERIA Y JADIN MI MUNDO MAGICO , COLEGIO DE LAS AMERICAS , COLEGIO POLITECNICO DEL POZON, I.E. SAN FRANCISCO DE ASIS SEDE HIJOS DEL AGRICULTOR , I.E.SAN FRANCISCO DE ASIS (PRINCIPAL)
CENTRO DE DESARROLLO JOSE CARMELO VILLAMISAR, I.E. FE Y ALEGRIA SEDE FRATERNITE, I.E. PLAYAS DE ACAPULCO </t>
  </si>
  <si>
    <t>Se solicitaron RP 531 del 6 de abril por valor de $101.400.000 para el pago de 186 familias damnificadas, RP 543 del 13 de mayo del 2022 por valor de $1.200.000 para dos (2) familias damnificadas, RP 544 del 13 de mayo del 2022 por valor de $6.200.00 para doce (12) familias damnificadas, RP 561 del 06 de junio del 2022 por valor de $577.950.000 para la cancelación de subsidios de arriendo a 1022 familias. Se atendieron 1222 personas de las cuales 801 son mujeres y 421 son hombres (trazador de género) correspondiendole a las mujeres el 65,54%</t>
  </si>
  <si>
    <t>Se encuentra en trámite el RP para el pago del II trimestre</t>
  </si>
  <si>
    <t xml:space="preserve">Se socializo a las entidades involucradas en el PNC (Plan Nacional de Contingencia de derrame de hidrocarburos) con los riesgos tecnológicos, los roles y responsabilidades de cada entidad inmersa dentro del proceso. Hasta el 30 de junio se han realizado 4 mesas de trabajo (DEFENSA CIVIL-FUERZA NAVAL DEL CARIBE-SECRETARIA DE INFRAESTRUCTURA-PACARIBE S.A.E.S.P-AGUAS DE CARTAGENA S.A.E.S. CRUZ ROJA COLOMBIANA SECCIONAL BOLIVAR)  </t>
  </si>
  <si>
    <t>Durante el segundo trimestre del 2022 se han atendido 62 emergencias: 62 incendios los cuales afectaron a 83 personas, 4 caída de árboles afectando a 21 personas, 7 desplome de cubierta afectando a 35 personas, 1 remosión en masa afectando a 10 personas, 1 desplome de muro afectando a 6 personas, 3 colapso de vivienda afectando a 15 personas, 7 voladuras de cubiertas afectando a 33 personas, 12 desplome de cubierta afectando a 66 personas y 2 viviendas en condiciones de riesgo afectando a 3 personas.</t>
  </si>
  <si>
    <t>Se continuará con el fortalecimiento a BOMBEROS, y otras entidades para el apoyo en la labor de tala de arboles en estado de riesgo. Se estima realizar esta contratación en el tercer trimestre del 2022</t>
  </si>
  <si>
    <t>Se realizarón diez (10) adicionales de contrato de OPS</t>
  </si>
  <si>
    <t>REPORTE ACTIVIDAD DE PROYECTO EJECUTADA A 30 DE JUNIO DE 2022</t>
  </si>
  <si>
    <t>REPORTE META PRODUCTO EJECUTADA A 30 DE JUNIO DE 2022</t>
  </si>
  <si>
    <t>AVANCE META PRODUCTO JUNIO 2022</t>
  </si>
  <si>
    <t>ACUMULADO META PRODUCTO JUNIO 2022</t>
  </si>
  <si>
    <t>AVANCE PLAN DE DESARROLLO OAGRD A JUNIO 30  DE 2022</t>
  </si>
  <si>
    <t>NA</t>
  </si>
  <si>
    <t>AVANCE PLAN DE ACCIÓN OAGRD A JUNIO 30 DE 2022</t>
  </si>
  <si>
    <t>SEGUIMIENTO PLAN DE ACCION OFICINA ASESORA DE GESTION DEL RIESGO A JUNIO 30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</si>
</sst>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1" formatCode="_-* #,##0_-;\-* #,##0_-;_-* &quot;-&quot;_-;_-@_-"/>
    <numFmt numFmtId="43" formatCode="_-* #,##0.00_-;\-* #,##0.00_-;_-* &quot;-&quot;??_-;_-@_-"/>
    <numFmt numFmtId="164" formatCode="_-&quot;$&quot;\ * #,##0_-;\-&quot;$&quot;\ * #,##0_-;_-&quot;$&quot;\ * &quot;-&quot;_-;_-@_-"/>
    <numFmt numFmtId="165" formatCode="0;[Red]0"/>
    <numFmt numFmtId="166" formatCode="_-* #,##0_-;\-* #,##0_-;_-* &quot;-&quot;??_-;_-@_-"/>
    <numFmt numFmtId="167" formatCode="&quot;$&quot;\ #,##0.00"/>
    <numFmt numFmtId="168" formatCode="0.0%"/>
  </numFmts>
  <fonts count="18" x14ac:knownFonts="1">
    <font>
      <sz val="11"/>
      <color theme="1"/>
      <name val="Calibri"/>
      <family val="2"/>
      <scheme val="minor"/>
    </font>
    <font>
      <b/>
      <sz val="11"/>
      <color theme="1"/>
      <name val="Arial"/>
      <family val="2"/>
    </font>
    <font>
      <sz val="11"/>
      <color theme="1"/>
      <name val="Calibri"/>
      <family val="2"/>
      <scheme val="minor"/>
    </font>
    <font>
      <sz val="10"/>
      <color theme="1"/>
      <name val="Arial"/>
      <family val="2"/>
    </font>
    <font>
      <b/>
      <sz val="10"/>
      <color theme="1"/>
      <name val="Arial"/>
      <family val="2"/>
    </font>
    <font>
      <b/>
      <sz val="10"/>
      <color theme="1" tint="4.9989318521683403E-2"/>
      <name val="Arial"/>
      <family val="2"/>
    </font>
    <font>
      <b/>
      <sz val="10"/>
      <name val="Arial"/>
      <family val="2"/>
    </font>
    <font>
      <sz val="10"/>
      <color theme="1" tint="4.9989318521683403E-2"/>
      <name val="Arial"/>
      <family val="2"/>
    </font>
    <font>
      <sz val="10"/>
      <name val="Arial"/>
      <family val="2"/>
    </font>
    <font>
      <sz val="9"/>
      <color theme="1"/>
      <name val="Arial"/>
      <family val="2"/>
    </font>
    <font>
      <sz val="11"/>
      <color theme="1"/>
      <name val="Arial"/>
      <family val="2"/>
    </font>
    <font>
      <b/>
      <sz val="9"/>
      <color theme="1"/>
      <name val="Arial"/>
      <family val="2"/>
    </font>
    <font>
      <sz val="11"/>
      <color rgb="FF000000"/>
      <name val="Calibri"/>
      <family val="2"/>
      <scheme val="minor"/>
    </font>
    <font>
      <b/>
      <sz val="9"/>
      <color indexed="81"/>
      <name val="Tahoma"/>
      <family val="2"/>
    </font>
    <font>
      <sz val="9"/>
      <color indexed="81"/>
      <name val="Tahoma"/>
      <family val="2"/>
    </font>
    <font>
      <b/>
      <sz val="10"/>
      <color rgb="FFFF0000"/>
      <name val="Arial"/>
      <family val="2"/>
    </font>
    <font>
      <b/>
      <sz val="12"/>
      <color rgb="FFFF0000"/>
      <name val="Arial"/>
      <family val="2"/>
    </font>
    <font>
      <sz val="9"/>
      <name val="Arial"/>
      <family val="2"/>
    </font>
  </fonts>
  <fills count="2">
    <fill>
      <patternFill patternType="none"/>
    </fill>
    <fill>
      <patternFill patternType="gray125"/>
    </fill>
  </fills>
  <borders count="2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right style="thin">
        <color indexed="64"/>
      </right>
      <top style="medium">
        <color indexed="64"/>
      </top>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right style="thin">
        <color indexed="64"/>
      </right>
      <top/>
      <bottom/>
      <diagonal/>
    </border>
    <border>
      <left/>
      <right style="thin">
        <color indexed="64"/>
      </right>
      <top style="thin">
        <color indexed="64"/>
      </top>
      <bottom/>
      <diagonal/>
    </border>
    <border>
      <left/>
      <right style="thin">
        <color indexed="64"/>
      </right>
      <top/>
      <bottom style="thin">
        <color indexed="64"/>
      </bottom>
      <diagonal/>
    </border>
    <border>
      <left/>
      <right/>
      <top style="thin">
        <color indexed="64"/>
      </top>
      <bottom style="thin">
        <color indexed="64"/>
      </bottom>
      <diagonal/>
    </border>
    <border>
      <left/>
      <right style="thin">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bottom/>
      <diagonal/>
    </border>
    <border>
      <left style="thin">
        <color indexed="64"/>
      </left>
      <right/>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s>
  <cellStyleXfs count="5">
    <xf numFmtId="0" fontId="0" fillId="0" borderId="0"/>
    <xf numFmtId="43" fontId="2" fillId="0" borderId="0" applyFont="0" applyFill="0" applyBorder="0" applyAlignment="0" applyProtection="0"/>
    <xf numFmtId="9" fontId="2" fillId="0" borderId="0" applyFont="0" applyFill="0" applyBorder="0" applyAlignment="0" applyProtection="0"/>
    <xf numFmtId="164" fontId="2" fillId="0" borderId="0" applyFont="0" applyFill="0" applyBorder="0" applyAlignment="0" applyProtection="0"/>
    <xf numFmtId="41" fontId="2" fillId="0" borderId="0" applyFont="0" applyFill="0" applyBorder="0" applyAlignment="0" applyProtection="0"/>
  </cellStyleXfs>
  <cellXfs count="218">
    <xf numFmtId="0" fontId="0" fillId="0" borderId="0" xfId="0"/>
    <xf numFmtId="43" fontId="10" fillId="0" borderId="1" xfId="1" applyFont="1" applyFill="1" applyBorder="1" applyAlignment="1">
      <alignment vertical="center"/>
    </xf>
    <xf numFmtId="0" fontId="8" fillId="0" borderId="1" xfId="0" applyFont="1" applyFill="1" applyBorder="1" applyAlignment="1">
      <alignment vertical="center" wrapText="1"/>
    </xf>
    <xf numFmtId="0" fontId="4" fillId="0" borderId="1" xfId="0" applyFont="1" applyFill="1" applyBorder="1" applyAlignment="1">
      <alignment horizontal="center" vertical="center" wrapText="1"/>
    </xf>
    <xf numFmtId="0" fontId="6" fillId="0" borderId="1" xfId="0" applyFont="1" applyFill="1" applyBorder="1" applyAlignment="1">
      <alignment horizontal="center" vertical="center" wrapText="1"/>
    </xf>
    <xf numFmtId="164" fontId="4" fillId="0" borderId="1" xfId="0" applyNumberFormat="1" applyFont="1" applyFill="1" applyBorder="1" applyAlignment="1">
      <alignment horizontal="center" vertical="center" wrapText="1"/>
    </xf>
    <xf numFmtId="0" fontId="4" fillId="0" borderId="2" xfId="0" applyFont="1" applyFill="1" applyBorder="1" applyAlignment="1">
      <alignment horizontal="center" vertical="center" wrapText="1"/>
    </xf>
    <xf numFmtId="0" fontId="3" fillId="0" borderId="0" xfId="0" applyFont="1" applyFill="1" applyAlignment="1">
      <alignment horizontal="center" vertical="center"/>
    </xf>
    <xf numFmtId="1" fontId="3" fillId="0" borderId="0" xfId="0" applyNumberFormat="1" applyFont="1" applyFill="1" applyAlignment="1">
      <alignment horizontal="center" vertical="center"/>
    </xf>
    <xf numFmtId="0" fontId="3" fillId="0" borderId="0" xfId="0" applyFont="1" applyFill="1"/>
    <xf numFmtId="43" fontId="10" fillId="0" borderId="4" xfId="1" applyFont="1" applyFill="1" applyBorder="1" applyAlignment="1">
      <alignment vertical="center"/>
    </xf>
    <xf numFmtId="43" fontId="3" fillId="0" borderId="1" xfId="1" applyFont="1" applyFill="1" applyBorder="1" applyAlignment="1">
      <alignment vertical="center"/>
    </xf>
    <xf numFmtId="166" fontId="3" fillId="0" borderId="1" xfId="1" applyNumberFormat="1" applyFont="1" applyFill="1" applyBorder="1" applyAlignment="1">
      <alignment horizontal="center" vertical="center" wrapText="1"/>
    </xf>
    <xf numFmtId="9" fontId="8" fillId="0" borderId="1" xfId="0" applyNumberFormat="1" applyFont="1" applyFill="1" applyBorder="1" applyAlignment="1">
      <alignment horizontal="center" vertical="center"/>
    </xf>
    <xf numFmtId="9" fontId="16" fillId="0" borderId="19" xfId="2" applyFont="1" applyFill="1" applyBorder="1" applyAlignment="1">
      <alignment horizontal="center" vertical="center" wrapText="1"/>
    </xf>
    <xf numFmtId="9" fontId="8" fillId="0" borderId="4" xfId="2" applyFont="1" applyFill="1" applyBorder="1" applyAlignment="1">
      <alignment horizontal="center" vertical="center"/>
    </xf>
    <xf numFmtId="9" fontId="15" fillId="0" borderId="4" xfId="0" applyNumberFormat="1" applyFont="1" applyFill="1" applyBorder="1" applyAlignment="1">
      <alignment horizontal="center" vertical="center"/>
    </xf>
    <xf numFmtId="0" fontId="3" fillId="0" borderId="4" xfId="0" applyFont="1" applyFill="1" applyBorder="1" applyAlignment="1">
      <alignment vertical="center" wrapText="1"/>
    </xf>
    <xf numFmtId="0" fontId="3" fillId="0" borderId="1" xfId="0" applyFont="1" applyFill="1" applyBorder="1" applyAlignment="1">
      <alignment horizontal="left" vertical="center" wrapText="1"/>
    </xf>
    <xf numFmtId="0" fontId="3" fillId="0" borderId="1" xfId="0" applyFont="1" applyFill="1" applyBorder="1" applyAlignment="1">
      <alignment vertical="center" wrapText="1"/>
    </xf>
    <xf numFmtId="43" fontId="10" fillId="0" borderId="5" xfId="1" applyFont="1" applyFill="1" applyBorder="1" applyAlignment="1">
      <alignment vertical="center"/>
    </xf>
    <xf numFmtId="0" fontId="3" fillId="0" borderId="4" xfId="0" applyFont="1" applyFill="1" applyBorder="1" applyAlignment="1">
      <alignment horizontal="left" vertical="top" wrapText="1"/>
    </xf>
    <xf numFmtId="0" fontId="8" fillId="0" borderId="1" xfId="0" applyFont="1" applyFill="1" applyBorder="1" applyAlignment="1">
      <alignment horizontal="left" vertical="center" wrapText="1"/>
    </xf>
    <xf numFmtId="43" fontId="3" fillId="0" borderId="5" xfId="1" applyFont="1" applyFill="1" applyBorder="1" applyAlignment="1">
      <alignment vertical="center"/>
    </xf>
    <xf numFmtId="1" fontId="3" fillId="0" borderId="1" xfId="0" applyNumberFormat="1" applyFont="1" applyFill="1" applyBorder="1" applyAlignment="1">
      <alignment horizontal="center" vertical="center"/>
    </xf>
    <xf numFmtId="0" fontId="3" fillId="0" borderId="1" xfId="0" applyFont="1" applyFill="1" applyBorder="1" applyAlignment="1">
      <alignment horizontal="center" vertical="center" wrapText="1"/>
    </xf>
    <xf numFmtId="9" fontId="3" fillId="0" borderId="1" xfId="2" applyFont="1" applyFill="1" applyBorder="1" applyAlignment="1">
      <alignment horizontal="center" vertical="center"/>
    </xf>
    <xf numFmtId="0" fontId="3" fillId="0" borderId="5" xfId="0" applyFont="1" applyFill="1" applyBorder="1" applyAlignment="1">
      <alignment horizontal="left" vertical="center" wrapText="1"/>
    </xf>
    <xf numFmtId="0" fontId="3" fillId="0" borderId="6" xfId="0" applyFont="1" applyFill="1" applyBorder="1" applyAlignment="1">
      <alignment horizontal="left" vertical="center" wrapText="1"/>
    </xf>
    <xf numFmtId="0" fontId="3" fillId="0" borderId="4" xfId="0" applyFont="1" applyFill="1" applyBorder="1" applyAlignment="1">
      <alignment horizontal="left" vertical="center" wrapText="1"/>
    </xf>
    <xf numFmtId="0" fontId="11" fillId="0" borderId="1" xfId="0" applyFont="1" applyFill="1" applyBorder="1" applyAlignment="1">
      <alignment horizontal="center" vertical="center" wrapText="1"/>
    </xf>
    <xf numFmtId="0" fontId="3" fillId="0" borderId="0" xfId="0" applyFont="1" applyFill="1" applyAlignment="1">
      <alignment horizontal="center"/>
    </xf>
    <xf numFmtId="0" fontId="5" fillId="0" borderId="1" xfId="0" applyFont="1" applyFill="1" applyBorder="1" applyAlignment="1">
      <alignment horizontal="center" vertical="center" wrapText="1"/>
    </xf>
    <xf numFmtId="165" fontId="4" fillId="0" borderId="1" xfId="0" applyNumberFormat="1" applyFont="1" applyFill="1" applyBorder="1" applyAlignment="1">
      <alignment horizontal="center" vertical="center" wrapText="1"/>
    </xf>
    <xf numFmtId="0" fontId="8" fillId="0" borderId="1" xfId="0" applyFont="1" applyFill="1" applyBorder="1" applyAlignment="1">
      <alignment horizontal="center" vertical="center"/>
    </xf>
    <xf numFmtId="14" fontId="3" fillId="0" borderId="1" xfId="0" applyNumberFormat="1" applyFont="1" applyFill="1" applyBorder="1" applyAlignment="1">
      <alignment vertical="center"/>
    </xf>
    <xf numFmtId="164" fontId="3" fillId="0" borderId="1" xfId="0" applyNumberFormat="1" applyFont="1" applyFill="1" applyBorder="1" applyAlignment="1">
      <alignment horizontal="center" vertical="center" wrapText="1"/>
    </xf>
    <xf numFmtId="0" fontId="3" fillId="0" borderId="1" xfId="0" applyFont="1" applyFill="1" applyBorder="1" applyAlignment="1">
      <alignment horizontal="center" vertical="center"/>
    </xf>
    <xf numFmtId="41" fontId="0" fillId="0" borderId="1" xfId="4" applyFont="1" applyFill="1" applyBorder="1" applyAlignment="1">
      <alignment horizontal="left" vertical="center"/>
    </xf>
    <xf numFmtId="9" fontId="3" fillId="0" borderId="1" xfId="2" applyFont="1" applyFill="1" applyBorder="1" applyAlignment="1">
      <alignment vertical="center" wrapText="1"/>
    </xf>
    <xf numFmtId="9" fontId="3" fillId="0" borderId="1" xfId="0" applyNumberFormat="1" applyFont="1" applyFill="1" applyBorder="1" applyAlignment="1">
      <alignment horizontal="center" vertical="center" wrapText="1"/>
    </xf>
    <xf numFmtId="0" fontId="3" fillId="0" borderId="1" xfId="0" applyFont="1" applyFill="1" applyBorder="1" applyAlignment="1">
      <alignment vertical="top" wrapText="1"/>
    </xf>
    <xf numFmtId="0" fontId="3" fillId="0" borderId="1" xfId="0" applyFont="1" applyFill="1" applyBorder="1" applyAlignment="1">
      <alignment vertical="center"/>
    </xf>
    <xf numFmtId="43" fontId="3" fillId="0" borderId="1" xfId="1" applyFont="1" applyFill="1" applyBorder="1" applyAlignment="1">
      <alignment vertical="center" wrapText="1"/>
    </xf>
    <xf numFmtId="166" fontId="3" fillId="0" borderId="1" xfId="1" applyNumberFormat="1" applyFont="1" applyFill="1" applyBorder="1" applyAlignment="1">
      <alignment vertical="center" wrapText="1"/>
    </xf>
    <xf numFmtId="0" fontId="3" fillId="0" borderId="5" xfId="0" applyFont="1" applyFill="1" applyBorder="1" applyAlignment="1">
      <alignment horizontal="center" vertical="center" wrapText="1"/>
    </xf>
    <xf numFmtId="0" fontId="3" fillId="0" borderId="4" xfId="0" applyFont="1" applyFill="1" applyBorder="1" applyAlignment="1">
      <alignment horizontal="center" vertical="center" wrapText="1"/>
    </xf>
    <xf numFmtId="0" fontId="8" fillId="0" borderId="1" xfId="0" applyFont="1" applyFill="1" applyBorder="1" applyAlignment="1">
      <alignment horizontal="center" vertical="center" wrapText="1"/>
    </xf>
    <xf numFmtId="14" fontId="3" fillId="0" borderId="1" xfId="0" applyNumberFormat="1" applyFont="1" applyFill="1" applyBorder="1" applyAlignment="1">
      <alignment horizontal="center" vertical="center"/>
    </xf>
    <xf numFmtId="43" fontId="3" fillId="0" borderId="4" xfId="1" applyFont="1" applyFill="1" applyBorder="1" applyAlignment="1">
      <alignment horizontal="center" vertical="center"/>
    </xf>
    <xf numFmtId="43" fontId="3" fillId="0" borderId="1" xfId="1" applyFont="1" applyFill="1" applyBorder="1" applyAlignment="1">
      <alignment horizontal="center" vertical="center" wrapText="1"/>
    </xf>
    <xf numFmtId="43" fontId="3" fillId="0" borderId="1" xfId="0" applyNumberFormat="1" applyFont="1" applyFill="1" applyBorder="1" applyAlignment="1">
      <alignment horizontal="center" vertical="center" wrapText="1"/>
    </xf>
    <xf numFmtId="0" fontId="7" fillId="0" borderId="1" xfId="0" applyFont="1" applyFill="1" applyBorder="1" applyAlignment="1">
      <alignment horizontal="center" vertical="center"/>
    </xf>
    <xf numFmtId="9" fontId="3" fillId="0" borderId="1" xfId="2" applyFont="1" applyFill="1" applyBorder="1" applyAlignment="1">
      <alignment horizontal="center" vertical="center" wrapText="1"/>
    </xf>
    <xf numFmtId="0" fontId="3" fillId="0" borderId="5" xfId="0" applyFont="1" applyFill="1" applyBorder="1" applyAlignment="1">
      <alignment vertical="center"/>
    </xf>
    <xf numFmtId="0" fontId="3" fillId="0" borderId="6" xfId="0" applyFont="1" applyFill="1" applyBorder="1" applyAlignment="1">
      <alignment horizontal="center" vertical="center"/>
    </xf>
    <xf numFmtId="0" fontId="7" fillId="0" borderId="11" xfId="0" applyFont="1" applyFill="1" applyBorder="1" applyAlignment="1">
      <alignment horizontal="center" vertical="center" wrapText="1"/>
    </xf>
    <xf numFmtId="0" fontId="8" fillId="0" borderId="4" xfId="0" applyFont="1" applyFill="1" applyBorder="1" applyAlignment="1">
      <alignment horizontal="center" vertical="center"/>
    </xf>
    <xf numFmtId="14" fontId="3" fillId="0" borderId="10" xfId="0" applyNumberFormat="1" applyFont="1" applyFill="1" applyBorder="1" applyAlignment="1">
      <alignment horizontal="center" vertical="center"/>
    </xf>
    <xf numFmtId="14" fontId="3" fillId="0" borderId="4" xfId="0" applyNumberFormat="1" applyFont="1" applyFill="1" applyBorder="1" applyAlignment="1">
      <alignment horizontal="center" vertical="center"/>
    </xf>
    <xf numFmtId="166" fontId="3" fillId="0" borderId="4" xfId="1" applyNumberFormat="1" applyFont="1" applyFill="1" applyBorder="1" applyAlignment="1">
      <alignment horizontal="center" vertical="center" wrapText="1"/>
    </xf>
    <xf numFmtId="0" fontId="3" fillId="0" borderId="4" xfId="0" applyFont="1" applyFill="1" applyBorder="1" applyAlignment="1">
      <alignment horizontal="center" vertical="center"/>
    </xf>
    <xf numFmtId="0" fontId="3" fillId="0" borderId="4" xfId="0" applyFont="1" applyFill="1" applyBorder="1" applyAlignment="1">
      <alignment vertical="center"/>
    </xf>
    <xf numFmtId="0" fontId="8" fillId="0" borderId="6" xfId="0" applyFont="1" applyFill="1" applyBorder="1" applyAlignment="1">
      <alignment horizontal="center" vertical="center"/>
    </xf>
    <xf numFmtId="9" fontId="8" fillId="0" borderId="6" xfId="0" applyNumberFormat="1" applyFont="1" applyFill="1" applyBorder="1" applyAlignment="1">
      <alignment horizontal="center" vertical="center"/>
    </xf>
    <xf numFmtId="0" fontId="8" fillId="0" borderId="4" xfId="0" applyFont="1" applyFill="1" applyBorder="1" applyAlignment="1">
      <alignment horizontal="left" vertical="center" wrapText="1"/>
    </xf>
    <xf numFmtId="43" fontId="3" fillId="0" borderId="1" xfId="1" applyFont="1" applyFill="1" applyBorder="1" applyAlignment="1">
      <alignment horizontal="right" vertical="center" wrapText="1"/>
    </xf>
    <xf numFmtId="167" fontId="3" fillId="0" borderId="1" xfId="3" applyNumberFormat="1" applyFont="1" applyFill="1" applyBorder="1" applyAlignment="1">
      <alignment horizontal="right" vertical="center" wrapText="1"/>
    </xf>
    <xf numFmtId="9" fontId="8" fillId="0" borderId="1" xfId="2" applyFont="1" applyFill="1" applyBorder="1" applyAlignment="1">
      <alignment horizontal="center" vertical="center"/>
    </xf>
    <xf numFmtId="9" fontId="8" fillId="0" borderId="4" xfId="0" applyNumberFormat="1" applyFont="1" applyFill="1" applyBorder="1" applyAlignment="1">
      <alignment horizontal="center" vertical="center"/>
    </xf>
    <xf numFmtId="0" fontId="12" fillId="0" borderId="1" xfId="0" applyFont="1" applyFill="1" applyBorder="1" applyAlignment="1">
      <alignment vertical="center" wrapText="1"/>
    </xf>
    <xf numFmtId="0" fontId="3" fillId="0" borderId="5" xfId="0" applyFont="1" applyFill="1" applyBorder="1" applyAlignment="1">
      <alignment vertical="center" wrapText="1"/>
    </xf>
    <xf numFmtId="43" fontId="3" fillId="0" borderId="5" xfId="1" applyFont="1" applyFill="1" applyBorder="1" applyAlignment="1">
      <alignment horizontal="center" vertical="center" wrapText="1"/>
    </xf>
    <xf numFmtId="0" fontId="3" fillId="0" borderId="6" xfId="0" applyFont="1" applyFill="1" applyBorder="1" applyAlignment="1">
      <alignment horizontal="center" vertical="center" wrapText="1"/>
    </xf>
    <xf numFmtId="164" fontId="3" fillId="0" borderId="4" xfId="0" applyNumberFormat="1" applyFont="1" applyFill="1" applyBorder="1" applyAlignment="1">
      <alignment horizontal="center" vertical="center" wrapText="1"/>
    </xf>
    <xf numFmtId="43" fontId="3" fillId="0" borderId="4" xfId="1" applyFont="1" applyFill="1" applyBorder="1" applyAlignment="1">
      <alignment vertical="center"/>
    </xf>
    <xf numFmtId="9" fontId="3" fillId="0" borderId="4" xfId="0" applyNumberFormat="1" applyFont="1" applyFill="1" applyBorder="1" applyAlignment="1">
      <alignment horizontal="center" vertical="center" wrapText="1"/>
    </xf>
    <xf numFmtId="9" fontId="8" fillId="0" borderId="1" xfId="2" applyFont="1" applyFill="1" applyBorder="1" applyAlignment="1">
      <alignment horizontal="center" vertical="center"/>
    </xf>
    <xf numFmtId="9" fontId="3" fillId="0" borderId="1" xfId="2" applyFont="1" applyFill="1" applyBorder="1" applyAlignment="1">
      <alignment horizontal="left" vertical="center" wrapText="1"/>
    </xf>
    <xf numFmtId="43" fontId="3" fillId="0" borderId="1" xfId="1" applyFont="1" applyFill="1" applyBorder="1" applyAlignment="1">
      <alignment horizontal="left" vertical="center" wrapText="1"/>
    </xf>
    <xf numFmtId="0" fontId="3" fillId="0" borderId="0" xfId="0" applyFont="1" applyFill="1" applyBorder="1"/>
    <xf numFmtId="1" fontId="3" fillId="0" borderId="1" xfId="2" applyNumberFormat="1" applyFont="1" applyFill="1" applyBorder="1" applyAlignment="1">
      <alignment horizontal="center" vertical="center" wrapText="1"/>
    </xf>
    <xf numFmtId="0" fontId="8" fillId="0" borderId="1" xfId="0" applyNumberFormat="1" applyFont="1" applyFill="1" applyBorder="1" applyAlignment="1">
      <alignment horizontal="center" vertical="center"/>
    </xf>
    <xf numFmtId="9" fontId="15" fillId="0" borderId="1" xfId="0" applyNumberFormat="1" applyFont="1" applyFill="1" applyBorder="1" applyAlignment="1">
      <alignment horizontal="center" vertical="center"/>
    </xf>
    <xf numFmtId="0" fontId="3" fillId="0" borderId="0" xfId="0" applyFont="1" applyFill="1" applyAlignment="1">
      <alignment horizontal="center" vertical="center" wrapText="1"/>
    </xf>
    <xf numFmtId="164" fontId="3" fillId="0" borderId="0" xfId="0" applyNumberFormat="1" applyFont="1" applyFill="1" applyAlignment="1">
      <alignment horizontal="center" vertical="center" wrapText="1"/>
    </xf>
    <xf numFmtId="41" fontId="16" fillId="0" borderId="1" xfId="0" applyNumberFormat="1" applyFont="1" applyFill="1" applyBorder="1" applyAlignment="1">
      <alignment horizontal="center" vertical="center"/>
    </xf>
    <xf numFmtId="0" fontId="7" fillId="0" borderId="0" xfId="0" applyFont="1" applyFill="1" applyAlignment="1">
      <alignment horizontal="center"/>
    </xf>
    <xf numFmtId="9" fontId="16" fillId="0" borderId="0" xfId="2" applyFont="1" applyFill="1" applyBorder="1" applyAlignment="1">
      <alignment horizontal="center" vertical="center"/>
    </xf>
    <xf numFmtId="0" fontId="8" fillId="0" borderId="0" xfId="0" applyFont="1" applyFill="1" applyAlignment="1">
      <alignment horizontal="center"/>
    </xf>
    <xf numFmtId="0" fontId="8" fillId="0" borderId="0" xfId="0" applyFont="1" applyFill="1" applyAlignment="1">
      <alignment horizontal="center" vertical="center"/>
    </xf>
    <xf numFmtId="0" fontId="15" fillId="0" borderId="1" xfId="0" applyFont="1" applyFill="1" applyBorder="1" applyAlignment="1">
      <alignment horizontal="center" vertical="center" wrapText="1"/>
    </xf>
    <xf numFmtId="9" fontId="3" fillId="0" borderId="0" xfId="2" applyFont="1" applyFill="1" applyAlignment="1">
      <alignment horizontal="center" vertical="center"/>
    </xf>
    <xf numFmtId="165" fontId="3" fillId="0" borderId="0" xfId="0" applyNumberFormat="1" applyFont="1" applyFill="1" applyAlignment="1">
      <alignment horizontal="center" vertical="center"/>
    </xf>
    <xf numFmtId="9" fontId="8" fillId="0" borderId="0" xfId="0" applyNumberFormat="1" applyFont="1" applyFill="1" applyAlignment="1">
      <alignment horizontal="center" vertical="center"/>
    </xf>
    <xf numFmtId="43" fontId="3" fillId="0" borderId="0" xfId="1" applyFont="1" applyFill="1"/>
    <xf numFmtId="43" fontId="3" fillId="0" borderId="0" xfId="1" applyFont="1" applyFill="1" applyAlignment="1">
      <alignment horizontal="center" vertical="center"/>
    </xf>
    <xf numFmtId="10" fontId="16" fillId="0" borderId="1" xfId="2" applyNumberFormat="1" applyFont="1" applyFill="1" applyBorder="1" applyAlignment="1">
      <alignment horizontal="center" vertical="center"/>
    </xf>
    <xf numFmtId="10" fontId="15" fillId="0" borderId="1" xfId="0" applyNumberFormat="1" applyFont="1" applyFill="1" applyBorder="1" applyAlignment="1">
      <alignment horizontal="center" vertical="center"/>
    </xf>
    <xf numFmtId="168" fontId="16" fillId="0" borderId="6" xfId="2" applyNumberFormat="1" applyFont="1" applyFill="1" applyBorder="1" applyAlignment="1">
      <alignment horizontal="center" vertical="center" wrapText="1"/>
    </xf>
    <xf numFmtId="168" fontId="16" fillId="0" borderId="4" xfId="2" applyNumberFormat="1" applyFont="1" applyFill="1" applyBorder="1" applyAlignment="1">
      <alignment horizontal="center" vertical="center" wrapText="1"/>
    </xf>
    <xf numFmtId="168" fontId="16" fillId="0" borderId="1" xfId="2" applyNumberFormat="1" applyFont="1" applyFill="1" applyBorder="1" applyAlignment="1">
      <alignment horizontal="center" vertical="center"/>
    </xf>
    <xf numFmtId="14" fontId="3" fillId="0" borderId="1" xfId="0" applyNumberFormat="1" applyFont="1" applyFill="1" applyBorder="1" applyAlignment="1">
      <alignment horizontal="center" vertical="center"/>
    </xf>
    <xf numFmtId="0" fontId="3" fillId="0" borderId="1" xfId="0" applyFont="1" applyFill="1" applyBorder="1" applyAlignment="1">
      <alignment horizontal="center" vertical="center"/>
    </xf>
    <xf numFmtId="0" fontId="3" fillId="0" borderId="5" xfId="0" applyFont="1" applyFill="1" applyBorder="1" applyAlignment="1">
      <alignment horizontal="center" vertical="center"/>
    </xf>
    <xf numFmtId="0" fontId="16" fillId="0" borderId="20" xfId="0" applyFont="1" applyFill="1" applyBorder="1" applyAlignment="1">
      <alignment horizontal="center" vertical="center" wrapText="1"/>
    </xf>
    <xf numFmtId="0" fontId="16" fillId="0" borderId="0" xfId="0" applyFont="1" applyFill="1" applyBorder="1" applyAlignment="1">
      <alignment horizontal="center" vertical="center" wrapText="1"/>
    </xf>
    <xf numFmtId="0" fontId="16" fillId="0" borderId="14" xfId="0" applyFont="1" applyFill="1" applyBorder="1" applyAlignment="1">
      <alignment horizontal="center" vertical="center" wrapText="1"/>
    </xf>
    <xf numFmtId="0" fontId="16" fillId="0" borderId="21" xfId="0" applyFont="1" applyFill="1" applyBorder="1" applyAlignment="1">
      <alignment horizontal="center" vertical="center" wrapText="1"/>
    </xf>
    <xf numFmtId="0" fontId="16" fillId="0" borderId="3" xfId="0" applyFont="1" applyFill="1" applyBorder="1" applyAlignment="1">
      <alignment horizontal="center" vertical="center" wrapText="1"/>
    </xf>
    <xf numFmtId="0" fontId="16" fillId="0" borderId="16" xfId="0" applyFont="1" applyFill="1" applyBorder="1" applyAlignment="1">
      <alignment horizontal="center" vertical="center" wrapText="1"/>
    </xf>
    <xf numFmtId="0" fontId="16" fillId="0" borderId="2" xfId="0" applyFont="1" applyFill="1" applyBorder="1" applyAlignment="1">
      <alignment horizontal="center" vertical="center"/>
    </xf>
    <xf numFmtId="0" fontId="16" fillId="0" borderId="17" xfId="0" applyFont="1" applyFill="1" applyBorder="1" applyAlignment="1">
      <alignment horizontal="center" vertical="center"/>
    </xf>
    <xf numFmtId="0" fontId="16" fillId="0" borderId="12" xfId="0" applyFont="1" applyFill="1" applyBorder="1" applyAlignment="1">
      <alignment horizontal="center" vertical="center"/>
    </xf>
    <xf numFmtId="1" fontId="16" fillId="0" borderId="2" xfId="0" applyNumberFormat="1" applyFont="1" applyFill="1" applyBorder="1" applyAlignment="1">
      <alignment horizontal="center" vertical="center" wrapText="1"/>
    </xf>
    <xf numFmtId="1" fontId="16" fillId="0" borderId="17" xfId="0" applyNumberFormat="1" applyFont="1" applyFill="1" applyBorder="1" applyAlignment="1">
      <alignment horizontal="center" vertical="center" wrapText="1"/>
    </xf>
    <xf numFmtId="1" fontId="16" fillId="0" borderId="12" xfId="0" applyNumberFormat="1" applyFont="1" applyFill="1" applyBorder="1" applyAlignment="1">
      <alignment horizontal="center" vertical="center" wrapText="1"/>
    </xf>
    <xf numFmtId="0" fontId="3" fillId="0" borderId="1" xfId="0" applyFont="1" applyFill="1" applyBorder="1" applyAlignment="1">
      <alignment horizontal="center" vertical="center" wrapText="1"/>
    </xf>
    <xf numFmtId="9" fontId="3" fillId="0" borderId="1" xfId="2" applyFont="1" applyFill="1" applyBorder="1" applyAlignment="1">
      <alignment horizontal="center" vertical="center"/>
    </xf>
    <xf numFmtId="1" fontId="3" fillId="0" borderId="1" xfId="0" applyNumberFormat="1" applyFont="1" applyFill="1" applyBorder="1" applyAlignment="1">
      <alignment horizontal="center" vertical="center"/>
    </xf>
    <xf numFmtId="1" fontId="8" fillId="0" borderId="1" xfId="0" applyNumberFormat="1" applyFont="1" applyFill="1" applyBorder="1" applyAlignment="1">
      <alignment horizontal="center" vertical="center"/>
    </xf>
    <xf numFmtId="0" fontId="7" fillId="0" borderId="1" xfId="0" applyFont="1" applyFill="1" applyBorder="1" applyAlignment="1">
      <alignment horizontal="center" vertical="center"/>
    </xf>
    <xf numFmtId="2" fontId="3" fillId="0" borderId="1" xfId="0" applyNumberFormat="1" applyFont="1" applyFill="1" applyBorder="1" applyAlignment="1">
      <alignment horizontal="center" vertical="center"/>
    </xf>
    <xf numFmtId="0" fontId="8" fillId="0" borderId="1" xfId="0" applyFont="1" applyFill="1" applyBorder="1" applyAlignment="1">
      <alignment horizontal="center" vertical="center" wrapText="1"/>
    </xf>
    <xf numFmtId="0" fontId="8" fillId="0" borderId="1" xfId="0" applyFont="1" applyFill="1" applyBorder="1" applyAlignment="1">
      <alignment horizontal="center" vertical="center"/>
    </xf>
    <xf numFmtId="166" fontId="3" fillId="0" borderId="1" xfId="1" applyNumberFormat="1" applyFont="1" applyFill="1" applyBorder="1" applyAlignment="1">
      <alignment horizontal="center" vertical="center" wrapText="1"/>
    </xf>
    <xf numFmtId="0" fontId="3" fillId="0" borderId="1" xfId="0" applyFont="1" applyFill="1" applyBorder="1" applyAlignment="1">
      <alignment horizontal="left" vertical="center" wrapText="1"/>
    </xf>
    <xf numFmtId="0" fontId="3" fillId="0" borderId="5" xfId="0" applyFont="1" applyFill="1" applyBorder="1" applyAlignment="1">
      <alignment horizontal="left" vertical="center" wrapText="1"/>
    </xf>
    <xf numFmtId="0" fontId="3" fillId="0" borderId="6" xfId="0" applyFont="1" applyFill="1" applyBorder="1" applyAlignment="1">
      <alignment horizontal="left" vertical="center" wrapText="1"/>
    </xf>
    <xf numFmtId="0" fontId="3" fillId="0" borderId="5" xfId="0" applyFont="1" applyFill="1" applyBorder="1" applyAlignment="1">
      <alignment horizontal="center" vertical="center" wrapText="1"/>
    </xf>
    <xf numFmtId="0" fontId="3" fillId="0" borderId="6" xfId="0" applyFont="1" applyFill="1" applyBorder="1" applyAlignment="1">
      <alignment horizontal="center" vertical="center" wrapText="1"/>
    </xf>
    <xf numFmtId="0" fontId="3" fillId="0" borderId="7" xfId="0" applyFont="1" applyFill="1" applyBorder="1" applyAlignment="1">
      <alignment horizontal="center" vertical="center"/>
    </xf>
    <xf numFmtId="0" fontId="3" fillId="0" borderId="1" xfId="0" applyFont="1" applyFill="1" applyBorder="1" applyAlignment="1">
      <alignment vertical="center" wrapText="1"/>
    </xf>
    <xf numFmtId="0" fontId="3" fillId="0" borderId="4" xfId="0" applyFont="1" applyFill="1" applyBorder="1" applyAlignment="1">
      <alignment horizontal="center" vertical="center" wrapText="1"/>
    </xf>
    <xf numFmtId="0" fontId="3" fillId="0" borderId="4" xfId="0" applyFont="1" applyFill="1" applyBorder="1" applyAlignment="1">
      <alignment horizontal="left" vertical="center" wrapText="1"/>
    </xf>
    <xf numFmtId="43" fontId="3" fillId="0" borderId="5" xfId="1" applyFont="1" applyFill="1" applyBorder="1" applyAlignment="1">
      <alignment horizontal="center" vertical="center" wrapText="1"/>
    </xf>
    <xf numFmtId="43" fontId="3" fillId="0" borderId="4" xfId="1" applyFont="1" applyFill="1" applyBorder="1" applyAlignment="1">
      <alignment horizontal="center" vertical="center" wrapText="1"/>
    </xf>
    <xf numFmtId="43" fontId="3" fillId="0" borderId="5" xfId="1" applyFont="1" applyFill="1" applyBorder="1" applyAlignment="1">
      <alignment horizontal="center" vertical="center"/>
    </xf>
    <xf numFmtId="43" fontId="3" fillId="0" borderId="4" xfId="1" applyFont="1" applyFill="1" applyBorder="1" applyAlignment="1">
      <alignment horizontal="center" vertical="center"/>
    </xf>
    <xf numFmtId="0" fontId="1" fillId="0" borderId="0" xfId="0" applyFont="1" applyFill="1" applyBorder="1" applyAlignment="1">
      <alignment horizontal="center" vertical="center" wrapText="1"/>
    </xf>
    <xf numFmtId="0" fontId="7" fillId="0" borderId="12" xfId="0" applyFont="1" applyFill="1" applyBorder="1" applyAlignment="1">
      <alignment horizontal="center" vertical="center" wrapText="1"/>
    </xf>
    <xf numFmtId="0" fontId="7" fillId="0" borderId="13" xfId="0" applyFont="1" applyFill="1" applyBorder="1" applyAlignment="1">
      <alignment horizontal="center" vertical="center" wrapText="1"/>
    </xf>
    <xf numFmtId="0" fontId="9" fillId="0" borderId="1" xfId="0" applyFont="1" applyFill="1" applyBorder="1" applyAlignment="1">
      <alignment horizontal="center" vertical="center" wrapText="1"/>
    </xf>
    <xf numFmtId="0" fontId="8" fillId="0" borderId="5" xfId="0" applyFont="1" applyFill="1" applyBorder="1" applyAlignment="1">
      <alignment horizontal="center" vertical="center"/>
    </xf>
    <xf numFmtId="0" fontId="7" fillId="0" borderId="7" xfId="0" applyFont="1" applyFill="1" applyBorder="1" applyAlignment="1">
      <alignment horizontal="center" vertical="center"/>
    </xf>
    <xf numFmtId="0" fontId="8" fillId="0" borderId="7" xfId="0" applyFont="1" applyFill="1" applyBorder="1" applyAlignment="1">
      <alignment horizontal="center" vertical="center" wrapText="1"/>
    </xf>
    <xf numFmtId="0" fontId="8" fillId="0" borderId="7" xfId="0" applyFont="1" applyFill="1" applyBorder="1" applyAlignment="1">
      <alignment horizontal="center" vertical="center"/>
    </xf>
    <xf numFmtId="0" fontId="8" fillId="0" borderId="4" xfId="0" applyFont="1" applyFill="1" applyBorder="1" applyAlignment="1">
      <alignment horizontal="center" vertical="center"/>
    </xf>
    <xf numFmtId="1" fontId="3" fillId="0" borderId="5" xfId="0" applyNumberFormat="1" applyFont="1" applyFill="1" applyBorder="1" applyAlignment="1">
      <alignment horizontal="center" vertical="center"/>
    </xf>
    <xf numFmtId="1" fontId="3" fillId="0" borderId="6" xfId="0" applyNumberFormat="1" applyFont="1" applyFill="1" applyBorder="1" applyAlignment="1">
      <alignment horizontal="center" vertical="center"/>
    </xf>
    <xf numFmtId="1" fontId="3" fillId="0" borderId="4" xfId="0" applyNumberFormat="1" applyFont="1" applyFill="1" applyBorder="1" applyAlignment="1">
      <alignment horizontal="center" vertical="center"/>
    </xf>
    <xf numFmtId="166" fontId="3" fillId="0" borderId="5" xfId="1" applyNumberFormat="1" applyFont="1" applyFill="1" applyBorder="1" applyAlignment="1">
      <alignment horizontal="center" vertical="center" wrapText="1"/>
    </xf>
    <xf numFmtId="9" fontId="3" fillId="0" borderId="5" xfId="2" applyFont="1" applyFill="1" applyBorder="1" applyAlignment="1">
      <alignment horizontal="center" vertical="center"/>
    </xf>
    <xf numFmtId="9" fontId="3" fillId="0" borderId="6" xfId="2" applyFont="1" applyFill="1" applyBorder="1" applyAlignment="1">
      <alignment horizontal="center" vertical="center"/>
    </xf>
    <xf numFmtId="9" fontId="3" fillId="0" borderId="8" xfId="2" applyFont="1" applyFill="1" applyBorder="1" applyAlignment="1">
      <alignment horizontal="center" vertical="center"/>
    </xf>
    <xf numFmtId="1" fontId="3" fillId="0" borderId="8" xfId="0" applyNumberFormat="1" applyFont="1" applyFill="1" applyBorder="1" applyAlignment="1">
      <alignment horizontal="center" vertical="center"/>
    </xf>
    <xf numFmtId="9" fontId="3" fillId="0" borderId="4" xfId="2" applyFont="1" applyFill="1" applyBorder="1" applyAlignment="1">
      <alignment horizontal="center" vertical="center"/>
    </xf>
    <xf numFmtId="0" fontId="7" fillId="0" borderId="5" xfId="0" applyNumberFormat="1" applyFont="1" applyFill="1" applyBorder="1" applyAlignment="1">
      <alignment horizontal="center" vertical="center"/>
    </xf>
    <xf numFmtId="0" fontId="7" fillId="0" borderId="6" xfId="0" applyNumberFormat="1" applyFont="1" applyFill="1" applyBorder="1" applyAlignment="1">
      <alignment horizontal="center" vertical="center"/>
    </xf>
    <xf numFmtId="0" fontId="7" fillId="0" borderId="4" xfId="0" applyNumberFormat="1" applyFont="1" applyFill="1" applyBorder="1" applyAlignment="1">
      <alignment horizontal="center" vertical="center"/>
    </xf>
    <xf numFmtId="2" fontId="7" fillId="0" borderId="1" xfId="0" applyNumberFormat="1" applyFont="1" applyFill="1" applyBorder="1" applyAlignment="1">
      <alignment horizontal="center" vertical="center"/>
    </xf>
    <xf numFmtId="0" fontId="7" fillId="0" borderId="1" xfId="0" applyNumberFormat="1" applyFont="1" applyFill="1" applyBorder="1" applyAlignment="1">
      <alignment horizontal="center" vertical="center"/>
    </xf>
    <xf numFmtId="1" fontId="3" fillId="0" borderId="7" xfId="0" applyNumberFormat="1" applyFont="1" applyFill="1" applyBorder="1" applyAlignment="1">
      <alignment horizontal="center" vertical="center"/>
    </xf>
    <xf numFmtId="9" fontId="7" fillId="0" borderId="1" xfId="0" applyNumberFormat="1" applyFont="1" applyFill="1" applyBorder="1" applyAlignment="1">
      <alignment horizontal="center" vertical="center"/>
    </xf>
    <xf numFmtId="0" fontId="3" fillId="0" borderId="4" xfId="0" applyFont="1" applyFill="1" applyBorder="1" applyAlignment="1">
      <alignment horizontal="center" vertical="center"/>
    </xf>
    <xf numFmtId="1" fontId="3" fillId="0" borderId="9" xfId="0" applyNumberFormat="1" applyFont="1" applyFill="1" applyBorder="1" applyAlignment="1">
      <alignment horizontal="center" vertical="center"/>
    </xf>
    <xf numFmtId="9" fontId="16" fillId="0" borderId="22" xfId="2" applyFont="1" applyFill="1" applyBorder="1" applyAlignment="1">
      <alignment horizontal="center" vertical="center" wrapText="1"/>
    </xf>
    <xf numFmtId="9" fontId="16" fillId="0" borderId="23" xfId="2" applyFont="1" applyFill="1" applyBorder="1" applyAlignment="1">
      <alignment horizontal="center" vertical="center" wrapText="1"/>
    </xf>
    <xf numFmtId="9" fontId="16" fillId="0" borderId="24" xfId="2" applyFont="1" applyFill="1" applyBorder="1" applyAlignment="1">
      <alignment horizontal="center" vertical="center" wrapText="1"/>
    </xf>
    <xf numFmtId="0" fontId="8" fillId="0" borderId="6" xfId="0" applyFont="1" applyFill="1" applyBorder="1" applyAlignment="1">
      <alignment horizontal="center" vertical="center"/>
    </xf>
    <xf numFmtId="0" fontId="8" fillId="0" borderId="5" xfId="0" applyFont="1" applyFill="1" applyBorder="1" applyAlignment="1">
      <alignment horizontal="center" vertical="center" wrapText="1"/>
    </xf>
    <xf numFmtId="0" fontId="8" fillId="0" borderId="4" xfId="0" applyFont="1" applyFill="1" applyBorder="1" applyAlignment="1">
      <alignment horizontal="center" vertical="center" wrapText="1"/>
    </xf>
    <xf numFmtId="0" fontId="7" fillId="0" borderId="16" xfId="0" applyFont="1" applyFill="1" applyBorder="1" applyAlignment="1">
      <alignment horizontal="center" vertical="center" wrapText="1"/>
    </xf>
    <xf numFmtId="164" fontId="3" fillId="0" borderId="1" xfId="0" applyNumberFormat="1" applyFont="1" applyFill="1" applyBorder="1" applyAlignment="1">
      <alignment horizontal="center" vertical="center" wrapText="1"/>
    </xf>
    <xf numFmtId="164" fontId="3" fillId="0" borderId="7" xfId="0" applyNumberFormat="1" applyFont="1" applyFill="1" applyBorder="1" applyAlignment="1">
      <alignment horizontal="center" vertical="center" wrapText="1"/>
    </xf>
    <xf numFmtId="0" fontId="8" fillId="0" borderId="8" xfId="0" applyFont="1" applyFill="1" applyBorder="1" applyAlignment="1">
      <alignment horizontal="center" vertical="center"/>
    </xf>
    <xf numFmtId="0" fontId="3" fillId="0" borderId="5" xfId="2" applyNumberFormat="1" applyFont="1" applyFill="1" applyBorder="1" applyAlignment="1">
      <alignment horizontal="center" vertical="center"/>
    </xf>
    <xf numFmtId="0" fontId="3" fillId="0" borderId="6" xfId="2" applyNumberFormat="1" applyFont="1" applyFill="1" applyBorder="1" applyAlignment="1">
      <alignment horizontal="center" vertical="center"/>
    </xf>
    <xf numFmtId="0" fontId="3" fillId="0" borderId="4" xfId="2" applyNumberFormat="1" applyFont="1" applyFill="1" applyBorder="1" applyAlignment="1">
      <alignment horizontal="center" vertical="center"/>
    </xf>
    <xf numFmtId="9" fontId="7" fillId="0" borderId="5" xfId="0" applyNumberFormat="1" applyFont="1" applyFill="1" applyBorder="1" applyAlignment="1">
      <alignment horizontal="center" vertical="center"/>
    </xf>
    <xf numFmtId="9" fontId="7" fillId="0" borderId="6" xfId="0" applyNumberFormat="1" applyFont="1" applyFill="1" applyBorder="1" applyAlignment="1">
      <alignment horizontal="center" vertical="center"/>
    </xf>
    <xf numFmtId="9" fontId="7" fillId="0" borderId="4" xfId="0" applyNumberFormat="1" applyFont="1" applyFill="1" applyBorder="1" applyAlignment="1">
      <alignment horizontal="center" vertical="center"/>
    </xf>
    <xf numFmtId="0" fontId="7" fillId="0" borderId="15" xfId="0" applyFont="1" applyFill="1" applyBorder="1" applyAlignment="1">
      <alignment horizontal="center" vertical="center" wrapText="1"/>
    </xf>
    <xf numFmtId="0" fontId="7" fillId="0" borderId="14" xfId="0" applyFont="1" applyFill="1" applyBorder="1" applyAlignment="1">
      <alignment horizontal="center" vertical="center" wrapText="1"/>
    </xf>
    <xf numFmtId="0" fontId="7" fillId="0" borderId="18" xfId="0" applyFont="1" applyFill="1" applyBorder="1" applyAlignment="1">
      <alignment horizontal="center" vertical="center" wrapText="1"/>
    </xf>
    <xf numFmtId="1" fontId="3" fillId="0" borderId="5" xfId="2" applyNumberFormat="1" applyFont="1" applyFill="1" applyBorder="1" applyAlignment="1">
      <alignment horizontal="center" vertical="center"/>
    </xf>
    <xf numFmtId="1" fontId="3" fillId="0" borderId="4" xfId="2" applyNumberFormat="1" applyFont="1" applyFill="1" applyBorder="1" applyAlignment="1">
      <alignment horizontal="center" vertical="center"/>
    </xf>
    <xf numFmtId="9" fontId="3" fillId="0" borderId="1" xfId="0" applyNumberFormat="1" applyFont="1" applyFill="1" applyBorder="1" applyAlignment="1">
      <alignment horizontal="center" vertical="center"/>
    </xf>
    <xf numFmtId="9" fontId="3" fillId="0" borderId="5" xfId="2" applyFont="1" applyFill="1" applyBorder="1" applyAlignment="1">
      <alignment horizontal="center" vertical="center" wrapText="1"/>
    </xf>
    <xf numFmtId="9" fontId="3" fillId="0" borderId="6" xfId="2" applyFont="1" applyFill="1" applyBorder="1" applyAlignment="1">
      <alignment horizontal="center" vertical="center" wrapText="1"/>
    </xf>
    <xf numFmtId="9" fontId="3" fillId="0" borderId="8" xfId="2" applyFont="1" applyFill="1" applyBorder="1" applyAlignment="1">
      <alignment horizontal="center" vertical="center" wrapText="1"/>
    </xf>
    <xf numFmtId="0" fontId="3" fillId="0" borderId="1" xfId="0" applyFont="1" applyFill="1" applyBorder="1" applyAlignment="1">
      <alignment horizontal="center" vertical="center" textRotation="90" wrapText="1"/>
    </xf>
    <xf numFmtId="1" fontId="3" fillId="0" borderId="9" xfId="2" applyNumberFormat="1" applyFont="1" applyFill="1" applyBorder="1" applyAlignment="1">
      <alignment horizontal="center" vertical="center"/>
    </xf>
    <xf numFmtId="1" fontId="3" fillId="0" borderId="6" xfId="2" applyNumberFormat="1" applyFont="1" applyFill="1" applyBorder="1" applyAlignment="1">
      <alignment horizontal="center" vertical="center"/>
    </xf>
    <xf numFmtId="9" fontId="3" fillId="0" borderId="9" xfId="2" applyFont="1" applyFill="1" applyBorder="1" applyAlignment="1">
      <alignment horizontal="center" vertical="center"/>
    </xf>
    <xf numFmtId="0" fontId="3" fillId="0" borderId="8" xfId="2" applyNumberFormat="1" applyFont="1" applyFill="1" applyBorder="1" applyAlignment="1">
      <alignment horizontal="center" vertical="center"/>
    </xf>
    <xf numFmtId="0" fontId="9" fillId="0" borderId="1" xfId="0" applyFont="1" applyFill="1" applyBorder="1" applyAlignment="1">
      <alignment horizontal="center" vertical="center" textRotation="90" wrapText="1"/>
    </xf>
    <xf numFmtId="0" fontId="17" fillId="0" borderId="5" xfId="0" applyFont="1" applyFill="1" applyBorder="1" applyAlignment="1">
      <alignment horizontal="center" vertical="center" wrapText="1"/>
    </xf>
    <xf numFmtId="0" fontId="17" fillId="0" borderId="6" xfId="0" applyFont="1" applyFill="1" applyBorder="1" applyAlignment="1">
      <alignment horizontal="center" vertical="center" wrapText="1"/>
    </xf>
    <xf numFmtId="0" fontId="17" fillId="0" borderId="8" xfId="0" applyFont="1" applyFill="1" applyBorder="1" applyAlignment="1">
      <alignment horizontal="center" vertical="center" wrapText="1"/>
    </xf>
    <xf numFmtId="9" fontId="8" fillId="0" borderId="5" xfId="0" applyNumberFormat="1" applyFont="1" applyFill="1" applyBorder="1" applyAlignment="1">
      <alignment horizontal="center" vertical="center"/>
    </xf>
    <xf numFmtId="9" fontId="8" fillId="0" borderId="4" xfId="0" applyNumberFormat="1" applyFont="1" applyFill="1" applyBorder="1" applyAlignment="1">
      <alignment horizontal="center" vertical="center"/>
    </xf>
    <xf numFmtId="9" fontId="8" fillId="0" borderId="1" xfId="0" applyNumberFormat="1" applyFont="1" applyFill="1" applyBorder="1" applyAlignment="1">
      <alignment horizontal="center" vertical="center"/>
    </xf>
    <xf numFmtId="2" fontId="3" fillId="0" borderId="6" xfId="2" applyNumberFormat="1" applyFont="1" applyFill="1" applyBorder="1" applyAlignment="1">
      <alignment horizontal="center" vertical="center" wrapText="1"/>
    </xf>
    <xf numFmtId="2" fontId="3" fillId="0" borderId="8" xfId="2" applyNumberFormat="1" applyFont="1" applyFill="1" applyBorder="1" applyAlignment="1">
      <alignment horizontal="center" vertical="center" wrapText="1"/>
    </xf>
    <xf numFmtId="9" fontId="3" fillId="0" borderId="9" xfId="2" applyFont="1" applyFill="1" applyBorder="1" applyAlignment="1">
      <alignment horizontal="center" vertical="center" wrapText="1"/>
    </xf>
    <xf numFmtId="9" fontId="3" fillId="0" borderId="4" xfId="2" applyFont="1" applyFill="1" applyBorder="1" applyAlignment="1">
      <alignment horizontal="center" vertical="center" wrapText="1"/>
    </xf>
    <xf numFmtId="9" fontId="8" fillId="0" borderId="1" xfId="2" applyFont="1" applyFill="1" applyBorder="1" applyAlignment="1">
      <alignment horizontal="center" vertical="center"/>
    </xf>
    <xf numFmtId="9" fontId="16" fillId="0" borderId="2" xfId="2" applyFont="1" applyFill="1" applyBorder="1" applyAlignment="1">
      <alignment horizontal="center" vertical="center"/>
    </xf>
    <xf numFmtId="9" fontId="16" fillId="0" borderId="17" xfId="2" applyFont="1" applyFill="1" applyBorder="1" applyAlignment="1">
      <alignment horizontal="center" vertical="center"/>
    </xf>
    <xf numFmtId="9" fontId="16" fillId="0" borderId="12" xfId="2" applyFont="1" applyFill="1" applyBorder="1" applyAlignment="1">
      <alignment horizontal="center" vertical="center"/>
    </xf>
    <xf numFmtId="0" fontId="4" fillId="0" borderId="1" xfId="0" applyFont="1" applyFill="1" applyBorder="1" applyAlignment="1">
      <alignment horizontal="center" vertical="center"/>
    </xf>
    <xf numFmtId="9" fontId="3" fillId="0" borderId="5" xfId="2" applyNumberFormat="1" applyFont="1" applyFill="1" applyBorder="1" applyAlignment="1">
      <alignment horizontal="center" vertical="center"/>
    </xf>
    <xf numFmtId="9" fontId="3" fillId="0" borderId="8" xfId="2" applyNumberFormat="1" applyFont="1" applyFill="1" applyBorder="1" applyAlignment="1">
      <alignment horizontal="center" vertical="center"/>
    </xf>
    <xf numFmtId="9" fontId="16" fillId="0" borderId="1" xfId="2" applyFont="1" applyFill="1" applyBorder="1" applyAlignment="1">
      <alignment horizontal="center" vertical="center" wrapText="1"/>
    </xf>
    <xf numFmtId="164" fontId="3" fillId="0" borderId="5" xfId="0" applyNumberFormat="1" applyFont="1" applyFill="1" applyBorder="1" applyAlignment="1">
      <alignment horizontal="center" vertical="center" wrapText="1"/>
    </xf>
    <xf numFmtId="14" fontId="3" fillId="0" borderId="7" xfId="0" applyNumberFormat="1" applyFont="1" applyFill="1" applyBorder="1" applyAlignment="1">
      <alignment horizontal="center" vertical="center"/>
    </xf>
    <xf numFmtId="166" fontId="3" fillId="0" borderId="7" xfId="1" applyNumberFormat="1" applyFont="1" applyFill="1" applyBorder="1" applyAlignment="1">
      <alignment horizontal="center" vertical="center" wrapText="1"/>
    </xf>
  </cellXfs>
  <cellStyles count="5">
    <cellStyle name="Millares" xfId="1" builtinId="3"/>
    <cellStyle name="Millares [0]" xfId="4" builtinId="6"/>
    <cellStyle name="Moneda [0]" xfId="3" builtinId="7"/>
    <cellStyle name="Normal" xfId="0" builtinId="0"/>
    <cellStyle name="Porcentaje" xfId="2"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3" Type="http://schemas.openxmlformats.org/officeDocument/2006/relationships/image" Target="../media/image13.jpeg"/><Relationship Id="rId18" Type="http://schemas.openxmlformats.org/officeDocument/2006/relationships/image" Target="../media/image18.jpeg"/><Relationship Id="rId26" Type="http://schemas.openxmlformats.org/officeDocument/2006/relationships/image" Target="../media/image26.jpeg"/><Relationship Id="rId39" Type="http://schemas.openxmlformats.org/officeDocument/2006/relationships/image" Target="../media/image39.png"/><Relationship Id="rId21" Type="http://schemas.openxmlformats.org/officeDocument/2006/relationships/image" Target="../media/image21.jpeg"/><Relationship Id="rId34" Type="http://schemas.openxmlformats.org/officeDocument/2006/relationships/image" Target="../media/image34.jpeg"/><Relationship Id="rId42" Type="http://schemas.openxmlformats.org/officeDocument/2006/relationships/image" Target="../media/image42.png"/><Relationship Id="rId47" Type="http://schemas.openxmlformats.org/officeDocument/2006/relationships/image" Target="../media/image47.jpeg"/><Relationship Id="rId50" Type="http://schemas.openxmlformats.org/officeDocument/2006/relationships/image" Target="../media/image50.jpeg"/><Relationship Id="rId55" Type="http://schemas.openxmlformats.org/officeDocument/2006/relationships/image" Target="../media/image55.jpeg"/><Relationship Id="rId7" Type="http://schemas.openxmlformats.org/officeDocument/2006/relationships/image" Target="../media/image7.jpeg"/><Relationship Id="rId2" Type="http://schemas.openxmlformats.org/officeDocument/2006/relationships/image" Target="../media/image2.jpeg"/><Relationship Id="rId16" Type="http://schemas.openxmlformats.org/officeDocument/2006/relationships/image" Target="../media/image16.jpeg"/><Relationship Id="rId29" Type="http://schemas.openxmlformats.org/officeDocument/2006/relationships/image" Target="../media/image29.jpeg"/><Relationship Id="rId11" Type="http://schemas.openxmlformats.org/officeDocument/2006/relationships/image" Target="../media/image11.jpeg"/><Relationship Id="rId24" Type="http://schemas.openxmlformats.org/officeDocument/2006/relationships/image" Target="../media/image24.jpeg"/><Relationship Id="rId32" Type="http://schemas.openxmlformats.org/officeDocument/2006/relationships/image" Target="../media/image32.png"/><Relationship Id="rId37" Type="http://schemas.openxmlformats.org/officeDocument/2006/relationships/image" Target="../media/image37.jpeg"/><Relationship Id="rId40" Type="http://schemas.openxmlformats.org/officeDocument/2006/relationships/image" Target="../media/image40.png"/><Relationship Id="rId45" Type="http://schemas.openxmlformats.org/officeDocument/2006/relationships/image" Target="../media/image45.jpeg"/><Relationship Id="rId53" Type="http://schemas.openxmlformats.org/officeDocument/2006/relationships/image" Target="../media/image53.jpeg"/><Relationship Id="rId58" Type="http://schemas.openxmlformats.org/officeDocument/2006/relationships/image" Target="../media/image58.jpeg"/><Relationship Id="rId5" Type="http://schemas.openxmlformats.org/officeDocument/2006/relationships/image" Target="../media/image5.jpeg"/><Relationship Id="rId19" Type="http://schemas.openxmlformats.org/officeDocument/2006/relationships/image" Target="../media/image19.jpeg"/><Relationship Id="rId4" Type="http://schemas.openxmlformats.org/officeDocument/2006/relationships/image" Target="../media/image4.jpeg"/><Relationship Id="rId9" Type="http://schemas.openxmlformats.org/officeDocument/2006/relationships/image" Target="../media/image9.jpeg"/><Relationship Id="rId14" Type="http://schemas.openxmlformats.org/officeDocument/2006/relationships/image" Target="../media/image14.jpeg"/><Relationship Id="rId22" Type="http://schemas.openxmlformats.org/officeDocument/2006/relationships/image" Target="../media/image22.jpeg"/><Relationship Id="rId27" Type="http://schemas.openxmlformats.org/officeDocument/2006/relationships/image" Target="../media/image27.jpeg"/><Relationship Id="rId30" Type="http://schemas.openxmlformats.org/officeDocument/2006/relationships/image" Target="../media/image30.jpeg"/><Relationship Id="rId35" Type="http://schemas.openxmlformats.org/officeDocument/2006/relationships/image" Target="../media/image35.jpeg"/><Relationship Id="rId43" Type="http://schemas.openxmlformats.org/officeDocument/2006/relationships/image" Target="../media/image43.jpeg"/><Relationship Id="rId48" Type="http://schemas.openxmlformats.org/officeDocument/2006/relationships/image" Target="../media/image48.jpeg"/><Relationship Id="rId56" Type="http://schemas.openxmlformats.org/officeDocument/2006/relationships/image" Target="../media/image56.jpeg"/><Relationship Id="rId8" Type="http://schemas.openxmlformats.org/officeDocument/2006/relationships/image" Target="../media/image8.jpeg"/><Relationship Id="rId51" Type="http://schemas.openxmlformats.org/officeDocument/2006/relationships/image" Target="../media/image51.jpeg"/><Relationship Id="rId3" Type="http://schemas.openxmlformats.org/officeDocument/2006/relationships/image" Target="../media/image3.jpeg"/><Relationship Id="rId12" Type="http://schemas.openxmlformats.org/officeDocument/2006/relationships/image" Target="../media/image12.jpeg"/><Relationship Id="rId17" Type="http://schemas.openxmlformats.org/officeDocument/2006/relationships/image" Target="../media/image17.jpeg"/><Relationship Id="rId25" Type="http://schemas.openxmlformats.org/officeDocument/2006/relationships/image" Target="../media/image25.jpeg"/><Relationship Id="rId33" Type="http://schemas.openxmlformats.org/officeDocument/2006/relationships/image" Target="../media/image33.jpeg"/><Relationship Id="rId38" Type="http://schemas.openxmlformats.org/officeDocument/2006/relationships/image" Target="../media/image38.jpeg"/><Relationship Id="rId46" Type="http://schemas.openxmlformats.org/officeDocument/2006/relationships/image" Target="../media/image46.jpeg"/><Relationship Id="rId59" Type="http://schemas.openxmlformats.org/officeDocument/2006/relationships/image" Target="../media/image59.jpeg"/><Relationship Id="rId20" Type="http://schemas.openxmlformats.org/officeDocument/2006/relationships/image" Target="../media/image20.jpeg"/><Relationship Id="rId41" Type="http://schemas.openxmlformats.org/officeDocument/2006/relationships/image" Target="../media/image41.png"/><Relationship Id="rId54" Type="http://schemas.openxmlformats.org/officeDocument/2006/relationships/image" Target="../media/image54.jpeg"/><Relationship Id="rId1" Type="http://schemas.openxmlformats.org/officeDocument/2006/relationships/image" Target="../media/image1.jpeg"/><Relationship Id="rId6" Type="http://schemas.openxmlformats.org/officeDocument/2006/relationships/image" Target="../media/image6.jpeg"/><Relationship Id="rId15" Type="http://schemas.openxmlformats.org/officeDocument/2006/relationships/image" Target="../media/image15.jpeg"/><Relationship Id="rId23" Type="http://schemas.openxmlformats.org/officeDocument/2006/relationships/image" Target="../media/image23.jpeg"/><Relationship Id="rId28" Type="http://schemas.openxmlformats.org/officeDocument/2006/relationships/image" Target="../media/image28.jpeg"/><Relationship Id="rId36" Type="http://schemas.openxmlformats.org/officeDocument/2006/relationships/image" Target="../media/image36.jpeg"/><Relationship Id="rId49" Type="http://schemas.openxmlformats.org/officeDocument/2006/relationships/image" Target="../media/image49.jpeg"/><Relationship Id="rId57" Type="http://schemas.openxmlformats.org/officeDocument/2006/relationships/image" Target="../media/image57.jpeg"/><Relationship Id="rId10" Type="http://schemas.openxmlformats.org/officeDocument/2006/relationships/image" Target="../media/image10.jpeg"/><Relationship Id="rId31" Type="http://schemas.openxmlformats.org/officeDocument/2006/relationships/image" Target="../media/image31.jpeg"/><Relationship Id="rId44" Type="http://schemas.openxmlformats.org/officeDocument/2006/relationships/image" Target="../media/image44.jpeg"/><Relationship Id="rId52" Type="http://schemas.openxmlformats.org/officeDocument/2006/relationships/image" Target="../media/image52.jpeg"/><Relationship Id="rId60" Type="http://schemas.openxmlformats.org/officeDocument/2006/relationships/image" Target="../media/image60.jpeg"/></Relationships>
</file>

<file path=xl/drawings/drawing1.xml><?xml version="1.0" encoding="utf-8"?>
<xdr:wsDr xmlns:xdr="http://schemas.openxmlformats.org/drawingml/2006/spreadsheetDrawing" xmlns:a="http://schemas.openxmlformats.org/drawingml/2006/main">
  <xdr:twoCellAnchor editAs="oneCell">
    <xdr:from>
      <xdr:col>49</xdr:col>
      <xdr:colOff>194028</xdr:colOff>
      <xdr:row>34</xdr:row>
      <xdr:rowOff>352778</xdr:rowOff>
    </xdr:from>
    <xdr:to>
      <xdr:col>49</xdr:col>
      <xdr:colOff>1573248</xdr:colOff>
      <xdr:row>34</xdr:row>
      <xdr:rowOff>1387193</xdr:rowOff>
    </xdr:to>
    <xdr:pic>
      <xdr:nvPicPr>
        <xdr:cNvPr id="2" name="Imagen 1" descr="C:\Users\callcenter3.CARTAGENA\Downloads\WhatsApp Image 2022-02-22 at 5.11.13 PM.jpeg">
          <a:extLst>
            <a:ext uri="{FF2B5EF4-FFF2-40B4-BE49-F238E27FC236}">
              <a16:creationId xmlns:a16="http://schemas.microsoft.com/office/drawing/2014/main" id="{7524D730-A9AB-46FF-B373-2FC8B13A85EC}"/>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193472" y="51629028"/>
          <a:ext cx="1379220" cy="1034415"/>
        </a:xfrm>
        <a:prstGeom prst="rect">
          <a:avLst/>
        </a:prstGeom>
        <a:noFill/>
        <a:ln>
          <a:noFill/>
        </a:ln>
      </xdr:spPr>
    </xdr:pic>
    <xdr:clientData/>
  </xdr:twoCellAnchor>
  <xdr:twoCellAnchor editAs="oneCell">
    <xdr:from>
      <xdr:col>49</xdr:col>
      <xdr:colOff>1975556</xdr:colOff>
      <xdr:row>34</xdr:row>
      <xdr:rowOff>352778</xdr:rowOff>
    </xdr:from>
    <xdr:to>
      <xdr:col>49</xdr:col>
      <xdr:colOff>3354776</xdr:colOff>
      <xdr:row>34</xdr:row>
      <xdr:rowOff>1387828</xdr:rowOff>
    </xdr:to>
    <xdr:pic>
      <xdr:nvPicPr>
        <xdr:cNvPr id="3" name="Imagen 2">
          <a:extLst>
            <a:ext uri="{FF2B5EF4-FFF2-40B4-BE49-F238E27FC236}">
              <a16:creationId xmlns:a16="http://schemas.microsoft.com/office/drawing/2014/main" id="{B78DAE2F-DCC3-40F6-B3C5-3C3FBEE122BC}"/>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3975000" y="51629028"/>
          <a:ext cx="1379220" cy="1035050"/>
        </a:xfrm>
        <a:prstGeom prst="rect">
          <a:avLst/>
        </a:prstGeom>
        <a:noFill/>
        <a:ln>
          <a:noFill/>
        </a:ln>
      </xdr:spPr>
    </xdr:pic>
    <xdr:clientData/>
  </xdr:twoCellAnchor>
  <xdr:twoCellAnchor editAs="oneCell">
    <xdr:from>
      <xdr:col>49</xdr:col>
      <xdr:colOff>229305</xdr:colOff>
      <xdr:row>34</xdr:row>
      <xdr:rowOff>1993194</xdr:rowOff>
    </xdr:from>
    <xdr:to>
      <xdr:col>49</xdr:col>
      <xdr:colOff>1661230</xdr:colOff>
      <xdr:row>34</xdr:row>
      <xdr:rowOff>3020624</xdr:rowOff>
    </xdr:to>
    <xdr:pic>
      <xdr:nvPicPr>
        <xdr:cNvPr id="4" name="Imagen 3">
          <a:extLst>
            <a:ext uri="{FF2B5EF4-FFF2-40B4-BE49-F238E27FC236}">
              <a16:creationId xmlns:a16="http://schemas.microsoft.com/office/drawing/2014/main" id="{24BC404F-0F71-44BD-A762-39DD2FA1F0AB}"/>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2228749" y="53269444"/>
          <a:ext cx="1431925" cy="1027430"/>
        </a:xfrm>
        <a:prstGeom prst="rect">
          <a:avLst/>
        </a:prstGeom>
        <a:noFill/>
        <a:ln>
          <a:noFill/>
        </a:ln>
      </xdr:spPr>
    </xdr:pic>
    <xdr:clientData/>
  </xdr:twoCellAnchor>
  <xdr:twoCellAnchor editAs="oneCell">
    <xdr:from>
      <xdr:col>49</xdr:col>
      <xdr:colOff>2169583</xdr:colOff>
      <xdr:row>34</xdr:row>
      <xdr:rowOff>1957916</xdr:rowOff>
    </xdr:from>
    <xdr:to>
      <xdr:col>49</xdr:col>
      <xdr:colOff>3456093</xdr:colOff>
      <xdr:row>34</xdr:row>
      <xdr:rowOff>2998046</xdr:rowOff>
    </xdr:to>
    <xdr:pic>
      <xdr:nvPicPr>
        <xdr:cNvPr id="5" name="Imagen 4">
          <a:extLst>
            <a:ext uri="{FF2B5EF4-FFF2-40B4-BE49-F238E27FC236}">
              <a16:creationId xmlns:a16="http://schemas.microsoft.com/office/drawing/2014/main" id="{DAE1410D-91A4-4465-B12B-A7532476E47C}"/>
            </a:ext>
          </a:extLst>
        </xdr:cNvPr>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4169027" y="53234166"/>
          <a:ext cx="1286510" cy="1040130"/>
        </a:xfrm>
        <a:prstGeom prst="rect">
          <a:avLst/>
        </a:prstGeom>
        <a:noFill/>
        <a:ln>
          <a:noFill/>
        </a:ln>
      </xdr:spPr>
    </xdr:pic>
    <xdr:clientData/>
  </xdr:twoCellAnchor>
  <xdr:twoCellAnchor editAs="oneCell">
    <xdr:from>
      <xdr:col>49</xdr:col>
      <xdr:colOff>194027</xdr:colOff>
      <xdr:row>17</xdr:row>
      <xdr:rowOff>141113</xdr:rowOff>
    </xdr:from>
    <xdr:to>
      <xdr:col>49</xdr:col>
      <xdr:colOff>1763889</xdr:colOff>
      <xdr:row>17</xdr:row>
      <xdr:rowOff>1093613</xdr:rowOff>
    </xdr:to>
    <xdr:pic>
      <xdr:nvPicPr>
        <xdr:cNvPr id="6" name="Imagen 5">
          <a:extLst>
            <a:ext uri="{FF2B5EF4-FFF2-40B4-BE49-F238E27FC236}">
              <a16:creationId xmlns:a16="http://schemas.microsoft.com/office/drawing/2014/main" id="{A59C2F6E-B4A6-4BED-B947-488424DC68B8}"/>
            </a:ext>
          </a:extLst>
        </xdr:cNvPr>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52193471" y="24747363"/>
          <a:ext cx="1569862" cy="952500"/>
        </a:xfrm>
        <a:prstGeom prst="rect">
          <a:avLst/>
        </a:prstGeom>
        <a:noFill/>
      </xdr:spPr>
    </xdr:pic>
    <xdr:clientData/>
  </xdr:twoCellAnchor>
  <xdr:twoCellAnchor editAs="oneCell">
    <xdr:from>
      <xdr:col>49</xdr:col>
      <xdr:colOff>2504723</xdr:colOff>
      <xdr:row>17</xdr:row>
      <xdr:rowOff>105832</xdr:rowOff>
    </xdr:from>
    <xdr:to>
      <xdr:col>49</xdr:col>
      <xdr:colOff>3968751</xdr:colOff>
      <xdr:row>17</xdr:row>
      <xdr:rowOff>1128889</xdr:rowOff>
    </xdr:to>
    <xdr:pic>
      <xdr:nvPicPr>
        <xdr:cNvPr id="7" name="Imagen 6">
          <a:extLst>
            <a:ext uri="{FF2B5EF4-FFF2-40B4-BE49-F238E27FC236}">
              <a16:creationId xmlns:a16="http://schemas.microsoft.com/office/drawing/2014/main" id="{FED23E9C-DC78-43EE-89D2-3AE06B275BED}"/>
            </a:ext>
          </a:extLst>
        </xdr:cNvPr>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57520417" y="24923749"/>
          <a:ext cx="1464028" cy="1023057"/>
        </a:xfrm>
        <a:prstGeom prst="rect">
          <a:avLst/>
        </a:prstGeom>
        <a:noFill/>
      </xdr:spPr>
    </xdr:pic>
    <xdr:clientData/>
  </xdr:twoCellAnchor>
  <xdr:twoCellAnchor editAs="oneCell">
    <xdr:from>
      <xdr:col>49</xdr:col>
      <xdr:colOff>105834</xdr:colOff>
      <xdr:row>17</xdr:row>
      <xdr:rowOff>1322916</xdr:rowOff>
    </xdr:from>
    <xdr:to>
      <xdr:col>49</xdr:col>
      <xdr:colOff>1499307</xdr:colOff>
      <xdr:row>17</xdr:row>
      <xdr:rowOff>2234494</xdr:rowOff>
    </xdr:to>
    <xdr:pic>
      <xdr:nvPicPr>
        <xdr:cNvPr id="8" name="Imagen 7">
          <a:extLst>
            <a:ext uri="{FF2B5EF4-FFF2-40B4-BE49-F238E27FC236}">
              <a16:creationId xmlns:a16="http://schemas.microsoft.com/office/drawing/2014/main" id="{F0C4FA94-D03E-4FD0-8D69-224AE3E1307E}"/>
            </a:ext>
          </a:extLst>
        </xdr:cNvPr>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55121528" y="26140833"/>
          <a:ext cx="1393473" cy="911578"/>
        </a:xfrm>
        <a:prstGeom prst="rect">
          <a:avLst/>
        </a:prstGeom>
        <a:noFill/>
      </xdr:spPr>
    </xdr:pic>
    <xdr:clientData/>
  </xdr:twoCellAnchor>
  <xdr:twoCellAnchor editAs="oneCell">
    <xdr:from>
      <xdr:col>49</xdr:col>
      <xdr:colOff>3175000</xdr:colOff>
      <xdr:row>20</xdr:row>
      <xdr:rowOff>105834</xdr:rowOff>
    </xdr:from>
    <xdr:to>
      <xdr:col>49</xdr:col>
      <xdr:colOff>4479642</xdr:colOff>
      <xdr:row>20</xdr:row>
      <xdr:rowOff>1019599</xdr:rowOff>
    </xdr:to>
    <xdr:pic>
      <xdr:nvPicPr>
        <xdr:cNvPr id="9" name="Imagen 8">
          <a:extLst>
            <a:ext uri="{FF2B5EF4-FFF2-40B4-BE49-F238E27FC236}">
              <a16:creationId xmlns:a16="http://schemas.microsoft.com/office/drawing/2014/main" id="{A605790A-FBDB-4082-8D60-670B8F1554A5}"/>
            </a:ext>
          </a:extLst>
        </xdr:cNvPr>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t="27170"/>
        <a:stretch/>
      </xdr:blipFill>
      <xdr:spPr bwMode="auto">
        <a:xfrm>
          <a:off x="58190694" y="31273751"/>
          <a:ext cx="1304642" cy="913765"/>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49</xdr:col>
      <xdr:colOff>3122084</xdr:colOff>
      <xdr:row>20</xdr:row>
      <xdr:rowOff>1287639</xdr:rowOff>
    </xdr:from>
    <xdr:to>
      <xdr:col>49</xdr:col>
      <xdr:colOff>4392083</xdr:colOff>
      <xdr:row>20</xdr:row>
      <xdr:rowOff>2251569</xdr:rowOff>
    </xdr:to>
    <xdr:pic>
      <xdr:nvPicPr>
        <xdr:cNvPr id="10" name="Imagen 9">
          <a:extLst>
            <a:ext uri="{FF2B5EF4-FFF2-40B4-BE49-F238E27FC236}">
              <a16:creationId xmlns:a16="http://schemas.microsoft.com/office/drawing/2014/main" id="{A71976B6-D9A8-4E27-BC85-5A9C2B3C7F27}"/>
            </a:ext>
          </a:extLst>
        </xdr:cNvPr>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58137778" y="32455556"/>
          <a:ext cx="1269999" cy="963930"/>
        </a:xfrm>
        <a:prstGeom prst="rect">
          <a:avLst/>
        </a:prstGeom>
      </xdr:spPr>
    </xdr:pic>
    <xdr:clientData/>
  </xdr:twoCellAnchor>
  <xdr:twoCellAnchor editAs="oneCell">
    <xdr:from>
      <xdr:col>49</xdr:col>
      <xdr:colOff>70557</xdr:colOff>
      <xdr:row>20</xdr:row>
      <xdr:rowOff>35277</xdr:rowOff>
    </xdr:from>
    <xdr:to>
      <xdr:col>49</xdr:col>
      <xdr:colOff>1312617</xdr:colOff>
      <xdr:row>20</xdr:row>
      <xdr:rowOff>1048737</xdr:rowOff>
    </xdr:to>
    <xdr:pic>
      <xdr:nvPicPr>
        <xdr:cNvPr id="14" name="Imagen 13">
          <a:extLst>
            <a:ext uri="{FF2B5EF4-FFF2-40B4-BE49-F238E27FC236}">
              <a16:creationId xmlns:a16="http://schemas.microsoft.com/office/drawing/2014/main" id="{8E04C953-ED5B-46A9-BF2D-3C6CCA7464C1}"/>
            </a:ext>
          </a:extLst>
        </xdr:cNvPr>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55086251" y="31203194"/>
          <a:ext cx="1242060" cy="1013460"/>
        </a:xfrm>
        <a:prstGeom prst="rect">
          <a:avLst/>
        </a:prstGeom>
        <a:noFill/>
        <a:ln>
          <a:noFill/>
        </a:ln>
      </xdr:spPr>
    </xdr:pic>
    <xdr:clientData/>
  </xdr:twoCellAnchor>
  <xdr:twoCellAnchor editAs="oneCell">
    <xdr:from>
      <xdr:col>49</xdr:col>
      <xdr:colOff>3104444</xdr:colOff>
      <xdr:row>41</xdr:row>
      <xdr:rowOff>211667</xdr:rowOff>
    </xdr:from>
    <xdr:to>
      <xdr:col>49</xdr:col>
      <xdr:colOff>4265859</xdr:colOff>
      <xdr:row>41</xdr:row>
      <xdr:rowOff>1373082</xdr:rowOff>
    </xdr:to>
    <xdr:pic>
      <xdr:nvPicPr>
        <xdr:cNvPr id="15" name="Imagen 14">
          <a:extLst>
            <a:ext uri="{FF2B5EF4-FFF2-40B4-BE49-F238E27FC236}">
              <a16:creationId xmlns:a16="http://schemas.microsoft.com/office/drawing/2014/main" id="{2F1D3160-738E-483A-9DA6-BA1EF42E86DF}"/>
            </a:ext>
          </a:extLst>
        </xdr:cNvPr>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44185416" y="73183750"/>
          <a:ext cx="1161415" cy="1161415"/>
        </a:xfrm>
        <a:prstGeom prst="rect">
          <a:avLst/>
        </a:prstGeom>
        <a:noFill/>
        <a:ln>
          <a:noFill/>
        </a:ln>
      </xdr:spPr>
    </xdr:pic>
    <xdr:clientData/>
  </xdr:twoCellAnchor>
  <xdr:twoCellAnchor editAs="oneCell">
    <xdr:from>
      <xdr:col>49</xdr:col>
      <xdr:colOff>1640417</xdr:colOff>
      <xdr:row>41</xdr:row>
      <xdr:rowOff>264583</xdr:rowOff>
    </xdr:from>
    <xdr:to>
      <xdr:col>49</xdr:col>
      <xdr:colOff>2957407</xdr:colOff>
      <xdr:row>41</xdr:row>
      <xdr:rowOff>1287639</xdr:rowOff>
    </xdr:to>
    <xdr:pic>
      <xdr:nvPicPr>
        <xdr:cNvPr id="16" name="Imagen 15">
          <a:extLst>
            <a:ext uri="{FF2B5EF4-FFF2-40B4-BE49-F238E27FC236}">
              <a16:creationId xmlns:a16="http://schemas.microsoft.com/office/drawing/2014/main" id="{B84A0524-F6DE-4956-86AF-BE098D45352B}"/>
            </a:ext>
          </a:extLst>
        </xdr:cNvPr>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42721389" y="73236666"/>
          <a:ext cx="1316990" cy="1023056"/>
        </a:xfrm>
        <a:prstGeom prst="rect">
          <a:avLst/>
        </a:prstGeom>
        <a:noFill/>
        <a:ln>
          <a:noFill/>
        </a:ln>
      </xdr:spPr>
    </xdr:pic>
    <xdr:clientData/>
  </xdr:twoCellAnchor>
  <xdr:twoCellAnchor editAs="oneCell">
    <xdr:from>
      <xdr:col>49</xdr:col>
      <xdr:colOff>3086805</xdr:colOff>
      <xdr:row>41</xdr:row>
      <xdr:rowOff>1605139</xdr:rowOff>
    </xdr:from>
    <xdr:to>
      <xdr:col>49</xdr:col>
      <xdr:colOff>4437450</xdr:colOff>
      <xdr:row>41</xdr:row>
      <xdr:rowOff>2574149</xdr:rowOff>
    </xdr:to>
    <xdr:pic>
      <xdr:nvPicPr>
        <xdr:cNvPr id="17" name="Imagen 16">
          <a:extLst>
            <a:ext uri="{FF2B5EF4-FFF2-40B4-BE49-F238E27FC236}">
              <a16:creationId xmlns:a16="http://schemas.microsoft.com/office/drawing/2014/main" id="{53420DA4-D708-41C0-8CAC-51930FC4B25A}"/>
            </a:ext>
          </a:extLst>
        </xdr:cNvPr>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44167777" y="74577222"/>
          <a:ext cx="1350645" cy="969010"/>
        </a:xfrm>
        <a:prstGeom prst="rect">
          <a:avLst/>
        </a:prstGeom>
        <a:noFill/>
        <a:ln>
          <a:noFill/>
        </a:ln>
      </xdr:spPr>
    </xdr:pic>
    <xdr:clientData/>
  </xdr:twoCellAnchor>
  <xdr:twoCellAnchor editAs="oneCell">
    <xdr:from>
      <xdr:col>49</xdr:col>
      <xdr:colOff>1552222</xdr:colOff>
      <xdr:row>41</xdr:row>
      <xdr:rowOff>1675695</xdr:rowOff>
    </xdr:from>
    <xdr:to>
      <xdr:col>49</xdr:col>
      <xdr:colOff>2885722</xdr:colOff>
      <xdr:row>41</xdr:row>
      <xdr:rowOff>2594540</xdr:rowOff>
    </xdr:to>
    <xdr:pic>
      <xdr:nvPicPr>
        <xdr:cNvPr id="18" name="Imagen 17">
          <a:extLst>
            <a:ext uri="{FF2B5EF4-FFF2-40B4-BE49-F238E27FC236}">
              <a16:creationId xmlns:a16="http://schemas.microsoft.com/office/drawing/2014/main" id="{8977B9D8-0E66-4ED1-8B09-DE0591F032AC}"/>
            </a:ext>
          </a:extLst>
        </xdr:cNvPr>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42633194" y="74647778"/>
          <a:ext cx="1333500" cy="918845"/>
        </a:xfrm>
        <a:prstGeom prst="rect">
          <a:avLst/>
        </a:prstGeom>
        <a:noFill/>
        <a:ln>
          <a:noFill/>
        </a:ln>
      </xdr:spPr>
    </xdr:pic>
    <xdr:clientData/>
  </xdr:twoCellAnchor>
  <xdr:twoCellAnchor editAs="oneCell">
    <xdr:from>
      <xdr:col>49</xdr:col>
      <xdr:colOff>105834</xdr:colOff>
      <xdr:row>41</xdr:row>
      <xdr:rowOff>246945</xdr:rowOff>
    </xdr:from>
    <xdr:to>
      <xdr:col>49</xdr:col>
      <xdr:colOff>1509819</xdr:colOff>
      <xdr:row>41</xdr:row>
      <xdr:rowOff>1299140</xdr:rowOff>
    </xdr:to>
    <xdr:pic>
      <xdr:nvPicPr>
        <xdr:cNvPr id="19" name="Imagen 18">
          <a:extLst>
            <a:ext uri="{FF2B5EF4-FFF2-40B4-BE49-F238E27FC236}">
              <a16:creationId xmlns:a16="http://schemas.microsoft.com/office/drawing/2014/main" id="{E5A6FE66-6ECC-445F-B2FB-EFFB9C6F9DA4}"/>
            </a:ext>
          </a:extLst>
        </xdr:cNvPr>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55121528" y="74400834"/>
          <a:ext cx="1403985" cy="1052195"/>
        </a:xfrm>
        <a:prstGeom prst="rect">
          <a:avLst/>
        </a:prstGeom>
        <a:noFill/>
        <a:ln>
          <a:noFill/>
        </a:ln>
      </xdr:spPr>
    </xdr:pic>
    <xdr:clientData/>
  </xdr:twoCellAnchor>
  <xdr:twoCellAnchor editAs="oneCell">
    <xdr:from>
      <xdr:col>49</xdr:col>
      <xdr:colOff>141111</xdr:colOff>
      <xdr:row>41</xdr:row>
      <xdr:rowOff>1658056</xdr:rowOff>
    </xdr:from>
    <xdr:to>
      <xdr:col>49</xdr:col>
      <xdr:colOff>1485406</xdr:colOff>
      <xdr:row>41</xdr:row>
      <xdr:rowOff>2621986</xdr:rowOff>
    </xdr:to>
    <xdr:pic>
      <xdr:nvPicPr>
        <xdr:cNvPr id="20" name="Imagen 19">
          <a:extLst>
            <a:ext uri="{FF2B5EF4-FFF2-40B4-BE49-F238E27FC236}">
              <a16:creationId xmlns:a16="http://schemas.microsoft.com/office/drawing/2014/main" id="{9687F604-2EAA-4CE8-BED7-175DA0C5E629}"/>
            </a:ext>
          </a:extLst>
        </xdr:cNvPr>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41222083" y="74630139"/>
          <a:ext cx="1344295" cy="963930"/>
        </a:xfrm>
        <a:prstGeom prst="rect">
          <a:avLst/>
        </a:prstGeom>
        <a:noFill/>
        <a:ln>
          <a:noFill/>
        </a:ln>
      </xdr:spPr>
    </xdr:pic>
    <xdr:clientData/>
  </xdr:twoCellAnchor>
  <xdr:twoCellAnchor editAs="oneCell">
    <xdr:from>
      <xdr:col>49</xdr:col>
      <xdr:colOff>1693333</xdr:colOff>
      <xdr:row>17</xdr:row>
      <xdr:rowOff>1534582</xdr:rowOff>
    </xdr:from>
    <xdr:to>
      <xdr:col>49</xdr:col>
      <xdr:colOff>2557638</xdr:colOff>
      <xdr:row>17</xdr:row>
      <xdr:rowOff>2340609</xdr:rowOff>
    </xdr:to>
    <xdr:pic>
      <xdr:nvPicPr>
        <xdr:cNvPr id="21" name="Imagen 20">
          <a:extLst>
            <a:ext uri="{FF2B5EF4-FFF2-40B4-BE49-F238E27FC236}">
              <a16:creationId xmlns:a16="http://schemas.microsoft.com/office/drawing/2014/main" id="{5BE1DDCF-047A-4F0E-B74D-DEEC665F7960}"/>
            </a:ext>
          </a:extLst>
        </xdr:cNvPr>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56709027" y="26352499"/>
          <a:ext cx="864305" cy="806027"/>
        </a:xfrm>
        <a:prstGeom prst="rect">
          <a:avLst/>
        </a:prstGeom>
        <a:noFill/>
        <a:ln>
          <a:noFill/>
        </a:ln>
      </xdr:spPr>
    </xdr:pic>
    <xdr:clientData/>
  </xdr:twoCellAnchor>
  <xdr:twoCellAnchor editAs="oneCell">
    <xdr:from>
      <xdr:col>49</xdr:col>
      <xdr:colOff>2822223</xdr:colOff>
      <xdr:row>17</xdr:row>
      <xdr:rowOff>1322917</xdr:rowOff>
    </xdr:from>
    <xdr:to>
      <xdr:col>49</xdr:col>
      <xdr:colOff>4233335</xdr:colOff>
      <xdr:row>17</xdr:row>
      <xdr:rowOff>2345972</xdr:rowOff>
    </xdr:to>
    <xdr:pic>
      <xdr:nvPicPr>
        <xdr:cNvPr id="22" name="Imagen 21">
          <a:extLst>
            <a:ext uri="{FF2B5EF4-FFF2-40B4-BE49-F238E27FC236}">
              <a16:creationId xmlns:a16="http://schemas.microsoft.com/office/drawing/2014/main" id="{E248C480-ECB6-4815-B4EF-ACD63953ADB2}"/>
            </a:ext>
          </a:extLst>
        </xdr:cNvPr>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57837917" y="26140834"/>
          <a:ext cx="1411112" cy="1023055"/>
        </a:xfrm>
        <a:prstGeom prst="rect">
          <a:avLst/>
        </a:prstGeom>
        <a:noFill/>
        <a:ln>
          <a:noFill/>
        </a:ln>
      </xdr:spPr>
    </xdr:pic>
    <xdr:clientData/>
  </xdr:twoCellAnchor>
  <xdr:twoCellAnchor editAs="oneCell">
    <xdr:from>
      <xdr:col>49</xdr:col>
      <xdr:colOff>52917</xdr:colOff>
      <xdr:row>20</xdr:row>
      <xdr:rowOff>1181804</xdr:rowOff>
    </xdr:from>
    <xdr:to>
      <xdr:col>49</xdr:col>
      <xdr:colOff>1375834</xdr:colOff>
      <xdr:row>20</xdr:row>
      <xdr:rowOff>2132753</xdr:rowOff>
    </xdr:to>
    <xdr:pic>
      <xdr:nvPicPr>
        <xdr:cNvPr id="23" name="Imagen 22">
          <a:extLst>
            <a:ext uri="{FF2B5EF4-FFF2-40B4-BE49-F238E27FC236}">
              <a16:creationId xmlns:a16="http://schemas.microsoft.com/office/drawing/2014/main" id="{FE54306F-4DDA-40CF-A54C-4671E9EAA850}"/>
            </a:ext>
          </a:extLst>
        </xdr:cNvPr>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55068611" y="32349721"/>
          <a:ext cx="1322917" cy="950949"/>
        </a:xfrm>
        <a:prstGeom prst="rect">
          <a:avLst/>
        </a:prstGeom>
        <a:noFill/>
        <a:ln>
          <a:noFill/>
        </a:ln>
      </xdr:spPr>
    </xdr:pic>
    <xdr:clientData/>
  </xdr:twoCellAnchor>
  <xdr:twoCellAnchor editAs="oneCell">
    <xdr:from>
      <xdr:col>49</xdr:col>
      <xdr:colOff>1569861</xdr:colOff>
      <xdr:row>20</xdr:row>
      <xdr:rowOff>1217083</xdr:rowOff>
    </xdr:from>
    <xdr:to>
      <xdr:col>49</xdr:col>
      <xdr:colOff>2893201</xdr:colOff>
      <xdr:row>20</xdr:row>
      <xdr:rowOff>2068618</xdr:rowOff>
    </xdr:to>
    <xdr:pic>
      <xdr:nvPicPr>
        <xdr:cNvPr id="24" name="Imagen 23">
          <a:extLst>
            <a:ext uri="{FF2B5EF4-FFF2-40B4-BE49-F238E27FC236}">
              <a16:creationId xmlns:a16="http://schemas.microsoft.com/office/drawing/2014/main" id="{1E0A75E7-6831-4827-ACA8-D8DF5233219C}"/>
            </a:ext>
          </a:extLst>
        </xdr:cNvPr>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56585555" y="32385000"/>
          <a:ext cx="1323340" cy="851535"/>
        </a:xfrm>
        <a:prstGeom prst="rect">
          <a:avLst/>
        </a:prstGeom>
        <a:noFill/>
        <a:ln>
          <a:noFill/>
        </a:ln>
      </xdr:spPr>
    </xdr:pic>
    <xdr:clientData/>
  </xdr:twoCellAnchor>
  <xdr:twoCellAnchor editAs="oneCell">
    <xdr:from>
      <xdr:col>49</xdr:col>
      <xdr:colOff>1569861</xdr:colOff>
      <xdr:row>20</xdr:row>
      <xdr:rowOff>88194</xdr:rowOff>
    </xdr:from>
    <xdr:to>
      <xdr:col>49</xdr:col>
      <xdr:colOff>2902091</xdr:colOff>
      <xdr:row>20</xdr:row>
      <xdr:rowOff>1091494</xdr:rowOff>
    </xdr:to>
    <xdr:pic>
      <xdr:nvPicPr>
        <xdr:cNvPr id="25" name="Imagen 24">
          <a:extLst>
            <a:ext uri="{FF2B5EF4-FFF2-40B4-BE49-F238E27FC236}">
              <a16:creationId xmlns:a16="http://schemas.microsoft.com/office/drawing/2014/main" id="{8E9D5718-6018-402B-972F-377FDAB7E4D7}"/>
            </a:ext>
          </a:extLst>
        </xdr:cNvPr>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bwMode="auto">
        <a:xfrm>
          <a:off x="56585555" y="31256111"/>
          <a:ext cx="1332230" cy="1003300"/>
        </a:xfrm>
        <a:prstGeom prst="rect">
          <a:avLst/>
        </a:prstGeom>
        <a:noFill/>
        <a:ln>
          <a:noFill/>
        </a:ln>
      </xdr:spPr>
    </xdr:pic>
    <xdr:clientData/>
  </xdr:twoCellAnchor>
  <xdr:twoCellAnchor editAs="oneCell">
    <xdr:from>
      <xdr:col>49</xdr:col>
      <xdr:colOff>176388</xdr:colOff>
      <xdr:row>20</xdr:row>
      <xdr:rowOff>2293056</xdr:rowOff>
    </xdr:from>
    <xdr:to>
      <xdr:col>49</xdr:col>
      <xdr:colOff>1375834</xdr:colOff>
      <xdr:row>20</xdr:row>
      <xdr:rowOff>3104444</xdr:rowOff>
    </xdr:to>
    <xdr:pic>
      <xdr:nvPicPr>
        <xdr:cNvPr id="26" name="Imagen 25">
          <a:extLst>
            <a:ext uri="{FF2B5EF4-FFF2-40B4-BE49-F238E27FC236}">
              <a16:creationId xmlns:a16="http://schemas.microsoft.com/office/drawing/2014/main" id="{DEBD3A6F-0F8A-44E4-B233-34FE92056733}"/>
            </a:ext>
          </a:extLst>
        </xdr:cNvPr>
        <xdr:cNvPicPr/>
      </xdr:nvPicPr>
      <xdr:blipFill rotWithShape="1">
        <a:blip xmlns:r="http://schemas.openxmlformats.org/officeDocument/2006/relationships" r:embed="rId22" cstate="print">
          <a:extLst>
            <a:ext uri="{28A0092B-C50C-407E-A947-70E740481C1C}">
              <a14:useLocalDpi xmlns:a14="http://schemas.microsoft.com/office/drawing/2010/main" val="0"/>
            </a:ext>
          </a:extLst>
        </a:blip>
        <a:srcRect l="14197"/>
        <a:stretch/>
      </xdr:blipFill>
      <xdr:spPr bwMode="auto">
        <a:xfrm>
          <a:off x="55192082" y="33460973"/>
          <a:ext cx="1199446" cy="811388"/>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49</xdr:col>
      <xdr:colOff>1640416</xdr:colOff>
      <xdr:row>20</xdr:row>
      <xdr:rowOff>2204861</xdr:rowOff>
    </xdr:from>
    <xdr:to>
      <xdr:col>49</xdr:col>
      <xdr:colOff>2911686</xdr:colOff>
      <xdr:row>20</xdr:row>
      <xdr:rowOff>3157996</xdr:rowOff>
    </xdr:to>
    <xdr:pic>
      <xdr:nvPicPr>
        <xdr:cNvPr id="27" name="Imagen 26">
          <a:extLst>
            <a:ext uri="{FF2B5EF4-FFF2-40B4-BE49-F238E27FC236}">
              <a16:creationId xmlns:a16="http://schemas.microsoft.com/office/drawing/2014/main" id="{0647B0AA-5B10-4426-B0BB-5A6B1A91F0E0}"/>
            </a:ext>
          </a:extLst>
        </xdr:cNvPr>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a:stretch>
          <a:fillRect/>
        </a:stretch>
      </xdr:blipFill>
      <xdr:spPr bwMode="auto">
        <a:xfrm>
          <a:off x="56656110" y="33372778"/>
          <a:ext cx="1271270" cy="953135"/>
        </a:xfrm>
        <a:prstGeom prst="rect">
          <a:avLst/>
        </a:prstGeom>
        <a:noFill/>
        <a:ln>
          <a:noFill/>
        </a:ln>
      </xdr:spPr>
    </xdr:pic>
    <xdr:clientData/>
  </xdr:twoCellAnchor>
  <xdr:twoCellAnchor editAs="oneCell">
    <xdr:from>
      <xdr:col>49</xdr:col>
      <xdr:colOff>3351389</xdr:colOff>
      <xdr:row>24</xdr:row>
      <xdr:rowOff>176388</xdr:rowOff>
    </xdr:from>
    <xdr:to>
      <xdr:col>49</xdr:col>
      <xdr:colOff>4286250</xdr:colOff>
      <xdr:row>24</xdr:row>
      <xdr:rowOff>952499</xdr:rowOff>
    </xdr:to>
    <xdr:pic>
      <xdr:nvPicPr>
        <xdr:cNvPr id="28" name="Imagen 27">
          <a:extLst>
            <a:ext uri="{FF2B5EF4-FFF2-40B4-BE49-F238E27FC236}">
              <a16:creationId xmlns:a16="http://schemas.microsoft.com/office/drawing/2014/main" id="{56AD96EE-8CC8-410E-9394-EB48FE3B09B4}"/>
            </a:ext>
          </a:extLst>
        </xdr:cNvPr>
        <xdr:cNvPicPr/>
      </xdr:nvPicPr>
      <xdr:blipFill>
        <a:blip xmlns:r="http://schemas.openxmlformats.org/officeDocument/2006/relationships" r:embed="rId24" cstate="print">
          <a:extLst>
            <a:ext uri="{28A0092B-C50C-407E-A947-70E740481C1C}">
              <a14:useLocalDpi xmlns:a14="http://schemas.microsoft.com/office/drawing/2010/main" val="0"/>
            </a:ext>
          </a:extLst>
        </a:blip>
        <a:srcRect/>
        <a:stretch>
          <a:fillRect/>
        </a:stretch>
      </xdr:blipFill>
      <xdr:spPr bwMode="auto">
        <a:xfrm>
          <a:off x="58367083" y="42756666"/>
          <a:ext cx="934861" cy="776111"/>
        </a:xfrm>
        <a:prstGeom prst="rect">
          <a:avLst/>
        </a:prstGeom>
        <a:noFill/>
        <a:ln>
          <a:noFill/>
        </a:ln>
      </xdr:spPr>
    </xdr:pic>
    <xdr:clientData/>
  </xdr:twoCellAnchor>
  <xdr:twoCellAnchor editAs="oneCell">
    <xdr:from>
      <xdr:col>49</xdr:col>
      <xdr:colOff>2063751</xdr:colOff>
      <xdr:row>24</xdr:row>
      <xdr:rowOff>141111</xdr:rowOff>
    </xdr:from>
    <xdr:to>
      <xdr:col>49</xdr:col>
      <xdr:colOff>3122084</xdr:colOff>
      <xdr:row>24</xdr:row>
      <xdr:rowOff>952501</xdr:rowOff>
    </xdr:to>
    <xdr:pic>
      <xdr:nvPicPr>
        <xdr:cNvPr id="29" name="Imagen 28">
          <a:extLst>
            <a:ext uri="{FF2B5EF4-FFF2-40B4-BE49-F238E27FC236}">
              <a16:creationId xmlns:a16="http://schemas.microsoft.com/office/drawing/2014/main" id="{1A3CAD59-385A-4AFC-A5F0-715FDA2A7A3C}"/>
            </a:ext>
          </a:extLst>
        </xdr:cNvPr>
        <xdr:cNvPicPr/>
      </xdr:nvPicPr>
      <xdr:blipFill>
        <a:blip xmlns:r="http://schemas.openxmlformats.org/officeDocument/2006/relationships" r:embed="rId25" cstate="print">
          <a:extLst>
            <a:ext uri="{28A0092B-C50C-407E-A947-70E740481C1C}">
              <a14:useLocalDpi xmlns:a14="http://schemas.microsoft.com/office/drawing/2010/main" val="0"/>
            </a:ext>
          </a:extLst>
        </a:blip>
        <a:srcRect/>
        <a:stretch>
          <a:fillRect/>
        </a:stretch>
      </xdr:blipFill>
      <xdr:spPr bwMode="auto">
        <a:xfrm>
          <a:off x="57079445" y="42721389"/>
          <a:ext cx="1058333" cy="811390"/>
        </a:xfrm>
        <a:prstGeom prst="rect">
          <a:avLst/>
        </a:prstGeom>
        <a:noFill/>
        <a:ln>
          <a:noFill/>
        </a:ln>
      </xdr:spPr>
    </xdr:pic>
    <xdr:clientData/>
  </xdr:twoCellAnchor>
  <xdr:twoCellAnchor editAs="oneCell">
    <xdr:from>
      <xdr:col>49</xdr:col>
      <xdr:colOff>476249</xdr:colOff>
      <xdr:row>24</xdr:row>
      <xdr:rowOff>70555</xdr:rowOff>
    </xdr:from>
    <xdr:to>
      <xdr:col>49</xdr:col>
      <xdr:colOff>1675694</xdr:colOff>
      <xdr:row>24</xdr:row>
      <xdr:rowOff>1042176</xdr:rowOff>
    </xdr:to>
    <xdr:pic>
      <xdr:nvPicPr>
        <xdr:cNvPr id="30" name="Imagen 29">
          <a:extLst>
            <a:ext uri="{FF2B5EF4-FFF2-40B4-BE49-F238E27FC236}">
              <a16:creationId xmlns:a16="http://schemas.microsoft.com/office/drawing/2014/main" id="{EF81EDD9-6FCC-48B7-8E8B-3681D0FD6891}"/>
            </a:ext>
          </a:extLst>
        </xdr:cNvPr>
        <xdr:cNvPicPr/>
      </xdr:nvPicPr>
      <xdr:blipFill>
        <a:blip xmlns:r="http://schemas.openxmlformats.org/officeDocument/2006/relationships" r:embed="rId26" cstate="print">
          <a:extLst>
            <a:ext uri="{28A0092B-C50C-407E-A947-70E740481C1C}">
              <a14:useLocalDpi xmlns:a14="http://schemas.microsoft.com/office/drawing/2010/main" val="0"/>
            </a:ext>
          </a:extLst>
        </a:blip>
        <a:srcRect/>
        <a:stretch>
          <a:fillRect/>
        </a:stretch>
      </xdr:blipFill>
      <xdr:spPr bwMode="auto">
        <a:xfrm>
          <a:off x="55491943" y="42650833"/>
          <a:ext cx="1199445" cy="971621"/>
        </a:xfrm>
        <a:prstGeom prst="rect">
          <a:avLst/>
        </a:prstGeom>
        <a:noFill/>
      </xdr:spPr>
    </xdr:pic>
    <xdr:clientData/>
  </xdr:twoCellAnchor>
  <xdr:twoCellAnchor editAs="oneCell">
    <xdr:from>
      <xdr:col>49</xdr:col>
      <xdr:colOff>3263194</xdr:colOff>
      <xdr:row>24</xdr:row>
      <xdr:rowOff>1040694</xdr:rowOff>
    </xdr:from>
    <xdr:to>
      <xdr:col>49</xdr:col>
      <xdr:colOff>4462639</xdr:colOff>
      <xdr:row>24</xdr:row>
      <xdr:rowOff>1799166</xdr:rowOff>
    </xdr:to>
    <xdr:pic>
      <xdr:nvPicPr>
        <xdr:cNvPr id="31" name="Imagen 30">
          <a:extLst>
            <a:ext uri="{FF2B5EF4-FFF2-40B4-BE49-F238E27FC236}">
              <a16:creationId xmlns:a16="http://schemas.microsoft.com/office/drawing/2014/main" id="{1F1BDA5F-FD25-44E1-B551-BE2ECBC1E2C1}"/>
            </a:ext>
          </a:extLst>
        </xdr:cNvPr>
        <xdr:cNvPicPr/>
      </xdr:nvPicPr>
      <xdr:blipFill rotWithShape="1">
        <a:blip xmlns:r="http://schemas.openxmlformats.org/officeDocument/2006/relationships" r:embed="rId27" cstate="print">
          <a:extLst>
            <a:ext uri="{28A0092B-C50C-407E-A947-70E740481C1C}">
              <a14:useLocalDpi xmlns:a14="http://schemas.microsoft.com/office/drawing/2010/main" val="0"/>
            </a:ext>
          </a:extLst>
        </a:blip>
        <a:srcRect t="16750" b="12531"/>
        <a:stretch/>
      </xdr:blipFill>
      <xdr:spPr bwMode="auto">
        <a:xfrm>
          <a:off x="58278888" y="43620972"/>
          <a:ext cx="1199445" cy="758472"/>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49</xdr:col>
      <xdr:colOff>1710972</xdr:colOff>
      <xdr:row>24</xdr:row>
      <xdr:rowOff>1058333</xdr:rowOff>
    </xdr:from>
    <xdr:to>
      <xdr:col>49</xdr:col>
      <xdr:colOff>2892779</xdr:colOff>
      <xdr:row>24</xdr:row>
      <xdr:rowOff>1867111</xdr:rowOff>
    </xdr:to>
    <xdr:pic>
      <xdr:nvPicPr>
        <xdr:cNvPr id="32" name="Imagen 31">
          <a:extLst>
            <a:ext uri="{FF2B5EF4-FFF2-40B4-BE49-F238E27FC236}">
              <a16:creationId xmlns:a16="http://schemas.microsoft.com/office/drawing/2014/main" id="{7D9D524A-939E-4294-AE95-9F37BB56BF29}"/>
            </a:ext>
          </a:extLst>
        </xdr:cNvPr>
        <xdr:cNvPicPr/>
      </xdr:nvPicPr>
      <xdr:blipFill>
        <a:blip xmlns:r="http://schemas.openxmlformats.org/officeDocument/2006/relationships" r:embed="rId28" cstate="print">
          <a:extLst>
            <a:ext uri="{28A0092B-C50C-407E-A947-70E740481C1C}">
              <a14:useLocalDpi xmlns:a14="http://schemas.microsoft.com/office/drawing/2010/main" val="0"/>
            </a:ext>
          </a:extLst>
        </a:blip>
        <a:srcRect/>
        <a:stretch>
          <a:fillRect/>
        </a:stretch>
      </xdr:blipFill>
      <xdr:spPr bwMode="auto">
        <a:xfrm>
          <a:off x="56726666" y="43638611"/>
          <a:ext cx="1181807" cy="808778"/>
        </a:xfrm>
        <a:prstGeom prst="rect">
          <a:avLst/>
        </a:prstGeom>
        <a:noFill/>
      </xdr:spPr>
    </xdr:pic>
    <xdr:clientData/>
  </xdr:twoCellAnchor>
  <xdr:twoCellAnchor editAs="oneCell">
    <xdr:from>
      <xdr:col>49</xdr:col>
      <xdr:colOff>264584</xdr:colOff>
      <xdr:row>24</xdr:row>
      <xdr:rowOff>1217082</xdr:rowOff>
    </xdr:from>
    <xdr:to>
      <xdr:col>49</xdr:col>
      <xdr:colOff>1587501</xdr:colOff>
      <xdr:row>24</xdr:row>
      <xdr:rowOff>1877059</xdr:rowOff>
    </xdr:to>
    <xdr:pic>
      <xdr:nvPicPr>
        <xdr:cNvPr id="33" name="Imagen 32">
          <a:extLst>
            <a:ext uri="{FF2B5EF4-FFF2-40B4-BE49-F238E27FC236}">
              <a16:creationId xmlns:a16="http://schemas.microsoft.com/office/drawing/2014/main" id="{9DD54609-2F80-4A6B-A23C-8272CA21A584}"/>
            </a:ext>
          </a:extLst>
        </xdr:cNvPr>
        <xdr:cNvPicPr/>
      </xdr:nvPicPr>
      <xdr:blipFill rotWithShape="1">
        <a:blip xmlns:r="http://schemas.openxmlformats.org/officeDocument/2006/relationships" r:embed="rId29" cstate="print">
          <a:extLst>
            <a:ext uri="{28A0092B-C50C-407E-A947-70E740481C1C}">
              <a14:useLocalDpi xmlns:a14="http://schemas.microsoft.com/office/drawing/2010/main" val="0"/>
            </a:ext>
          </a:extLst>
        </a:blip>
        <a:srcRect l="9222" t="7513" r="2665" b="35792"/>
        <a:stretch/>
      </xdr:blipFill>
      <xdr:spPr bwMode="auto">
        <a:xfrm>
          <a:off x="55280278" y="43797360"/>
          <a:ext cx="1322917" cy="659977"/>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49</xdr:col>
      <xdr:colOff>105834</xdr:colOff>
      <xdr:row>29</xdr:row>
      <xdr:rowOff>70556</xdr:rowOff>
    </xdr:from>
    <xdr:to>
      <xdr:col>49</xdr:col>
      <xdr:colOff>1322917</xdr:colOff>
      <xdr:row>29</xdr:row>
      <xdr:rowOff>1905000</xdr:rowOff>
    </xdr:to>
    <xdr:pic>
      <xdr:nvPicPr>
        <xdr:cNvPr id="34" name="Imagen 33">
          <a:extLst>
            <a:ext uri="{FF2B5EF4-FFF2-40B4-BE49-F238E27FC236}">
              <a16:creationId xmlns:a16="http://schemas.microsoft.com/office/drawing/2014/main" id="{C74F03EA-88E8-40EC-82DA-2385EEDD3D62}"/>
            </a:ext>
          </a:extLst>
        </xdr:cNvPr>
        <xdr:cNvPicPr/>
      </xdr:nvPicPr>
      <xdr:blipFill>
        <a:blip xmlns:r="http://schemas.openxmlformats.org/officeDocument/2006/relationships" r:embed="rId30" cstate="print">
          <a:extLst>
            <a:ext uri="{28A0092B-C50C-407E-A947-70E740481C1C}">
              <a14:useLocalDpi xmlns:a14="http://schemas.microsoft.com/office/drawing/2010/main" val="0"/>
            </a:ext>
          </a:extLst>
        </a:blip>
        <a:srcRect/>
        <a:stretch>
          <a:fillRect/>
        </a:stretch>
      </xdr:blipFill>
      <xdr:spPr bwMode="auto">
        <a:xfrm>
          <a:off x="55121528" y="50376667"/>
          <a:ext cx="1217083" cy="1834444"/>
        </a:xfrm>
        <a:prstGeom prst="rect">
          <a:avLst/>
        </a:prstGeom>
        <a:noFill/>
        <a:ln>
          <a:noFill/>
        </a:ln>
      </xdr:spPr>
    </xdr:pic>
    <xdr:clientData/>
  </xdr:twoCellAnchor>
  <xdr:twoCellAnchor editAs="oneCell">
    <xdr:from>
      <xdr:col>49</xdr:col>
      <xdr:colOff>1428750</xdr:colOff>
      <xdr:row>29</xdr:row>
      <xdr:rowOff>88193</xdr:rowOff>
    </xdr:from>
    <xdr:to>
      <xdr:col>49</xdr:col>
      <xdr:colOff>2786945</xdr:colOff>
      <xdr:row>29</xdr:row>
      <xdr:rowOff>1887360</xdr:rowOff>
    </xdr:to>
    <xdr:pic>
      <xdr:nvPicPr>
        <xdr:cNvPr id="35" name="Imagen 34">
          <a:extLst>
            <a:ext uri="{FF2B5EF4-FFF2-40B4-BE49-F238E27FC236}">
              <a16:creationId xmlns:a16="http://schemas.microsoft.com/office/drawing/2014/main" id="{EF9F2A4E-FC85-4AFF-B946-C508982D6268}"/>
            </a:ext>
          </a:extLst>
        </xdr:cNvPr>
        <xdr:cNvPicPr/>
      </xdr:nvPicPr>
      <xdr:blipFill>
        <a:blip xmlns:r="http://schemas.openxmlformats.org/officeDocument/2006/relationships" r:embed="rId31" cstate="print">
          <a:extLst>
            <a:ext uri="{28A0092B-C50C-407E-A947-70E740481C1C}">
              <a14:useLocalDpi xmlns:a14="http://schemas.microsoft.com/office/drawing/2010/main" val="0"/>
            </a:ext>
          </a:extLst>
        </a:blip>
        <a:srcRect/>
        <a:stretch>
          <a:fillRect/>
        </a:stretch>
      </xdr:blipFill>
      <xdr:spPr bwMode="auto">
        <a:xfrm>
          <a:off x="56444444" y="50394304"/>
          <a:ext cx="1358195" cy="1799167"/>
        </a:xfrm>
        <a:prstGeom prst="rect">
          <a:avLst/>
        </a:prstGeom>
        <a:noFill/>
      </xdr:spPr>
    </xdr:pic>
    <xdr:clientData/>
  </xdr:twoCellAnchor>
  <xdr:twoCellAnchor editAs="oneCell">
    <xdr:from>
      <xdr:col>49</xdr:col>
      <xdr:colOff>2998612</xdr:colOff>
      <xdr:row>29</xdr:row>
      <xdr:rowOff>141111</xdr:rowOff>
    </xdr:from>
    <xdr:to>
      <xdr:col>49</xdr:col>
      <xdr:colOff>4159392</xdr:colOff>
      <xdr:row>29</xdr:row>
      <xdr:rowOff>1856246</xdr:rowOff>
    </xdr:to>
    <xdr:pic>
      <xdr:nvPicPr>
        <xdr:cNvPr id="36" name="Imagen 35">
          <a:extLst>
            <a:ext uri="{FF2B5EF4-FFF2-40B4-BE49-F238E27FC236}">
              <a16:creationId xmlns:a16="http://schemas.microsoft.com/office/drawing/2014/main" id="{D37AAC11-11FB-4636-873C-3EB1846D5775}"/>
            </a:ext>
          </a:extLst>
        </xdr:cNvPr>
        <xdr:cNvPicPr/>
      </xdr:nvPicPr>
      <xdr:blipFill rotWithShape="1">
        <a:blip xmlns:r="http://schemas.openxmlformats.org/officeDocument/2006/relationships" r:embed="rId32" cstate="print">
          <a:extLst>
            <a:ext uri="{28A0092B-C50C-407E-A947-70E740481C1C}">
              <a14:useLocalDpi xmlns:a14="http://schemas.microsoft.com/office/drawing/2010/main" val="0"/>
            </a:ext>
          </a:extLst>
        </a:blip>
        <a:srcRect l="2189" t="5557" r="4213" b="6656"/>
        <a:stretch/>
      </xdr:blipFill>
      <xdr:spPr bwMode="auto">
        <a:xfrm>
          <a:off x="58014306" y="50447222"/>
          <a:ext cx="1160780" cy="1715135"/>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49</xdr:col>
      <xdr:colOff>35278</xdr:colOff>
      <xdr:row>37</xdr:row>
      <xdr:rowOff>35278</xdr:rowOff>
    </xdr:from>
    <xdr:to>
      <xdr:col>49</xdr:col>
      <xdr:colOff>1181806</xdr:colOff>
      <xdr:row>37</xdr:row>
      <xdr:rowOff>1038790</xdr:rowOff>
    </xdr:to>
    <xdr:pic>
      <xdr:nvPicPr>
        <xdr:cNvPr id="37" name="Imagen 36">
          <a:extLst>
            <a:ext uri="{FF2B5EF4-FFF2-40B4-BE49-F238E27FC236}">
              <a16:creationId xmlns:a16="http://schemas.microsoft.com/office/drawing/2014/main" id="{ADD18F82-DCF6-4D61-B486-C867825C4FBC}"/>
            </a:ext>
          </a:extLst>
        </xdr:cNvPr>
        <xdr:cNvPicPr/>
      </xdr:nvPicPr>
      <xdr:blipFill>
        <a:blip xmlns:r="http://schemas.openxmlformats.org/officeDocument/2006/relationships" r:embed="rId33" cstate="print">
          <a:extLst>
            <a:ext uri="{28A0092B-C50C-407E-A947-70E740481C1C}">
              <a14:useLocalDpi xmlns:a14="http://schemas.microsoft.com/office/drawing/2010/main" val="0"/>
            </a:ext>
          </a:extLst>
        </a:blip>
        <a:srcRect/>
        <a:stretch>
          <a:fillRect/>
        </a:stretch>
      </xdr:blipFill>
      <xdr:spPr bwMode="auto">
        <a:xfrm>
          <a:off x="55050972" y="65175695"/>
          <a:ext cx="1146528" cy="1003512"/>
        </a:xfrm>
        <a:prstGeom prst="rect">
          <a:avLst/>
        </a:prstGeom>
        <a:noFill/>
        <a:ln>
          <a:noFill/>
        </a:ln>
      </xdr:spPr>
    </xdr:pic>
    <xdr:clientData/>
  </xdr:twoCellAnchor>
  <xdr:twoCellAnchor editAs="oneCell">
    <xdr:from>
      <xdr:col>49</xdr:col>
      <xdr:colOff>1393473</xdr:colOff>
      <xdr:row>37</xdr:row>
      <xdr:rowOff>52917</xdr:rowOff>
    </xdr:from>
    <xdr:to>
      <xdr:col>49</xdr:col>
      <xdr:colOff>2381250</xdr:colOff>
      <xdr:row>37</xdr:row>
      <xdr:rowOff>1093611</xdr:rowOff>
    </xdr:to>
    <xdr:pic>
      <xdr:nvPicPr>
        <xdr:cNvPr id="38" name="Imagen 37">
          <a:extLst>
            <a:ext uri="{FF2B5EF4-FFF2-40B4-BE49-F238E27FC236}">
              <a16:creationId xmlns:a16="http://schemas.microsoft.com/office/drawing/2014/main" id="{8E3E1C46-6822-4EA2-A848-1910B71D621D}"/>
            </a:ext>
          </a:extLst>
        </xdr:cNvPr>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56409167" y="65193334"/>
          <a:ext cx="987777" cy="1040694"/>
        </a:xfrm>
        <a:prstGeom prst="rect">
          <a:avLst/>
        </a:prstGeom>
        <a:noFill/>
        <a:ln>
          <a:noFill/>
        </a:ln>
      </xdr:spPr>
    </xdr:pic>
    <xdr:clientData/>
  </xdr:twoCellAnchor>
  <xdr:twoCellAnchor editAs="oneCell">
    <xdr:from>
      <xdr:col>49</xdr:col>
      <xdr:colOff>2540001</xdr:colOff>
      <xdr:row>37</xdr:row>
      <xdr:rowOff>17639</xdr:rowOff>
    </xdr:from>
    <xdr:to>
      <xdr:col>49</xdr:col>
      <xdr:colOff>3880557</xdr:colOff>
      <xdr:row>37</xdr:row>
      <xdr:rowOff>1111250</xdr:rowOff>
    </xdr:to>
    <xdr:pic>
      <xdr:nvPicPr>
        <xdr:cNvPr id="39" name="Imagen 38">
          <a:extLst>
            <a:ext uri="{FF2B5EF4-FFF2-40B4-BE49-F238E27FC236}">
              <a16:creationId xmlns:a16="http://schemas.microsoft.com/office/drawing/2014/main" id="{B3AEDAC0-85E9-494E-B823-10637A4A23B7}"/>
            </a:ext>
          </a:extLst>
        </xdr:cNvPr>
        <xdr:cNvPicPr/>
      </xdr:nvPicPr>
      <xdr:blipFill>
        <a:blip xmlns:r="http://schemas.openxmlformats.org/officeDocument/2006/relationships" r:embed="rId35" cstate="print">
          <a:extLst>
            <a:ext uri="{28A0092B-C50C-407E-A947-70E740481C1C}">
              <a14:useLocalDpi xmlns:a14="http://schemas.microsoft.com/office/drawing/2010/main" val="0"/>
            </a:ext>
          </a:extLst>
        </a:blip>
        <a:srcRect/>
        <a:stretch>
          <a:fillRect/>
        </a:stretch>
      </xdr:blipFill>
      <xdr:spPr bwMode="auto">
        <a:xfrm>
          <a:off x="57555695" y="65158056"/>
          <a:ext cx="1340556" cy="1093611"/>
        </a:xfrm>
        <a:prstGeom prst="rect">
          <a:avLst/>
        </a:prstGeom>
        <a:noFill/>
      </xdr:spPr>
    </xdr:pic>
    <xdr:clientData/>
  </xdr:twoCellAnchor>
  <xdr:twoCellAnchor editAs="oneCell">
    <xdr:from>
      <xdr:col>49</xdr:col>
      <xdr:colOff>3386667</xdr:colOff>
      <xdr:row>37</xdr:row>
      <xdr:rowOff>1111249</xdr:rowOff>
    </xdr:from>
    <xdr:to>
      <xdr:col>49</xdr:col>
      <xdr:colOff>4374445</xdr:colOff>
      <xdr:row>37</xdr:row>
      <xdr:rowOff>1993194</xdr:rowOff>
    </xdr:to>
    <xdr:pic>
      <xdr:nvPicPr>
        <xdr:cNvPr id="40" name="Imagen 39">
          <a:extLst>
            <a:ext uri="{FF2B5EF4-FFF2-40B4-BE49-F238E27FC236}">
              <a16:creationId xmlns:a16="http://schemas.microsoft.com/office/drawing/2014/main" id="{7B3E88BD-1996-4824-B0B5-BD6DEF0AA62D}"/>
            </a:ext>
          </a:extLst>
        </xdr:cNvPr>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58402361" y="66251666"/>
          <a:ext cx="987778" cy="881945"/>
        </a:xfrm>
        <a:prstGeom prst="rect">
          <a:avLst/>
        </a:prstGeom>
        <a:noFill/>
      </xdr:spPr>
    </xdr:pic>
    <xdr:clientData/>
  </xdr:twoCellAnchor>
  <xdr:twoCellAnchor editAs="oneCell">
    <xdr:from>
      <xdr:col>49</xdr:col>
      <xdr:colOff>1799169</xdr:colOff>
      <xdr:row>37</xdr:row>
      <xdr:rowOff>1181806</xdr:rowOff>
    </xdr:from>
    <xdr:to>
      <xdr:col>49</xdr:col>
      <xdr:colOff>3192641</xdr:colOff>
      <xdr:row>37</xdr:row>
      <xdr:rowOff>1969629</xdr:rowOff>
    </xdr:to>
    <xdr:pic>
      <xdr:nvPicPr>
        <xdr:cNvPr id="41" name="Imagen 40">
          <a:extLst>
            <a:ext uri="{FF2B5EF4-FFF2-40B4-BE49-F238E27FC236}">
              <a16:creationId xmlns:a16="http://schemas.microsoft.com/office/drawing/2014/main" id="{C7496A13-BC31-4FBA-A25C-1FD2EAE999D2}"/>
            </a:ext>
          </a:extLst>
        </xdr:cNvPr>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56814863" y="66322223"/>
          <a:ext cx="1393472" cy="787823"/>
        </a:xfrm>
        <a:prstGeom prst="rect">
          <a:avLst/>
        </a:prstGeom>
        <a:noFill/>
      </xdr:spPr>
    </xdr:pic>
    <xdr:clientData/>
  </xdr:twoCellAnchor>
  <xdr:twoCellAnchor editAs="oneCell">
    <xdr:from>
      <xdr:col>49</xdr:col>
      <xdr:colOff>105835</xdr:colOff>
      <xdr:row>37</xdr:row>
      <xdr:rowOff>1181805</xdr:rowOff>
    </xdr:from>
    <xdr:to>
      <xdr:col>49</xdr:col>
      <xdr:colOff>1693335</xdr:colOff>
      <xdr:row>37</xdr:row>
      <xdr:rowOff>2000532</xdr:rowOff>
    </xdr:to>
    <xdr:pic>
      <xdr:nvPicPr>
        <xdr:cNvPr id="42" name="Imagen 41">
          <a:extLst>
            <a:ext uri="{FF2B5EF4-FFF2-40B4-BE49-F238E27FC236}">
              <a16:creationId xmlns:a16="http://schemas.microsoft.com/office/drawing/2014/main" id="{3A6EBFA6-E918-49DA-8623-977FDC8C6C98}"/>
            </a:ext>
          </a:extLst>
        </xdr:cNvPr>
        <xdr:cNvPicPr/>
      </xdr:nvPicPr>
      <xdr:blipFill>
        <a:blip xmlns:r="http://schemas.openxmlformats.org/officeDocument/2006/relationships" r:embed="rId38" cstate="print">
          <a:extLst>
            <a:ext uri="{28A0092B-C50C-407E-A947-70E740481C1C}">
              <a14:useLocalDpi xmlns:a14="http://schemas.microsoft.com/office/drawing/2010/main" val="0"/>
            </a:ext>
          </a:extLst>
        </a:blip>
        <a:srcRect/>
        <a:stretch>
          <a:fillRect/>
        </a:stretch>
      </xdr:blipFill>
      <xdr:spPr bwMode="auto">
        <a:xfrm>
          <a:off x="55121529" y="66322222"/>
          <a:ext cx="1587500" cy="818727"/>
        </a:xfrm>
        <a:prstGeom prst="rect">
          <a:avLst/>
        </a:prstGeom>
        <a:noFill/>
      </xdr:spPr>
    </xdr:pic>
    <xdr:clientData/>
  </xdr:twoCellAnchor>
  <xdr:twoCellAnchor editAs="oneCell">
    <xdr:from>
      <xdr:col>49</xdr:col>
      <xdr:colOff>250826</xdr:colOff>
      <xdr:row>3</xdr:row>
      <xdr:rowOff>85725</xdr:rowOff>
    </xdr:from>
    <xdr:to>
      <xdr:col>49</xdr:col>
      <xdr:colOff>2498726</xdr:colOff>
      <xdr:row>3</xdr:row>
      <xdr:rowOff>1326515</xdr:rowOff>
    </xdr:to>
    <xdr:pic>
      <xdr:nvPicPr>
        <xdr:cNvPr id="48" name="Imagen 47">
          <a:extLst>
            <a:ext uri="{FF2B5EF4-FFF2-40B4-BE49-F238E27FC236}">
              <a16:creationId xmlns:a16="http://schemas.microsoft.com/office/drawing/2014/main" id="{F5EDA733-8D0E-4109-8F5A-17B6496F66F6}"/>
            </a:ext>
          </a:extLst>
        </xdr:cNvPr>
        <xdr:cNvPicPr/>
      </xdr:nvPicPr>
      <xdr:blipFill rotWithShape="1">
        <a:blip xmlns:r="http://schemas.openxmlformats.org/officeDocument/2006/relationships" r:embed="rId39"/>
        <a:srcRect l="14596" t="13282" r="12594" b="24230"/>
        <a:stretch/>
      </xdr:blipFill>
      <xdr:spPr bwMode="auto">
        <a:xfrm>
          <a:off x="68846701" y="1292225"/>
          <a:ext cx="2247900" cy="124079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49</xdr:col>
      <xdr:colOff>511176</xdr:colOff>
      <xdr:row>3</xdr:row>
      <xdr:rowOff>1606550</xdr:rowOff>
    </xdr:from>
    <xdr:to>
      <xdr:col>49</xdr:col>
      <xdr:colOff>3235326</xdr:colOff>
      <xdr:row>3</xdr:row>
      <xdr:rowOff>2768600</xdr:rowOff>
    </xdr:to>
    <xdr:pic>
      <xdr:nvPicPr>
        <xdr:cNvPr id="49" name="Imagen 48">
          <a:extLst>
            <a:ext uri="{FF2B5EF4-FFF2-40B4-BE49-F238E27FC236}">
              <a16:creationId xmlns:a16="http://schemas.microsoft.com/office/drawing/2014/main" id="{80F2A970-5FA1-4FEB-8B87-ED55C97C6514}"/>
            </a:ext>
          </a:extLst>
        </xdr:cNvPr>
        <xdr:cNvPicPr/>
      </xdr:nvPicPr>
      <xdr:blipFill>
        <a:blip xmlns:r="http://schemas.openxmlformats.org/officeDocument/2006/relationships" r:embed="rId40"/>
        <a:stretch>
          <a:fillRect/>
        </a:stretch>
      </xdr:blipFill>
      <xdr:spPr>
        <a:xfrm>
          <a:off x="69107051" y="2813050"/>
          <a:ext cx="2724150" cy="1162050"/>
        </a:xfrm>
        <a:prstGeom prst="rect">
          <a:avLst/>
        </a:prstGeom>
      </xdr:spPr>
    </xdr:pic>
    <xdr:clientData/>
  </xdr:twoCellAnchor>
  <xdr:twoCellAnchor editAs="oneCell">
    <xdr:from>
      <xdr:col>49</xdr:col>
      <xdr:colOff>247651</xdr:colOff>
      <xdr:row>3</xdr:row>
      <xdr:rowOff>3219450</xdr:rowOff>
    </xdr:from>
    <xdr:to>
      <xdr:col>49</xdr:col>
      <xdr:colOff>2705101</xdr:colOff>
      <xdr:row>3</xdr:row>
      <xdr:rowOff>4605655</xdr:rowOff>
    </xdr:to>
    <xdr:pic>
      <xdr:nvPicPr>
        <xdr:cNvPr id="50" name="Imagen 49">
          <a:extLst>
            <a:ext uri="{FF2B5EF4-FFF2-40B4-BE49-F238E27FC236}">
              <a16:creationId xmlns:a16="http://schemas.microsoft.com/office/drawing/2014/main" id="{099D9F02-DBD4-4EC3-95CB-A8A1555B544B}"/>
            </a:ext>
          </a:extLst>
        </xdr:cNvPr>
        <xdr:cNvPicPr/>
      </xdr:nvPicPr>
      <xdr:blipFill rotWithShape="1">
        <a:blip xmlns:r="http://schemas.openxmlformats.org/officeDocument/2006/relationships" r:embed="rId41" cstate="print">
          <a:extLst>
            <a:ext uri="{28A0092B-C50C-407E-A947-70E740481C1C}">
              <a14:useLocalDpi xmlns:a14="http://schemas.microsoft.com/office/drawing/2010/main" val="0"/>
            </a:ext>
          </a:extLst>
        </a:blip>
        <a:srcRect l="14596" t="21433" r="24134" b="10043"/>
        <a:stretch/>
      </xdr:blipFill>
      <xdr:spPr bwMode="auto">
        <a:xfrm>
          <a:off x="68103751" y="4429125"/>
          <a:ext cx="2457450" cy="1386205"/>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49</xdr:col>
      <xdr:colOff>2927350</xdr:colOff>
      <xdr:row>3</xdr:row>
      <xdr:rowOff>3190875</xdr:rowOff>
    </xdr:from>
    <xdr:to>
      <xdr:col>49</xdr:col>
      <xdr:colOff>4470400</xdr:colOff>
      <xdr:row>3</xdr:row>
      <xdr:rowOff>4514850</xdr:rowOff>
    </xdr:to>
    <xdr:pic>
      <xdr:nvPicPr>
        <xdr:cNvPr id="51" name="Imagen 50">
          <a:extLst>
            <a:ext uri="{FF2B5EF4-FFF2-40B4-BE49-F238E27FC236}">
              <a16:creationId xmlns:a16="http://schemas.microsoft.com/office/drawing/2014/main" id="{0439F383-64A3-424A-8584-B18C827B0D0B}"/>
            </a:ext>
          </a:extLst>
        </xdr:cNvPr>
        <xdr:cNvPicPr/>
      </xdr:nvPicPr>
      <xdr:blipFill rotWithShape="1">
        <a:blip xmlns:r="http://schemas.openxmlformats.org/officeDocument/2006/relationships" r:embed="rId42"/>
        <a:srcRect l="24595" t="13672" r="23139" b="22338"/>
        <a:stretch/>
      </xdr:blipFill>
      <xdr:spPr bwMode="auto">
        <a:xfrm>
          <a:off x="71523225" y="4397375"/>
          <a:ext cx="1543050" cy="1323975"/>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49</xdr:col>
      <xdr:colOff>3105150</xdr:colOff>
      <xdr:row>20</xdr:row>
      <xdr:rowOff>228600</xdr:rowOff>
    </xdr:from>
    <xdr:to>
      <xdr:col>49</xdr:col>
      <xdr:colOff>4370070</xdr:colOff>
      <xdr:row>20</xdr:row>
      <xdr:rowOff>1132205</xdr:rowOff>
    </xdr:to>
    <xdr:pic>
      <xdr:nvPicPr>
        <xdr:cNvPr id="52" name="Imagen 51">
          <a:extLst>
            <a:ext uri="{FF2B5EF4-FFF2-40B4-BE49-F238E27FC236}">
              <a16:creationId xmlns:a16="http://schemas.microsoft.com/office/drawing/2014/main" id="{3F5690AA-2DE7-44F9-92D6-D9AF9110AEA2}"/>
            </a:ext>
          </a:extLst>
        </xdr:cNvPr>
        <xdr:cNvPicPr/>
      </xdr:nvPicPr>
      <xdr:blipFill>
        <a:blip xmlns:r="http://schemas.openxmlformats.org/officeDocument/2006/relationships" r:embed="rId43" cstate="print">
          <a:extLst>
            <a:ext uri="{28A0092B-C50C-407E-A947-70E740481C1C}">
              <a14:useLocalDpi xmlns:a14="http://schemas.microsoft.com/office/drawing/2010/main" val="0"/>
            </a:ext>
          </a:extLst>
        </a:blip>
        <a:srcRect/>
        <a:stretch>
          <a:fillRect/>
        </a:stretch>
      </xdr:blipFill>
      <xdr:spPr bwMode="auto">
        <a:xfrm>
          <a:off x="70961250" y="33270825"/>
          <a:ext cx="1264920" cy="903605"/>
        </a:xfrm>
        <a:prstGeom prst="rect">
          <a:avLst/>
        </a:prstGeom>
        <a:noFill/>
        <a:ln>
          <a:noFill/>
        </a:ln>
      </xdr:spPr>
    </xdr:pic>
    <xdr:clientData/>
  </xdr:twoCellAnchor>
  <xdr:twoCellAnchor editAs="oneCell">
    <xdr:from>
      <xdr:col>49</xdr:col>
      <xdr:colOff>3181350</xdr:colOff>
      <xdr:row>20</xdr:row>
      <xdr:rowOff>1543050</xdr:rowOff>
    </xdr:from>
    <xdr:to>
      <xdr:col>49</xdr:col>
      <xdr:colOff>4408170</xdr:colOff>
      <xdr:row>20</xdr:row>
      <xdr:rowOff>2586990</xdr:rowOff>
    </xdr:to>
    <xdr:pic>
      <xdr:nvPicPr>
        <xdr:cNvPr id="53" name="Imagen 52">
          <a:extLst>
            <a:ext uri="{FF2B5EF4-FFF2-40B4-BE49-F238E27FC236}">
              <a16:creationId xmlns:a16="http://schemas.microsoft.com/office/drawing/2014/main" id="{1344F010-1521-47B3-8DEC-AE942C423A8F}"/>
            </a:ext>
          </a:extLst>
        </xdr:cNvPr>
        <xdr:cNvPicPr/>
      </xdr:nvPicPr>
      <xdr:blipFill>
        <a:blip xmlns:r="http://schemas.openxmlformats.org/officeDocument/2006/relationships" r:embed="rId44" cstate="print">
          <a:extLst>
            <a:ext uri="{28A0092B-C50C-407E-A947-70E740481C1C}">
              <a14:useLocalDpi xmlns:a14="http://schemas.microsoft.com/office/drawing/2010/main" val="0"/>
            </a:ext>
          </a:extLst>
        </a:blip>
        <a:srcRect/>
        <a:stretch>
          <a:fillRect/>
        </a:stretch>
      </xdr:blipFill>
      <xdr:spPr bwMode="auto">
        <a:xfrm>
          <a:off x="71037450" y="34585275"/>
          <a:ext cx="1226820" cy="1043940"/>
        </a:xfrm>
        <a:prstGeom prst="rect">
          <a:avLst/>
        </a:prstGeom>
        <a:noFill/>
        <a:ln>
          <a:noFill/>
        </a:ln>
      </xdr:spPr>
    </xdr:pic>
    <xdr:clientData/>
  </xdr:twoCellAnchor>
  <xdr:twoCellAnchor editAs="oneCell">
    <xdr:from>
      <xdr:col>49</xdr:col>
      <xdr:colOff>1943100</xdr:colOff>
      <xdr:row>20</xdr:row>
      <xdr:rowOff>1466850</xdr:rowOff>
    </xdr:from>
    <xdr:to>
      <xdr:col>49</xdr:col>
      <xdr:colOff>2871470</xdr:colOff>
      <xdr:row>20</xdr:row>
      <xdr:rowOff>2602865</xdr:rowOff>
    </xdr:to>
    <xdr:pic>
      <xdr:nvPicPr>
        <xdr:cNvPr id="54" name="Imagen 53">
          <a:extLst>
            <a:ext uri="{FF2B5EF4-FFF2-40B4-BE49-F238E27FC236}">
              <a16:creationId xmlns:a16="http://schemas.microsoft.com/office/drawing/2014/main" id="{96134841-E681-4BAD-A34D-12C1B7630F26}"/>
            </a:ext>
          </a:extLst>
        </xdr:cNvPr>
        <xdr:cNvPicPr/>
      </xdr:nvPicPr>
      <xdr:blipFill>
        <a:blip xmlns:r="http://schemas.openxmlformats.org/officeDocument/2006/relationships" r:embed="rId45" cstate="print">
          <a:extLst>
            <a:ext uri="{28A0092B-C50C-407E-A947-70E740481C1C}">
              <a14:useLocalDpi xmlns:a14="http://schemas.microsoft.com/office/drawing/2010/main" val="0"/>
            </a:ext>
          </a:extLst>
        </a:blip>
        <a:srcRect/>
        <a:stretch>
          <a:fillRect/>
        </a:stretch>
      </xdr:blipFill>
      <xdr:spPr bwMode="auto">
        <a:xfrm>
          <a:off x="69799200" y="34509075"/>
          <a:ext cx="928370" cy="1136015"/>
        </a:xfrm>
        <a:prstGeom prst="rect">
          <a:avLst/>
        </a:prstGeom>
        <a:noFill/>
        <a:ln>
          <a:noFill/>
        </a:ln>
      </xdr:spPr>
    </xdr:pic>
    <xdr:clientData/>
  </xdr:twoCellAnchor>
  <xdr:twoCellAnchor editAs="oneCell">
    <xdr:from>
      <xdr:col>49</xdr:col>
      <xdr:colOff>1790700</xdr:colOff>
      <xdr:row>20</xdr:row>
      <xdr:rowOff>133350</xdr:rowOff>
    </xdr:from>
    <xdr:to>
      <xdr:col>49</xdr:col>
      <xdr:colOff>2870200</xdr:colOff>
      <xdr:row>20</xdr:row>
      <xdr:rowOff>1308735</xdr:rowOff>
    </xdr:to>
    <xdr:pic>
      <xdr:nvPicPr>
        <xdr:cNvPr id="55" name="Imagen 54">
          <a:extLst>
            <a:ext uri="{FF2B5EF4-FFF2-40B4-BE49-F238E27FC236}">
              <a16:creationId xmlns:a16="http://schemas.microsoft.com/office/drawing/2014/main" id="{8DEA4B2D-ECB2-4FBB-B56F-CD2CE516A5C0}"/>
            </a:ext>
          </a:extLst>
        </xdr:cNvPr>
        <xdr:cNvPicPr/>
      </xdr:nvPicPr>
      <xdr:blipFill>
        <a:blip xmlns:r="http://schemas.openxmlformats.org/officeDocument/2006/relationships" r:embed="rId46" cstate="print">
          <a:extLst>
            <a:ext uri="{28A0092B-C50C-407E-A947-70E740481C1C}">
              <a14:useLocalDpi xmlns:a14="http://schemas.microsoft.com/office/drawing/2010/main" val="0"/>
            </a:ext>
          </a:extLst>
        </a:blip>
        <a:srcRect/>
        <a:stretch>
          <a:fillRect/>
        </a:stretch>
      </xdr:blipFill>
      <xdr:spPr bwMode="auto">
        <a:xfrm>
          <a:off x="69646800" y="33175575"/>
          <a:ext cx="1079500" cy="1175385"/>
        </a:xfrm>
        <a:prstGeom prst="rect">
          <a:avLst/>
        </a:prstGeom>
        <a:noFill/>
        <a:ln>
          <a:noFill/>
        </a:ln>
      </xdr:spPr>
    </xdr:pic>
    <xdr:clientData/>
  </xdr:twoCellAnchor>
  <xdr:twoCellAnchor editAs="oneCell">
    <xdr:from>
      <xdr:col>49</xdr:col>
      <xdr:colOff>247650</xdr:colOff>
      <xdr:row>20</xdr:row>
      <xdr:rowOff>1562100</xdr:rowOff>
    </xdr:from>
    <xdr:to>
      <xdr:col>49</xdr:col>
      <xdr:colOff>1613535</xdr:colOff>
      <xdr:row>20</xdr:row>
      <xdr:rowOff>2577465</xdr:rowOff>
    </xdr:to>
    <xdr:pic>
      <xdr:nvPicPr>
        <xdr:cNvPr id="56" name="Imagen 55">
          <a:extLst>
            <a:ext uri="{FF2B5EF4-FFF2-40B4-BE49-F238E27FC236}">
              <a16:creationId xmlns:a16="http://schemas.microsoft.com/office/drawing/2014/main" id="{A18A74C3-F1BC-4DCC-95B8-0E2058A79151}"/>
            </a:ext>
          </a:extLst>
        </xdr:cNvPr>
        <xdr:cNvPicPr/>
      </xdr:nvPicPr>
      <xdr:blipFill>
        <a:blip xmlns:r="http://schemas.openxmlformats.org/officeDocument/2006/relationships" r:embed="rId47" cstate="print">
          <a:extLst>
            <a:ext uri="{28A0092B-C50C-407E-A947-70E740481C1C}">
              <a14:useLocalDpi xmlns:a14="http://schemas.microsoft.com/office/drawing/2010/main" val="0"/>
            </a:ext>
          </a:extLst>
        </a:blip>
        <a:srcRect/>
        <a:stretch>
          <a:fillRect/>
        </a:stretch>
      </xdr:blipFill>
      <xdr:spPr bwMode="auto">
        <a:xfrm>
          <a:off x="68103750" y="34604325"/>
          <a:ext cx="1365885" cy="1015365"/>
        </a:xfrm>
        <a:prstGeom prst="rect">
          <a:avLst/>
        </a:prstGeom>
        <a:noFill/>
        <a:ln>
          <a:noFill/>
        </a:ln>
      </xdr:spPr>
    </xdr:pic>
    <xdr:clientData/>
  </xdr:twoCellAnchor>
  <xdr:twoCellAnchor editAs="oneCell">
    <xdr:from>
      <xdr:col>49</xdr:col>
      <xdr:colOff>171450</xdr:colOff>
      <xdr:row>20</xdr:row>
      <xdr:rowOff>323850</xdr:rowOff>
    </xdr:from>
    <xdr:to>
      <xdr:col>49</xdr:col>
      <xdr:colOff>1531620</xdr:colOff>
      <xdr:row>20</xdr:row>
      <xdr:rowOff>1344295</xdr:rowOff>
    </xdr:to>
    <xdr:pic>
      <xdr:nvPicPr>
        <xdr:cNvPr id="57" name="Imagen 56">
          <a:extLst>
            <a:ext uri="{FF2B5EF4-FFF2-40B4-BE49-F238E27FC236}">
              <a16:creationId xmlns:a16="http://schemas.microsoft.com/office/drawing/2014/main" id="{B09BBC99-AFEF-40CD-B820-546F04C75DE6}"/>
            </a:ext>
          </a:extLst>
        </xdr:cNvPr>
        <xdr:cNvPicPr/>
      </xdr:nvPicPr>
      <xdr:blipFill>
        <a:blip xmlns:r="http://schemas.openxmlformats.org/officeDocument/2006/relationships" r:embed="rId48" cstate="print">
          <a:extLst>
            <a:ext uri="{28A0092B-C50C-407E-A947-70E740481C1C}">
              <a14:useLocalDpi xmlns:a14="http://schemas.microsoft.com/office/drawing/2010/main" val="0"/>
            </a:ext>
          </a:extLst>
        </a:blip>
        <a:srcRect/>
        <a:stretch>
          <a:fillRect/>
        </a:stretch>
      </xdr:blipFill>
      <xdr:spPr bwMode="auto">
        <a:xfrm>
          <a:off x="68027550" y="33366075"/>
          <a:ext cx="1360170" cy="1020445"/>
        </a:xfrm>
        <a:prstGeom prst="rect">
          <a:avLst/>
        </a:prstGeom>
        <a:noFill/>
        <a:ln>
          <a:noFill/>
        </a:ln>
      </xdr:spPr>
    </xdr:pic>
    <xdr:clientData/>
  </xdr:twoCellAnchor>
  <xdr:twoCellAnchor editAs="oneCell">
    <xdr:from>
      <xdr:col>49</xdr:col>
      <xdr:colOff>3371851</xdr:colOff>
      <xdr:row>24</xdr:row>
      <xdr:rowOff>1257301</xdr:rowOff>
    </xdr:from>
    <xdr:to>
      <xdr:col>49</xdr:col>
      <xdr:colOff>4476751</xdr:colOff>
      <xdr:row>25</xdr:row>
      <xdr:rowOff>333376</xdr:rowOff>
    </xdr:to>
    <xdr:pic>
      <xdr:nvPicPr>
        <xdr:cNvPr id="58" name="Imagen 57">
          <a:extLst>
            <a:ext uri="{FF2B5EF4-FFF2-40B4-BE49-F238E27FC236}">
              <a16:creationId xmlns:a16="http://schemas.microsoft.com/office/drawing/2014/main" id="{1DE3FBEC-9BF0-4154-A3B8-C0B03F53B89B}"/>
            </a:ext>
          </a:extLst>
        </xdr:cNvPr>
        <xdr:cNvPicPr/>
      </xdr:nvPicPr>
      <xdr:blipFill>
        <a:blip xmlns:r="http://schemas.openxmlformats.org/officeDocument/2006/relationships" r:embed="rId49" cstate="print">
          <a:extLst>
            <a:ext uri="{28A0092B-C50C-407E-A947-70E740481C1C}">
              <a14:useLocalDpi xmlns:a14="http://schemas.microsoft.com/office/drawing/2010/main" val="0"/>
            </a:ext>
          </a:extLst>
        </a:blip>
        <a:srcRect/>
        <a:stretch>
          <a:fillRect/>
        </a:stretch>
      </xdr:blipFill>
      <xdr:spPr bwMode="auto">
        <a:xfrm>
          <a:off x="71227951" y="45710476"/>
          <a:ext cx="1104900" cy="1009650"/>
        </a:xfrm>
        <a:prstGeom prst="rect">
          <a:avLst/>
        </a:prstGeom>
        <a:noFill/>
        <a:ln>
          <a:noFill/>
        </a:ln>
      </xdr:spPr>
    </xdr:pic>
    <xdr:clientData/>
  </xdr:twoCellAnchor>
  <xdr:twoCellAnchor editAs="oneCell">
    <xdr:from>
      <xdr:col>49</xdr:col>
      <xdr:colOff>1905001</xdr:colOff>
      <xdr:row>24</xdr:row>
      <xdr:rowOff>1352550</xdr:rowOff>
    </xdr:from>
    <xdr:to>
      <xdr:col>49</xdr:col>
      <xdr:colOff>3048001</xdr:colOff>
      <xdr:row>25</xdr:row>
      <xdr:rowOff>352425</xdr:rowOff>
    </xdr:to>
    <xdr:pic>
      <xdr:nvPicPr>
        <xdr:cNvPr id="59" name="Imagen 58">
          <a:extLst>
            <a:ext uri="{FF2B5EF4-FFF2-40B4-BE49-F238E27FC236}">
              <a16:creationId xmlns:a16="http://schemas.microsoft.com/office/drawing/2014/main" id="{58347BEC-A4A2-4985-B824-805858CED90B}"/>
            </a:ext>
          </a:extLst>
        </xdr:cNvPr>
        <xdr:cNvPicPr/>
      </xdr:nvPicPr>
      <xdr:blipFill>
        <a:blip xmlns:r="http://schemas.openxmlformats.org/officeDocument/2006/relationships" r:embed="rId50" cstate="print">
          <a:extLst>
            <a:ext uri="{28A0092B-C50C-407E-A947-70E740481C1C}">
              <a14:useLocalDpi xmlns:a14="http://schemas.microsoft.com/office/drawing/2010/main" val="0"/>
            </a:ext>
          </a:extLst>
        </a:blip>
        <a:stretch>
          <a:fillRect/>
        </a:stretch>
      </xdr:blipFill>
      <xdr:spPr>
        <a:xfrm>
          <a:off x="69761101" y="45805725"/>
          <a:ext cx="1143000" cy="933450"/>
        </a:xfrm>
        <a:prstGeom prst="rect">
          <a:avLst/>
        </a:prstGeom>
      </xdr:spPr>
    </xdr:pic>
    <xdr:clientData/>
  </xdr:twoCellAnchor>
  <xdr:twoCellAnchor editAs="oneCell">
    <xdr:from>
      <xdr:col>49</xdr:col>
      <xdr:colOff>114300</xdr:colOff>
      <xdr:row>24</xdr:row>
      <xdr:rowOff>1295400</xdr:rowOff>
    </xdr:from>
    <xdr:to>
      <xdr:col>49</xdr:col>
      <xdr:colOff>1543050</xdr:colOff>
      <xdr:row>25</xdr:row>
      <xdr:rowOff>409575</xdr:rowOff>
    </xdr:to>
    <xdr:pic>
      <xdr:nvPicPr>
        <xdr:cNvPr id="60" name="Imagen 59">
          <a:extLst>
            <a:ext uri="{FF2B5EF4-FFF2-40B4-BE49-F238E27FC236}">
              <a16:creationId xmlns:a16="http://schemas.microsoft.com/office/drawing/2014/main" id="{1909ABAF-466A-4695-BF57-F9F002C0BB2D}"/>
            </a:ext>
          </a:extLst>
        </xdr:cNvPr>
        <xdr:cNvPicPr/>
      </xdr:nvPicPr>
      <xdr:blipFill rotWithShape="1">
        <a:blip xmlns:r="http://schemas.openxmlformats.org/officeDocument/2006/relationships" r:embed="rId51" cstate="print">
          <a:extLst>
            <a:ext uri="{28A0092B-C50C-407E-A947-70E740481C1C}">
              <a14:useLocalDpi xmlns:a14="http://schemas.microsoft.com/office/drawing/2010/main" val="0"/>
            </a:ext>
          </a:extLst>
        </a:blip>
        <a:srcRect t="26508" r="24138" b="37257"/>
        <a:stretch/>
      </xdr:blipFill>
      <xdr:spPr bwMode="auto">
        <a:xfrm>
          <a:off x="67970400" y="45748575"/>
          <a:ext cx="1428750" cy="104775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49</xdr:col>
      <xdr:colOff>3162300</xdr:colOff>
      <xdr:row>24</xdr:row>
      <xdr:rowOff>190500</xdr:rowOff>
    </xdr:from>
    <xdr:to>
      <xdr:col>49</xdr:col>
      <xdr:colOff>4390390</xdr:colOff>
      <xdr:row>24</xdr:row>
      <xdr:rowOff>1085215</xdr:rowOff>
    </xdr:to>
    <xdr:pic>
      <xdr:nvPicPr>
        <xdr:cNvPr id="61" name="Imagen 60">
          <a:extLst>
            <a:ext uri="{FF2B5EF4-FFF2-40B4-BE49-F238E27FC236}">
              <a16:creationId xmlns:a16="http://schemas.microsoft.com/office/drawing/2014/main" id="{38849327-F0BA-48EC-BCD6-15F3FA84BEB9}"/>
            </a:ext>
          </a:extLst>
        </xdr:cNvPr>
        <xdr:cNvPicPr/>
      </xdr:nvPicPr>
      <xdr:blipFill rotWithShape="1">
        <a:blip xmlns:r="http://schemas.openxmlformats.org/officeDocument/2006/relationships" r:embed="rId52" cstate="print">
          <a:extLst>
            <a:ext uri="{28A0092B-C50C-407E-A947-70E740481C1C}">
              <a14:useLocalDpi xmlns:a14="http://schemas.microsoft.com/office/drawing/2010/main" val="0"/>
            </a:ext>
          </a:extLst>
        </a:blip>
        <a:srcRect l="4110" t="23017" r="5865" b="17793"/>
        <a:stretch/>
      </xdr:blipFill>
      <xdr:spPr bwMode="auto">
        <a:xfrm>
          <a:off x="71018400" y="44643675"/>
          <a:ext cx="1228090" cy="894715"/>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49</xdr:col>
      <xdr:colOff>1600200</xdr:colOff>
      <xdr:row>24</xdr:row>
      <xdr:rowOff>266700</xdr:rowOff>
    </xdr:from>
    <xdr:to>
      <xdr:col>49</xdr:col>
      <xdr:colOff>3056255</xdr:colOff>
      <xdr:row>24</xdr:row>
      <xdr:rowOff>1139190</xdr:rowOff>
    </xdr:to>
    <xdr:pic>
      <xdr:nvPicPr>
        <xdr:cNvPr id="62" name="Imagen 61">
          <a:extLst>
            <a:ext uri="{FF2B5EF4-FFF2-40B4-BE49-F238E27FC236}">
              <a16:creationId xmlns:a16="http://schemas.microsoft.com/office/drawing/2014/main" id="{F9772E7B-28BC-4CF2-A905-33EBFECD5030}"/>
            </a:ext>
          </a:extLst>
        </xdr:cNvPr>
        <xdr:cNvPicPr/>
      </xdr:nvPicPr>
      <xdr:blipFill rotWithShape="1">
        <a:blip xmlns:r="http://schemas.openxmlformats.org/officeDocument/2006/relationships" r:embed="rId53" cstate="print">
          <a:extLst>
            <a:ext uri="{28A0092B-C50C-407E-A947-70E740481C1C}">
              <a14:useLocalDpi xmlns:a14="http://schemas.microsoft.com/office/drawing/2010/main" val="0"/>
            </a:ext>
          </a:extLst>
        </a:blip>
        <a:srcRect t="18087" b="11965"/>
        <a:stretch/>
      </xdr:blipFill>
      <xdr:spPr bwMode="auto">
        <a:xfrm>
          <a:off x="69456300" y="44719875"/>
          <a:ext cx="1456055" cy="87249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49</xdr:col>
      <xdr:colOff>171451</xdr:colOff>
      <xdr:row>24</xdr:row>
      <xdr:rowOff>209550</xdr:rowOff>
    </xdr:from>
    <xdr:to>
      <xdr:col>49</xdr:col>
      <xdr:colOff>1371601</xdr:colOff>
      <xdr:row>24</xdr:row>
      <xdr:rowOff>1162050</xdr:rowOff>
    </xdr:to>
    <xdr:pic>
      <xdr:nvPicPr>
        <xdr:cNvPr id="63" name="Imagen 62">
          <a:extLst>
            <a:ext uri="{FF2B5EF4-FFF2-40B4-BE49-F238E27FC236}">
              <a16:creationId xmlns:a16="http://schemas.microsoft.com/office/drawing/2014/main" id="{EDBF6511-45F1-4B78-A4DE-7663FE867ACC}"/>
            </a:ext>
          </a:extLst>
        </xdr:cNvPr>
        <xdr:cNvPicPr/>
      </xdr:nvPicPr>
      <xdr:blipFill>
        <a:blip xmlns:r="http://schemas.openxmlformats.org/officeDocument/2006/relationships" r:embed="rId54" cstate="print">
          <a:extLst>
            <a:ext uri="{28A0092B-C50C-407E-A947-70E740481C1C}">
              <a14:useLocalDpi xmlns:a14="http://schemas.microsoft.com/office/drawing/2010/main" val="0"/>
            </a:ext>
          </a:extLst>
        </a:blip>
        <a:stretch>
          <a:fillRect/>
        </a:stretch>
      </xdr:blipFill>
      <xdr:spPr>
        <a:xfrm>
          <a:off x="68027551" y="44662725"/>
          <a:ext cx="1200150" cy="952500"/>
        </a:xfrm>
        <a:prstGeom prst="rect">
          <a:avLst/>
        </a:prstGeom>
      </xdr:spPr>
    </xdr:pic>
    <xdr:clientData/>
  </xdr:twoCellAnchor>
  <xdr:twoCellAnchor editAs="oneCell">
    <xdr:from>
      <xdr:col>49</xdr:col>
      <xdr:colOff>228601</xdr:colOff>
      <xdr:row>17</xdr:row>
      <xdr:rowOff>152400</xdr:rowOff>
    </xdr:from>
    <xdr:to>
      <xdr:col>49</xdr:col>
      <xdr:colOff>1733550</xdr:colOff>
      <xdr:row>17</xdr:row>
      <xdr:rowOff>1447800</xdr:rowOff>
    </xdr:to>
    <xdr:pic>
      <xdr:nvPicPr>
        <xdr:cNvPr id="64" name="Imagen 63">
          <a:extLst>
            <a:ext uri="{FF2B5EF4-FFF2-40B4-BE49-F238E27FC236}">
              <a16:creationId xmlns:a16="http://schemas.microsoft.com/office/drawing/2014/main" id="{5ADB9775-09B7-4AF8-9B16-0B2DF603D765}"/>
            </a:ext>
          </a:extLst>
        </xdr:cNvPr>
        <xdr:cNvPicPr/>
      </xdr:nvPicPr>
      <xdr:blipFill>
        <a:blip xmlns:r="http://schemas.openxmlformats.org/officeDocument/2006/relationships" r:embed="rId55" cstate="print">
          <a:extLst>
            <a:ext uri="{28A0092B-C50C-407E-A947-70E740481C1C}">
              <a14:useLocalDpi xmlns:a14="http://schemas.microsoft.com/office/drawing/2010/main" val="0"/>
            </a:ext>
          </a:extLst>
        </a:blip>
        <a:srcRect/>
        <a:stretch>
          <a:fillRect/>
        </a:stretch>
      </xdr:blipFill>
      <xdr:spPr bwMode="auto">
        <a:xfrm>
          <a:off x="68084701" y="24965025"/>
          <a:ext cx="1504949" cy="1295400"/>
        </a:xfrm>
        <a:prstGeom prst="rect">
          <a:avLst/>
        </a:prstGeom>
        <a:noFill/>
      </xdr:spPr>
    </xdr:pic>
    <xdr:clientData/>
  </xdr:twoCellAnchor>
  <xdr:twoCellAnchor editAs="oneCell">
    <xdr:from>
      <xdr:col>49</xdr:col>
      <xdr:colOff>1962150</xdr:colOff>
      <xdr:row>17</xdr:row>
      <xdr:rowOff>114301</xdr:rowOff>
    </xdr:from>
    <xdr:to>
      <xdr:col>49</xdr:col>
      <xdr:colOff>4076700</xdr:colOff>
      <xdr:row>17</xdr:row>
      <xdr:rowOff>1219201</xdr:rowOff>
    </xdr:to>
    <xdr:pic>
      <xdr:nvPicPr>
        <xdr:cNvPr id="65" name="Imagen 64">
          <a:extLst>
            <a:ext uri="{FF2B5EF4-FFF2-40B4-BE49-F238E27FC236}">
              <a16:creationId xmlns:a16="http://schemas.microsoft.com/office/drawing/2014/main" id="{399A6FFD-A532-484B-B50B-6F486D0854DC}"/>
            </a:ext>
          </a:extLst>
        </xdr:cNvPr>
        <xdr:cNvPicPr/>
      </xdr:nvPicPr>
      <xdr:blipFill>
        <a:blip xmlns:r="http://schemas.openxmlformats.org/officeDocument/2006/relationships" r:embed="rId56" cstate="print">
          <a:extLst>
            <a:ext uri="{28A0092B-C50C-407E-A947-70E740481C1C}">
              <a14:useLocalDpi xmlns:a14="http://schemas.microsoft.com/office/drawing/2010/main" val="0"/>
            </a:ext>
          </a:extLst>
        </a:blip>
        <a:srcRect/>
        <a:stretch>
          <a:fillRect/>
        </a:stretch>
      </xdr:blipFill>
      <xdr:spPr bwMode="auto">
        <a:xfrm>
          <a:off x="69818250" y="24926926"/>
          <a:ext cx="2114550" cy="1104900"/>
        </a:xfrm>
        <a:prstGeom prst="rect">
          <a:avLst/>
        </a:prstGeom>
        <a:noFill/>
      </xdr:spPr>
    </xdr:pic>
    <xdr:clientData/>
  </xdr:twoCellAnchor>
  <xdr:twoCellAnchor editAs="oneCell">
    <xdr:from>
      <xdr:col>49</xdr:col>
      <xdr:colOff>57150</xdr:colOff>
      <xdr:row>17</xdr:row>
      <xdr:rowOff>1524001</xdr:rowOff>
    </xdr:from>
    <xdr:to>
      <xdr:col>49</xdr:col>
      <xdr:colOff>1714500</xdr:colOff>
      <xdr:row>17</xdr:row>
      <xdr:rowOff>2590801</xdr:rowOff>
    </xdr:to>
    <xdr:pic>
      <xdr:nvPicPr>
        <xdr:cNvPr id="66" name="Imagen 65">
          <a:extLst>
            <a:ext uri="{FF2B5EF4-FFF2-40B4-BE49-F238E27FC236}">
              <a16:creationId xmlns:a16="http://schemas.microsoft.com/office/drawing/2014/main" id="{BA08D971-4FA6-41FB-9BA0-76379BCEB74C}"/>
            </a:ext>
          </a:extLst>
        </xdr:cNvPr>
        <xdr:cNvPicPr/>
      </xdr:nvPicPr>
      <xdr:blipFill>
        <a:blip xmlns:r="http://schemas.openxmlformats.org/officeDocument/2006/relationships" r:embed="rId57" cstate="print">
          <a:extLst>
            <a:ext uri="{28A0092B-C50C-407E-A947-70E740481C1C}">
              <a14:useLocalDpi xmlns:a14="http://schemas.microsoft.com/office/drawing/2010/main" val="0"/>
            </a:ext>
          </a:extLst>
        </a:blip>
        <a:srcRect/>
        <a:stretch>
          <a:fillRect/>
        </a:stretch>
      </xdr:blipFill>
      <xdr:spPr bwMode="auto">
        <a:xfrm>
          <a:off x="67913250" y="26336626"/>
          <a:ext cx="1657350" cy="1066800"/>
        </a:xfrm>
        <a:prstGeom prst="rect">
          <a:avLst/>
        </a:prstGeom>
        <a:noFill/>
      </xdr:spPr>
    </xdr:pic>
    <xdr:clientData/>
  </xdr:twoCellAnchor>
  <xdr:twoCellAnchor editAs="oneCell">
    <xdr:from>
      <xdr:col>49</xdr:col>
      <xdr:colOff>2343151</xdr:colOff>
      <xdr:row>17</xdr:row>
      <xdr:rowOff>1295400</xdr:rowOff>
    </xdr:from>
    <xdr:to>
      <xdr:col>49</xdr:col>
      <xdr:colOff>4152901</xdr:colOff>
      <xdr:row>17</xdr:row>
      <xdr:rowOff>2552700</xdr:rowOff>
    </xdr:to>
    <xdr:pic>
      <xdr:nvPicPr>
        <xdr:cNvPr id="67" name="Imagen 66">
          <a:extLst>
            <a:ext uri="{FF2B5EF4-FFF2-40B4-BE49-F238E27FC236}">
              <a16:creationId xmlns:a16="http://schemas.microsoft.com/office/drawing/2014/main" id="{F3F849DA-4E4A-4736-8741-626CEB5961D8}"/>
            </a:ext>
          </a:extLst>
        </xdr:cNvPr>
        <xdr:cNvPicPr/>
      </xdr:nvPicPr>
      <xdr:blipFill>
        <a:blip xmlns:r="http://schemas.openxmlformats.org/officeDocument/2006/relationships" r:embed="rId58" cstate="print">
          <a:extLst>
            <a:ext uri="{28A0092B-C50C-407E-A947-70E740481C1C}">
              <a14:useLocalDpi xmlns:a14="http://schemas.microsoft.com/office/drawing/2010/main" val="0"/>
            </a:ext>
          </a:extLst>
        </a:blip>
        <a:srcRect/>
        <a:stretch>
          <a:fillRect/>
        </a:stretch>
      </xdr:blipFill>
      <xdr:spPr bwMode="auto">
        <a:xfrm>
          <a:off x="70199251" y="26108025"/>
          <a:ext cx="1809750" cy="1257300"/>
        </a:xfrm>
        <a:prstGeom prst="rect">
          <a:avLst/>
        </a:prstGeom>
        <a:noFill/>
      </xdr:spPr>
    </xdr:pic>
    <xdr:clientData/>
  </xdr:twoCellAnchor>
  <xdr:twoCellAnchor editAs="oneCell">
    <xdr:from>
      <xdr:col>49</xdr:col>
      <xdr:colOff>2457450</xdr:colOff>
      <xdr:row>17</xdr:row>
      <xdr:rowOff>2781300</xdr:rowOff>
    </xdr:from>
    <xdr:to>
      <xdr:col>49</xdr:col>
      <xdr:colOff>4171950</xdr:colOff>
      <xdr:row>17</xdr:row>
      <xdr:rowOff>3790950</xdr:rowOff>
    </xdr:to>
    <xdr:pic>
      <xdr:nvPicPr>
        <xdr:cNvPr id="68" name="Imagen 67">
          <a:extLst>
            <a:ext uri="{FF2B5EF4-FFF2-40B4-BE49-F238E27FC236}">
              <a16:creationId xmlns:a16="http://schemas.microsoft.com/office/drawing/2014/main" id="{DA0480AA-FEE1-4403-8852-310CFC489499}"/>
            </a:ext>
          </a:extLst>
        </xdr:cNvPr>
        <xdr:cNvPicPr/>
      </xdr:nvPicPr>
      <xdr:blipFill>
        <a:blip xmlns:r="http://schemas.openxmlformats.org/officeDocument/2006/relationships" r:embed="rId59" cstate="print">
          <a:extLst>
            <a:ext uri="{28A0092B-C50C-407E-A947-70E740481C1C}">
              <a14:useLocalDpi xmlns:a14="http://schemas.microsoft.com/office/drawing/2010/main" val="0"/>
            </a:ext>
          </a:extLst>
        </a:blip>
        <a:srcRect/>
        <a:stretch>
          <a:fillRect/>
        </a:stretch>
      </xdr:blipFill>
      <xdr:spPr bwMode="auto">
        <a:xfrm>
          <a:off x="70313550" y="27593925"/>
          <a:ext cx="1714500" cy="1009650"/>
        </a:xfrm>
        <a:prstGeom prst="rect">
          <a:avLst/>
        </a:prstGeom>
        <a:noFill/>
      </xdr:spPr>
    </xdr:pic>
    <xdr:clientData/>
  </xdr:twoCellAnchor>
  <xdr:twoCellAnchor editAs="oneCell">
    <xdr:from>
      <xdr:col>49</xdr:col>
      <xdr:colOff>190500</xdr:colOff>
      <xdr:row>17</xdr:row>
      <xdr:rowOff>2705100</xdr:rowOff>
    </xdr:from>
    <xdr:to>
      <xdr:col>49</xdr:col>
      <xdr:colOff>2209799</xdr:colOff>
      <xdr:row>17</xdr:row>
      <xdr:rowOff>3790950</xdr:rowOff>
    </xdr:to>
    <xdr:pic>
      <xdr:nvPicPr>
        <xdr:cNvPr id="69" name="Imagen 68">
          <a:extLst>
            <a:ext uri="{FF2B5EF4-FFF2-40B4-BE49-F238E27FC236}">
              <a16:creationId xmlns:a16="http://schemas.microsoft.com/office/drawing/2014/main" id="{AE26D073-560D-4DA3-8725-69A1517C8AFB}"/>
            </a:ext>
          </a:extLst>
        </xdr:cNvPr>
        <xdr:cNvPicPr/>
      </xdr:nvPicPr>
      <xdr:blipFill>
        <a:blip xmlns:r="http://schemas.openxmlformats.org/officeDocument/2006/relationships" r:embed="rId60" cstate="print">
          <a:extLst>
            <a:ext uri="{28A0092B-C50C-407E-A947-70E740481C1C}">
              <a14:useLocalDpi xmlns:a14="http://schemas.microsoft.com/office/drawing/2010/main" val="0"/>
            </a:ext>
          </a:extLst>
        </a:blip>
        <a:srcRect/>
        <a:stretch>
          <a:fillRect/>
        </a:stretch>
      </xdr:blipFill>
      <xdr:spPr bwMode="auto">
        <a:xfrm>
          <a:off x="68046600" y="27517725"/>
          <a:ext cx="2019299" cy="1085850"/>
        </a:xfrm>
        <a:prstGeom prst="rect">
          <a:avLst/>
        </a:prstGeom>
        <a:noFill/>
      </xdr:spPr>
    </xdr:pic>
    <xdr:clientData/>
  </xdr:twoCellAnchor>
  <xdr:twoCellAnchor editAs="oneCell">
    <xdr:from>
      <xdr:col>49</xdr:col>
      <xdr:colOff>194028</xdr:colOff>
      <xdr:row>34</xdr:row>
      <xdr:rowOff>352778</xdr:rowOff>
    </xdr:from>
    <xdr:to>
      <xdr:col>49</xdr:col>
      <xdr:colOff>1573248</xdr:colOff>
      <xdr:row>34</xdr:row>
      <xdr:rowOff>1387193</xdr:rowOff>
    </xdr:to>
    <xdr:pic>
      <xdr:nvPicPr>
        <xdr:cNvPr id="70" name="Imagen 69" descr="C:\Users\callcenter3.CARTAGENA\Downloads\WhatsApp Image 2022-02-22 at 5.11.13 PM.jpeg">
          <a:extLst>
            <a:ext uri="{FF2B5EF4-FFF2-40B4-BE49-F238E27FC236}">
              <a16:creationId xmlns:a16="http://schemas.microsoft.com/office/drawing/2014/main" id="{37B20B19-2784-4337-9858-FE3B8A91E946}"/>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535278" y="60226928"/>
          <a:ext cx="1379220" cy="1034415"/>
        </a:xfrm>
        <a:prstGeom prst="rect">
          <a:avLst/>
        </a:prstGeom>
        <a:noFill/>
        <a:ln>
          <a:noFill/>
        </a:ln>
      </xdr:spPr>
    </xdr:pic>
    <xdr:clientData/>
  </xdr:twoCellAnchor>
  <xdr:twoCellAnchor editAs="oneCell">
    <xdr:from>
      <xdr:col>49</xdr:col>
      <xdr:colOff>1975556</xdr:colOff>
      <xdr:row>34</xdr:row>
      <xdr:rowOff>352778</xdr:rowOff>
    </xdr:from>
    <xdr:to>
      <xdr:col>49</xdr:col>
      <xdr:colOff>3354776</xdr:colOff>
      <xdr:row>34</xdr:row>
      <xdr:rowOff>1387828</xdr:rowOff>
    </xdr:to>
    <xdr:pic>
      <xdr:nvPicPr>
        <xdr:cNvPr id="71" name="Imagen 70">
          <a:extLst>
            <a:ext uri="{FF2B5EF4-FFF2-40B4-BE49-F238E27FC236}">
              <a16:creationId xmlns:a16="http://schemas.microsoft.com/office/drawing/2014/main" id="{FE83823D-7FF3-493A-8A96-8554F55884B7}"/>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316806" y="60226928"/>
          <a:ext cx="1379220" cy="1035050"/>
        </a:xfrm>
        <a:prstGeom prst="rect">
          <a:avLst/>
        </a:prstGeom>
        <a:noFill/>
        <a:ln>
          <a:noFill/>
        </a:ln>
      </xdr:spPr>
    </xdr:pic>
    <xdr:clientData/>
  </xdr:twoCellAnchor>
  <xdr:twoCellAnchor editAs="oneCell">
    <xdr:from>
      <xdr:col>49</xdr:col>
      <xdr:colOff>229305</xdr:colOff>
      <xdr:row>34</xdr:row>
      <xdr:rowOff>1993194</xdr:rowOff>
    </xdr:from>
    <xdr:to>
      <xdr:col>49</xdr:col>
      <xdr:colOff>1661230</xdr:colOff>
      <xdr:row>34</xdr:row>
      <xdr:rowOff>3020624</xdr:rowOff>
    </xdr:to>
    <xdr:pic>
      <xdr:nvPicPr>
        <xdr:cNvPr id="72" name="Imagen 71">
          <a:extLst>
            <a:ext uri="{FF2B5EF4-FFF2-40B4-BE49-F238E27FC236}">
              <a16:creationId xmlns:a16="http://schemas.microsoft.com/office/drawing/2014/main" id="{BE719971-5C6E-4DF3-A247-44573CEDCB71}"/>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3570555" y="61867344"/>
          <a:ext cx="1431925" cy="1027430"/>
        </a:xfrm>
        <a:prstGeom prst="rect">
          <a:avLst/>
        </a:prstGeom>
        <a:noFill/>
        <a:ln>
          <a:noFill/>
        </a:ln>
      </xdr:spPr>
    </xdr:pic>
    <xdr:clientData/>
  </xdr:twoCellAnchor>
  <xdr:twoCellAnchor editAs="oneCell">
    <xdr:from>
      <xdr:col>49</xdr:col>
      <xdr:colOff>2169583</xdr:colOff>
      <xdr:row>34</xdr:row>
      <xdr:rowOff>1957916</xdr:rowOff>
    </xdr:from>
    <xdr:to>
      <xdr:col>49</xdr:col>
      <xdr:colOff>3456093</xdr:colOff>
      <xdr:row>34</xdr:row>
      <xdr:rowOff>2998046</xdr:rowOff>
    </xdr:to>
    <xdr:pic>
      <xdr:nvPicPr>
        <xdr:cNvPr id="73" name="Imagen 72">
          <a:extLst>
            <a:ext uri="{FF2B5EF4-FFF2-40B4-BE49-F238E27FC236}">
              <a16:creationId xmlns:a16="http://schemas.microsoft.com/office/drawing/2014/main" id="{F1D3E4BC-3A71-4E80-A5F3-77E9C926D54B}"/>
            </a:ext>
          </a:extLst>
        </xdr:cNvPr>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5510833" y="61832066"/>
          <a:ext cx="1286510" cy="1040130"/>
        </a:xfrm>
        <a:prstGeom prst="rect">
          <a:avLst/>
        </a:prstGeom>
        <a:noFill/>
        <a:ln>
          <a:noFill/>
        </a:ln>
      </xdr:spPr>
    </xdr:pic>
    <xdr:clientData/>
  </xdr:twoCellAnchor>
  <xdr:twoCellAnchor editAs="oneCell">
    <xdr:from>
      <xdr:col>49</xdr:col>
      <xdr:colOff>3104444</xdr:colOff>
      <xdr:row>41</xdr:row>
      <xdr:rowOff>211667</xdr:rowOff>
    </xdr:from>
    <xdr:to>
      <xdr:col>49</xdr:col>
      <xdr:colOff>4265859</xdr:colOff>
      <xdr:row>41</xdr:row>
      <xdr:rowOff>1373082</xdr:rowOff>
    </xdr:to>
    <xdr:pic>
      <xdr:nvPicPr>
        <xdr:cNvPr id="74" name="Imagen 73">
          <a:extLst>
            <a:ext uri="{FF2B5EF4-FFF2-40B4-BE49-F238E27FC236}">
              <a16:creationId xmlns:a16="http://schemas.microsoft.com/office/drawing/2014/main" id="{FC0C9C1D-C5F3-4E52-B564-E98CA969EFC2}"/>
            </a:ext>
          </a:extLst>
        </xdr:cNvPr>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66445694" y="78059492"/>
          <a:ext cx="1161415" cy="1161415"/>
        </a:xfrm>
        <a:prstGeom prst="rect">
          <a:avLst/>
        </a:prstGeom>
        <a:noFill/>
        <a:ln>
          <a:noFill/>
        </a:ln>
      </xdr:spPr>
    </xdr:pic>
    <xdr:clientData/>
  </xdr:twoCellAnchor>
  <xdr:twoCellAnchor editAs="oneCell">
    <xdr:from>
      <xdr:col>49</xdr:col>
      <xdr:colOff>1640417</xdr:colOff>
      <xdr:row>41</xdr:row>
      <xdr:rowOff>264583</xdr:rowOff>
    </xdr:from>
    <xdr:to>
      <xdr:col>49</xdr:col>
      <xdr:colOff>2957407</xdr:colOff>
      <xdr:row>41</xdr:row>
      <xdr:rowOff>1287639</xdr:rowOff>
    </xdr:to>
    <xdr:pic>
      <xdr:nvPicPr>
        <xdr:cNvPr id="75" name="Imagen 74">
          <a:extLst>
            <a:ext uri="{FF2B5EF4-FFF2-40B4-BE49-F238E27FC236}">
              <a16:creationId xmlns:a16="http://schemas.microsoft.com/office/drawing/2014/main" id="{0D24167A-F859-48D4-9283-9E7D1FF02702}"/>
            </a:ext>
          </a:extLst>
        </xdr:cNvPr>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64981667" y="78112408"/>
          <a:ext cx="1316990" cy="1023056"/>
        </a:xfrm>
        <a:prstGeom prst="rect">
          <a:avLst/>
        </a:prstGeom>
        <a:noFill/>
        <a:ln>
          <a:noFill/>
        </a:ln>
      </xdr:spPr>
    </xdr:pic>
    <xdr:clientData/>
  </xdr:twoCellAnchor>
  <xdr:twoCellAnchor editAs="oneCell">
    <xdr:from>
      <xdr:col>49</xdr:col>
      <xdr:colOff>3086805</xdr:colOff>
      <xdr:row>41</xdr:row>
      <xdr:rowOff>1605139</xdr:rowOff>
    </xdr:from>
    <xdr:to>
      <xdr:col>49</xdr:col>
      <xdr:colOff>4437450</xdr:colOff>
      <xdr:row>41</xdr:row>
      <xdr:rowOff>2574149</xdr:rowOff>
    </xdr:to>
    <xdr:pic>
      <xdr:nvPicPr>
        <xdr:cNvPr id="76" name="Imagen 75">
          <a:extLst>
            <a:ext uri="{FF2B5EF4-FFF2-40B4-BE49-F238E27FC236}">
              <a16:creationId xmlns:a16="http://schemas.microsoft.com/office/drawing/2014/main" id="{ABBAA421-BF76-48EE-A4D9-61F8787CED4D}"/>
            </a:ext>
          </a:extLst>
        </xdr:cNvPr>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66428055" y="79452964"/>
          <a:ext cx="1350645" cy="969010"/>
        </a:xfrm>
        <a:prstGeom prst="rect">
          <a:avLst/>
        </a:prstGeom>
        <a:noFill/>
        <a:ln>
          <a:noFill/>
        </a:ln>
      </xdr:spPr>
    </xdr:pic>
    <xdr:clientData/>
  </xdr:twoCellAnchor>
  <xdr:twoCellAnchor editAs="oneCell">
    <xdr:from>
      <xdr:col>49</xdr:col>
      <xdr:colOff>1552222</xdr:colOff>
      <xdr:row>41</xdr:row>
      <xdr:rowOff>1675695</xdr:rowOff>
    </xdr:from>
    <xdr:to>
      <xdr:col>49</xdr:col>
      <xdr:colOff>2885722</xdr:colOff>
      <xdr:row>41</xdr:row>
      <xdr:rowOff>2594540</xdr:rowOff>
    </xdr:to>
    <xdr:pic>
      <xdr:nvPicPr>
        <xdr:cNvPr id="77" name="Imagen 76">
          <a:extLst>
            <a:ext uri="{FF2B5EF4-FFF2-40B4-BE49-F238E27FC236}">
              <a16:creationId xmlns:a16="http://schemas.microsoft.com/office/drawing/2014/main" id="{9E7E3C23-47A3-4AC9-92E4-B1949FBD465E}"/>
            </a:ext>
          </a:extLst>
        </xdr:cNvPr>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64893472" y="79523520"/>
          <a:ext cx="1333500" cy="918845"/>
        </a:xfrm>
        <a:prstGeom prst="rect">
          <a:avLst/>
        </a:prstGeom>
        <a:noFill/>
        <a:ln>
          <a:noFill/>
        </a:ln>
      </xdr:spPr>
    </xdr:pic>
    <xdr:clientData/>
  </xdr:twoCellAnchor>
  <xdr:twoCellAnchor editAs="oneCell">
    <xdr:from>
      <xdr:col>49</xdr:col>
      <xdr:colOff>105834</xdr:colOff>
      <xdr:row>41</xdr:row>
      <xdr:rowOff>246945</xdr:rowOff>
    </xdr:from>
    <xdr:to>
      <xdr:col>49</xdr:col>
      <xdr:colOff>1509819</xdr:colOff>
      <xdr:row>41</xdr:row>
      <xdr:rowOff>1299140</xdr:rowOff>
    </xdr:to>
    <xdr:pic>
      <xdr:nvPicPr>
        <xdr:cNvPr id="78" name="Imagen 77">
          <a:extLst>
            <a:ext uri="{FF2B5EF4-FFF2-40B4-BE49-F238E27FC236}">
              <a16:creationId xmlns:a16="http://schemas.microsoft.com/office/drawing/2014/main" id="{798CD460-B017-4E3F-84D6-9004ACBC1CC8}"/>
            </a:ext>
          </a:extLst>
        </xdr:cNvPr>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63447084" y="78094770"/>
          <a:ext cx="1403985" cy="1052195"/>
        </a:xfrm>
        <a:prstGeom prst="rect">
          <a:avLst/>
        </a:prstGeom>
        <a:noFill/>
        <a:ln>
          <a:noFill/>
        </a:ln>
      </xdr:spPr>
    </xdr:pic>
    <xdr:clientData/>
  </xdr:twoCellAnchor>
  <xdr:twoCellAnchor editAs="oneCell">
    <xdr:from>
      <xdr:col>49</xdr:col>
      <xdr:colOff>141111</xdr:colOff>
      <xdr:row>41</xdr:row>
      <xdr:rowOff>1658056</xdr:rowOff>
    </xdr:from>
    <xdr:to>
      <xdr:col>49</xdr:col>
      <xdr:colOff>1485406</xdr:colOff>
      <xdr:row>41</xdr:row>
      <xdr:rowOff>2621986</xdr:rowOff>
    </xdr:to>
    <xdr:pic>
      <xdr:nvPicPr>
        <xdr:cNvPr id="79" name="Imagen 78">
          <a:extLst>
            <a:ext uri="{FF2B5EF4-FFF2-40B4-BE49-F238E27FC236}">
              <a16:creationId xmlns:a16="http://schemas.microsoft.com/office/drawing/2014/main" id="{4179E986-C1D4-4FBD-B7E1-E074934F90FB}"/>
            </a:ext>
          </a:extLst>
        </xdr:cNvPr>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63482361" y="79505881"/>
          <a:ext cx="1344295" cy="963930"/>
        </a:xfrm>
        <a:prstGeom prst="rect">
          <a:avLst/>
        </a:prstGeom>
        <a:noFill/>
        <a:ln>
          <a:noFill/>
        </a:ln>
      </xdr:spPr>
    </xdr:pic>
    <xdr:clientData/>
  </xdr:twoCellAnchor>
  <xdr:twoCellAnchor editAs="oneCell">
    <xdr:from>
      <xdr:col>49</xdr:col>
      <xdr:colOff>105834</xdr:colOff>
      <xdr:row>29</xdr:row>
      <xdr:rowOff>70556</xdr:rowOff>
    </xdr:from>
    <xdr:to>
      <xdr:col>49</xdr:col>
      <xdr:colOff>1322917</xdr:colOff>
      <xdr:row>29</xdr:row>
      <xdr:rowOff>1905000</xdr:rowOff>
    </xdr:to>
    <xdr:pic>
      <xdr:nvPicPr>
        <xdr:cNvPr id="80" name="Imagen 79">
          <a:extLst>
            <a:ext uri="{FF2B5EF4-FFF2-40B4-BE49-F238E27FC236}">
              <a16:creationId xmlns:a16="http://schemas.microsoft.com/office/drawing/2014/main" id="{CDE2072B-AE6C-4598-9F8B-1F14329957E3}"/>
            </a:ext>
          </a:extLst>
        </xdr:cNvPr>
        <xdr:cNvPicPr/>
      </xdr:nvPicPr>
      <xdr:blipFill>
        <a:blip xmlns:r="http://schemas.openxmlformats.org/officeDocument/2006/relationships" r:embed="rId30" cstate="print">
          <a:extLst>
            <a:ext uri="{28A0092B-C50C-407E-A947-70E740481C1C}">
              <a14:useLocalDpi xmlns:a14="http://schemas.microsoft.com/office/drawing/2010/main" val="0"/>
            </a:ext>
          </a:extLst>
        </a:blip>
        <a:srcRect/>
        <a:stretch>
          <a:fillRect/>
        </a:stretch>
      </xdr:blipFill>
      <xdr:spPr bwMode="auto">
        <a:xfrm>
          <a:off x="63447084" y="52639031"/>
          <a:ext cx="1217083" cy="1834444"/>
        </a:xfrm>
        <a:prstGeom prst="rect">
          <a:avLst/>
        </a:prstGeom>
        <a:noFill/>
        <a:ln>
          <a:noFill/>
        </a:ln>
      </xdr:spPr>
    </xdr:pic>
    <xdr:clientData/>
  </xdr:twoCellAnchor>
  <xdr:twoCellAnchor editAs="oneCell">
    <xdr:from>
      <xdr:col>49</xdr:col>
      <xdr:colOff>1428750</xdr:colOff>
      <xdr:row>29</xdr:row>
      <xdr:rowOff>88193</xdr:rowOff>
    </xdr:from>
    <xdr:to>
      <xdr:col>49</xdr:col>
      <xdr:colOff>2786945</xdr:colOff>
      <xdr:row>29</xdr:row>
      <xdr:rowOff>1887360</xdr:rowOff>
    </xdr:to>
    <xdr:pic>
      <xdr:nvPicPr>
        <xdr:cNvPr id="81" name="Imagen 80">
          <a:extLst>
            <a:ext uri="{FF2B5EF4-FFF2-40B4-BE49-F238E27FC236}">
              <a16:creationId xmlns:a16="http://schemas.microsoft.com/office/drawing/2014/main" id="{60606831-282B-48A6-B54D-7687710B3C1A}"/>
            </a:ext>
          </a:extLst>
        </xdr:cNvPr>
        <xdr:cNvPicPr/>
      </xdr:nvPicPr>
      <xdr:blipFill>
        <a:blip xmlns:r="http://schemas.openxmlformats.org/officeDocument/2006/relationships" r:embed="rId31" cstate="print">
          <a:extLst>
            <a:ext uri="{28A0092B-C50C-407E-A947-70E740481C1C}">
              <a14:useLocalDpi xmlns:a14="http://schemas.microsoft.com/office/drawing/2010/main" val="0"/>
            </a:ext>
          </a:extLst>
        </a:blip>
        <a:srcRect/>
        <a:stretch>
          <a:fillRect/>
        </a:stretch>
      </xdr:blipFill>
      <xdr:spPr bwMode="auto">
        <a:xfrm>
          <a:off x="64770000" y="52656668"/>
          <a:ext cx="1358195" cy="1799167"/>
        </a:xfrm>
        <a:prstGeom prst="rect">
          <a:avLst/>
        </a:prstGeom>
        <a:noFill/>
      </xdr:spPr>
    </xdr:pic>
    <xdr:clientData/>
  </xdr:twoCellAnchor>
  <xdr:twoCellAnchor editAs="oneCell">
    <xdr:from>
      <xdr:col>49</xdr:col>
      <xdr:colOff>2998612</xdr:colOff>
      <xdr:row>29</xdr:row>
      <xdr:rowOff>141111</xdr:rowOff>
    </xdr:from>
    <xdr:to>
      <xdr:col>49</xdr:col>
      <xdr:colOff>4159392</xdr:colOff>
      <xdr:row>29</xdr:row>
      <xdr:rowOff>1856246</xdr:rowOff>
    </xdr:to>
    <xdr:pic>
      <xdr:nvPicPr>
        <xdr:cNvPr id="82" name="Imagen 81">
          <a:extLst>
            <a:ext uri="{FF2B5EF4-FFF2-40B4-BE49-F238E27FC236}">
              <a16:creationId xmlns:a16="http://schemas.microsoft.com/office/drawing/2014/main" id="{AD9EB454-BC38-418B-9E24-19D357EACD49}"/>
            </a:ext>
          </a:extLst>
        </xdr:cNvPr>
        <xdr:cNvPicPr/>
      </xdr:nvPicPr>
      <xdr:blipFill rotWithShape="1">
        <a:blip xmlns:r="http://schemas.openxmlformats.org/officeDocument/2006/relationships" r:embed="rId32" cstate="print">
          <a:extLst>
            <a:ext uri="{28A0092B-C50C-407E-A947-70E740481C1C}">
              <a14:useLocalDpi xmlns:a14="http://schemas.microsoft.com/office/drawing/2010/main" val="0"/>
            </a:ext>
          </a:extLst>
        </a:blip>
        <a:srcRect l="2189" t="5557" r="4213" b="6656"/>
        <a:stretch/>
      </xdr:blipFill>
      <xdr:spPr bwMode="auto">
        <a:xfrm>
          <a:off x="66339862" y="52709586"/>
          <a:ext cx="1160780" cy="1715135"/>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49</xdr:col>
      <xdr:colOff>54328</xdr:colOff>
      <xdr:row>37</xdr:row>
      <xdr:rowOff>35278</xdr:rowOff>
    </xdr:from>
    <xdr:to>
      <xdr:col>49</xdr:col>
      <xdr:colOff>1200856</xdr:colOff>
      <xdr:row>37</xdr:row>
      <xdr:rowOff>1038790</xdr:rowOff>
    </xdr:to>
    <xdr:pic>
      <xdr:nvPicPr>
        <xdr:cNvPr id="83" name="Imagen 82">
          <a:extLst>
            <a:ext uri="{FF2B5EF4-FFF2-40B4-BE49-F238E27FC236}">
              <a16:creationId xmlns:a16="http://schemas.microsoft.com/office/drawing/2014/main" id="{A1C307FC-B270-4EEA-A259-B19E3A637220}"/>
            </a:ext>
          </a:extLst>
        </xdr:cNvPr>
        <xdr:cNvPicPr/>
      </xdr:nvPicPr>
      <xdr:blipFill>
        <a:blip xmlns:r="http://schemas.openxmlformats.org/officeDocument/2006/relationships" r:embed="rId33" cstate="print">
          <a:extLst>
            <a:ext uri="{28A0092B-C50C-407E-A947-70E740481C1C}">
              <a14:useLocalDpi xmlns:a14="http://schemas.microsoft.com/office/drawing/2010/main" val="0"/>
            </a:ext>
          </a:extLst>
        </a:blip>
        <a:srcRect/>
        <a:stretch>
          <a:fillRect/>
        </a:stretch>
      </xdr:blipFill>
      <xdr:spPr bwMode="auto">
        <a:xfrm>
          <a:off x="63395578" y="67443703"/>
          <a:ext cx="1146528" cy="1003512"/>
        </a:xfrm>
        <a:prstGeom prst="rect">
          <a:avLst/>
        </a:prstGeom>
        <a:noFill/>
        <a:ln>
          <a:noFill/>
        </a:ln>
      </xdr:spPr>
    </xdr:pic>
    <xdr:clientData/>
  </xdr:twoCellAnchor>
  <xdr:twoCellAnchor editAs="oneCell">
    <xdr:from>
      <xdr:col>49</xdr:col>
      <xdr:colOff>1393473</xdr:colOff>
      <xdr:row>37</xdr:row>
      <xdr:rowOff>52917</xdr:rowOff>
    </xdr:from>
    <xdr:to>
      <xdr:col>49</xdr:col>
      <xdr:colOff>2381250</xdr:colOff>
      <xdr:row>37</xdr:row>
      <xdr:rowOff>1093611</xdr:rowOff>
    </xdr:to>
    <xdr:pic>
      <xdr:nvPicPr>
        <xdr:cNvPr id="84" name="Imagen 83">
          <a:extLst>
            <a:ext uri="{FF2B5EF4-FFF2-40B4-BE49-F238E27FC236}">
              <a16:creationId xmlns:a16="http://schemas.microsoft.com/office/drawing/2014/main" id="{C56F5D2C-F245-43B4-8C0B-F7FBF09E563A}"/>
            </a:ext>
          </a:extLst>
        </xdr:cNvPr>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64734723" y="67461342"/>
          <a:ext cx="987777" cy="1040694"/>
        </a:xfrm>
        <a:prstGeom prst="rect">
          <a:avLst/>
        </a:prstGeom>
        <a:noFill/>
        <a:ln>
          <a:noFill/>
        </a:ln>
      </xdr:spPr>
    </xdr:pic>
    <xdr:clientData/>
  </xdr:twoCellAnchor>
  <xdr:twoCellAnchor editAs="oneCell">
    <xdr:from>
      <xdr:col>49</xdr:col>
      <xdr:colOff>2540001</xdr:colOff>
      <xdr:row>37</xdr:row>
      <xdr:rowOff>17639</xdr:rowOff>
    </xdr:from>
    <xdr:to>
      <xdr:col>49</xdr:col>
      <xdr:colOff>3880557</xdr:colOff>
      <xdr:row>37</xdr:row>
      <xdr:rowOff>1111250</xdr:rowOff>
    </xdr:to>
    <xdr:pic>
      <xdr:nvPicPr>
        <xdr:cNvPr id="85" name="Imagen 84">
          <a:extLst>
            <a:ext uri="{FF2B5EF4-FFF2-40B4-BE49-F238E27FC236}">
              <a16:creationId xmlns:a16="http://schemas.microsoft.com/office/drawing/2014/main" id="{8F65D54F-1851-4F6D-855D-66D233EDBB10}"/>
            </a:ext>
          </a:extLst>
        </xdr:cNvPr>
        <xdr:cNvPicPr/>
      </xdr:nvPicPr>
      <xdr:blipFill>
        <a:blip xmlns:r="http://schemas.openxmlformats.org/officeDocument/2006/relationships" r:embed="rId35" cstate="print">
          <a:extLst>
            <a:ext uri="{28A0092B-C50C-407E-A947-70E740481C1C}">
              <a14:useLocalDpi xmlns:a14="http://schemas.microsoft.com/office/drawing/2010/main" val="0"/>
            </a:ext>
          </a:extLst>
        </a:blip>
        <a:srcRect/>
        <a:stretch>
          <a:fillRect/>
        </a:stretch>
      </xdr:blipFill>
      <xdr:spPr bwMode="auto">
        <a:xfrm>
          <a:off x="65881251" y="67426064"/>
          <a:ext cx="1340556" cy="1093611"/>
        </a:xfrm>
        <a:prstGeom prst="rect">
          <a:avLst/>
        </a:prstGeom>
        <a:noFill/>
      </xdr:spPr>
    </xdr:pic>
    <xdr:clientData/>
  </xdr:twoCellAnchor>
  <xdr:twoCellAnchor editAs="oneCell">
    <xdr:from>
      <xdr:col>49</xdr:col>
      <xdr:colOff>3386667</xdr:colOff>
      <xdr:row>37</xdr:row>
      <xdr:rowOff>1111249</xdr:rowOff>
    </xdr:from>
    <xdr:to>
      <xdr:col>49</xdr:col>
      <xdr:colOff>4374445</xdr:colOff>
      <xdr:row>37</xdr:row>
      <xdr:rowOff>1993194</xdr:rowOff>
    </xdr:to>
    <xdr:pic>
      <xdr:nvPicPr>
        <xdr:cNvPr id="86" name="Imagen 85">
          <a:extLst>
            <a:ext uri="{FF2B5EF4-FFF2-40B4-BE49-F238E27FC236}">
              <a16:creationId xmlns:a16="http://schemas.microsoft.com/office/drawing/2014/main" id="{8F9B1772-D121-461E-9FF1-431B7055D734}"/>
            </a:ext>
          </a:extLst>
        </xdr:cNvPr>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66727917" y="68519674"/>
          <a:ext cx="987778" cy="881945"/>
        </a:xfrm>
        <a:prstGeom prst="rect">
          <a:avLst/>
        </a:prstGeom>
        <a:noFill/>
      </xdr:spPr>
    </xdr:pic>
    <xdr:clientData/>
  </xdr:twoCellAnchor>
  <xdr:twoCellAnchor editAs="oneCell">
    <xdr:from>
      <xdr:col>49</xdr:col>
      <xdr:colOff>1799169</xdr:colOff>
      <xdr:row>37</xdr:row>
      <xdr:rowOff>1181806</xdr:rowOff>
    </xdr:from>
    <xdr:to>
      <xdr:col>49</xdr:col>
      <xdr:colOff>3192641</xdr:colOff>
      <xdr:row>37</xdr:row>
      <xdr:rowOff>1969629</xdr:rowOff>
    </xdr:to>
    <xdr:pic>
      <xdr:nvPicPr>
        <xdr:cNvPr id="87" name="Imagen 86">
          <a:extLst>
            <a:ext uri="{FF2B5EF4-FFF2-40B4-BE49-F238E27FC236}">
              <a16:creationId xmlns:a16="http://schemas.microsoft.com/office/drawing/2014/main" id="{AAD9983F-6C80-4120-A745-12D86E1F4448}"/>
            </a:ext>
          </a:extLst>
        </xdr:cNvPr>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65140419" y="68590231"/>
          <a:ext cx="1393472" cy="787823"/>
        </a:xfrm>
        <a:prstGeom prst="rect">
          <a:avLst/>
        </a:prstGeom>
        <a:noFill/>
      </xdr:spPr>
    </xdr:pic>
    <xdr:clientData/>
  </xdr:twoCellAnchor>
  <xdr:twoCellAnchor editAs="oneCell">
    <xdr:from>
      <xdr:col>49</xdr:col>
      <xdr:colOff>105835</xdr:colOff>
      <xdr:row>37</xdr:row>
      <xdr:rowOff>1181805</xdr:rowOff>
    </xdr:from>
    <xdr:to>
      <xdr:col>49</xdr:col>
      <xdr:colOff>1693335</xdr:colOff>
      <xdr:row>37</xdr:row>
      <xdr:rowOff>2000532</xdr:rowOff>
    </xdr:to>
    <xdr:pic>
      <xdr:nvPicPr>
        <xdr:cNvPr id="88" name="Imagen 87">
          <a:extLst>
            <a:ext uri="{FF2B5EF4-FFF2-40B4-BE49-F238E27FC236}">
              <a16:creationId xmlns:a16="http://schemas.microsoft.com/office/drawing/2014/main" id="{98A476F9-93D5-407A-8895-795CD7982C8B}"/>
            </a:ext>
          </a:extLst>
        </xdr:cNvPr>
        <xdr:cNvPicPr/>
      </xdr:nvPicPr>
      <xdr:blipFill>
        <a:blip xmlns:r="http://schemas.openxmlformats.org/officeDocument/2006/relationships" r:embed="rId38" cstate="print">
          <a:extLst>
            <a:ext uri="{28A0092B-C50C-407E-A947-70E740481C1C}">
              <a14:useLocalDpi xmlns:a14="http://schemas.microsoft.com/office/drawing/2010/main" val="0"/>
            </a:ext>
          </a:extLst>
        </a:blip>
        <a:srcRect/>
        <a:stretch>
          <a:fillRect/>
        </a:stretch>
      </xdr:blipFill>
      <xdr:spPr bwMode="auto">
        <a:xfrm>
          <a:off x="63447085" y="68590230"/>
          <a:ext cx="1587500" cy="818727"/>
        </a:xfrm>
        <a:prstGeom prst="rect">
          <a:avLst/>
        </a:prstGeom>
        <a:noFill/>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A58"/>
  <sheetViews>
    <sheetView tabSelected="1" topLeftCell="M2" zoomScale="70" zoomScaleNormal="70" workbookViewId="0">
      <pane ySplit="2" topLeftCell="A45" activePane="bottomLeft" state="frozen"/>
      <selection activeCell="A2" sqref="A2"/>
      <selection pane="bottomLeft" activeCell="S47" sqref="S47"/>
    </sheetView>
  </sheetViews>
  <sheetFormatPr baseColWidth="10" defaultColWidth="11.453125" defaultRowHeight="12.5" x14ac:dyDescent="0.25"/>
  <cols>
    <col min="1" max="1" width="16" style="9" customWidth="1"/>
    <col min="2" max="2" width="23.7265625" style="9" customWidth="1"/>
    <col min="3" max="3" width="20.26953125" style="9" customWidth="1"/>
    <col min="4" max="4" width="24.81640625" style="9" customWidth="1"/>
    <col min="5" max="5" width="22.81640625" style="9" customWidth="1"/>
    <col min="6" max="6" width="24.26953125" style="9" customWidth="1"/>
    <col min="7" max="7" width="28.54296875" style="9" customWidth="1"/>
    <col min="8" max="8" width="26.453125" style="9" customWidth="1"/>
    <col min="9" max="9" width="23.54296875" style="9" customWidth="1"/>
    <col min="10" max="10" width="22.7265625" style="9" customWidth="1"/>
    <col min="11" max="11" width="23.26953125" style="7" customWidth="1"/>
    <col min="12" max="12" width="23.7265625" style="7" customWidth="1"/>
    <col min="13" max="13" width="26.1796875" style="87" customWidth="1"/>
    <col min="14" max="14" width="23.54296875" style="8" customWidth="1"/>
    <col min="15" max="16" width="29.1796875" style="8" customWidth="1"/>
    <col min="17" max="17" width="23.26953125" style="87" hidden="1" customWidth="1"/>
    <col min="18" max="19" width="29.54296875" style="93" customWidth="1"/>
    <col min="20" max="20" width="21.7265625" style="93" customWidth="1"/>
    <col min="21" max="21" width="19.54296875" style="93" customWidth="1"/>
    <col min="22" max="22" width="19.26953125" style="93" customWidth="1"/>
    <col min="23" max="23" width="18.81640625" style="93" customWidth="1"/>
    <col min="24" max="24" width="22.26953125" style="89" customWidth="1"/>
    <col min="25" max="25" width="35" style="90" customWidth="1"/>
    <col min="26" max="26" width="46" style="90" customWidth="1"/>
    <col min="27" max="27" width="32.81640625" style="90" customWidth="1"/>
    <col min="28" max="28" width="33.54296875" style="90" customWidth="1"/>
    <col min="29" max="29" width="17.7265625" style="9" customWidth="1"/>
    <col min="30" max="30" width="18.1796875" style="9" customWidth="1"/>
    <col min="31" max="31" width="17.7265625" style="84" customWidth="1"/>
    <col min="32" max="32" width="16.81640625" style="85" customWidth="1"/>
    <col min="33" max="33" width="26.26953125" style="31" customWidth="1"/>
    <col min="34" max="34" width="22" style="9" customWidth="1"/>
    <col min="35" max="35" width="20.26953125" style="9" customWidth="1"/>
    <col min="36" max="36" width="19.54296875" style="9" customWidth="1"/>
    <col min="37" max="37" width="30.453125" style="9" customWidth="1"/>
    <col min="38" max="38" width="22.1796875" style="9" customWidth="1"/>
    <col min="39" max="39" width="29" style="31" customWidth="1"/>
    <col min="40" max="40" width="28.26953125" style="9" customWidth="1"/>
    <col min="41" max="43" width="24.54296875" style="9" customWidth="1"/>
    <col min="44" max="47" width="21.26953125" style="9" customWidth="1"/>
    <col min="48" max="49" width="65" style="9" customWidth="1"/>
    <col min="50" max="50" width="67.7265625" style="9" customWidth="1"/>
    <col min="51" max="51" width="23.1796875" style="31" customWidth="1"/>
    <col min="52" max="52" width="24.54296875" style="9" customWidth="1"/>
    <col min="53" max="53" width="22.81640625" style="9" customWidth="1"/>
    <col min="54" max="16384" width="11.453125" style="9"/>
  </cols>
  <sheetData>
    <row r="1" spans="1:53" ht="49.5" hidden="1" customHeight="1" x14ac:dyDescent="0.25">
      <c r="E1" s="139" t="s">
        <v>38</v>
      </c>
      <c r="F1" s="139"/>
      <c r="G1" s="139"/>
      <c r="H1" s="139"/>
      <c r="I1" s="139"/>
      <c r="J1" s="139"/>
      <c r="K1" s="139"/>
      <c r="L1" s="139"/>
      <c r="M1" s="139"/>
      <c r="N1" s="139"/>
      <c r="O1" s="139"/>
      <c r="P1" s="139"/>
      <c r="Q1" s="139"/>
      <c r="R1" s="139"/>
      <c r="S1" s="139"/>
      <c r="T1" s="139"/>
      <c r="U1" s="139"/>
      <c r="V1" s="139"/>
      <c r="W1" s="139"/>
      <c r="X1" s="139"/>
      <c r="Y1" s="139"/>
      <c r="Z1" s="139"/>
      <c r="AA1" s="139"/>
      <c r="AB1" s="139"/>
      <c r="AC1" s="139"/>
      <c r="AD1" s="139"/>
      <c r="AE1" s="139"/>
      <c r="AF1" s="139"/>
      <c r="AG1" s="139"/>
      <c r="AH1" s="139"/>
    </row>
    <row r="2" spans="1:53" ht="49.5" customHeight="1" x14ac:dyDescent="0.25">
      <c r="A2" s="211" t="s">
        <v>230</v>
      </c>
      <c r="B2" s="211"/>
      <c r="C2" s="211"/>
      <c r="D2" s="211"/>
      <c r="E2" s="211"/>
      <c r="F2" s="211"/>
      <c r="G2" s="211"/>
      <c r="H2" s="211"/>
      <c r="I2" s="211"/>
      <c r="J2" s="211"/>
      <c r="K2" s="211"/>
      <c r="L2" s="211"/>
      <c r="M2" s="211"/>
      <c r="N2" s="211"/>
      <c r="O2" s="211"/>
      <c r="P2" s="211"/>
      <c r="Q2" s="211"/>
      <c r="R2" s="211"/>
      <c r="S2" s="211"/>
      <c r="T2" s="211"/>
      <c r="U2" s="211"/>
      <c r="V2" s="211"/>
      <c r="W2" s="211"/>
      <c r="X2" s="211"/>
      <c r="Y2" s="211"/>
      <c r="Z2" s="211"/>
      <c r="AA2" s="211"/>
      <c r="AB2" s="211"/>
      <c r="AC2" s="211"/>
      <c r="AD2" s="211"/>
      <c r="AE2" s="211"/>
      <c r="AF2" s="211"/>
      <c r="AG2" s="211"/>
      <c r="AH2" s="211"/>
      <c r="AI2" s="211"/>
      <c r="AJ2" s="211"/>
      <c r="AK2" s="211"/>
      <c r="AL2" s="211"/>
      <c r="AM2" s="211"/>
      <c r="AN2" s="211"/>
      <c r="AO2" s="211"/>
      <c r="AP2" s="211"/>
      <c r="AQ2" s="211"/>
    </row>
    <row r="3" spans="1:53" ht="95.25" customHeight="1" x14ac:dyDescent="0.25">
      <c r="A3" s="3" t="s">
        <v>26</v>
      </c>
      <c r="B3" s="3" t="s">
        <v>25</v>
      </c>
      <c r="C3" s="3" t="s">
        <v>24</v>
      </c>
      <c r="D3" s="3" t="s">
        <v>23</v>
      </c>
      <c r="E3" s="3" t="s">
        <v>22</v>
      </c>
      <c r="F3" s="3" t="s">
        <v>56</v>
      </c>
      <c r="G3" s="3" t="s">
        <v>21</v>
      </c>
      <c r="H3" s="3" t="s">
        <v>20</v>
      </c>
      <c r="I3" s="3" t="s">
        <v>19</v>
      </c>
      <c r="J3" s="3" t="s">
        <v>18</v>
      </c>
      <c r="K3" s="6" t="s">
        <v>17</v>
      </c>
      <c r="L3" s="3" t="s">
        <v>16</v>
      </c>
      <c r="M3" s="3" t="s">
        <v>15</v>
      </c>
      <c r="N3" s="3" t="s">
        <v>31</v>
      </c>
      <c r="O3" s="3" t="s">
        <v>190</v>
      </c>
      <c r="P3" s="3" t="s">
        <v>224</v>
      </c>
      <c r="Q3" s="32" t="s">
        <v>14</v>
      </c>
      <c r="R3" s="3" t="s">
        <v>226</v>
      </c>
      <c r="S3" s="3" t="s">
        <v>225</v>
      </c>
      <c r="T3" s="3" t="s">
        <v>179</v>
      </c>
      <c r="U3" s="30" t="s">
        <v>14</v>
      </c>
      <c r="V3" s="30" t="s">
        <v>13</v>
      </c>
      <c r="W3" s="30" t="s">
        <v>183</v>
      </c>
      <c r="X3" s="32" t="s">
        <v>12</v>
      </c>
      <c r="Y3" s="33" t="s">
        <v>11</v>
      </c>
      <c r="Z3" s="3" t="s">
        <v>192</v>
      </c>
      <c r="AA3" s="3" t="s">
        <v>223</v>
      </c>
      <c r="AB3" s="3" t="s">
        <v>8</v>
      </c>
      <c r="AC3" s="4" t="s">
        <v>10</v>
      </c>
      <c r="AD3" s="4" t="s">
        <v>9</v>
      </c>
      <c r="AE3" s="4" t="s">
        <v>29</v>
      </c>
      <c r="AF3" s="4" t="s">
        <v>30</v>
      </c>
      <c r="AG3" s="3" t="s">
        <v>7</v>
      </c>
      <c r="AH3" s="3" t="s">
        <v>6</v>
      </c>
      <c r="AI3" s="3" t="s">
        <v>5</v>
      </c>
      <c r="AJ3" s="5" t="s">
        <v>4</v>
      </c>
      <c r="AK3" s="5" t="s">
        <v>3</v>
      </c>
      <c r="AL3" s="3" t="s">
        <v>2</v>
      </c>
      <c r="AM3" s="3" t="s">
        <v>154</v>
      </c>
      <c r="AN3" s="3" t="s">
        <v>1</v>
      </c>
      <c r="AO3" s="30" t="s">
        <v>187</v>
      </c>
      <c r="AP3" s="30" t="s">
        <v>188</v>
      </c>
      <c r="AQ3" s="30" t="s">
        <v>189</v>
      </c>
      <c r="AR3" s="3" t="s">
        <v>191</v>
      </c>
      <c r="AS3" s="3" t="s">
        <v>199</v>
      </c>
      <c r="AT3" s="30" t="s">
        <v>139</v>
      </c>
      <c r="AU3" s="30" t="s">
        <v>140</v>
      </c>
      <c r="AV3" s="3" t="s">
        <v>193</v>
      </c>
      <c r="AW3" s="3" t="s">
        <v>200</v>
      </c>
      <c r="AX3" s="3" t="s">
        <v>207</v>
      </c>
      <c r="AY3" s="3" t="s">
        <v>0</v>
      </c>
      <c r="AZ3" s="3" t="s">
        <v>27</v>
      </c>
      <c r="BA3" s="3" t="s">
        <v>28</v>
      </c>
    </row>
    <row r="4" spans="1:53" ht="397.5" customHeight="1" x14ac:dyDescent="0.25">
      <c r="A4" s="196" t="s">
        <v>40</v>
      </c>
      <c r="B4" s="196" t="s">
        <v>41</v>
      </c>
      <c r="C4" s="142" t="s">
        <v>42</v>
      </c>
      <c r="D4" s="142" t="s">
        <v>43</v>
      </c>
      <c r="E4" s="142" t="s">
        <v>44</v>
      </c>
      <c r="F4" s="142">
        <v>16546</v>
      </c>
      <c r="G4" s="191" t="s">
        <v>45</v>
      </c>
      <c r="H4" s="117" t="s">
        <v>49</v>
      </c>
      <c r="I4" s="103" t="s">
        <v>55</v>
      </c>
      <c r="J4" s="103">
        <v>1</v>
      </c>
      <c r="K4" s="117" t="s">
        <v>50</v>
      </c>
      <c r="L4" s="103">
        <v>1</v>
      </c>
      <c r="M4" s="121">
        <v>0.25</v>
      </c>
      <c r="N4" s="118">
        <v>0.5</v>
      </c>
      <c r="O4" s="118">
        <v>7.0000000000000007E-2</v>
      </c>
      <c r="P4" s="152">
        <v>0.05</v>
      </c>
      <c r="Q4" s="140" t="s">
        <v>39</v>
      </c>
      <c r="R4" s="152">
        <f>SUM(O4:P7)</f>
        <v>0.12000000000000001</v>
      </c>
      <c r="S4" s="152">
        <f>+O4+P4</f>
        <v>0.12000000000000001</v>
      </c>
      <c r="T4" s="152">
        <f>+(N4+O4+P4)/100%</f>
        <v>0.62000000000000011</v>
      </c>
      <c r="U4" s="197" t="s">
        <v>39</v>
      </c>
      <c r="V4" s="197">
        <v>2021130010147</v>
      </c>
      <c r="W4" s="197" t="s">
        <v>97</v>
      </c>
      <c r="X4" s="18" t="s">
        <v>32</v>
      </c>
      <c r="Y4" s="34">
        <v>0.25</v>
      </c>
      <c r="Z4" s="13">
        <v>7.0000000000000007E-2</v>
      </c>
      <c r="AA4" s="13">
        <v>0.05</v>
      </c>
      <c r="AB4" s="13">
        <f>+Z4+AA4</f>
        <v>0.12000000000000001</v>
      </c>
      <c r="AC4" s="35">
        <v>44574</v>
      </c>
      <c r="AD4" s="35">
        <v>44926</v>
      </c>
      <c r="AE4" s="12">
        <v>1028736</v>
      </c>
      <c r="AF4" s="36"/>
      <c r="AG4" s="117" t="s">
        <v>58</v>
      </c>
      <c r="AH4" s="132" t="s">
        <v>57</v>
      </c>
      <c r="AI4" s="37" t="s">
        <v>59</v>
      </c>
      <c r="AJ4" s="11"/>
      <c r="AK4" s="19"/>
      <c r="AL4" s="19" t="s">
        <v>39</v>
      </c>
      <c r="AM4" s="25" t="s">
        <v>60</v>
      </c>
      <c r="AN4" s="19" t="s">
        <v>76</v>
      </c>
      <c r="AO4" s="38">
        <v>59296001</v>
      </c>
      <c r="AP4" s="19">
        <v>0</v>
      </c>
      <c r="AQ4" s="39">
        <f>+AP4/AO4</f>
        <v>0</v>
      </c>
      <c r="AR4" s="40">
        <v>7.0000000000000007E-2</v>
      </c>
      <c r="AS4" s="40">
        <v>0.05</v>
      </c>
      <c r="AT4" s="40"/>
      <c r="AU4" s="40"/>
      <c r="AV4" s="41" t="s">
        <v>164</v>
      </c>
      <c r="AW4" s="41" t="s">
        <v>194</v>
      </c>
      <c r="AX4" s="19"/>
      <c r="AY4" s="37" t="s">
        <v>60</v>
      </c>
      <c r="AZ4" s="42"/>
      <c r="BA4" s="42"/>
    </row>
    <row r="5" spans="1:53" ht="228.75" customHeight="1" x14ac:dyDescent="0.25">
      <c r="A5" s="196"/>
      <c r="B5" s="196"/>
      <c r="C5" s="142"/>
      <c r="D5" s="142"/>
      <c r="E5" s="142"/>
      <c r="F5" s="142"/>
      <c r="G5" s="191"/>
      <c r="H5" s="117"/>
      <c r="I5" s="103"/>
      <c r="J5" s="103"/>
      <c r="K5" s="117"/>
      <c r="L5" s="103"/>
      <c r="M5" s="121"/>
      <c r="N5" s="118"/>
      <c r="O5" s="118"/>
      <c r="P5" s="153"/>
      <c r="Q5" s="140"/>
      <c r="R5" s="153"/>
      <c r="S5" s="153"/>
      <c r="T5" s="153"/>
      <c r="U5" s="198"/>
      <c r="V5" s="198"/>
      <c r="W5" s="198"/>
      <c r="X5" s="22" t="s">
        <v>33</v>
      </c>
      <c r="Y5" s="34">
        <v>22</v>
      </c>
      <c r="Z5" s="34">
        <v>22</v>
      </c>
      <c r="AA5" s="34">
        <v>0</v>
      </c>
      <c r="AB5" s="13">
        <v>1</v>
      </c>
      <c r="AC5" s="35">
        <v>44566</v>
      </c>
      <c r="AD5" s="35">
        <v>44926</v>
      </c>
      <c r="AE5" s="12">
        <v>22</v>
      </c>
      <c r="AF5" s="12">
        <v>22</v>
      </c>
      <c r="AG5" s="117"/>
      <c r="AH5" s="132"/>
      <c r="AI5" s="37" t="s">
        <v>59</v>
      </c>
      <c r="AJ5" s="11">
        <v>878000000</v>
      </c>
      <c r="AK5" s="19" t="s">
        <v>72</v>
      </c>
      <c r="AL5" s="19" t="s">
        <v>39</v>
      </c>
      <c r="AM5" s="25" t="s">
        <v>60</v>
      </c>
      <c r="AN5" s="19" t="s">
        <v>76</v>
      </c>
      <c r="AO5" s="38">
        <v>962817727</v>
      </c>
      <c r="AP5" s="38">
        <v>616050000</v>
      </c>
      <c r="AQ5" s="39">
        <f>+AP5/AO5</f>
        <v>0.63984073280362441</v>
      </c>
      <c r="AR5" s="25">
        <v>22</v>
      </c>
      <c r="AS5" s="25">
        <v>0</v>
      </c>
      <c r="AT5" s="43">
        <v>878000000</v>
      </c>
      <c r="AU5" s="43">
        <v>122950000</v>
      </c>
      <c r="AV5" s="18" t="s">
        <v>142</v>
      </c>
      <c r="AW5" s="18" t="s">
        <v>201</v>
      </c>
      <c r="AX5" s="19"/>
      <c r="AY5" s="37" t="s">
        <v>61</v>
      </c>
      <c r="AZ5" s="19" t="s">
        <v>128</v>
      </c>
      <c r="BA5" s="35">
        <v>44566</v>
      </c>
    </row>
    <row r="6" spans="1:53" ht="159" customHeight="1" x14ac:dyDescent="0.25">
      <c r="A6" s="196"/>
      <c r="B6" s="196"/>
      <c r="C6" s="142"/>
      <c r="D6" s="142"/>
      <c r="E6" s="142"/>
      <c r="F6" s="142"/>
      <c r="G6" s="191"/>
      <c r="H6" s="117"/>
      <c r="I6" s="103"/>
      <c r="J6" s="103"/>
      <c r="K6" s="117"/>
      <c r="L6" s="103"/>
      <c r="M6" s="121"/>
      <c r="N6" s="118"/>
      <c r="O6" s="118"/>
      <c r="P6" s="153"/>
      <c r="Q6" s="140"/>
      <c r="R6" s="153"/>
      <c r="S6" s="153"/>
      <c r="T6" s="153"/>
      <c r="U6" s="198"/>
      <c r="V6" s="198"/>
      <c r="W6" s="198"/>
      <c r="X6" s="22" t="s">
        <v>34</v>
      </c>
      <c r="Y6" s="34" t="s">
        <v>62</v>
      </c>
      <c r="Z6" s="34">
        <v>0</v>
      </c>
      <c r="AA6" s="34">
        <v>0</v>
      </c>
      <c r="AB6" s="13">
        <v>0</v>
      </c>
      <c r="AC6" s="35">
        <v>44621</v>
      </c>
      <c r="AD6" s="35">
        <v>44926</v>
      </c>
      <c r="AE6" s="12">
        <v>22</v>
      </c>
      <c r="AF6" s="12"/>
      <c r="AG6" s="117"/>
      <c r="AH6" s="132"/>
      <c r="AI6" s="37" t="s">
        <v>59</v>
      </c>
      <c r="AJ6" s="11">
        <v>100000000</v>
      </c>
      <c r="AK6" s="19" t="s">
        <v>73</v>
      </c>
      <c r="AL6" s="19" t="s">
        <v>39</v>
      </c>
      <c r="AM6" s="25" t="s">
        <v>60</v>
      </c>
      <c r="AN6" s="19" t="s">
        <v>76</v>
      </c>
      <c r="AO6" s="38">
        <v>656279390</v>
      </c>
      <c r="AP6" s="44">
        <v>277840944</v>
      </c>
      <c r="AQ6" s="39">
        <f>+AP6/AO6</f>
        <v>0.42335771659689025</v>
      </c>
      <c r="AR6" s="25">
        <v>0</v>
      </c>
      <c r="AS6" s="25">
        <v>0</v>
      </c>
      <c r="AT6" s="43">
        <v>29253713</v>
      </c>
      <c r="AU6" s="19"/>
      <c r="AV6" s="19" t="s">
        <v>172</v>
      </c>
      <c r="AW6" s="19" t="s">
        <v>202</v>
      </c>
      <c r="AX6" s="19"/>
      <c r="AY6" s="37" t="s">
        <v>61</v>
      </c>
      <c r="AZ6" s="19" t="s">
        <v>129</v>
      </c>
      <c r="BA6" s="35">
        <v>44621</v>
      </c>
    </row>
    <row r="7" spans="1:53" ht="230.25" customHeight="1" x14ac:dyDescent="0.25">
      <c r="A7" s="196"/>
      <c r="B7" s="196"/>
      <c r="C7" s="142"/>
      <c r="D7" s="142"/>
      <c r="E7" s="142"/>
      <c r="F7" s="142"/>
      <c r="G7" s="191"/>
      <c r="H7" s="117"/>
      <c r="I7" s="103"/>
      <c r="J7" s="103"/>
      <c r="K7" s="117"/>
      <c r="L7" s="103"/>
      <c r="M7" s="121"/>
      <c r="N7" s="118"/>
      <c r="O7" s="118"/>
      <c r="P7" s="156"/>
      <c r="Q7" s="140"/>
      <c r="R7" s="156"/>
      <c r="S7" s="156"/>
      <c r="T7" s="156"/>
      <c r="U7" s="198"/>
      <c r="V7" s="198"/>
      <c r="W7" s="198"/>
      <c r="X7" s="22" t="s">
        <v>63</v>
      </c>
      <c r="Y7" s="34">
        <v>30</v>
      </c>
      <c r="Z7" s="34">
        <v>0</v>
      </c>
      <c r="AA7" s="34">
        <v>8</v>
      </c>
      <c r="AB7" s="13">
        <f>(+Z7+AA7)/Y7</f>
        <v>0.26666666666666666</v>
      </c>
      <c r="AC7" s="35">
        <v>44621</v>
      </c>
      <c r="AD7" s="35">
        <v>44926</v>
      </c>
      <c r="AE7" s="12">
        <v>22</v>
      </c>
      <c r="AF7" s="36"/>
      <c r="AG7" s="117"/>
      <c r="AH7" s="132"/>
      <c r="AI7" s="37" t="s">
        <v>59</v>
      </c>
      <c r="AJ7" s="11">
        <v>30000000</v>
      </c>
      <c r="AK7" s="19" t="s">
        <v>73</v>
      </c>
      <c r="AL7" s="19" t="s">
        <v>39</v>
      </c>
      <c r="AM7" s="25" t="s">
        <v>60</v>
      </c>
      <c r="AN7" s="19" t="s">
        <v>76</v>
      </c>
      <c r="AO7" s="19"/>
      <c r="AP7" s="19"/>
      <c r="AQ7" s="19"/>
      <c r="AR7" s="25">
        <v>0</v>
      </c>
      <c r="AS7" s="25">
        <v>8</v>
      </c>
      <c r="AT7" s="43">
        <f>12346664.03+17653335.98</f>
        <v>30000000.009999998</v>
      </c>
      <c r="AU7" s="43">
        <v>12346664.029999999</v>
      </c>
      <c r="AV7" s="19" t="s">
        <v>167</v>
      </c>
      <c r="AW7" s="19" t="s">
        <v>203</v>
      </c>
      <c r="AX7" s="19"/>
      <c r="AY7" s="37" t="s">
        <v>61</v>
      </c>
      <c r="AZ7" s="19" t="s">
        <v>130</v>
      </c>
      <c r="BA7" s="35">
        <v>44621</v>
      </c>
    </row>
    <row r="8" spans="1:53" ht="96.75" customHeight="1" x14ac:dyDescent="0.25">
      <c r="A8" s="196"/>
      <c r="B8" s="196"/>
      <c r="C8" s="142"/>
      <c r="D8" s="142"/>
      <c r="E8" s="142"/>
      <c r="F8" s="142"/>
      <c r="G8" s="191"/>
      <c r="H8" s="117" t="s">
        <v>47</v>
      </c>
      <c r="I8" s="117" t="s">
        <v>53</v>
      </c>
      <c r="J8" s="103">
        <v>21</v>
      </c>
      <c r="K8" s="117" t="s">
        <v>51</v>
      </c>
      <c r="L8" s="103">
        <v>20</v>
      </c>
      <c r="M8" s="121">
        <v>5</v>
      </c>
      <c r="N8" s="119">
        <v>28</v>
      </c>
      <c r="O8" s="119">
        <v>0</v>
      </c>
      <c r="P8" s="148">
        <v>0</v>
      </c>
      <c r="Q8" s="140"/>
      <c r="R8" s="152">
        <f>SUM(O8:P12)</f>
        <v>0</v>
      </c>
      <c r="S8" s="152">
        <v>0</v>
      </c>
      <c r="T8" s="152">
        <v>1</v>
      </c>
      <c r="U8" s="198"/>
      <c r="V8" s="198"/>
      <c r="W8" s="198"/>
      <c r="X8" s="123" t="s">
        <v>35</v>
      </c>
      <c r="Y8" s="124">
        <v>1</v>
      </c>
      <c r="Z8" s="143">
        <v>0</v>
      </c>
      <c r="AA8" s="143">
        <v>1</v>
      </c>
      <c r="AB8" s="200">
        <f>(+Z8+AA8)/Y8</f>
        <v>1</v>
      </c>
      <c r="AC8" s="102">
        <v>44743</v>
      </c>
      <c r="AD8" s="102">
        <v>44926</v>
      </c>
      <c r="AE8" s="125">
        <v>1028736</v>
      </c>
      <c r="AF8" s="173"/>
      <c r="AG8" s="117"/>
      <c r="AH8" s="132"/>
      <c r="AI8" s="103" t="s">
        <v>59</v>
      </c>
      <c r="AJ8" s="137">
        <v>251209757.41999999</v>
      </c>
      <c r="AK8" s="129" t="s">
        <v>73</v>
      </c>
      <c r="AL8" s="117" t="s">
        <v>39</v>
      </c>
      <c r="AM8" s="129" t="s">
        <v>60</v>
      </c>
      <c r="AN8" s="117" t="s">
        <v>76</v>
      </c>
      <c r="AO8" s="129"/>
      <c r="AP8" s="129"/>
      <c r="AQ8" s="129"/>
      <c r="AR8" s="129">
        <v>0</v>
      </c>
      <c r="AS8" s="129">
        <v>1</v>
      </c>
      <c r="AT8" s="135">
        <v>251209757.41999999</v>
      </c>
      <c r="AU8" s="135">
        <v>248526400</v>
      </c>
      <c r="AV8" s="127" t="s">
        <v>165</v>
      </c>
      <c r="AW8" s="127" t="s">
        <v>204</v>
      </c>
      <c r="AX8" s="45"/>
      <c r="AY8" s="103" t="s">
        <v>61</v>
      </c>
      <c r="AZ8" s="117" t="s">
        <v>129</v>
      </c>
      <c r="BA8" s="102">
        <v>44743</v>
      </c>
    </row>
    <row r="9" spans="1:53" ht="89.25" customHeight="1" x14ac:dyDescent="0.25">
      <c r="A9" s="196"/>
      <c r="B9" s="196"/>
      <c r="C9" s="142"/>
      <c r="D9" s="142"/>
      <c r="E9" s="142"/>
      <c r="F9" s="142"/>
      <c r="G9" s="191"/>
      <c r="H9" s="117"/>
      <c r="I9" s="117"/>
      <c r="J9" s="103"/>
      <c r="K9" s="117"/>
      <c r="L9" s="103"/>
      <c r="M9" s="121"/>
      <c r="N9" s="119"/>
      <c r="O9" s="119"/>
      <c r="P9" s="149"/>
      <c r="Q9" s="140"/>
      <c r="R9" s="153"/>
      <c r="S9" s="153"/>
      <c r="T9" s="153"/>
      <c r="U9" s="198"/>
      <c r="V9" s="198"/>
      <c r="W9" s="198"/>
      <c r="X9" s="123"/>
      <c r="Y9" s="124"/>
      <c r="Z9" s="147"/>
      <c r="AA9" s="147"/>
      <c r="AB9" s="201"/>
      <c r="AC9" s="103"/>
      <c r="AD9" s="103"/>
      <c r="AE9" s="125"/>
      <c r="AF9" s="173"/>
      <c r="AG9" s="117"/>
      <c r="AH9" s="132"/>
      <c r="AI9" s="103"/>
      <c r="AJ9" s="138"/>
      <c r="AK9" s="133"/>
      <c r="AL9" s="117"/>
      <c r="AM9" s="133"/>
      <c r="AN9" s="117"/>
      <c r="AO9" s="133"/>
      <c r="AP9" s="133"/>
      <c r="AQ9" s="133"/>
      <c r="AR9" s="133"/>
      <c r="AS9" s="133"/>
      <c r="AT9" s="136"/>
      <c r="AU9" s="136"/>
      <c r="AV9" s="134"/>
      <c r="AW9" s="134"/>
      <c r="AX9" s="46"/>
      <c r="AY9" s="103"/>
      <c r="AZ9" s="117"/>
      <c r="BA9" s="103"/>
    </row>
    <row r="10" spans="1:53" ht="89.25" customHeight="1" x14ac:dyDescent="0.25">
      <c r="A10" s="196"/>
      <c r="B10" s="196"/>
      <c r="C10" s="142"/>
      <c r="D10" s="142"/>
      <c r="E10" s="142"/>
      <c r="F10" s="142"/>
      <c r="G10" s="191"/>
      <c r="H10" s="117"/>
      <c r="I10" s="117"/>
      <c r="J10" s="103"/>
      <c r="K10" s="117"/>
      <c r="L10" s="103"/>
      <c r="M10" s="121"/>
      <c r="N10" s="119"/>
      <c r="O10" s="119"/>
      <c r="P10" s="149"/>
      <c r="Q10" s="140"/>
      <c r="R10" s="153"/>
      <c r="S10" s="153"/>
      <c r="T10" s="153"/>
      <c r="U10" s="198"/>
      <c r="V10" s="198"/>
      <c r="W10" s="198"/>
      <c r="X10" s="47" t="s">
        <v>137</v>
      </c>
      <c r="Y10" s="34">
        <v>5</v>
      </c>
      <c r="Z10" s="34">
        <v>0</v>
      </c>
      <c r="AA10" s="34">
        <v>0</v>
      </c>
      <c r="AB10" s="13">
        <f>(+Z10+AA10)/Y10</f>
        <v>0</v>
      </c>
      <c r="AC10" s="48">
        <v>44743</v>
      </c>
      <c r="AD10" s="48">
        <v>44926</v>
      </c>
      <c r="AE10" s="12">
        <v>1000</v>
      </c>
      <c r="AF10" s="36"/>
      <c r="AG10" s="117"/>
      <c r="AH10" s="132"/>
      <c r="AI10" s="37" t="s">
        <v>59</v>
      </c>
      <c r="AJ10" s="49">
        <v>100000000</v>
      </c>
      <c r="AK10" s="46" t="s">
        <v>73</v>
      </c>
      <c r="AL10" s="25" t="s">
        <v>39</v>
      </c>
      <c r="AM10" s="25" t="s">
        <v>60</v>
      </c>
      <c r="AN10" s="25" t="s">
        <v>76</v>
      </c>
      <c r="AO10" s="25"/>
      <c r="AP10" s="25"/>
      <c r="AQ10" s="25"/>
      <c r="AR10" s="25">
        <v>0</v>
      </c>
      <c r="AS10" s="25">
        <v>0</v>
      </c>
      <c r="AT10" s="25"/>
      <c r="AU10" s="25"/>
      <c r="AV10" s="18" t="s">
        <v>153</v>
      </c>
      <c r="AW10" s="18" t="s">
        <v>205</v>
      </c>
      <c r="AX10" s="25"/>
      <c r="AY10" s="37" t="s">
        <v>61</v>
      </c>
      <c r="AZ10" s="25" t="s">
        <v>138</v>
      </c>
      <c r="BA10" s="48">
        <v>44743</v>
      </c>
    </row>
    <row r="11" spans="1:53" ht="113.25" customHeight="1" x14ac:dyDescent="0.25">
      <c r="A11" s="196"/>
      <c r="B11" s="196"/>
      <c r="C11" s="142"/>
      <c r="D11" s="142"/>
      <c r="E11" s="142"/>
      <c r="F11" s="142"/>
      <c r="G11" s="191"/>
      <c r="H11" s="117"/>
      <c r="I11" s="117"/>
      <c r="J11" s="103"/>
      <c r="K11" s="117"/>
      <c r="L11" s="103"/>
      <c r="M11" s="121"/>
      <c r="N11" s="119"/>
      <c r="O11" s="119"/>
      <c r="P11" s="149"/>
      <c r="Q11" s="140"/>
      <c r="R11" s="153"/>
      <c r="S11" s="153"/>
      <c r="T11" s="153"/>
      <c r="U11" s="198"/>
      <c r="V11" s="198"/>
      <c r="W11" s="198"/>
      <c r="X11" s="123" t="s">
        <v>64</v>
      </c>
      <c r="Y11" s="124">
        <v>1</v>
      </c>
      <c r="Z11" s="143">
        <v>1</v>
      </c>
      <c r="AA11" s="143">
        <v>0</v>
      </c>
      <c r="AB11" s="200">
        <f>(+Z11+AA11)/Y11</f>
        <v>1</v>
      </c>
      <c r="AC11" s="102">
        <v>44576</v>
      </c>
      <c r="AD11" s="102">
        <v>44926</v>
      </c>
      <c r="AE11" s="125">
        <v>1028736</v>
      </c>
      <c r="AF11" s="125">
        <v>1028736</v>
      </c>
      <c r="AG11" s="117"/>
      <c r="AH11" s="132"/>
      <c r="AI11" s="103" t="s">
        <v>59</v>
      </c>
      <c r="AJ11" s="11">
        <v>12000000</v>
      </c>
      <c r="AK11" s="19" t="s">
        <v>72</v>
      </c>
      <c r="AL11" s="117" t="s">
        <v>39</v>
      </c>
      <c r="AM11" s="25" t="s">
        <v>60</v>
      </c>
      <c r="AN11" s="117" t="s">
        <v>76</v>
      </c>
      <c r="AO11" s="25"/>
      <c r="AP11" s="25"/>
      <c r="AQ11" s="25"/>
      <c r="AR11" s="129">
        <v>1</v>
      </c>
      <c r="AS11" s="129">
        <v>0</v>
      </c>
      <c r="AT11" s="50">
        <v>12000000</v>
      </c>
      <c r="AU11" s="50">
        <v>12000000</v>
      </c>
      <c r="AV11" s="127" t="s">
        <v>168</v>
      </c>
      <c r="AW11" s="127" t="s">
        <v>195</v>
      </c>
      <c r="AX11" s="129"/>
      <c r="AY11" s="103" t="s">
        <v>61</v>
      </c>
      <c r="AZ11" s="117" t="s">
        <v>131</v>
      </c>
      <c r="BA11" s="102">
        <v>44576</v>
      </c>
    </row>
    <row r="12" spans="1:53" ht="97.5" customHeight="1" x14ac:dyDescent="0.25">
      <c r="A12" s="196"/>
      <c r="B12" s="196"/>
      <c r="C12" s="142"/>
      <c r="D12" s="142"/>
      <c r="E12" s="142"/>
      <c r="F12" s="142"/>
      <c r="G12" s="191"/>
      <c r="H12" s="117"/>
      <c r="I12" s="117"/>
      <c r="J12" s="103"/>
      <c r="K12" s="117"/>
      <c r="L12" s="103"/>
      <c r="M12" s="121"/>
      <c r="N12" s="119"/>
      <c r="O12" s="119"/>
      <c r="P12" s="150"/>
      <c r="Q12" s="140"/>
      <c r="R12" s="156"/>
      <c r="S12" s="156"/>
      <c r="T12" s="156"/>
      <c r="U12" s="198"/>
      <c r="V12" s="198"/>
      <c r="W12" s="198"/>
      <c r="X12" s="123"/>
      <c r="Y12" s="124"/>
      <c r="Z12" s="147"/>
      <c r="AA12" s="147"/>
      <c r="AB12" s="147"/>
      <c r="AC12" s="103"/>
      <c r="AD12" s="103"/>
      <c r="AE12" s="125"/>
      <c r="AF12" s="125"/>
      <c r="AG12" s="117"/>
      <c r="AH12" s="132"/>
      <c r="AI12" s="103"/>
      <c r="AJ12" s="50">
        <f>170811+3408669</f>
        <v>3579480</v>
      </c>
      <c r="AK12" s="19" t="s">
        <v>73</v>
      </c>
      <c r="AL12" s="117"/>
      <c r="AM12" s="25" t="s">
        <v>60</v>
      </c>
      <c r="AN12" s="117"/>
      <c r="AO12" s="46"/>
      <c r="AP12" s="46"/>
      <c r="AQ12" s="46"/>
      <c r="AR12" s="133"/>
      <c r="AS12" s="133"/>
      <c r="AT12" s="50">
        <f>170811+3408669</f>
        <v>3579480</v>
      </c>
      <c r="AU12" s="51">
        <v>3579480</v>
      </c>
      <c r="AV12" s="134"/>
      <c r="AW12" s="134"/>
      <c r="AX12" s="133"/>
      <c r="AY12" s="103"/>
      <c r="AZ12" s="117"/>
      <c r="BA12" s="103"/>
    </row>
    <row r="13" spans="1:53" ht="127.5" customHeight="1" x14ac:dyDescent="0.25">
      <c r="A13" s="196"/>
      <c r="B13" s="196"/>
      <c r="C13" s="142"/>
      <c r="D13" s="142"/>
      <c r="E13" s="142"/>
      <c r="F13" s="142"/>
      <c r="G13" s="191"/>
      <c r="H13" s="25" t="s">
        <v>46</v>
      </c>
      <c r="I13" s="25" t="s">
        <v>66</v>
      </c>
      <c r="J13" s="37" t="s">
        <v>43</v>
      </c>
      <c r="K13" s="25" t="s">
        <v>65</v>
      </c>
      <c r="L13" s="37">
        <v>1</v>
      </c>
      <c r="M13" s="52">
        <v>0.25</v>
      </c>
      <c r="N13" s="24">
        <v>1</v>
      </c>
      <c r="O13" s="26">
        <v>0</v>
      </c>
      <c r="P13" s="26">
        <v>0</v>
      </c>
      <c r="Q13" s="140"/>
      <c r="R13" s="53">
        <f>SUM(O13:P13)</f>
        <v>0</v>
      </c>
      <c r="S13" s="53">
        <v>0</v>
      </c>
      <c r="T13" s="53">
        <v>1</v>
      </c>
      <c r="U13" s="198"/>
      <c r="V13" s="198"/>
      <c r="W13" s="198"/>
      <c r="X13" s="47" t="s">
        <v>36</v>
      </c>
      <c r="Y13" s="34">
        <v>1</v>
      </c>
      <c r="Z13" s="34">
        <v>0</v>
      </c>
      <c r="AA13" s="34">
        <v>0</v>
      </c>
      <c r="AB13" s="13">
        <f>(+Z13+AA13)/Y13</f>
        <v>0</v>
      </c>
      <c r="AC13" s="48">
        <v>44607</v>
      </c>
      <c r="AD13" s="35">
        <v>44926</v>
      </c>
      <c r="AE13" s="12">
        <v>1028736</v>
      </c>
      <c r="AF13" s="36"/>
      <c r="AG13" s="117"/>
      <c r="AH13" s="132"/>
      <c r="AI13" s="37" t="s">
        <v>59</v>
      </c>
      <c r="AJ13" s="11">
        <v>70000000</v>
      </c>
      <c r="AK13" s="19" t="s">
        <v>72</v>
      </c>
      <c r="AL13" s="19" t="s">
        <v>39</v>
      </c>
      <c r="AM13" s="25" t="s">
        <v>60</v>
      </c>
      <c r="AN13" s="19" t="s">
        <v>76</v>
      </c>
      <c r="AO13" s="19"/>
      <c r="AP13" s="19"/>
      <c r="AQ13" s="19"/>
      <c r="AR13" s="25">
        <v>0</v>
      </c>
      <c r="AS13" s="25">
        <v>0</v>
      </c>
      <c r="AT13" s="19"/>
      <c r="AU13" s="19"/>
      <c r="AV13" s="19" t="s">
        <v>162</v>
      </c>
      <c r="AW13" s="19" t="s">
        <v>206</v>
      </c>
      <c r="AX13" s="19"/>
      <c r="AY13" s="37" t="s">
        <v>61</v>
      </c>
      <c r="AZ13" s="25" t="s">
        <v>129</v>
      </c>
      <c r="BA13" s="48">
        <v>44607</v>
      </c>
    </row>
    <row r="14" spans="1:53" ht="68.25" customHeight="1" x14ac:dyDescent="0.25">
      <c r="A14" s="196"/>
      <c r="B14" s="196"/>
      <c r="C14" s="142"/>
      <c r="D14" s="142"/>
      <c r="E14" s="142"/>
      <c r="F14" s="142"/>
      <c r="G14" s="191"/>
      <c r="H14" s="117" t="s">
        <v>48</v>
      </c>
      <c r="I14" s="117" t="s">
        <v>54</v>
      </c>
      <c r="J14" s="103">
        <v>0</v>
      </c>
      <c r="K14" s="117" t="s">
        <v>52</v>
      </c>
      <c r="L14" s="103">
        <v>1</v>
      </c>
      <c r="M14" s="160">
        <v>0.5</v>
      </c>
      <c r="N14" s="119" t="s">
        <v>228</v>
      </c>
      <c r="O14" s="118">
        <v>0</v>
      </c>
      <c r="P14" s="152">
        <v>0</v>
      </c>
      <c r="Q14" s="140"/>
      <c r="R14" s="188">
        <f>SUM(O14:P16)</f>
        <v>0</v>
      </c>
      <c r="S14" s="188">
        <v>0</v>
      </c>
      <c r="T14" s="188">
        <v>0</v>
      </c>
      <c r="U14" s="198"/>
      <c r="V14" s="198"/>
      <c r="W14" s="198"/>
      <c r="X14" s="117" t="s">
        <v>37</v>
      </c>
      <c r="Y14" s="124">
        <v>1</v>
      </c>
      <c r="Z14" s="124">
        <v>0</v>
      </c>
      <c r="AA14" s="143">
        <v>0</v>
      </c>
      <c r="AB14" s="202">
        <f>(+Z14+AA14)/Y14</f>
        <v>0</v>
      </c>
      <c r="AC14" s="102">
        <v>44743</v>
      </c>
      <c r="AD14" s="102">
        <v>44926</v>
      </c>
      <c r="AE14" s="125">
        <v>1028736</v>
      </c>
      <c r="AF14" s="173"/>
      <c r="AG14" s="117"/>
      <c r="AH14" s="132"/>
      <c r="AI14" s="103" t="s">
        <v>59</v>
      </c>
      <c r="AJ14" s="1">
        <v>2817727</v>
      </c>
      <c r="AK14" s="19" t="s">
        <v>72</v>
      </c>
      <c r="AL14" s="117" t="s">
        <v>39</v>
      </c>
      <c r="AM14" s="25" t="s">
        <v>60</v>
      </c>
      <c r="AN14" s="117" t="s">
        <v>76</v>
      </c>
      <c r="AO14" s="25"/>
      <c r="AP14" s="25"/>
      <c r="AQ14" s="25"/>
      <c r="AR14" s="129">
        <v>0</v>
      </c>
      <c r="AS14" s="129">
        <v>0</v>
      </c>
      <c r="AT14" s="25"/>
      <c r="AU14" s="25"/>
      <c r="AV14" s="127" t="s">
        <v>166</v>
      </c>
      <c r="AW14" s="127" t="s">
        <v>196</v>
      </c>
      <c r="AX14" s="129"/>
      <c r="AY14" s="103" t="s">
        <v>61</v>
      </c>
      <c r="AZ14" s="117" t="s">
        <v>132</v>
      </c>
      <c r="BA14" s="102">
        <v>44743</v>
      </c>
    </row>
    <row r="15" spans="1:53" ht="62.25" customHeight="1" x14ac:dyDescent="0.25">
      <c r="A15" s="196"/>
      <c r="B15" s="196"/>
      <c r="C15" s="142"/>
      <c r="D15" s="142"/>
      <c r="E15" s="142"/>
      <c r="F15" s="142"/>
      <c r="G15" s="191"/>
      <c r="H15" s="117"/>
      <c r="I15" s="117"/>
      <c r="J15" s="103"/>
      <c r="K15" s="117"/>
      <c r="L15" s="103"/>
      <c r="M15" s="160"/>
      <c r="N15" s="119"/>
      <c r="O15" s="118"/>
      <c r="P15" s="153"/>
      <c r="Q15" s="140"/>
      <c r="R15" s="189"/>
      <c r="S15" s="189"/>
      <c r="T15" s="189"/>
      <c r="U15" s="198"/>
      <c r="V15" s="198"/>
      <c r="W15" s="198"/>
      <c r="X15" s="117"/>
      <c r="Y15" s="124"/>
      <c r="Z15" s="124"/>
      <c r="AA15" s="169"/>
      <c r="AB15" s="124"/>
      <c r="AC15" s="103"/>
      <c r="AD15" s="103"/>
      <c r="AE15" s="125"/>
      <c r="AF15" s="173"/>
      <c r="AG15" s="117"/>
      <c r="AH15" s="132"/>
      <c r="AI15" s="103"/>
      <c r="AJ15" s="11">
        <f>174898821.58-3408669</f>
        <v>171490152.58000001</v>
      </c>
      <c r="AK15" s="19" t="s">
        <v>73</v>
      </c>
      <c r="AL15" s="117"/>
      <c r="AM15" s="25" t="s">
        <v>60</v>
      </c>
      <c r="AN15" s="117"/>
      <c r="AO15" s="25"/>
      <c r="AP15" s="25"/>
      <c r="AQ15" s="25"/>
      <c r="AR15" s="130"/>
      <c r="AS15" s="130"/>
      <c r="AT15" s="25"/>
      <c r="AU15" s="25"/>
      <c r="AV15" s="128"/>
      <c r="AW15" s="128"/>
      <c r="AX15" s="130"/>
      <c r="AY15" s="103"/>
      <c r="AZ15" s="117"/>
      <c r="BA15" s="103"/>
    </row>
    <row r="16" spans="1:53" ht="99" customHeight="1" thickBot="1" x14ac:dyDescent="0.3">
      <c r="A16" s="196"/>
      <c r="B16" s="196"/>
      <c r="C16" s="142"/>
      <c r="D16" s="142"/>
      <c r="E16" s="142"/>
      <c r="F16" s="142"/>
      <c r="G16" s="191"/>
      <c r="H16" s="117"/>
      <c r="I16" s="117"/>
      <c r="J16" s="103"/>
      <c r="K16" s="117"/>
      <c r="L16" s="103"/>
      <c r="M16" s="160"/>
      <c r="N16" s="119"/>
      <c r="O16" s="118"/>
      <c r="P16" s="154"/>
      <c r="Q16" s="141"/>
      <c r="R16" s="190"/>
      <c r="S16" s="190"/>
      <c r="T16" s="190"/>
      <c r="U16" s="198"/>
      <c r="V16" s="198"/>
      <c r="W16" s="198"/>
      <c r="X16" s="129"/>
      <c r="Y16" s="143"/>
      <c r="Z16" s="143"/>
      <c r="AA16" s="169"/>
      <c r="AB16" s="146"/>
      <c r="AC16" s="131"/>
      <c r="AD16" s="104"/>
      <c r="AE16" s="151"/>
      <c r="AF16" s="215"/>
      <c r="AG16" s="117"/>
      <c r="AH16" s="132"/>
      <c r="AI16" s="104"/>
      <c r="AJ16" s="20">
        <v>59296001</v>
      </c>
      <c r="AK16" s="54" t="s">
        <v>71</v>
      </c>
      <c r="AL16" s="129"/>
      <c r="AM16" s="45" t="s">
        <v>60</v>
      </c>
      <c r="AN16" s="129"/>
      <c r="AO16" s="45"/>
      <c r="AP16" s="45"/>
      <c r="AQ16" s="45"/>
      <c r="AR16" s="130"/>
      <c r="AS16" s="130"/>
      <c r="AT16" s="45"/>
      <c r="AU16" s="45"/>
      <c r="AV16" s="128"/>
      <c r="AW16" s="128"/>
      <c r="AX16" s="130"/>
      <c r="AY16" s="104"/>
      <c r="AZ16" s="129"/>
      <c r="BA16" s="104"/>
    </row>
    <row r="17" spans="1:53" ht="99" customHeight="1" thickBot="1" x14ac:dyDescent="0.3">
      <c r="A17" s="196"/>
      <c r="B17" s="196"/>
      <c r="C17" s="142"/>
      <c r="D17" s="142"/>
      <c r="E17" s="142"/>
      <c r="F17" s="142"/>
      <c r="G17" s="191"/>
      <c r="H17" s="105" t="s">
        <v>180</v>
      </c>
      <c r="I17" s="106"/>
      <c r="J17" s="106"/>
      <c r="K17" s="106"/>
      <c r="L17" s="106"/>
      <c r="M17" s="106"/>
      <c r="N17" s="106"/>
      <c r="O17" s="106"/>
      <c r="P17" s="106"/>
      <c r="Q17" s="106"/>
      <c r="R17" s="107"/>
      <c r="S17" s="99">
        <f>AVERAGE(S4:S16)</f>
        <v>3.0000000000000002E-2</v>
      </c>
      <c r="T17" s="99">
        <f>AVERAGE(T4:T16)</f>
        <v>0.65500000000000003</v>
      </c>
      <c r="U17" s="199"/>
      <c r="V17" s="214" t="s">
        <v>184</v>
      </c>
      <c r="W17" s="214"/>
      <c r="X17" s="214"/>
      <c r="Y17" s="214"/>
      <c r="Z17" s="214"/>
      <c r="AA17" s="214"/>
      <c r="AB17" s="14">
        <f>AVERAGE(AB4:AB16)</f>
        <v>0.3762962962962963</v>
      </c>
      <c r="AC17" s="55"/>
      <c r="AD17" s="37"/>
      <c r="AE17" s="12"/>
      <c r="AF17" s="36"/>
      <c r="AG17" s="117"/>
      <c r="AH17" s="132"/>
      <c r="AI17" s="37"/>
      <c r="AJ17" s="1"/>
      <c r="AK17" s="42"/>
      <c r="AL17" s="25"/>
      <c r="AM17" s="25"/>
      <c r="AN17" s="25"/>
      <c r="AO17" s="25"/>
      <c r="AP17" s="25"/>
      <c r="AQ17" s="25"/>
      <c r="AR17" s="25"/>
      <c r="AS17" s="25"/>
      <c r="AT17" s="25"/>
      <c r="AU17" s="25"/>
      <c r="AV17" s="18"/>
      <c r="AW17" s="18"/>
      <c r="AX17" s="25"/>
      <c r="AY17" s="37"/>
      <c r="AZ17" s="25"/>
      <c r="BA17" s="37"/>
    </row>
    <row r="18" spans="1:53" ht="330.75" customHeight="1" x14ac:dyDescent="0.25">
      <c r="A18" s="196"/>
      <c r="B18" s="196"/>
      <c r="C18" s="142"/>
      <c r="D18" s="142"/>
      <c r="E18" s="142"/>
      <c r="F18" s="142"/>
      <c r="G18" s="191" t="s">
        <v>67</v>
      </c>
      <c r="H18" s="117" t="s">
        <v>81</v>
      </c>
      <c r="I18" s="117" t="s">
        <v>82</v>
      </c>
      <c r="J18" s="103">
        <v>327</v>
      </c>
      <c r="K18" s="117" t="s">
        <v>79</v>
      </c>
      <c r="L18" s="103">
        <v>327</v>
      </c>
      <c r="M18" s="121">
        <v>100</v>
      </c>
      <c r="N18" s="119">
        <v>100</v>
      </c>
      <c r="O18" s="119">
        <v>43</v>
      </c>
      <c r="P18" s="165">
        <v>77</v>
      </c>
      <c r="Q18" s="56"/>
      <c r="R18" s="192">
        <f>SUM(O18:P20)</f>
        <v>120</v>
      </c>
      <c r="S18" s="194">
        <v>1</v>
      </c>
      <c r="T18" s="194">
        <f>(+N18+O18+P18)/L18</f>
        <v>0.672782874617737</v>
      </c>
      <c r="U18" s="205" t="s">
        <v>68</v>
      </c>
      <c r="V18" s="203">
        <v>202013001003400</v>
      </c>
      <c r="W18" s="189" t="s">
        <v>95</v>
      </c>
      <c r="X18" s="46" t="s">
        <v>149</v>
      </c>
      <c r="Y18" s="147">
        <v>100</v>
      </c>
      <c r="Z18" s="57">
        <v>43</v>
      </c>
      <c r="AA18" s="57">
        <v>77</v>
      </c>
      <c r="AB18" s="15">
        <v>1</v>
      </c>
      <c r="AC18" s="58">
        <v>44743</v>
      </c>
      <c r="AD18" s="59">
        <v>44926</v>
      </c>
      <c r="AE18" s="60">
        <v>100</v>
      </c>
      <c r="AF18" s="60">
        <f>43+77</f>
        <v>120</v>
      </c>
      <c r="AG18" s="117"/>
      <c r="AH18" s="132"/>
      <c r="AI18" s="61" t="s">
        <v>59</v>
      </c>
      <c r="AJ18" s="10"/>
      <c r="AK18" s="62"/>
      <c r="AL18" s="46" t="s">
        <v>74</v>
      </c>
      <c r="AM18" s="46" t="s">
        <v>60</v>
      </c>
      <c r="AN18" s="46" t="s">
        <v>77</v>
      </c>
      <c r="AO18" s="46"/>
      <c r="AP18" s="46"/>
      <c r="AQ18" s="46"/>
      <c r="AR18" s="46">
        <v>43</v>
      </c>
      <c r="AS18" s="46">
        <v>77</v>
      </c>
      <c r="AT18" s="46"/>
      <c r="AU18" s="46"/>
      <c r="AV18" s="29" t="s">
        <v>163</v>
      </c>
      <c r="AW18" s="21" t="s">
        <v>208</v>
      </c>
      <c r="AX18" s="46"/>
      <c r="AY18" s="61"/>
      <c r="AZ18" s="46"/>
      <c r="BA18" s="61"/>
    </row>
    <row r="19" spans="1:53" ht="201.75" customHeight="1" x14ac:dyDescent="0.25">
      <c r="A19" s="196"/>
      <c r="B19" s="196"/>
      <c r="C19" s="142"/>
      <c r="D19" s="142"/>
      <c r="E19" s="142"/>
      <c r="F19" s="142"/>
      <c r="G19" s="191"/>
      <c r="H19" s="117"/>
      <c r="I19" s="117"/>
      <c r="J19" s="103"/>
      <c r="K19" s="117"/>
      <c r="L19" s="103"/>
      <c r="M19" s="121"/>
      <c r="N19" s="119"/>
      <c r="O19" s="119"/>
      <c r="P19" s="149"/>
      <c r="Q19" s="182" t="s">
        <v>68</v>
      </c>
      <c r="R19" s="193"/>
      <c r="S19" s="153"/>
      <c r="T19" s="153"/>
      <c r="U19" s="189"/>
      <c r="V19" s="203"/>
      <c r="W19" s="189"/>
      <c r="X19" s="47" t="s">
        <v>78</v>
      </c>
      <c r="Y19" s="124"/>
      <c r="Z19" s="34">
        <v>0</v>
      </c>
      <c r="AA19" s="34">
        <v>0</v>
      </c>
      <c r="AB19" s="15">
        <f>(+Z19+AA19)/100</f>
        <v>0</v>
      </c>
      <c r="AC19" s="48">
        <v>44743</v>
      </c>
      <c r="AD19" s="48">
        <v>44926</v>
      </c>
      <c r="AE19" s="12">
        <v>100</v>
      </c>
      <c r="AF19" s="12"/>
      <c r="AG19" s="117"/>
      <c r="AH19" s="132"/>
      <c r="AI19" s="37" t="s">
        <v>59</v>
      </c>
      <c r="AJ19" s="11">
        <v>30000000</v>
      </c>
      <c r="AK19" s="19" t="s">
        <v>71</v>
      </c>
      <c r="AL19" s="25" t="s">
        <v>74</v>
      </c>
      <c r="AM19" s="25" t="s">
        <v>60</v>
      </c>
      <c r="AN19" s="25" t="s">
        <v>77</v>
      </c>
      <c r="AO19" s="38">
        <v>520704000</v>
      </c>
      <c r="AP19" s="38">
        <v>57078957.200000003</v>
      </c>
      <c r="AQ19" s="53">
        <f>+AP19/AO19</f>
        <v>0.1096188183689774</v>
      </c>
      <c r="AR19" s="25">
        <v>0</v>
      </c>
      <c r="AS19" s="25">
        <v>0</v>
      </c>
      <c r="AT19" s="50">
        <v>30000000</v>
      </c>
      <c r="AU19" s="25"/>
      <c r="AV19" s="28" t="s">
        <v>173</v>
      </c>
      <c r="AW19" s="28" t="s">
        <v>209</v>
      </c>
      <c r="AX19" s="25"/>
      <c r="AY19" s="37"/>
      <c r="AZ19" s="25"/>
      <c r="BA19" s="37"/>
    </row>
    <row r="20" spans="1:53" ht="141.75" customHeight="1" x14ac:dyDescent="0.25">
      <c r="A20" s="196"/>
      <c r="B20" s="196"/>
      <c r="C20" s="142"/>
      <c r="D20" s="142"/>
      <c r="E20" s="142"/>
      <c r="F20" s="142"/>
      <c r="G20" s="191"/>
      <c r="H20" s="117"/>
      <c r="I20" s="117"/>
      <c r="J20" s="103"/>
      <c r="K20" s="117"/>
      <c r="L20" s="103"/>
      <c r="M20" s="121"/>
      <c r="N20" s="119"/>
      <c r="O20" s="119"/>
      <c r="P20" s="150"/>
      <c r="Q20" s="183"/>
      <c r="R20" s="186"/>
      <c r="S20" s="156"/>
      <c r="T20" s="156"/>
      <c r="U20" s="189"/>
      <c r="V20" s="203"/>
      <c r="W20" s="189"/>
      <c r="X20" s="25" t="s">
        <v>69</v>
      </c>
      <c r="Y20" s="63" t="s">
        <v>62</v>
      </c>
      <c r="Z20" s="34">
        <v>3</v>
      </c>
      <c r="AA20" s="34">
        <v>0</v>
      </c>
      <c r="AB20" s="15">
        <f>(+Z20+AA20)/3</f>
        <v>1</v>
      </c>
      <c r="AC20" s="48">
        <v>44607</v>
      </c>
      <c r="AD20" s="48">
        <v>44926</v>
      </c>
      <c r="AE20" s="12">
        <v>200</v>
      </c>
      <c r="AF20" s="12">
        <v>143</v>
      </c>
      <c r="AG20" s="117"/>
      <c r="AH20" s="132"/>
      <c r="AI20" s="37" t="s">
        <v>59</v>
      </c>
      <c r="AJ20" s="11">
        <v>61000000</v>
      </c>
      <c r="AK20" s="19" t="s">
        <v>70</v>
      </c>
      <c r="AL20" s="25" t="s">
        <v>74</v>
      </c>
      <c r="AM20" s="25" t="s">
        <v>60</v>
      </c>
      <c r="AN20" s="25" t="s">
        <v>77</v>
      </c>
      <c r="AO20" s="38">
        <v>390245667</v>
      </c>
      <c r="AP20" s="38">
        <v>59488100</v>
      </c>
      <c r="AQ20" s="53">
        <f>+AP20/AO20</f>
        <v>0.15243756697495889</v>
      </c>
      <c r="AR20" s="25">
        <v>3</v>
      </c>
      <c r="AS20" s="25">
        <v>0</v>
      </c>
      <c r="AT20" s="50">
        <v>60061418.200000003</v>
      </c>
      <c r="AU20" s="50">
        <v>59488100</v>
      </c>
      <c r="AV20" s="18" t="s">
        <v>169</v>
      </c>
      <c r="AW20" s="27" t="s">
        <v>198</v>
      </c>
      <c r="AX20" s="45"/>
      <c r="AY20" s="37" t="s">
        <v>61</v>
      </c>
      <c r="AZ20" s="25" t="s">
        <v>133</v>
      </c>
      <c r="BA20" s="48">
        <v>44607</v>
      </c>
    </row>
    <row r="21" spans="1:53" ht="249.75" customHeight="1" x14ac:dyDescent="0.25">
      <c r="A21" s="196"/>
      <c r="B21" s="196"/>
      <c r="C21" s="142"/>
      <c r="D21" s="142"/>
      <c r="E21" s="142"/>
      <c r="F21" s="142"/>
      <c r="G21" s="191"/>
      <c r="H21" s="117" t="s">
        <v>85</v>
      </c>
      <c r="I21" s="117" t="s">
        <v>86</v>
      </c>
      <c r="J21" s="103">
        <v>3000</v>
      </c>
      <c r="K21" s="117" t="s">
        <v>87</v>
      </c>
      <c r="L21" s="103">
        <v>4000</v>
      </c>
      <c r="M21" s="121">
        <v>1167</v>
      </c>
      <c r="N21" s="120">
        <v>7929</v>
      </c>
      <c r="O21" s="119">
        <v>1281</v>
      </c>
      <c r="P21" s="148">
        <v>1443</v>
      </c>
      <c r="Q21" s="183"/>
      <c r="R21" s="185">
        <f>SUM(O21:P24)</f>
        <v>2724</v>
      </c>
      <c r="S21" s="212">
        <v>1</v>
      </c>
      <c r="T21" s="152">
        <v>1</v>
      </c>
      <c r="U21" s="189"/>
      <c r="V21" s="203"/>
      <c r="W21" s="189"/>
      <c r="X21" s="25" t="s">
        <v>150</v>
      </c>
      <c r="Y21" s="143">
        <v>1167</v>
      </c>
      <c r="Z21" s="63">
        <v>1281</v>
      </c>
      <c r="AA21" s="63">
        <v>1443</v>
      </c>
      <c r="AB21" s="64">
        <v>1</v>
      </c>
      <c r="AC21" s="59">
        <v>44566</v>
      </c>
      <c r="AD21" s="59">
        <v>44926</v>
      </c>
      <c r="AE21" s="12">
        <v>1167</v>
      </c>
      <c r="AF21" s="12">
        <v>1443</v>
      </c>
      <c r="AG21" s="117"/>
      <c r="AH21" s="132"/>
      <c r="AI21" s="104" t="s">
        <v>59</v>
      </c>
      <c r="AJ21" s="11"/>
      <c r="AK21" s="19"/>
      <c r="AL21" s="25" t="s">
        <v>74</v>
      </c>
      <c r="AM21" s="25" t="s">
        <v>60</v>
      </c>
      <c r="AN21" s="25" t="s">
        <v>77</v>
      </c>
      <c r="AO21" s="25"/>
      <c r="AP21" s="25"/>
      <c r="AQ21" s="25"/>
      <c r="AR21" s="25">
        <v>1281</v>
      </c>
      <c r="AS21" s="25">
        <f>154+1289</f>
        <v>1443</v>
      </c>
      <c r="AT21" s="25"/>
      <c r="AU21" s="25"/>
      <c r="AV21" s="65" t="s">
        <v>156</v>
      </c>
      <c r="AW21" s="22" t="s">
        <v>210</v>
      </c>
      <c r="AX21" s="25"/>
      <c r="AY21" s="37" t="s">
        <v>152</v>
      </c>
      <c r="AZ21" s="25"/>
      <c r="BA21" s="37"/>
    </row>
    <row r="22" spans="1:53" ht="195" customHeight="1" x14ac:dyDescent="0.25">
      <c r="A22" s="196"/>
      <c r="B22" s="196"/>
      <c r="C22" s="142"/>
      <c r="D22" s="142"/>
      <c r="E22" s="142"/>
      <c r="F22" s="142"/>
      <c r="G22" s="191"/>
      <c r="H22" s="117"/>
      <c r="I22" s="117"/>
      <c r="J22" s="103"/>
      <c r="K22" s="117"/>
      <c r="L22" s="103"/>
      <c r="M22" s="121"/>
      <c r="N22" s="120"/>
      <c r="O22" s="119"/>
      <c r="P22" s="149"/>
      <c r="Q22" s="183"/>
      <c r="R22" s="193"/>
      <c r="S22" s="177"/>
      <c r="T22" s="153"/>
      <c r="U22" s="189"/>
      <c r="V22" s="203"/>
      <c r="W22" s="189"/>
      <c r="X22" s="47" t="s">
        <v>78</v>
      </c>
      <c r="Y22" s="147"/>
      <c r="Z22" s="34">
        <v>0</v>
      </c>
      <c r="AA22" s="34">
        <v>0</v>
      </c>
      <c r="AB22" s="13">
        <v>0</v>
      </c>
      <c r="AC22" s="48">
        <v>44640</v>
      </c>
      <c r="AD22" s="48">
        <v>44926</v>
      </c>
      <c r="AE22" s="12">
        <v>50</v>
      </c>
      <c r="AF22" s="36"/>
      <c r="AG22" s="117"/>
      <c r="AH22" s="132"/>
      <c r="AI22" s="164"/>
      <c r="AJ22" s="11">
        <v>40833333</v>
      </c>
      <c r="AK22" s="19" t="s">
        <v>70</v>
      </c>
      <c r="AL22" s="25" t="s">
        <v>74</v>
      </c>
      <c r="AM22" s="25" t="s">
        <v>60</v>
      </c>
      <c r="AN22" s="25" t="s">
        <v>77</v>
      </c>
      <c r="AO22" s="25"/>
      <c r="AP22" s="25"/>
      <c r="AQ22" s="25"/>
      <c r="AR22" s="25">
        <v>0</v>
      </c>
      <c r="AS22" s="25">
        <v>0</v>
      </c>
      <c r="AT22" s="50">
        <v>40833333</v>
      </c>
      <c r="AU22" s="25"/>
      <c r="AV22" s="18" t="s">
        <v>174</v>
      </c>
      <c r="AW22" s="28" t="s">
        <v>209</v>
      </c>
      <c r="AX22" s="25"/>
      <c r="AY22" s="37" t="s">
        <v>61</v>
      </c>
      <c r="AZ22" s="25" t="s">
        <v>133</v>
      </c>
      <c r="BA22" s="48">
        <v>44640</v>
      </c>
    </row>
    <row r="23" spans="1:53" ht="243" customHeight="1" x14ac:dyDescent="0.25">
      <c r="A23" s="196"/>
      <c r="B23" s="196"/>
      <c r="C23" s="142"/>
      <c r="D23" s="142"/>
      <c r="E23" s="142"/>
      <c r="F23" s="142"/>
      <c r="G23" s="191"/>
      <c r="H23" s="117"/>
      <c r="I23" s="117"/>
      <c r="J23" s="103"/>
      <c r="K23" s="117"/>
      <c r="L23" s="103"/>
      <c r="M23" s="121"/>
      <c r="N23" s="120"/>
      <c r="O23" s="119"/>
      <c r="P23" s="149"/>
      <c r="Q23" s="183"/>
      <c r="R23" s="193"/>
      <c r="S23" s="177"/>
      <c r="T23" s="153"/>
      <c r="U23" s="189"/>
      <c r="V23" s="203"/>
      <c r="W23" s="189"/>
      <c r="X23" s="47" t="s">
        <v>88</v>
      </c>
      <c r="Y23" s="34">
        <v>1</v>
      </c>
      <c r="Z23" s="34">
        <v>1</v>
      </c>
      <c r="AA23" s="34">
        <v>0</v>
      </c>
      <c r="AB23" s="13">
        <v>1</v>
      </c>
      <c r="AC23" s="48">
        <v>44586</v>
      </c>
      <c r="AD23" s="48">
        <v>44926</v>
      </c>
      <c r="AE23" s="12">
        <v>1028736</v>
      </c>
      <c r="AF23" s="12">
        <v>1028736</v>
      </c>
      <c r="AG23" s="117"/>
      <c r="AH23" s="132"/>
      <c r="AI23" s="37" t="s">
        <v>59</v>
      </c>
      <c r="AJ23" s="11">
        <v>79166667</v>
      </c>
      <c r="AK23" s="19" t="s">
        <v>71</v>
      </c>
      <c r="AL23" s="25" t="s">
        <v>74</v>
      </c>
      <c r="AM23" s="25" t="s">
        <v>60</v>
      </c>
      <c r="AN23" s="25" t="s">
        <v>77</v>
      </c>
      <c r="AO23" s="25"/>
      <c r="AP23" s="25"/>
      <c r="AQ23" s="25"/>
      <c r="AR23" s="25">
        <v>1</v>
      </c>
      <c r="AS23" s="25">
        <v>0</v>
      </c>
      <c r="AT23" s="66">
        <v>65688063.5</v>
      </c>
      <c r="AU23" s="67">
        <v>57078957.200000003</v>
      </c>
      <c r="AV23" s="18" t="s">
        <v>175</v>
      </c>
      <c r="AW23" s="18" t="s">
        <v>198</v>
      </c>
      <c r="AX23" s="25"/>
      <c r="AY23" s="37" t="s">
        <v>61</v>
      </c>
      <c r="AZ23" s="25" t="s">
        <v>134</v>
      </c>
      <c r="BA23" s="48">
        <v>44586</v>
      </c>
    </row>
    <row r="24" spans="1:53" ht="210.75" customHeight="1" x14ac:dyDescent="0.25">
      <c r="A24" s="196"/>
      <c r="B24" s="196"/>
      <c r="C24" s="142"/>
      <c r="D24" s="142"/>
      <c r="E24" s="142"/>
      <c r="F24" s="142"/>
      <c r="G24" s="191"/>
      <c r="H24" s="117"/>
      <c r="I24" s="117"/>
      <c r="J24" s="103"/>
      <c r="K24" s="117"/>
      <c r="L24" s="103"/>
      <c r="M24" s="121"/>
      <c r="N24" s="120"/>
      <c r="O24" s="119"/>
      <c r="P24" s="150"/>
      <c r="Q24" s="183"/>
      <c r="R24" s="186"/>
      <c r="S24" s="178"/>
      <c r="T24" s="156"/>
      <c r="U24" s="189"/>
      <c r="V24" s="203"/>
      <c r="W24" s="189"/>
      <c r="X24" s="25" t="s">
        <v>89</v>
      </c>
      <c r="Y24" s="34">
        <v>25</v>
      </c>
      <c r="Z24" s="34">
        <v>27</v>
      </c>
      <c r="AA24" s="34">
        <v>0</v>
      </c>
      <c r="AB24" s="13">
        <v>1</v>
      </c>
      <c r="AC24" s="35">
        <v>44566</v>
      </c>
      <c r="AD24" s="48">
        <v>44926</v>
      </c>
      <c r="AE24" s="12">
        <v>25</v>
      </c>
      <c r="AF24" s="12">
        <v>27</v>
      </c>
      <c r="AG24" s="117"/>
      <c r="AH24" s="132"/>
      <c r="AI24" s="37" t="s">
        <v>59</v>
      </c>
      <c r="AJ24" s="11">
        <v>878000000</v>
      </c>
      <c r="AK24" s="19" t="s">
        <v>72</v>
      </c>
      <c r="AL24" s="25" t="s">
        <v>74</v>
      </c>
      <c r="AM24" s="25" t="s">
        <v>60</v>
      </c>
      <c r="AN24" s="25" t="s">
        <v>77</v>
      </c>
      <c r="AO24" s="38">
        <v>878000000</v>
      </c>
      <c r="AP24" s="38">
        <v>609300000</v>
      </c>
      <c r="AQ24" s="53">
        <f>+AP24/AO24</f>
        <v>0.69396355353075168</v>
      </c>
      <c r="AR24" s="25">
        <v>27</v>
      </c>
      <c r="AS24" s="25">
        <v>0</v>
      </c>
      <c r="AT24" s="50">
        <v>878000000</v>
      </c>
      <c r="AU24" s="50">
        <v>130200000</v>
      </c>
      <c r="AV24" s="18" t="s">
        <v>143</v>
      </c>
      <c r="AW24" s="18" t="s">
        <v>211</v>
      </c>
      <c r="AX24" s="25"/>
      <c r="AY24" s="37" t="s">
        <v>61</v>
      </c>
      <c r="AZ24" s="19" t="s">
        <v>128</v>
      </c>
      <c r="BA24" s="35">
        <v>44566</v>
      </c>
    </row>
    <row r="25" spans="1:53" ht="152.25" customHeight="1" x14ac:dyDescent="0.25">
      <c r="A25" s="196"/>
      <c r="B25" s="196"/>
      <c r="C25" s="142"/>
      <c r="D25" s="142"/>
      <c r="E25" s="142"/>
      <c r="F25" s="142"/>
      <c r="G25" s="191"/>
      <c r="H25" s="117" t="s">
        <v>90</v>
      </c>
      <c r="I25" s="117" t="s">
        <v>91</v>
      </c>
      <c r="J25" s="103">
        <v>1000</v>
      </c>
      <c r="K25" s="117" t="s">
        <v>92</v>
      </c>
      <c r="L25" s="103">
        <v>2000</v>
      </c>
      <c r="M25" s="121">
        <v>600</v>
      </c>
      <c r="N25" s="120">
        <v>2396</v>
      </c>
      <c r="O25" s="119">
        <v>104</v>
      </c>
      <c r="P25" s="148">
        <v>294</v>
      </c>
      <c r="Q25" s="183"/>
      <c r="R25" s="185">
        <f>SUM(O25:P26)</f>
        <v>398</v>
      </c>
      <c r="S25" s="152">
        <f>+R25/M25</f>
        <v>0.66333333333333333</v>
      </c>
      <c r="T25" s="152">
        <v>1</v>
      </c>
      <c r="U25" s="189"/>
      <c r="V25" s="203"/>
      <c r="W25" s="189"/>
      <c r="X25" s="25" t="s">
        <v>151</v>
      </c>
      <c r="Y25" s="143">
        <v>600</v>
      </c>
      <c r="Z25" s="34">
        <v>104</v>
      </c>
      <c r="AA25" s="34">
        <v>294</v>
      </c>
      <c r="AB25" s="68">
        <f>(+Z25+AA25)/Y25</f>
        <v>0.66333333333333333</v>
      </c>
      <c r="AC25" s="48">
        <v>44566</v>
      </c>
      <c r="AD25" s="48">
        <v>44926</v>
      </c>
      <c r="AE25" s="12">
        <v>600</v>
      </c>
      <c r="AF25" s="12">
        <v>294</v>
      </c>
      <c r="AG25" s="117"/>
      <c r="AH25" s="132"/>
      <c r="AI25" s="104" t="s">
        <v>59</v>
      </c>
      <c r="AJ25" s="11"/>
      <c r="AK25" s="19"/>
      <c r="AL25" s="25" t="s">
        <v>74</v>
      </c>
      <c r="AM25" s="25" t="s">
        <v>60</v>
      </c>
      <c r="AN25" s="25" t="s">
        <v>77</v>
      </c>
      <c r="AO25" s="25"/>
      <c r="AP25" s="25"/>
      <c r="AQ25" s="25"/>
      <c r="AR25" s="25">
        <v>104</v>
      </c>
      <c r="AS25" s="25">
        <v>294</v>
      </c>
      <c r="AT25" s="50"/>
      <c r="AU25" s="50"/>
      <c r="AV25" s="18" t="s">
        <v>157</v>
      </c>
      <c r="AW25" s="18" t="s">
        <v>212</v>
      </c>
      <c r="AX25" s="25"/>
      <c r="AY25" s="37" t="s">
        <v>60</v>
      </c>
      <c r="AZ25" s="19"/>
      <c r="BA25" s="35"/>
    </row>
    <row r="26" spans="1:53" ht="207.75" customHeight="1" x14ac:dyDescent="0.25">
      <c r="A26" s="196"/>
      <c r="B26" s="196"/>
      <c r="C26" s="142"/>
      <c r="D26" s="142"/>
      <c r="E26" s="142"/>
      <c r="F26" s="142"/>
      <c r="G26" s="191"/>
      <c r="H26" s="117"/>
      <c r="I26" s="117"/>
      <c r="J26" s="103"/>
      <c r="K26" s="117"/>
      <c r="L26" s="103"/>
      <c r="M26" s="121"/>
      <c r="N26" s="120"/>
      <c r="O26" s="119"/>
      <c r="P26" s="150"/>
      <c r="Q26" s="183"/>
      <c r="R26" s="186"/>
      <c r="S26" s="156"/>
      <c r="T26" s="156"/>
      <c r="U26" s="189"/>
      <c r="V26" s="203"/>
      <c r="W26" s="189"/>
      <c r="X26" s="47" t="s">
        <v>78</v>
      </c>
      <c r="Y26" s="147"/>
      <c r="Z26" s="57">
        <v>0</v>
      </c>
      <c r="AA26" s="57">
        <v>0</v>
      </c>
      <c r="AB26" s="69">
        <v>0</v>
      </c>
      <c r="AC26" s="48">
        <v>44640</v>
      </c>
      <c r="AD26" s="48">
        <v>44926</v>
      </c>
      <c r="AE26" s="12">
        <v>150</v>
      </c>
      <c r="AF26" s="36"/>
      <c r="AG26" s="117"/>
      <c r="AH26" s="132"/>
      <c r="AI26" s="164"/>
      <c r="AJ26" s="11">
        <v>100000000</v>
      </c>
      <c r="AK26" s="19" t="s">
        <v>70</v>
      </c>
      <c r="AL26" s="25" t="s">
        <v>74</v>
      </c>
      <c r="AM26" s="25" t="s">
        <v>60</v>
      </c>
      <c r="AN26" s="25" t="s">
        <v>77</v>
      </c>
      <c r="AO26" s="25"/>
      <c r="AP26" s="25"/>
      <c r="AQ26" s="25"/>
      <c r="AR26" s="25">
        <v>0</v>
      </c>
      <c r="AS26" s="25">
        <v>0</v>
      </c>
      <c r="AT26" s="50">
        <v>100000000</v>
      </c>
      <c r="AU26" s="25"/>
      <c r="AV26" s="70" t="s">
        <v>176</v>
      </c>
      <c r="AW26" s="28" t="s">
        <v>209</v>
      </c>
      <c r="AX26" s="25"/>
      <c r="AY26" s="37" t="s">
        <v>61</v>
      </c>
      <c r="AZ26" s="25" t="s">
        <v>133</v>
      </c>
      <c r="BA26" s="48">
        <v>44640</v>
      </c>
    </row>
    <row r="27" spans="1:53" ht="132.75" customHeight="1" x14ac:dyDescent="0.25">
      <c r="A27" s="196"/>
      <c r="B27" s="196"/>
      <c r="C27" s="142"/>
      <c r="D27" s="142"/>
      <c r="E27" s="142"/>
      <c r="F27" s="142"/>
      <c r="G27" s="191"/>
      <c r="H27" s="117" t="s">
        <v>83</v>
      </c>
      <c r="I27" s="117" t="s">
        <v>84</v>
      </c>
      <c r="J27" s="103">
        <v>14</v>
      </c>
      <c r="K27" s="117" t="s">
        <v>80</v>
      </c>
      <c r="L27" s="103">
        <v>10</v>
      </c>
      <c r="M27" s="121">
        <v>3</v>
      </c>
      <c r="N27" s="119">
        <v>9</v>
      </c>
      <c r="O27" s="119">
        <v>0</v>
      </c>
      <c r="P27" s="148">
        <v>2</v>
      </c>
      <c r="Q27" s="183"/>
      <c r="R27" s="185">
        <f>SUM(O27:P28)</f>
        <v>2</v>
      </c>
      <c r="S27" s="212">
        <f>+O27+P27/3</f>
        <v>0.66666666666666663</v>
      </c>
      <c r="T27" s="152">
        <v>1</v>
      </c>
      <c r="U27" s="189"/>
      <c r="V27" s="203"/>
      <c r="W27" s="189"/>
      <c r="X27" s="123" t="s">
        <v>75</v>
      </c>
      <c r="Y27" s="124">
        <v>3</v>
      </c>
      <c r="Z27" s="143">
        <v>0</v>
      </c>
      <c r="AA27" s="143">
        <v>2</v>
      </c>
      <c r="AB27" s="200">
        <f>(+Z27+AA27)/Y27</f>
        <v>0.66666666666666663</v>
      </c>
      <c r="AC27" s="102">
        <v>44666</v>
      </c>
      <c r="AD27" s="102">
        <v>44926</v>
      </c>
      <c r="AE27" s="125">
        <v>1028736</v>
      </c>
      <c r="AF27" s="173"/>
      <c r="AG27" s="117"/>
      <c r="AH27" s="132"/>
      <c r="AI27" s="103" t="s">
        <v>59</v>
      </c>
      <c r="AJ27" s="11">
        <f>330245667-160000000-30000000+19166667+29000000</f>
        <v>188412334</v>
      </c>
      <c r="AK27" s="19" t="s">
        <v>70</v>
      </c>
      <c r="AL27" s="117" t="s">
        <v>74</v>
      </c>
      <c r="AM27" s="25" t="s">
        <v>60</v>
      </c>
      <c r="AN27" s="117" t="s">
        <v>77</v>
      </c>
      <c r="AO27" s="25"/>
      <c r="AP27" s="25"/>
      <c r="AQ27" s="25"/>
      <c r="AR27" s="129">
        <v>0</v>
      </c>
      <c r="AS27" s="129">
        <v>2</v>
      </c>
      <c r="AT27" s="25"/>
      <c r="AU27" s="25"/>
      <c r="AV27" s="127" t="s">
        <v>144</v>
      </c>
      <c r="AW27" s="127" t="s">
        <v>197</v>
      </c>
      <c r="AX27" s="129"/>
      <c r="AY27" s="103" t="s">
        <v>61</v>
      </c>
      <c r="AZ27" s="117" t="s">
        <v>133</v>
      </c>
      <c r="BA27" s="102">
        <v>44666</v>
      </c>
    </row>
    <row r="28" spans="1:53" ht="113.25" customHeight="1" thickBot="1" x14ac:dyDescent="0.3">
      <c r="A28" s="196"/>
      <c r="B28" s="196"/>
      <c r="C28" s="142"/>
      <c r="D28" s="142"/>
      <c r="E28" s="142"/>
      <c r="F28" s="142"/>
      <c r="G28" s="191"/>
      <c r="H28" s="117"/>
      <c r="I28" s="117"/>
      <c r="J28" s="103"/>
      <c r="K28" s="117"/>
      <c r="L28" s="103"/>
      <c r="M28" s="144"/>
      <c r="N28" s="162"/>
      <c r="O28" s="162"/>
      <c r="P28" s="155"/>
      <c r="Q28" s="184"/>
      <c r="R28" s="195"/>
      <c r="S28" s="213"/>
      <c r="T28" s="154"/>
      <c r="U28" s="189"/>
      <c r="V28" s="204"/>
      <c r="W28" s="190"/>
      <c r="X28" s="145"/>
      <c r="Y28" s="146"/>
      <c r="Z28" s="175"/>
      <c r="AA28" s="175"/>
      <c r="AB28" s="175"/>
      <c r="AC28" s="131"/>
      <c r="AD28" s="216"/>
      <c r="AE28" s="217"/>
      <c r="AF28" s="174"/>
      <c r="AG28" s="117"/>
      <c r="AH28" s="132"/>
      <c r="AI28" s="104"/>
      <c r="AJ28" s="23">
        <f>480704000-90000000+10833333+10000000</f>
        <v>411537333</v>
      </c>
      <c r="AK28" s="71" t="s">
        <v>71</v>
      </c>
      <c r="AL28" s="129"/>
      <c r="AM28" s="45" t="s">
        <v>60</v>
      </c>
      <c r="AN28" s="129"/>
      <c r="AO28" s="45"/>
      <c r="AP28" s="45"/>
      <c r="AQ28" s="45"/>
      <c r="AR28" s="130"/>
      <c r="AS28" s="130"/>
      <c r="AT28" s="72">
        <f>150000000+5569200</f>
        <v>155569200</v>
      </c>
      <c r="AU28" s="45"/>
      <c r="AV28" s="128"/>
      <c r="AW28" s="128"/>
      <c r="AX28" s="130"/>
      <c r="AY28" s="104"/>
      <c r="AZ28" s="129"/>
      <c r="BA28" s="131"/>
    </row>
    <row r="29" spans="1:53" ht="113.25" customHeight="1" x14ac:dyDescent="0.25">
      <c r="A29" s="196"/>
      <c r="B29" s="196"/>
      <c r="C29" s="142"/>
      <c r="D29" s="142"/>
      <c r="E29" s="142"/>
      <c r="F29" s="142"/>
      <c r="G29" s="191"/>
      <c r="H29" s="108" t="s">
        <v>181</v>
      </c>
      <c r="I29" s="109"/>
      <c r="J29" s="109"/>
      <c r="K29" s="109"/>
      <c r="L29" s="109"/>
      <c r="M29" s="109"/>
      <c r="N29" s="109"/>
      <c r="O29" s="109"/>
      <c r="P29" s="109"/>
      <c r="Q29" s="109"/>
      <c r="R29" s="110"/>
      <c r="S29" s="100">
        <f>AVERAGE(S18:S28)</f>
        <v>0.83249999999999991</v>
      </c>
      <c r="T29" s="100">
        <f>AVERAGE(T18:T28)</f>
        <v>0.91819571865443428</v>
      </c>
      <c r="U29" s="206"/>
      <c r="V29" s="166" t="s">
        <v>185</v>
      </c>
      <c r="W29" s="167"/>
      <c r="X29" s="167"/>
      <c r="Y29" s="167"/>
      <c r="Z29" s="167"/>
      <c r="AA29" s="168"/>
      <c r="AB29" s="16">
        <f>AVERAGE(AB19:AB28)</f>
        <v>0.59222222222222221</v>
      </c>
      <c r="AC29" s="37"/>
      <c r="AD29" s="48"/>
      <c r="AE29" s="12"/>
      <c r="AF29" s="36"/>
      <c r="AG29" s="117"/>
      <c r="AH29" s="132"/>
      <c r="AI29" s="37"/>
      <c r="AJ29" s="11"/>
      <c r="AK29" s="19"/>
      <c r="AL29" s="25"/>
      <c r="AM29" s="25"/>
      <c r="AN29" s="25"/>
      <c r="AO29" s="25"/>
      <c r="AP29" s="25"/>
      <c r="AQ29" s="25"/>
      <c r="AR29" s="25"/>
      <c r="AS29" s="25"/>
      <c r="AT29" s="50"/>
      <c r="AU29" s="25"/>
      <c r="AV29" s="18"/>
      <c r="AW29" s="18"/>
      <c r="AX29" s="25"/>
      <c r="AY29" s="37"/>
      <c r="AZ29" s="25"/>
      <c r="BA29" s="55"/>
    </row>
    <row r="30" spans="1:53" ht="171" customHeight="1" x14ac:dyDescent="0.25">
      <c r="A30" s="196"/>
      <c r="B30" s="196"/>
      <c r="C30" s="142"/>
      <c r="D30" s="142"/>
      <c r="E30" s="142"/>
      <c r="F30" s="142"/>
      <c r="G30" s="191" t="s">
        <v>93</v>
      </c>
      <c r="H30" s="117" t="s">
        <v>99</v>
      </c>
      <c r="I30" s="117" t="s">
        <v>104</v>
      </c>
      <c r="J30" s="103">
        <v>1</v>
      </c>
      <c r="K30" s="117" t="s">
        <v>98</v>
      </c>
      <c r="L30" s="103">
        <v>1</v>
      </c>
      <c r="M30" s="121">
        <v>1</v>
      </c>
      <c r="N30" s="122">
        <v>0.8</v>
      </c>
      <c r="O30" s="118">
        <v>0.05</v>
      </c>
      <c r="P30" s="153">
        <v>0.03</v>
      </c>
      <c r="Q30" s="172" t="s">
        <v>94</v>
      </c>
      <c r="R30" s="152">
        <f>+O30+P30</f>
        <v>0.08</v>
      </c>
      <c r="S30" s="153">
        <f>+O30+P30</f>
        <v>0.08</v>
      </c>
      <c r="T30" s="153">
        <f>+N30+S30</f>
        <v>0.88</v>
      </c>
      <c r="U30" s="188" t="s">
        <v>94</v>
      </c>
      <c r="V30" s="152">
        <v>2020130010033</v>
      </c>
      <c r="W30" s="188" t="s">
        <v>96</v>
      </c>
      <c r="X30" s="73" t="s">
        <v>98</v>
      </c>
      <c r="Y30" s="57">
        <v>1</v>
      </c>
      <c r="Z30" s="69">
        <v>0.05</v>
      </c>
      <c r="AA30" s="69">
        <v>0.03</v>
      </c>
      <c r="AB30" s="69">
        <f>+Z30+AA30</f>
        <v>0.08</v>
      </c>
      <c r="AC30" s="59">
        <v>44593</v>
      </c>
      <c r="AD30" s="59">
        <v>44926</v>
      </c>
      <c r="AE30" s="60">
        <v>1028736</v>
      </c>
      <c r="AF30" s="74"/>
      <c r="AG30" s="117"/>
      <c r="AH30" s="132"/>
      <c r="AI30" s="61" t="s">
        <v>59</v>
      </c>
      <c r="AJ30" s="75"/>
      <c r="AK30" s="17"/>
      <c r="AL30" s="17" t="s">
        <v>100</v>
      </c>
      <c r="AM30" s="46" t="s">
        <v>60</v>
      </c>
      <c r="AN30" s="17" t="s">
        <v>102</v>
      </c>
      <c r="AO30" s="17"/>
      <c r="AP30" s="17"/>
      <c r="AQ30" s="17"/>
      <c r="AR30" s="76">
        <v>0.05</v>
      </c>
      <c r="AS30" s="76">
        <v>0.03</v>
      </c>
      <c r="AT30" s="17"/>
      <c r="AU30" s="17"/>
      <c r="AV30" s="17" t="s">
        <v>158</v>
      </c>
      <c r="AW30" s="17" t="s">
        <v>213</v>
      </c>
      <c r="AX30" s="17"/>
      <c r="AY30" s="61" t="s">
        <v>60</v>
      </c>
      <c r="AZ30" s="61" t="s">
        <v>60</v>
      </c>
      <c r="BA30" s="61"/>
    </row>
    <row r="31" spans="1:53" ht="171" customHeight="1" x14ac:dyDescent="0.25">
      <c r="A31" s="196"/>
      <c r="B31" s="196"/>
      <c r="C31" s="142"/>
      <c r="D31" s="142"/>
      <c r="E31" s="142"/>
      <c r="F31" s="142"/>
      <c r="G31" s="191"/>
      <c r="H31" s="117"/>
      <c r="I31" s="117"/>
      <c r="J31" s="103"/>
      <c r="K31" s="117"/>
      <c r="L31" s="103"/>
      <c r="M31" s="121"/>
      <c r="N31" s="122"/>
      <c r="O31" s="118"/>
      <c r="P31" s="153"/>
      <c r="Q31" s="140"/>
      <c r="R31" s="153"/>
      <c r="S31" s="153"/>
      <c r="T31" s="153"/>
      <c r="U31" s="189"/>
      <c r="V31" s="153"/>
      <c r="W31" s="189"/>
      <c r="X31" s="25" t="s">
        <v>145</v>
      </c>
      <c r="Y31" s="34">
        <v>2</v>
      </c>
      <c r="Z31" s="34">
        <v>2</v>
      </c>
      <c r="AA31" s="34">
        <v>0</v>
      </c>
      <c r="AB31" s="13">
        <v>1</v>
      </c>
      <c r="AC31" s="48">
        <v>44593</v>
      </c>
      <c r="AD31" s="48">
        <v>44926</v>
      </c>
      <c r="AE31" s="12">
        <v>1028736</v>
      </c>
      <c r="AF31" s="36"/>
      <c r="AG31" s="117"/>
      <c r="AH31" s="132"/>
      <c r="AI31" s="37" t="s">
        <v>59</v>
      </c>
      <c r="AJ31" s="11">
        <v>21500000</v>
      </c>
      <c r="AK31" s="19" t="s">
        <v>70</v>
      </c>
      <c r="AL31" s="19" t="s">
        <v>100</v>
      </c>
      <c r="AM31" s="25" t="s">
        <v>60</v>
      </c>
      <c r="AN31" s="19" t="s">
        <v>102</v>
      </c>
      <c r="AO31" s="38">
        <v>410000000</v>
      </c>
      <c r="AP31" s="38">
        <v>147080037</v>
      </c>
      <c r="AQ31" s="39">
        <f>+AP31/AO31</f>
        <v>0.35873179756097562</v>
      </c>
      <c r="AR31" s="25">
        <v>2</v>
      </c>
      <c r="AS31" s="25">
        <v>0</v>
      </c>
      <c r="AT31" s="43">
        <v>21400624.620000001</v>
      </c>
      <c r="AU31" s="43">
        <f>9360000+5598914.52</f>
        <v>14958914.52</v>
      </c>
      <c r="AV31" s="19" t="s">
        <v>177</v>
      </c>
      <c r="AW31" s="19" t="s">
        <v>198</v>
      </c>
      <c r="AX31" s="19"/>
      <c r="AY31" s="37" t="s">
        <v>61</v>
      </c>
      <c r="AZ31" s="37" t="s">
        <v>131</v>
      </c>
      <c r="BA31" s="48">
        <v>44593</v>
      </c>
    </row>
    <row r="32" spans="1:53" ht="69.75" customHeight="1" x14ac:dyDescent="0.25">
      <c r="A32" s="196"/>
      <c r="B32" s="196"/>
      <c r="C32" s="142"/>
      <c r="D32" s="142"/>
      <c r="E32" s="142"/>
      <c r="F32" s="142"/>
      <c r="G32" s="191"/>
      <c r="H32" s="117"/>
      <c r="I32" s="117"/>
      <c r="J32" s="103"/>
      <c r="K32" s="117"/>
      <c r="L32" s="103"/>
      <c r="M32" s="121"/>
      <c r="N32" s="122"/>
      <c r="O32" s="118"/>
      <c r="P32" s="153"/>
      <c r="Q32" s="140"/>
      <c r="R32" s="153"/>
      <c r="S32" s="153"/>
      <c r="T32" s="153"/>
      <c r="U32" s="189"/>
      <c r="V32" s="153"/>
      <c r="W32" s="189"/>
      <c r="X32" s="123" t="s">
        <v>101</v>
      </c>
      <c r="Y32" s="124" t="s">
        <v>62</v>
      </c>
      <c r="Z32" s="124">
        <v>0</v>
      </c>
      <c r="AA32" s="143">
        <v>1</v>
      </c>
      <c r="AB32" s="207">
        <v>0.33333333333333331</v>
      </c>
      <c r="AC32" s="102">
        <v>44635</v>
      </c>
      <c r="AD32" s="102">
        <v>44926</v>
      </c>
      <c r="AE32" s="125">
        <v>1028736</v>
      </c>
      <c r="AF32" s="125">
        <v>900</v>
      </c>
      <c r="AG32" s="117"/>
      <c r="AH32" s="132"/>
      <c r="AI32" s="103" t="s">
        <v>59</v>
      </c>
      <c r="AJ32" s="11">
        <v>99999999</v>
      </c>
      <c r="AK32" s="19" t="s">
        <v>71</v>
      </c>
      <c r="AL32" s="117" t="s">
        <v>100</v>
      </c>
      <c r="AM32" s="25" t="s">
        <v>60</v>
      </c>
      <c r="AN32" s="126" t="s">
        <v>102</v>
      </c>
      <c r="AO32" s="38">
        <v>219999999</v>
      </c>
      <c r="AP32" s="38">
        <v>0</v>
      </c>
      <c r="AQ32" s="78">
        <f>+AP32/AO32</f>
        <v>0</v>
      </c>
      <c r="AR32" s="25">
        <v>0</v>
      </c>
      <c r="AS32" s="25">
        <v>0</v>
      </c>
      <c r="AT32" s="79">
        <v>99710949</v>
      </c>
      <c r="AU32" s="18"/>
      <c r="AV32" s="127" t="s">
        <v>146</v>
      </c>
      <c r="AW32" s="127" t="s">
        <v>214</v>
      </c>
      <c r="AX32" s="127"/>
      <c r="AY32" s="103" t="s">
        <v>61</v>
      </c>
      <c r="AZ32" s="117" t="s">
        <v>131</v>
      </c>
      <c r="BA32" s="102">
        <v>44635</v>
      </c>
    </row>
    <row r="33" spans="1:53" ht="77.25" customHeight="1" x14ac:dyDescent="0.25">
      <c r="A33" s="196"/>
      <c r="B33" s="196"/>
      <c r="C33" s="142"/>
      <c r="D33" s="142"/>
      <c r="E33" s="142"/>
      <c r="F33" s="142"/>
      <c r="G33" s="191"/>
      <c r="H33" s="117"/>
      <c r="I33" s="117"/>
      <c r="J33" s="103"/>
      <c r="K33" s="117"/>
      <c r="L33" s="103"/>
      <c r="M33" s="121"/>
      <c r="N33" s="122"/>
      <c r="O33" s="118"/>
      <c r="P33" s="153"/>
      <c r="Q33" s="140"/>
      <c r="R33" s="153"/>
      <c r="S33" s="153"/>
      <c r="T33" s="153"/>
      <c r="U33" s="189"/>
      <c r="V33" s="153"/>
      <c r="W33" s="189"/>
      <c r="X33" s="123"/>
      <c r="Y33" s="124"/>
      <c r="Z33" s="124">
        <v>0</v>
      </c>
      <c r="AA33" s="169"/>
      <c r="AB33" s="207"/>
      <c r="AC33" s="103"/>
      <c r="AD33" s="102"/>
      <c r="AE33" s="125"/>
      <c r="AF33" s="125"/>
      <c r="AG33" s="117"/>
      <c r="AH33" s="132"/>
      <c r="AI33" s="103"/>
      <c r="AJ33" s="11">
        <v>278500000</v>
      </c>
      <c r="AK33" s="19" t="s">
        <v>70</v>
      </c>
      <c r="AL33" s="117"/>
      <c r="AM33" s="25" t="s">
        <v>60</v>
      </c>
      <c r="AN33" s="126"/>
      <c r="AO33" s="18"/>
      <c r="AP33" s="18"/>
      <c r="AQ33" s="18"/>
      <c r="AR33" s="25">
        <v>0</v>
      </c>
      <c r="AS33" s="25">
        <v>1</v>
      </c>
      <c r="AT33" s="79">
        <v>199948800</v>
      </c>
      <c r="AU33" s="79">
        <v>105155990.16</v>
      </c>
      <c r="AV33" s="128"/>
      <c r="AW33" s="128"/>
      <c r="AX33" s="128"/>
      <c r="AY33" s="103"/>
      <c r="AZ33" s="117"/>
      <c r="BA33" s="103"/>
    </row>
    <row r="34" spans="1:53" ht="86.25" customHeight="1" x14ac:dyDescent="0.25">
      <c r="A34" s="196"/>
      <c r="B34" s="196"/>
      <c r="C34" s="142"/>
      <c r="D34" s="142"/>
      <c r="E34" s="142"/>
      <c r="F34" s="142"/>
      <c r="G34" s="191"/>
      <c r="H34" s="117"/>
      <c r="I34" s="117"/>
      <c r="J34" s="103"/>
      <c r="K34" s="117"/>
      <c r="L34" s="103"/>
      <c r="M34" s="121"/>
      <c r="N34" s="122"/>
      <c r="O34" s="118"/>
      <c r="P34" s="156"/>
      <c r="Q34" s="140"/>
      <c r="R34" s="156"/>
      <c r="S34" s="156"/>
      <c r="T34" s="156"/>
      <c r="U34" s="189"/>
      <c r="V34" s="153"/>
      <c r="W34" s="189"/>
      <c r="X34" s="123"/>
      <c r="Y34" s="124"/>
      <c r="Z34" s="124"/>
      <c r="AA34" s="147"/>
      <c r="AB34" s="207"/>
      <c r="AC34" s="103"/>
      <c r="AD34" s="102"/>
      <c r="AE34" s="125"/>
      <c r="AF34" s="125"/>
      <c r="AG34" s="117"/>
      <c r="AH34" s="132"/>
      <c r="AI34" s="103"/>
      <c r="AJ34" s="11">
        <v>1</v>
      </c>
      <c r="AK34" s="19" t="s">
        <v>103</v>
      </c>
      <c r="AL34" s="117"/>
      <c r="AM34" s="25" t="s">
        <v>60</v>
      </c>
      <c r="AN34" s="126"/>
      <c r="AO34" s="18"/>
      <c r="AP34" s="18"/>
      <c r="AQ34" s="18"/>
      <c r="AR34" s="25">
        <v>0</v>
      </c>
      <c r="AS34" s="25">
        <v>0</v>
      </c>
      <c r="AT34" s="18"/>
      <c r="AU34" s="18"/>
      <c r="AV34" s="134"/>
      <c r="AW34" s="134"/>
      <c r="AX34" s="134"/>
      <c r="AY34" s="103"/>
      <c r="AZ34" s="117"/>
      <c r="BA34" s="103"/>
    </row>
    <row r="35" spans="1:53" ht="270.75" customHeight="1" x14ac:dyDescent="0.25">
      <c r="A35" s="196"/>
      <c r="B35" s="196"/>
      <c r="C35" s="142"/>
      <c r="D35" s="142"/>
      <c r="E35" s="142"/>
      <c r="F35" s="142"/>
      <c r="G35" s="191"/>
      <c r="H35" s="117" t="s">
        <v>108</v>
      </c>
      <c r="I35" s="117" t="s">
        <v>109</v>
      </c>
      <c r="J35" s="103">
        <v>48</v>
      </c>
      <c r="K35" s="117" t="s">
        <v>110</v>
      </c>
      <c r="L35" s="103">
        <v>120</v>
      </c>
      <c r="M35" s="121">
        <v>35</v>
      </c>
      <c r="N35" s="119">
        <v>66</v>
      </c>
      <c r="O35" s="119">
        <v>0</v>
      </c>
      <c r="P35" s="148">
        <v>12</v>
      </c>
      <c r="Q35" s="140"/>
      <c r="R35" s="176">
        <f>SUM(O35:P37)</f>
        <v>12</v>
      </c>
      <c r="S35" s="152">
        <f>+R35/M35</f>
        <v>0.34285714285714286</v>
      </c>
      <c r="T35" s="152">
        <f>+(N35+R35)/L35</f>
        <v>0.65</v>
      </c>
      <c r="U35" s="189"/>
      <c r="V35" s="153"/>
      <c r="W35" s="189"/>
      <c r="X35" s="47" t="s">
        <v>105</v>
      </c>
      <c r="Y35" s="34">
        <v>35</v>
      </c>
      <c r="Z35" s="34">
        <v>0</v>
      </c>
      <c r="AA35" s="34">
        <v>12</v>
      </c>
      <c r="AB35" s="68">
        <f>+AA35/Y35</f>
        <v>0.34285714285714286</v>
      </c>
      <c r="AC35" s="48">
        <v>44593</v>
      </c>
      <c r="AD35" s="48">
        <v>44926</v>
      </c>
      <c r="AE35" s="12">
        <v>875</v>
      </c>
      <c r="AF35" s="12">
        <v>243</v>
      </c>
      <c r="AG35" s="117"/>
      <c r="AH35" s="132"/>
      <c r="AI35" s="37" t="s">
        <v>59</v>
      </c>
      <c r="AJ35" s="11"/>
      <c r="AK35" s="19"/>
      <c r="AL35" s="25" t="s">
        <v>100</v>
      </c>
      <c r="AM35" s="25" t="s">
        <v>60</v>
      </c>
      <c r="AN35" s="18" t="s">
        <v>102</v>
      </c>
      <c r="AO35" s="18"/>
      <c r="AP35" s="18"/>
      <c r="AQ35" s="18"/>
      <c r="AR35" s="25">
        <v>0</v>
      </c>
      <c r="AS35" s="25">
        <v>12</v>
      </c>
      <c r="AT35" s="18"/>
      <c r="AU35" s="18"/>
      <c r="AV35" s="18" t="s">
        <v>155</v>
      </c>
      <c r="AW35" s="18" t="s">
        <v>215</v>
      </c>
      <c r="AX35" s="18"/>
      <c r="AY35" s="37" t="s">
        <v>60</v>
      </c>
      <c r="AZ35" s="37" t="s">
        <v>60</v>
      </c>
      <c r="BA35" s="37"/>
    </row>
    <row r="36" spans="1:53" s="80" customFormat="1" ht="161.25" customHeight="1" x14ac:dyDescent="0.25">
      <c r="A36" s="196"/>
      <c r="B36" s="196"/>
      <c r="C36" s="142"/>
      <c r="D36" s="142"/>
      <c r="E36" s="142"/>
      <c r="F36" s="142"/>
      <c r="G36" s="191"/>
      <c r="H36" s="117"/>
      <c r="I36" s="117"/>
      <c r="J36" s="103"/>
      <c r="K36" s="117"/>
      <c r="L36" s="103"/>
      <c r="M36" s="121"/>
      <c r="N36" s="119"/>
      <c r="O36" s="119"/>
      <c r="P36" s="149"/>
      <c r="Q36" s="140"/>
      <c r="R36" s="177"/>
      <c r="S36" s="153"/>
      <c r="T36" s="153"/>
      <c r="U36" s="189"/>
      <c r="V36" s="153"/>
      <c r="W36" s="189"/>
      <c r="X36" s="47" t="s">
        <v>106</v>
      </c>
      <c r="Y36" s="34">
        <v>185</v>
      </c>
      <c r="Z36" s="34">
        <v>173</v>
      </c>
      <c r="AA36" s="34">
        <v>0</v>
      </c>
      <c r="AB36" s="68">
        <f>+Z36/Y36</f>
        <v>0.93513513513513513</v>
      </c>
      <c r="AC36" s="48">
        <v>44671</v>
      </c>
      <c r="AD36" s="48">
        <v>44926</v>
      </c>
      <c r="AE36" s="12">
        <v>500000</v>
      </c>
      <c r="AF36" s="36"/>
      <c r="AG36" s="117"/>
      <c r="AH36" s="132"/>
      <c r="AI36" s="37" t="s">
        <v>59</v>
      </c>
      <c r="AJ36" s="11">
        <v>50000000</v>
      </c>
      <c r="AK36" s="19" t="s">
        <v>70</v>
      </c>
      <c r="AL36" s="25" t="s">
        <v>100</v>
      </c>
      <c r="AM36" s="25" t="s">
        <v>60</v>
      </c>
      <c r="AN36" s="18" t="s">
        <v>102</v>
      </c>
      <c r="AO36" s="18"/>
      <c r="AP36" s="18"/>
      <c r="AQ36" s="18"/>
      <c r="AR36" s="25">
        <v>173</v>
      </c>
      <c r="AS36" s="25">
        <v>0</v>
      </c>
      <c r="AT36" s="79">
        <v>28112543.960000001</v>
      </c>
      <c r="AU36" s="79">
        <f>6313120+20652012.46</f>
        <v>26965132.460000001</v>
      </c>
      <c r="AV36" s="18" t="s">
        <v>178</v>
      </c>
      <c r="AW36" s="18" t="s">
        <v>198</v>
      </c>
      <c r="AX36" s="18"/>
      <c r="AY36" s="37" t="s">
        <v>61</v>
      </c>
      <c r="AZ36" s="25" t="s">
        <v>131</v>
      </c>
      <c r="BA36" s="48">
        <v>44671</v>
      </c>
    </row>
    <row r="37" spans="1:53" s="80" customFormat="1" ht="161.25" customHeight="1" x14ac:dyDescent="0.25">
      <c r="A37" s="196"/>
      <c r="B37" s="196"/>
      <c r="C37" s="142"/>
      <c r="D37" s="142"/>
      <c r="E37" s="142"/>
      <c r="F37" s="142"/>
      <c r="G37" s="191"/>
      <c r="H37" s="117"/>
      <c r="I37" s="117"/>
      <c r="J37" s="103"/>
      <c r="K37" s="117"/>
      <c r="L37" s="103"/>
      <c r="M37" s="121"/>
      <c r="N37" s="119"/>
      <c r="O37" s="119"/>
      <c r="P37" s="150"/>
      <c r="Q37" s="140"/>
      <c r="R37" s="178"/>
      <c r="S37" s="156"/>
      <c r="T37" s="156"/>
      <c r="U37" s="189"/>
      <c r="V37" s="153"/>
      <c r="W37" s="189"/>
      <c r="X37" s="47" t="s">
        <v>107</v>
      </c>
      <c r="Y37" s="34">
        <v>1000</v>
      </c>
      <c r="Z37" s="34">
        <v>0</v>
      </c>
      <c r="AA37" s="34">
        <v>0</v>
      </c>
      <c r="AB37" s="13">
        <v>0</v>
      </c>
      <c r="AC37" s="48">
        <v>44671</v>
      </c>
      <c r="AD37" s="48">
        <v>44926</v>
      </c>
      <c r="AE37" s="12">
        <v>1000</v>
      </c>
      <c r="AF37" s="36"/>
      <c r="AG37" s="117"/>
      <c r="AH37" s="132"/>
      <c r="AI37" s="37" t="s">
        <v>59</v>
      </c>
      <c r="AJ37" s="11">
        <v>60000000</v>
      </c>
      <c r="AK37" s="19" t="s">
        <v>70</v>
      </c>
      <c r="AL37" s="25" t="s">
        <v>100</v>
      </c>
      <c r="AM37" s="25" t="s">
        <v>60</v>
      </c>
      <c r="AN37" s="18" t="s">
        <v>102</v>
      </c>
      <c r="AO37" s="18"/>
      <c r="AP37" s="18"/>
      <c r="AQ37" s="18"/>
      <c r="AR37" s="25">
        <v>0</v>
      </c>
      <c r="AS37" s="25">
        <v>0</v>
      </c>
      <c r="AT37" s="18"/>
      <c r="AU37" s="18"/>
      <c r="AV37" s="18" t="s">
        <v>147</v>
      </c>
      <c r="AW37" s="18" t="s">
        <v>147</v>
      </c>
      <c r="AX37" s="18"/>
      <c r="AY37" s="37" t="s">
        <v>61</v>
      </c>
      <c r="AZ37" s="25" t="s">
        <v>131</v>
      </c>
      <c r="BA37" s="48">
        <v>44671</v>
      </c>
    </row>
    <row r="38" spans="1:53" s="80" customFormat="1" ht="161.25" customHeight="1" x14ac:dyDescent="0.25">
      <c r="A38" s="196"/>
      <c r="B38" s="196"/>
      <c r="C38" s="142"/>
      <c r="D38" s="142"/>
      <c r="E38" s="142"/>
      <c r="F38" s="142"/>
      <c r="G38" s="191"/>
      <c r="H38" s="25" t="s">
        <v>111</v>
      </c>
      <c r="I38" s="25" t="s">
        <v>112</v>
      </c>
      <c r="J38" s="37">
        <v>25</v>
      </c>
      <c r="K38" s="25" t="s">
        <v>113</v>
      </c>
      <c r="L38" s="37">
        <v>100</v>
      </c>
      <c r="M38" s="52">
        <v>35</v>
      </c>
      <c r="N38" s="24">
        <v>388</v>
      </c>
      <c r="O38" s="24">
        <v>44</v>
      </c>
      <c r="P38" s="24">
        <v>30</v>
      </c>
      <c r="Q38" s="140"/>
      <c r="R38" s="81">
        <f>SUM(O38:P38)</f>
        <v>74</v>
      </c>
      <c r="S38" s="53">
        <v>1</v>
      </c>
      <c r="T38" s="53">
        <v>1</v>
      </c>
      <c r="U38" s="189"/>
      <c r="V38" s="153"/>
      <c r="W38" s="189"/>
      <c r="X38" s="25" t="s">
        <v>111</v>
      </c>
      <c r="Y38" s="34">
        <v>35</v>
      </c>
      <c r="Z38" s="34">
        <v>44</v>
      </c>
      <c r="AA38" s="34">
        <v>30</v>
      </c>
      <c r="AB38" s="13">
        <v>1</v>
      </c>
      <c r="AC38" s="48">
        <v>44774</v>
      </c>
      <c r="AD38" s="48">
        <v>44926</v>
      </c>
      <c r="AE38" s="12">
        <v>350</v>
      </c>
      <c r="AF38" s="12">
        <f>88+116</f>
        <v>204</v>
      </c>
      <c r="AG38" s="117"/>
      <c r="AH38" s="132"/>
      <c r="AI38" s="37" t="s">
        <v>59</v>
      </c>
      <c r="AJ38" s="11"/>
      <c r="AK38" s="19"/>
      <c r="AL38" s="25" t="s">
        <v>100</v>
      </c>
      <c r="AM38" s="25" t="s">
        <v>60</v>
      </c>
      <c r="AN38" s="18" t="s">
        <v>102</v>
      </c>
      <c r="AO38" s="18"/>
      <c r="AP38" s="18"/>
      <c r="AQ38" s="18"/>
      <c r="AR38" s="25">
        <v>44</v>
      </c>
      <c r="AS38" s="25">
        <v>30</v>
      </c>
      <c r="AT38" s="18"/>
      <c r="AU38" s="18"/>
      <c r="AV38" s="18" t="s">
        <v>170</v>
      </c>
      <c r="AW38" s="18" t="s">
        <v>216</v>
      </c>
      <c r="AX38" s="18"/>
      <c r="AY38" s="37" t="s">
        <v>60</v>
      </c>
      <c r="AZ38" s="37" t="s">
        <v>60</v>
      </c>
      <c r="BA38" s="37"/>
    </row>
    <row r="39" spans="1:53" s="80" customFormat="1" ht="177.75" customHeight="1" x14ac:dyDescent="0.25">
      <c r="A39" s="196"/>
      <c r="B39" s="196"/>
      <c r="C39" s="142"/>
      <c r="D39" s="142"/>
      <c r="E39" s="142"/>
      <c r="F39" s="142"/>
      <c r="G39" s="191"/>
      <c r="H39" s="117" t="s">
        <v>115</v>
      </c>
      <c r="I39" s="117" t="s">
        <v>117</v>
      </c>
      <c r="J39" s="103">
        <v>1800</v>
      </c>
      <c r="K39" s="117" t="s">
        <v>116</v>
      </c>
      <c r="L39" s="103">
        <v>1620</v>
      </c>
      <c r="M39" s="121">
        <v>1620</v>
      </c>
      <c r="N39" s="119">
        <v>1434</v>
      </c>
      <c r="O39" s="119">
        <v>845</v>
      </c>
      <c r="P39" s="148">
        <v>1222</v>
      </c>
      <c r="Q39" s="140"/>
      <c r="R39" s="185">
        <v>1222</v>
      </c>
      <c r="S39" s="152">
        <v>1</v>
      </c>
      <c r="T39" s="152">
        <v>1</v>
      </c>
      <c r="U39" s="189"/>
      <c r="V39" s="153"/>
      <c r="W39" s="189"/>
      <c r="X39" s="170" t="s">
        <v>114</v>
      </c>
      <c r="Y39" s="34">
        <v>1620</v>
      </c>
      <c r="Z39" s="34">
        <v>838</v>
      </c>
      <c r="AA39" s="25">
        <f>14+186+1022</f>
        <v>1222</v>
      </c>
      <c r="AB39" s="68">
        <v>1</v>
      </c>
      <c r="AC39" s="48">
        <v>44682</v>
      </c>
      <c r="AD39" s="48">
        <v>44926</v>
      </c>
      <c r="AE39" s="12">
        <v>1620</v>
      </c>
      <c r="AF39" s="12">
        <v>1222</v>
      </c>
      <c r="AG39" s="117"/>
      <c r="AH39" s="132"/>
      <c r="AI39" s="37" t="s">
        <v>59</v>
      </c>
      <c r="AJ39" s="11">
        <v>3253800000</v>
      </c>
      <c r="AK39" s="19" t="s">
        <v>72</v>
      </c>
      <c r="AL39" s="25" t="s">
        <v>100</v>
      </c>
      <c r="AM39" s="25" t="s">
        <v>61</v>
      </c>
      <c r="AN39" s="18" t="s">
        <v>102</v>
      </c>
      <c r="AO39" s="38">
        <v>4179924000</v>
      </c>
      <c r="AP39" s="38">
        <v>1720450000</v>
      </c>
      <c r="AQ39" s="78">
        <f>+AP39/AO39</f>
        <v>0.41159839269804904</v>
      </c>
      <c r="AR39" s="25">
        <v>838</v>
      </c>
      <c r="AS39" s="25">
        <f>14+186+1022</f>
        <v>1222</v>
      </c>
      <c r="AT39" s="79">
        <v>3199200000</v>
      </c>
      <c r="AU39" s="66">
        <f>479700000+1200000+6200000+99600000+577950000</f>
        <v>1164650000</v>
      </c>
      <c r="AV39" s="27" t="s">
        <v>160</v>
      </c>
      <c r="AW39" s="27" t="s">
        <v>217</v>
      </c>
      <c r="AX39" s="18"/>
      <c r="AY39" s="37" t="s">
        <v>60</v>
      </c>
      <c r="AZ39" s="37" t="s">
        <v>60</v>
      </c>
      <c r="BA39" s="37"/>
    </row>
    <row r="40" spans="1:53" s="80" customFormat="1" ht="204" customHeight="1" x14ac:dyDescent="0.25">
      <c r="A40" s="196"/>
      <c r="B40" s="196"/>
      <c r="C40" s="142"/>
      <c r="D40" s="142"/>
      <c r="E40" s="142"/>
      <c r="F40" s="142"/>
      <c r="G40" s="191"/>
      <c r="H40" s="117"/>
      <c r="I40" s="117"/>
      <c r="J40" s="103"/>
      <c r="K40" s="117"/>
      <c r="L40" s="103"/>
      <c r="M40" s="121"/>
      <c r="N40" s="119"/>
      <c r="O40" s="119"/>
      <c r="P40" s="150"/>
      <c r="Q40" s="140"/>
      <c r="R40" s="186"/>
      <c r="S40" s="156"/>
      <c r="T40" s="156"/>
      <c r="U40" s="189"/>
      <c r="V40" s="153"/>
      <c r="W40" s="189"/>
      <c r="X40" s="171"/>
      <c r="Y40" s="34">
        <v>7</v>
      </c>
      <c r="Z40" s="34">
        <v>7</v>
      </c>
      <c r="AA40" s="34">
        <v>0</v>
      </c>
      <c r="AB40" s="77">
        <v>0.25</v>
      </c>
      <c r="AC40" s="48">
        <v>44682</v>
      </c>
      <c r="AD40" s="48">
        <v>44926</v>
      </c>
      <c r="AE40" s="12">
        <v>7</v>
      </c>
      <c r="AF40" s="12">
        <v>7</v>
      </c>
      <c r="AG40" s="117"/>
      <c r="AH40" s="132"/>
      <c r="AI40" s="37" t="s">
        <v>59</v>
      </c>
      <c r="AJ40" s="11">
        <v>46200000</v>
      </c>
      <c r="AK40" s="19" t="s">
        <v>72</v>
      </c>
      <c r="AL40" s="25" t="s">
        <v>100</v>
      </c>
      <c r="AM40" s="25" t="s">
        <v>60</v>
      </c>
      <c r="AN40" s="18" t="s">
        <v>102</v>
      </c>
      <c r="AO40" s="18"/>
      <c r="AP40" s="18"/>
      <c r="AQ40" s="18"/>
      <c r="AR40" s="25">
        <v>7</v>
      </c>
      <c r="AS40" s="25">
        <v>0</v>
      </c>
      <c r="AT40" s="79">
        <v>46200000</v>
      </c>
      <c r="AU40" s="79">
        <v>11550000</v>
      </c>
      <c r="AV40" s="27" t="s">
        <v>161</v>
      </c>
      <c r="AW40" s="27" t="s">
        <v>218</v>
      </c>
      <c r="AX40" s="18"/>
      <c r="AY40" s="37" t="s">
        <v>60</v>
      </c>
      <c r="AZ40" s="37" t="s">
        <v>60</v>
      </c>
      <c r="BA40" s="37"/>
    </row>
    <row r="41" spans="1:53" s="80" customFormat="1" ht="194.25" customHeight="1" x14ac:dyDescent="0.25">
      <c r="A41" s="196"/>
      <c r="B41" s="196"/>
      <c r="C41" s="142"/>
      <c r="D41" s="142"/>
      <c r="E41" s="142"/>
      <c r="F41" s="142"/>
      <c r="G41" s="191"/>
      <c r="H41" s="25" t="s">
        <v>118</v>
      </c>
      <c r="I41" s="25" t="s">
        <v>119</v>
      </c>
      <c r="J41" s="37">
        <v>0</v>
      </c>
      <c r="K41" s="25" t="s">
        <v>120</v>
      </c>
      <c r="L41" s="37">
        <v>1</v>
      </c>
      <c r="M41" s="52">
        <v>1</v>
      </c>
      <c r="N41" s="26">
        <v>0.8</v>
      </c>
      <c r="O41" s="26">
        <v>0.04</v>
      </c>
      <c r="P41" s="26">
        <v>0.02</v>
      </c>
      <c r="Q41" s="140"/>
      <c r="R41" s="53">
        <f>+O41+P41</f>
        <v>0.06</v>
      </c>
      <c r="S41" s="53">
        <f>+O41+P41</f>
        <v>0.06</v>
      </c>
      <c r="T41" s="53">
        <f>+N41+S41</f>
        <v>0.8600000000000001</v>
      </c>
      <c r="U41" s="189"/>
      <c r="V41" s="153"/>
      <c r="W41" s="189"/>
      <c r="X41" s="2" t="s">
        <v>121</v>
      </c>
      <c r="Y41" s="34">
        <v>1</v>
      </c>
      <c r="Z41" s="13">
        <v>0.04</v>
      </c>
      <c r="AA41" s="13">
        <v>0.02</v>
      </c>
      <c r="AB41" s="13">
        <f>+Z41+AA41</f>
        <v>0.06</v>
      </c>
      <c r="AC41" s="48">
        <v>44774</v>
      </c>
      <c r="AD41" s="48">
        <v>44926</v>
      </c>
      <c r="AE41" s="12">
        <v>1028736</v>
      </c>
      <c r="AF41" s="36"/>
      <c r="AG41" s="117"/>
      <c r="AH41" s="132"/>
      <c r="AI41" s="37" t="s">
        <v>59</v>
      </c>
      <c r="AJ41" s="11">
        <v>50000000</v>
      </c>
      <c r="AK41" s="19" t="s">
        <v>71</v>
      </c>
      <c r="AL41" s="25" t="s">
        <v>100</v>
      </c>
      <c r="AM41" s="25" t="s">
        <v>60</v>
      </c>
      <c r="AN41" s="18" t="s">
        <v>102</v>
      </c>
      <c r="AO41" s="18"/>
      <c r="AP41" s="18"/>
      <c r="AQ41" s="18"/>
      <c r="AR41" s="40">
        <v>0.04</v>
      </c>
      <c r="AS41" s="40">
        <v>0.02</v>
      </c>
      <c r="AT41" s="18"/>
      <c r="AU41" s="18"/>
      <c r="AV41" s="18" t="s">
        <v>171</v>
      </c>
      <c r="AW41" s="18" t="s">
        <v>219</v>
      </c>
      <c r="AX41" s="18"/>
      <c r="AY41" s="37" t="s">
        <v>61</v>
      </c>
      <c r="AZ41" s="25" t="s">
        <v>131</v>
      </c>
      <c r="BA41" s="48">
        <v>44774</v>
      </c>
    </row>
    <row r="42" spans="1:53" s="80" customFormat="1" ht="231" customHeight="1" x14ac:dyDescent="0.25">
      <c r="A42" s="196"/>
      <c r="B42" s="196"/>
      <c r="C42" s="142"/>
      <c r="D42" s="142"/>
      <c r="E42" s="142"/>
      <c r="F42" s="142"/>
      <c r="G42" s="191"/>
      <c r="H42" s="117" t="s">
        <v>122</v>
      </c>
      <c r="I42" s="117" t="s">
        <v>123</v>
      </c>
      <c r="J42" s="103" t="s">
        <v>43</v>
      </c>
      <c r="K42" s="117" t="s">
        <v>124</v>
      </c>
      <c r="L42" s="187">
        <v>1</v>
      </c>
      <c r="M42" s="163">
        <v>1</v>
      </c>
      <c r="N42" s="163">
        <v>1</v>
      </c>
      <c r="O42" s="161">
        <v>49</v>
      </c>
      <c r="P42" s="157">
        <v>62</v>
      </c>
      <c r="Q42" s="140"/>
      <c r="R42" s="179">
        <v>1</v>
      </c>
      <c r="S42" s="179">
        <v>1</v>
      </c>
      <c r="T42" s="179">
        <f>+R42</f>
        <v>1</v>
      </c>
      <c r="U42" s="189"/>
      <c r="V42" s="153"/>
      <c r="W42" s="189"/>
      <c r="X42" s="47" t="s">
        <v>125</v>
      </c>
      <c r="Y42" s="13">
        <v>1</v>
      </c>
      <c r="Z42" s="82">
        <v>49</v>
      </c>
      <c r="AA42" s="34">
        <v>62</v>
      </c>
      <c r="AB42" s="13">
        <v>1</v>
      </c>
      <c r="AC42" s="37" t="s">
        <v>135</v>
      </c>
      <c r="AD42" s="48">
        <v>44926</v>
      </c>
      <c r="AE42" s="12">
        <v>1028736</v>
      </c>
      <c r="AF42" s="12">
        <f>227+237</f>
        <v>464</v>
      </c>
      <c r="AG42" s="117"/>
      <c r="AH42" s="132"/>
      <c r="AI42" s="37" t="s">
        <v>59</v>
      </c>
      <c r="AJ42" s="11"/>
      <c r="AK42" s="19"/>
      <c r="AL42" s="25" t="s">
        <v>100</v>
      </c>
      <c r="AM42" s="25" t="s">
        <v>60</v>
      </c>
      <c r="AN42" s="18" t="s">
        <v>102</v>
      </c>
      <c r="AO42" s="18"/>
      <c r="AP42" s="18"/>
      <c r="AQ42" s="18"/>
      <c r="AR42" s="25">
        <v>49</v>
      </c>
      <c r="AS42" s="25">
        <v>62</v>
      </c>
      <c r="AT42" s="18"/>
      <c r="AU42" s="18"/>
      <c r="AV42" s="18" t="s">
        <v>159</v>
      </c>
      <c r="AW42" s="18" t="s">
        <v>220</v>
      </c>
      <c r="AX42" s="18"/>
      <c r="AY42" s="37" t="s">
        <v>60</v>
      </c>
      <c r="AZ42" s="37" t="s">
        <v>60</v>
      </c>
      <c r="BA42" s="37"/>
    </row>
    <row r="43" spans="1:53" s="80" customFormat="1" ht="161.25" customHeight="1" x14ac:dyDescent="0.25">
      <c r="A43" s="196"/>
      <c r="B43" s="196"/>
      <c r="C43" s="142"/>
      <c r="D43" s="142"/>
      <c r="E43" s="142"/>
      <c r="F43" s="142"/>
      <c r="G43" s="191"/>
      <c r="H43" s="117"/>
      <c r="I43" s="117"/>
      <c r="J43" s="103"/>
      <c r="K43" s="117"/>
      <c r="L43" s="187"/>
      <c r="M43" s="163"/>
      <c r="N43" s="163"/>
      <c r="O43" s="161"/>
      <c r="P43" s="158"/>
      <c r="Q43" s="140"/>
      <c r="R43" s="180"/>
      <c r="S43" s="180"/>
      <c r="T43" s="180"/>
      <c r="U43" s="189"/>
      <c r="V43" s="153"/>
      <c r="W43" s="189"/>
      <c r="X43" s="47" t="s">
        <v>126</v>
      </c>
      <c r="Y43" s="34">
        <v>1</v>
      </c>
      <c r="Z43" s="34">
        <v>0</v>
      </c>
      <c r="AA43" s="34">
        <v>0</v>
      </c>
      <c r="AB43" s="13">
        <v>0</v>
      </c>
      <c r="AC43" s="48">
        <v>44774</v>
      </c>
      <c r="AD43" s="48">
        <v>44561</v>
      </c>
      <c r="AE43" s="12">
        <v>1028736</v>
      </c>
      <c r="AF43" s="36"/>
      <c r="AG43" s="117"/>
      <c r="AH43" s="132"/>
      <c r="AI43" s="37" t="s">
        <v>59</v>
      </c>
      <c r="AJ43" s="11">
        <v>70000000</v>
      </c>
      <c r="AK43" s="19" t="s">
        <v>71</v>
      </c>
      <c r="AL43" s="25" t="s">
        <v>100</v>
      </c>
      <c r="AM43" s="25" t="s">
        <v>60</v>
      </c>
      <c r="AN43" s="18" t="s">
        <v>102</v>
      </c>
      <c r="AO43" s="18"/>
      <c r="AP43" s="18"/>
      <c r="AQ43" s="18"/>
      <c r="AR43" s="25">
        <v>0</v>
      </c>
      <c r="AS43" s="25">
        <v>0</v>
      </c>
      <c r="AT43" s="18"/>
      <c r="AU43" s="18"/>
      <c r="AV43" s="18" t="s">
        <v>148</v>
      </c>
      <c r="AW43" s="18" t="s">
        <v>221</v>
      </c>
      <c r="AX43" s="18"/>
      <c r="AY43" s="37" t="s">
        <v>61</v>
      </c>
      <c r="AZ43" s="25" t="s">
        <v>136</v>
      </c>
      <c r="BA43" s="48">
        <v>44774</v>
      </c>
    </row>
    <row r="44" spans="1:53" ht="161.25" customHeight="1" x14ac:dyDescent="0.25">
      <c r="A44" s="196"/>
      <c r="B44" s="196"/>
      <c r="C44" s="142"/>
      <c r="D44" s="142"/>
      <c r="E44" s="142"/>
      <c r="F44" s="142"/>
      <c r="G44" s="191"/>
      <c r="H44" s="117"/>
      <c r="I44" s="117"/>
      <c r="J44" s="103"/>
      <c r="K44" s="117"/>
      <c r="L44" s="187"/>
      <c r="M44" s="163"/>
      <c r="N44" s="163"/>
      <c r="O44" s="161"/>
      <c r="P44" s="159"/>
      <c r="Q44" s="140"/>
      <c r="R44" s="181"/>
      <c r="S44" s="181"/>
      <c r="T44" s="181"/>
      <c r="U44" s="189"/>
      <c r="V44" s="156"/>
      <c r="W44" s="206"/>
      <c r="X44" s="47" t="s">
        <v>127</v>
      </c>
      <c r="Y44" s="34">
        <v>22</v>
      </c>
      <c r="Z44" s="34">
        <v>23</v>
      </c>
      <c r="AA44" s="34">
        <v>0</v>
      </c>
      <c r="AB44" s="13">
        <v>1</v>
      </c>
      <c r="AC44" s="48">
        <v>44566</v>
      </c>
      <c r="AD44" s="48">
        <v>44561</v>
      </c>
      <c r="AE44" s="12">
        <v>22</v>
      </c>
      <c r="AF44" s="12">
        <v>23</v>
      </c>
      <c r="AG44" s="117"/>
      <c r="AH44" s="132"/>
      <c r="AI44" s="37" t="s">
        <v>59</v>
      </c>
      <c r="AJ44" s="11">
        <v>879924000</v>
      </c>
      <c r="AK44" s="19" t="s">
        <v>72</v>
      </c>
      <c r="AL44" s="25" t="s">
        <v>100</v>
      </c>
      <c r="AM44" s="25" t="s">
        <v>60</v>
      </c>
      <c r="AN44" s="18" t="s">
        <v>102</v>
      </c>
      <c r="AO44" s="18"/>
      <c r="AP44" s="18"/>
      <c r="AQ44" s="18"/>
      <c r="AR44" s="25">
        <v>23</v>
      </c>
      <c r="AS44" s="25">
        <v>0</v>
      </c>
      <c r="AT44" s="79">
        <v>879924000</v>
      </c>
      <c r="AU44" s="79">
        <v>82950000</v>
      </c>
      <c r="AV44" s="18" t="s">
        <v>141</v>
      </c>
      <c r="AW44" s="18" t="s">
        <v>222</v>
      </c>
      <c r="AX44" s="18"/>
      <c r="AY44" s="37" t="s">
        <v>61</v>
      </c>
      <c r="AZ44" s="19" t="s">
        <v>128</v>
      </c>
      <c r="BA44" s="48">
        <v>44566</v>
      </c>
    </row>
    <row r="45" spans="1:53" ht="54" customHeight="1" x14ac:dyDescent="0.25">
      <c r="A45" s="196"/>
      <c r="B45" s="196"/>
      <c r="C45" s="142"/>
      <c r="D45" s="142"/>
      <c r="E45" s="142"/>
      <c r="F45" s="142"/>
      <c r="G45" s="191"/>
      <c r="H45" s="111" t="s">
        <v>182</v>
      </c>
      <c r="I45" s="112"/>
      <c r="J45" s="112"/>
      <c r="K45" s="112"/>
      <c r="L45" s="112"/>
      <c r="M45" s="112"/>
      <c r="N45" s="112"/>
      <c r="O45" s="112"/>
      <c r="P45" s="112"/>
      <c r="Q45" s="112"/>
      <c r="R45" s="113"/>
      <c r="S45" s="101">
        <f>AVERAGE(S30:S44)</f>
        <v>0.58047619047619048</v>
      </c>
      <c r="T45" s="101">
        <f>AVERAGE(T30:T44)</f>
        <v>0.89833333333333343</v>
      </c>
      <c r="U45" s="206"/>
      <c r="V45" s="208" t="s">
        <v>186</v>
      </c>
      <c r="W45" s="209"/>
      <c r="X45" s="209"/>
      <c r="Y45" s="209"/>
      <c r="Z45" s="209"/>
      <c r="AA45" s="210"/>
      <c r="AB45" s="83">
        <f>AVERAGE(AB30:AB44)</f>
        <v>0.53856350856350854</v>
      </c>
      <c r="AO45" s="86">
        <f>SUM(AO4:AO44)</f>
        <v>8277266784</v>
      </c>
      <c r="AP45" s="86">
        <f>SUM(AP4:AP44)</f>
        <v>3487288038.1999998</v>
      </c>
      <c r="AQ45" s="97">
        <f>+AP45/AO45</f>
        <v>0.42130912645475505</v>
      </c>
    </row>
    <row r="46" spans="1:53" ht="64.5" customHeight="1" x14ac:dyDescent="0.25">
      <c r="O46" s="114" t="s">
        <v>227</v>
      </c>
      <c r="P46" s="115"/>
      <c r="Q46" s="115"/>
      <c r="R46" s="116"/>
      <c r="S46" s="97">
        <f>AVERAGE(S17,S29,S45)</f>
        <v>0.48099206349206347</v>
      </c>
      <c r="T46" s="97">
        <f>AVERAGE(T17,T29,T45)</f>
        <v>0.82384301732925591</v>
      </c>
      <c r="U46" s="88"/>
      <c r="V46" s="88"/>
      <c r="W46" s="88"/>
      <c r="Z46" s="91" t="s">
        <v>229</v>
      </c>
      <c r="AA46" s="91"/>
      <c r="AB46" s="98">
        <f>AVERAGE(AB17,AB29,AB45)</f>
        <v>0.502360675694009</v>
      </c>
    </row>
    <row r="50" spans="18:46" x14ac:dyDescent="0.25">
      <c r="R50" s="92"/>
      <c r="S50" s="92"/>
      <c r="T50" s="92"/>
      <c r="AB50" s="94"/>
    </row>
    <row r="51" spans="18:46" ht="45.75" customHeight="1" x14ac:dyDescent="0.25">
      <c r="R51" s="92"/>
      <c r="S51" s="92"/>
      <c r="T51" s="92"/>
      <c r="AT51" s="95"/>
    </row>
    <row r="52" spans="18:46" x14ac:dyDescent="0.25">
      <c r="AT52" s="95"/>
    </row>
    <row r="53" spans="18:46" x14ac:dyDescent="0.25">
      <c r="T53" s="96"/>
      <c r="AT53" s="95"/>
    </row>
    <row r="54" spans="18:46" x14ac:dyDescent="0.25">
      <c r="AT54" s="95"/>
    </row>
    <row r="55" spans="18:46" x14ac:dyDescent="0.25">
      <c r="AT55" s="95"/>
    </row>
    <row r="56" spans="18:46" x14ac:dyDescent="0.25">
      <c r="AT56" s="95"/>
    </row>
    <row r="57" spans="18:46" x14ac:dyDescent="0.25">
      <c r="AT57" s="95"/>
    </row>
    <row r="58" spans="18:46" x14ac:dyDescent="0.25">
      <c r="AT58" s="95"/>
    </row>
  </sheetData>
  <mergeCells count="275">
    <mergeCell ref="V45:AA45"/>
    <mergeCell ref="A2:AQ2"/>
    <mergeCell ref="Z8:Z9"/>
    <mergeCell ref="Z11:Z12"/>
    <mergeCell ref="S4:S7"/>
    <mergeCell ref="S8:S12"/>
    <mergeCell ref="S14:S16"/>
    <mergeCell ref="S18:S20"/>
    <mergeCell ref="S21:S24"/>
    <mergeCell ref="S25:S26"/>
    <mergeCell ref="S27:S28"/>
    <mergeCell ref="V17:AA17"/>
    <mergeCell ref="AA8:AA9"/>
    <mergeCell ref="AA11:AA12"/>
    <mergeCell ref="AA14:AA16"/>
    <mergeCell ref="AA27:AA28"/>
    <mergeCell ref="AQ8:AQ9"/>
    <mergeCell ref="AF8:AF9"/>
    <mergeCell ref="AP8:AP9"/>
    <mergeCell ref="AF14:AF16"/>
    <mergeCell ref="AL27:AL28"/>
    <mergeCell ref="AN27:AN28"/>
    <mergeCell ref="AD27:AD28"/>
    <mergeCell ref="AE27:AE28"/>
    <mergeCell ref="B4:B45"/>
    <mergeCell ref="A4:A45"/>
    <mergeCell ref="U4:U17"/>
    <mergeCell ref="V4:V16"/>
    <mergeCell ref="W4:W16"/>
    <mergeCell ref="AB8:AB9"/>
    <mergeCell ref="AB11:AB12"/>
    <mergeCell ref="AB14:AB16"/>
    <mergeCell ref="V18:V28"/>
    <mergeCell ref="W18:W28"/>
    <mergeCell ref="AB27:AB28"/>
    <mergeCell ref="U18:U29"/>
    <mergeCell ref="Z32:Z34"/>
    <mergeCell ref="AB32:AB34"/>
    <mergeCell ref="U30:U45"/>
    <mergeCell ref="V30:V44"/>
    <mergeCell ref="W30:W44"/>
    <mergeCell ref="R42:R44"/>
    <mergeCell ref="T42:T44"/>
    <mergeCell ref="G30:G45"/>
    <mergeCell ref="F4:F45"/>
    <mergeCell ref="D4:D45"/>
    <mergeCell ref="C4:C45"/>
    <mergeCell ref="R4:R7"/>
    <mergeCell ref="R14:R16"/>
    <mergeCell ref="T14:T16"/>
    <mergeCell ref="G4:G17"/>
    <mergeCell ref="G18:G29"/>
    <mergeCell ref="R18:R20"/>
    <mergeCell ref="T18:T20"/>
    <mergeCell ref="R21:R24"/>
    <mergeCell ref="T21:T24"/>
    <mergeCell ref="R25:R26"/>
    <mergeCell ref="T25:T26"/>
    <mergeCell ref="R27:R28"/>
    <mergeCell ref="T27:T28"/>
    <mergeCell ref="K21:K24"/>
    <mergeCell ref="N4:N7"/>
    <mergeCell ref="K27:K28"/>
    <mergeCell ref="L25:L26"/>
    <mergeCell ref="K25:K26"/>
    <mergeCell ref="J25:J26"/>
    <mergeCell ref="M4:M7"/>
    <mergeCell ref="H42:H44"/>
    <mergeCell ref="H30:H34"/>
    <mergeCell ref="P4:P7"/>
    <mergeCell ref="S42:S44"/>
    <mergeCell ref="S30:S34"/>
    <mergeCell ref="S35:S37"/>
    <mergeCell ref="Q19:Q28"/>
    <mergeCell ref="O21:O24"/>
    <mergeCell ref="O25:O26"/>
    <mergeCell ref="O39:O40"/>
    <mergeCell ref="R39:R40"/>
    <mergeCell ref="H35:H37"/>
    <mergeCell ref="L42:L44"/>
    <mergeCell ref="K42:K44"/>
    <mergeCell ref="J42:J44"/>
    <mergeCell ref="I42:I44"/>
    <mergeCell ref="K30:K34"/>
    <mergeCell ref="J30:J34"/>
    <mergeCell ref="I30:I34"/>
    <mergeCell ref="L39:L40"/>
    <mergeCell ref="I39:I40"/>
    <mergeCell ref="H39:H40"/>
    <mergeCell ref="J35:J37"/>
    <mergeCell ref="I35:I37"/>
    <mergeCell ref="T39:T40"/>
    <mergeCell ref="AI21:AI22"/>
    <mergeCell ref="AI25:AI26"/>
    <mergeCell ref="P39:P40"/>
    <mergeCell ref="P18:P20"/>
    <mergeCell ref="S39:S40"/>
    <mergeCell ref="AS27:AS28"/>
    <mergeCell ref="V29:AA29"/>
    <mergeCell ref="AA32:AA34"/>
    <mergeCell ref="X39:X40"/>
    <mergeCell ref="Q30:Q44"/>
    <mergeCell ref="AG4:AG44"/>
    <mergeCell ref="AC8:AC9"/>
    <mergeCell ref="AI27:AI28"/>
    <mergeCell ref="AF27:AF28"/>
    <mergeCell ref="Z27:Z28"/>
    <mergeCell ref="AR27:AR28"/>
    <mergeCell ref="R30:R34"/>
    <mergeCell ref="T30:T34"/>
    <mergeCell ref="R35:R37"/>
    <mergeCell ref="T35:T37"/>
    <mergeCell ref="R8:R12"/>
    <mergeCell ref="T4:T7"/>
    <mergeCell ref="T8:T12"/>
    <mergeCell ref="J39:J40"/>
    <mergeCell ref="L35:L37"/>
    <mergeCell ref="K35:K37"/>
    <mergeCell ref="P25:P26"/>
    <mergeCell ref="P27:P28"/>
    <mergeCell ref="P30:P34"/>
    <mergeCell ref="P35:P37"/>
    <mergeCell ref="P42:P44"/>
    <mergeCell ref="M14:M16"/>
    <mergeCell ref="K39:K40"/>
    <mergeCell ref="O42:O44"/>
    <mergeCell ref="O27:O28"/>
    <mergeCell ref="O30:O34"/>
    <mergeCell ref="O35:O37"/>
    <mergeCell ref="N39:N40"/>
    <mergeCell ref="M39:M40"/>
    <mergeCell ref="N21:N24"/>
    <mergeCell ref="M21:M24"/>
    <mergeCell ref="N27:N28"/>
    <mergeCell ref="M35:M37"/>
    <mergeCell ref="N42:N44"/>
    <mergeCell ref="M42:M44"/>
    <mergeCell ref="N35:N37"/>
    <mergeCell ref="L21:L24"/>
    <mergeCell ref="AE8:AE9"/>
    <mergeCell ref="Y11:Y12"/>
    <mergeCell ref="AC11:AC12"/>
    <mergeCell ref="X14:X16"/>
    <mergeCell ref="Y14:Y16"/>
    <mergeCell ref="AC14:AC16"/>
    <mergeCell ref="M27:M28"/>
    <mergeCell ref="L27:L28"/>
    <mergeCell ref="X27:X28"/>
    <mergeCell ref="Y27:Y28"/>
    <mergeCell ref="AC27:AC28"/>
    <mergeCell ref="Y21:Y22"/>
    <mergeCell ref="Y25:Y26"/>
    <mergeCell ref="X8:X9"/>
    <mergeCell ref="Y8:Y9"/>
    <mergeCell ref="O18:O20"/>
    <mergeCell ref="Z14:Z16"/>
    <mergeCell ref="Y18:Y19"/>
    <mergeCell ref="AD8:AD9"/>
    <mergeCell ref="P8:P12"/>
    <mergeCell ref="AD14:AD16"/>
    <mergeCell ref="AE14:AE16"/>
    <mergeCell ref="P14:P16"/>
    <mergeCell ref="P21:P24"/>
    <mergeCell ref="E1:AH1"/>
    <mergeCell ref="Q4:Q16"/>
    <mergeCell ref="H4:H7"/>
    <mergeCell ref="J4:J7"/>
    <mergeCell ref="I4:I7"/>
    <mergeCell ref="K4:K7"/>
    <mergeCell ref="L4:L7"/>
    <mergeCell ref="X11:X12"/>
    <mergeCell ref="H8:H12"/>
    <mergeCell ref="I8:I12"/>
    <mergeCell ref="J8:J12"/>
    <mergeCell ref="H14:H16"/>
    <mergeCell ref="I14:I16"/>
    <mergeCell ref="J14:J16"/>
    <mergeCell ref="N8:N12"/>
    <mergeCell ref="L8:L12"/>
    <mergeCell ref="K8:K12"/>
    <mergeCell ref="N14:N16"/>
    <mergeCell ref="AD11:AD12"/>
    <mergeCell ref="M8:M12"/>
    <mergeCell ref="L14:L16"/>
    <mergeCell ref="E4:E45"/>
    <mergeCell ref="H25:H26"/>
    <mergeCell ref="J27:J28"/>
    <mergeCell ref="AI11:AI12"/>
    <mergeCell ref="AL11:AL12"/>
    <mergeCell ref="AF11:AF12"/>
    <mergeCell ref="AW32:AW34"/>
    <mergeCell ref="AW27:AW28"/>
    <mergeCell ref="AZ32:AZ34"/>
    <mergeCell ref="AY8:AY9"/>
    <mergeCell ref="AZ8:AZ9"/>
    <mergeCell ref="AI8:AI9"/>
    <mergeCell ref="AN8:AN9"/>
    <mergeCell ref="AV14:AV16"/>
    <mergeCell ref="AV11:AV12"/>
    <mergeCell ref="AV8:AV9"/>
    <mergeCell ref="AM8:AM9"/>
    <mergeCell ref="AR8:AR9"/>
    <mergeCell ref="AT8:AT9"/>
    <mergeCell ref="AU8:AU9"/>
    <mergeCell ref="AJ8:AJ9"/>
    <mergeCell ref="AK8:AK9"/>
    <mergeCell ref="AX14:AX16"/>
    <mergeCell ref="AX32:AX34"/>
    <mergeCell ref="AS8:AS9"/>
    <mergeCell ref="AS11:AS12"/>
    <mergeCell ref="AS14:AS16"/>
    <mergeCell ref="BA27:BA28"/>
    <mergeCell ref="AE11:AE12"/>
    <mergeCell ref="AY11:AY12"/>
    <mergeCell ref="AY14:AY16"/>
    <mergeCell ref="AZ11:AZ12"/>
    <mergeCell ref="AN11:AN12"/>
    <mergeCell ref="AN14:AN16"/>
    <mergeCell ref="AZ27:AZ28"/>
    <mergeCell ref="AH4:AH44"/>
    <mergeCell ref="AI14:AI16"/>
    <mergeCell ref="AL14:AL16"/>
    <mergeCell ref="AL8:AL9"/>
    <mergeCell ref="AR14:AR16"/>
    <mergeCell ref="AX11:AX12"/>
    <mergeCell ref="AR11:AR12"/>
    <mergeCell ref="AW8:AW9"/>
    <mergeCell ref="AO8:AO9"/>
    <mergeCell ref="AW11:AW12"/>
    <mergeCell ref="AW14:AW16"/>
    <mergeCell ref="AV32:AV34"/>
    <mergeCell ref="BA32:BA34"/>
    <mergeCell ref="BA8:BA9"/>
    <mergeCell ref="BA11:BA12"/>
    <mergeCell ref="AZ14:AZ16"/>
    <mergeCell ref="N30:N34"/>
    <mergeCell ref="M30:M34"/>
    <mergeCell ref="L30:L34"/>
    <mergeCell ref="AY27:AY28"/>
    <mergeCell ref="X32:X34"/>
    <mergeCell ref="Y32:Y34"/>
    <mergeCell ref="AC32:AC34"/>
    <mergeCell ref="AD32:AD34"/>
    <mergeCell ref="AE32:AE34"/>
    <mergeCell ref="AF32:AF34"/>
    <mergeCell ref="AI32:AI34"/>
    <mergeCell ref="AL32:AL34"/>
    <mergeCell ref="AN32:AN34"/>
    <mergeCell ref="AY32:AY34"/>
    <mergeCell ref="AV27:AV28"/>
    <mergeCell ref="AX27:AX28"/>
    <mergeCell ref="BA14:BA16"/>
    <mergeCell ref="H17:R17"/>
    <mergeCell ref="H29:R29"/>
    <mergeCell ref="H45:R45"/>
    <mergeCell ref="O46:R46"/>
    <mergeCell ref="H27:H28"/>
    <mergeCell ref="I27:I28"/>
    <mergeCell ref="O4:O7"/>
    <mergeCell ref="O8:O12"/>
    <mergeCell ref="O14:O16"/>
    <mergeCell ref="H21:H24"/>
    <mergeCell ref="N25:N26"/>
    <mergeCell ref="M25:M26"/>
    <mergeCell ref="I25:I26"/>
    <mergeCell ref="J21:J24"/>
    <mergeCell ref="I21:I24"/>
    <mergeCell ref="K14:K16"/>
    <mergeCell ref="I18:I20"/>
    <mergeCell ref="H18:H20"/>
    <mergeCell ref="J18:J20"/>
    <mergeCell ref="K18:K20"/>
    <mergeCell ref="L18:L20"/>
    <mergeCell ref="M18:M20"/>
    <mergeCell ref="N18:N20"/>
  </mergeCells>
  <pageMargins left="0.7" right="0.7" top="0.75" bottom="0.75" header="0.3" footer="0.3"/>
  <pageSetup paperSize="9" orientation="portrait" r:id="rId1"/>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2022</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Luz Marlene Andrade</dc:creator>
  <cp:lastModifiedBy>LUZ  MARINA SEVERICHE MONROY</cp:lastModifiedBy>
  <dcterms:created xsi:type="dcterms:W3CDTF">2021-10-19T17:22:30Z</dcterms:created>
  <dcterms:modified xsi:type="dcterms:W3CDTF">2022-07-15T19:41:24Z</dcterms:modified>
</cp:coreProperties>
</file>